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7" yWindow="275" windowWidth="18733" windowHeight="12017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Pol'!$A$1:$U$44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5" i="1" l="1"/>
  <c r="I54" i="1"/>
  <c r="I53" i="1"/>
  <c r="I52" i="1"/>
  <c r="I51" i="1"/>
  <c r="I50" i="1"/>
  <c r="I49" i="1"/>
  <c r="G39" i="1"/>
  <c r="F39" i="1"/>
  <c r="G34" i="12"/>
  <c r="AC34" i="12"/>
  <c r="AD34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U9" i="12"/>
  <c r="U8" i="12" s="1"/>
  <c r="G10" i="12"/>
  <c r="I10" i="12"/>
  <c r="K10" i="12"/>
  <c r="M10" i="12"/>
  <c r="O10" i="12"/>
  <c r="Q10" i="12"/>
  <c r="U10" i="12"/>
  <c r="G11" i="12"/>
  <c r="O11" i="12"/>
  <c r="G12" i="12"/>
  <c r="M12" i="12" s="1"/>
  <c r="M11" i="12" s="1"/>
  <c r="I12" i="12"/>
  <c r="I11" i="12" s="1"/>
  <c r="K12" i="12"/>
  <c r="K11" i="12" s="1"/>
  <c r="O12" i="12"/>
  <c r="Q12" i="12"/>
  <c r="Q11" i="12" s="1"/>
  <c r="U12" i="12"/>
  <c r="U11" i="12" s="1"/>
  <c r="G13" i="12"/>
  <c r="O13" i="12"/>
  <c r="G14" i="12"/>
  <c r="I14" i="12"/>
  <c r="I13" i="12" s="1"/>
  <c r="K14" i="12"/>
  <c r="M14" i="12"/>
  <c r="O14" i="12"/>
  <c r="Q14" i="12"/>
  <c r="Q13" i="12" s="1"/>
  <c r="U14" i="12"/>
  <c r="G15" i="12"/>
  <c r="M15" i="12" s="1"/>
  <c r="I15" i="12"/>
  <c r="K15" i="12"/>
  <c r="K13" i="12" s="1"/>
  <c r="O15" i="12"/>
  <c r="Q15" i="12"/>
  <c r="U15" i="12"/>
  <c r="U13" i="12" s="1"/>
  <c r="G16" i="12"/>
  <c r="I16" i="12"/>
  <c r="K16" i="12"/>
  <c r="M16" i="12"/>
  <c r="O16" i="12"/>
  <c r="Q16" i="12"/>
  <c r="U16" i="12"/>
  <c r="G17" i="12"/>
  <c r="O17" i="12"/>
  <c r="G18" i="12"/>
  <c r="I18" i="12"/>
  <c r="I17" i="12" s="1"/>
  <c r="K18" i="12"/>
  <c r="M18" i="12"/>
  <c r="O18" i="12"/>
  <c r="Q18" i="12"/>
  <c r="Q17" i="12" s="1"/>
  <c r="U18" i="12"/>
  <c r="G19" i="12"/>
  <c r="M19" i="12" s="1"/>
  <c r="I19" i="12"/>
  <c r="K19" i="12"/>
  <c r="K17" i="12" s="1"/>
  <c r="O19" i="12"/>
  <c r="Q19" i="12"/>
  <c r="U19" i="12"/>
  <c r="U17" i="12" s="1"/>
  <c r="G21" i="12"/>
  <c r="G20" i="12" s="1"/>
  <c r="I21" i="12"/>
  <c r="K21" i="12"/>
  <c r="K20" i="12" s="1"/>
  <c r="O21" i="12"/>
  <c r="O20" i="12" s="1"/>
  <c r="Q21" i="12"/>
  <c r="U21" i="12"/>
  <c r="U20" i="12" s="1"/>
  <c r="G22" i="12"/>
  <c r="I22" i="12"/>
  <c r="I20" i="12" s="1"/>
  <c r="K22" i="12"/>
  <c r="M22" i="12"/>
  <c r="O22" i="12"/>
  <c r="Q22" i="12"/>
  <c r="Q20" i="12" s="1"/>
  <c r="U22" i="12"/>
  <c r="G23" i="12"/>
  <c r="M23" i="12" s="1"/>
  <c r="I23" i="12"/>
  <c r="K23" i="12"/>
  <c r="O23" i="12"/>
  <c r="Q23" i="12"/>
  <c r="U23" i="12"/>
  <c r="G24" i="12"/>
  <c r="I24" i="12"/>
  <c r="K24" i="12"/>
  <c r="M24" i="12"/>
  <c r="O24" i="12"/>
  <c r="Q24" i="12"/>
  <c r="U24" i="12"/>
  <c r="G25" i="12"/>
  <c r="M25" i="12" s="1"/>
  <c r="I25" i="12"/>
  <c r="K25" i="12"/>
  <c r="O25" i="12"/>
  <c r="Q25" i="12"/>
  <c r="U25" i="12"/>
  <c r="G26" i="12"/>
  <c r="I26" i="12"/>
  <c r="K26" i="12"/>
  <c r="M26" i="12"/>
  <c r="O26" i="12"/>
  <c r="Q26" i="12"/>
  <c r="U26" i="12"/>
  <c r="G27" i="12"/>
  <c r="M27" i="12" s="1"/>
  <c r="I27" i="12"/>
  <c r="K27" i="12"/>
  <c r="O27" i="12"/>
  <c r="Q27" i="12"/>
  <c r="U27" i="12"/>
  <c r="I28" i="12"/>
  <c r="Q28" i="12"/>
  <c r="G29" i="12"/>
  <c r="G28" i="12" s="1"/>
  <c r="I29" i="12"/>
  <c r="K29" i="12"/>
  <c r="K28" i="12" s="1"/>
  <c r="O29" i="12"/>
  <c r="O28" i="12" s="1"/>
  <c r="Q29" i="12"/>
  <c r="U29" i="12"/>
  <c r="U28" i="12" s="1"/>
  <c r="I30" i="12"/>
  <c r="Q30" i="12"/>
  <c r="G31" i="12"/>
  <c r="M31" i="12" s="1"/>
  <c r="M30" i="12" s="1"/>
  <c r="I31" i="12"/>
  <c r="K31" i="12"/>
  <c r="K30" i="12" s="1"/>
  <c r="O31" i="12"/>
  <c r="O30" i="12" s="1"/>
  <c r="Q31" i="12"/>
  <c r="U31" i="12"/>
  <c r="U30" i="12" s="1"/>
  <c r="G32" i="12"/>
  <c r="I32" i="12"/>
  <c r="K32" i="12"/>
  <c r="M32" i="12"/>
  <c r="O32" i="12"/>
  <c r="Q32" i="12"/>
  <c r="U32" i="12"/>
  <c r="I20" i="1"/>
  <c r="I19" i="1"/>
  <c r="I18" i="1"/>
  <c r="I17" i="1"/>
  <c r="I16" i="1"/>
  <c r="I56" i="1"/>
  <c r="AZ43" i="1"/>
  <c r="G27" i="1"/>
  <c r="F40" i="1"/>
  <c r="G28" i="1" s="1"/>
  <c r="G40" i="1"/>
  <c r="G25" i="1" s="1"/>
  <c r="G26" i="1" s="1"/>
  <c r="H39" i="1"/>
  <c r="H40" i="1" s="1"/>
  <c r="J28" i="1"/>
  <c r="J26" i="1"/>
  <c r="G38" i="1"/>
  <c r="F38" i="1"/>
  <c r="H32" i="1"/>
  <c r="J23" i="1"/>
  <c r="J24" i="1"/>
  <c r="J25" i="1"/>
  <c r="J27" i="1"/>
  <c r="E24" i="1"/>
  <c r="E26" i="1"/>
  <c r="G23" i="1" l="1"/>
  <c r="M17" i="12"/>
  <c r="M13" i="12"/>
  <c r="G30" i="12"/>
  <c r="M29" i="12"/>
  <c r="M28" i="12" s="1"/>
  <c r="M21" i="12"/>
  <c r="M20" i="12" s="1"/>
  <c r="I21" i="1"/>
  <c r="I39" i="1"/>
  <c r="I40" i="1" s="1"/>
  <c r="J39" i="1" s="1"/>
  <c r="J40" i="1" s="1"/>
  <c r="G24" i="1" l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<sst xmlns="http://schemas.openxmlformats.org/spreadsheetml/2006/main" count="243" uniqueCount="148">
  <si>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</si>
  <si>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</si>
  <si>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</si>
  <si>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</si>
  <si>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</si>
  <si>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</si>
  <si>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</si>
  <si>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</si>
  <si>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</si>
  <si>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</si>
  <si>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</si>
  <si>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</si>
  <si>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</si>
  <si>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</si>
  <si>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</si>
  <si>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</si>
  <si>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</si>
  <si>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</si>
  <si>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</si>
  <si>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</si>
  <si>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</si>
  <si>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</si>
  <si>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</si>
  <si>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</si>
  <si>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</si>
  <si>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</si>
  <si>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</si>
  <si>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</si>
  <si>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</si>
  <si>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</si>
  <si>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</si>
  <si>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</si>
  <si>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</si>
  <si>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</si>
  <si>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</si>
  <si>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</si>
  <si>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</si>
  <si>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</si>
  <si>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</si>
  <si>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</si>
  <si>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</si>
  <si>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</si>
  <si>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</si>
  <si>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Brno</t>
  </si>
  <si>
    <t>Rozpočet:</t>
  </si>
  <si>
    <t>Misto</t>
  </si>
  <si>
    <t>Oprava bytu Zelný trh 21, bytč. 23</t>
  </si>
  <si>
    <t>Statutární město Brno</t>
  </si>
  <si>
    <t>Dominikánské náměstí 196/1</t>
  </si>
  <si>
    <t>Brno-Brno město</t>
  </si>
  <si>
    <t>602 00</t>
  </si>
  <si>
    <t>44992785</t>
  </si>
  <si>
    <t>CZ44992785</t>
  </si>
  <si>
    <t>Rozpočet</t>
  </si>
  <si>
    <t>Celkem za stavbu</t>
  </si>
  <si>
    <t>CZK</t>
  </si>
  <si>
    <t xml:space="preserve">Popis rozpočtu:  - </t>
  </si>
  <si>
    <t>Oprava omítek, podlah, dlažby,  dveří nátěrů a maleb.</t>
  </si>
  <si>
    <t>Rekapitulace dílů</t>
  </si>
  <si>
    <t>Typ dílu</t>
  </si>
  <si>
    <t>61</t>
  </si>
  <si>
    <t>Upravy povrchů vnitřní</t>
  </si>
  <si>
    <t>97</t>
  </si>
  <si>
    <t>Prorážení otvorů</t>
  </si>
  <si>
    <t>766</t>
  </si>
  <si>
    <t>Konstrukce truhlářské</t>
  </si>
  <si>
    <t>771</t>
  </si>
  <si>
    <t>Podlahy z dlaždic a obklady</t>
  </si>
  <si>
    <t>775</t>
  </si>
  <si>
    <t>Podlahy vlysové a parketové</t>
  </si>
  <si>
    <t>783</t>
  </si>
  <si>
    <t>Nátěry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</si>
  <si>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</si>
  <si>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</si>
  <si>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</si>
  <si>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</si>
  <si>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</si>
  <si>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</si>
  <si>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</si>
  <si>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</si>
  <si>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</si>
  <si>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</si>
  <si>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</si>
  <si>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</si>
  <si>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</si>
  <si>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</si>
  <si>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</si>
  <si>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</si>
  <si>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</si>
  <si>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</si>
  <si>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</si>
  <si>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</si>
  <si>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</si>
  <si>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</si>
  <si>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</si>
  <si>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</si>
  <si>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</si>
  <si>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</si>
  <si>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</si>
  <si>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</si>
  <si>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</si>
  <si>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</si>
  <si>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</si>
  <si>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612421121R00</t>
  </si>
  <si>
    <t>Oprava vápen.omítek stěn do 5 % pl. - hladkých, stěna mezi pokoji</t>
  </si>
  <si>
    <t>m2</t>
  </si>
  <si>
    <t>POL1_0</t>
  </si>
  <si>
    <t>612403385R00</t>
  </si>
  <si>
    <t>Hrubá výplň rýh ve stěnách do 10x5 cm maltou z SMS</t>
  </si>
  <si>
    <t>m</t>
  </si>
  <si>
    <t>974031122R00</t>
  </si>
  <si>
    <t>Vysekání rýh ve zdi cihelné 3 x 7 cm</t>
  </si>
  <si>
    <t>766661911R00</t>
  </si>
  <si>
    <t>Oprava dveřních křídel kompl., bez výměny prvků</t>
  </si>
  <si>
    <t>766667912R00</t>
  </si>
  <si>
    <t>Oprava obložení zárubní pro dveře 2křídlové</t>
  </si>
  <si>
    <t>kus</t>
  </si>
  <si>
    <t>766667913R00</t>
  </si>
  <si>
    <t>Oprava obložení slepé zárubně dveří 1křídlových</t>
  </si>
  <si>
    <t>771571906R00</t>
  </si>
  <si>
    <t>Opravy podlah keramických 400*400, vysekání,položení, (mat. skladem)</t>
  </si>
  <si>
    <t>771571931R00</t>
  </si>
  <si>
    <t>Oprava spár kuchyňské dlažby, vyškrbání, spárování</t>
  </si>
  <si>
    <t>775101101R00</t>
  </si>
  <si>
    <t>Vysávání podlah prům.vysavačem,podlahy vlys,parket</t>
  </si>
  <si>
    <t>775413110R00</t>
  </si>
  <si>
    <t>Podlahové lišty ze dřeva, přibíjené</t>
  </si>
  <si>
    <t>775599120R00</t>
  </si>
  <si>
    <t>Impregnace podlah vlysových nebo parketových</t>
  </si>
  <si>
    <t>775599130R00</t>
  </si>
  <si>
    <t>Celoplošné tmelení Fugenkittlösung</t>
  </si>
  <si>
    <t>775599147R00</t>
  </si>
  <si>
    <t>Lak dřevěných podlah BonaTrafic, Z+3x, přebroušení</t>
  </si>
  <si>
    <t>998775103R00</t>
  </si>
  <si>
    <t>Přesun hmot pro podlahy vlysové, výšky do 24 m</t>
  </si>
  <si>
    <t>t</t>
  </si>
  <si>
    <t>775411810R00</t>
  </si>
  <si>
    <t>Demontáž lišt dřevěných, přibíjených</t>
  </si>
  <si>
    <t>783622920R00</t>
  </si>
  <si>
    <t>Údržba, nátěr syntetický truhl. výrobků 2x + 1x tm</t>
  </si>
  <si>
    <t>784402801R00</t>
  </si>
  <si>
    <t>Odstranění malby oškrábáním v místnosti H do 3,8 m</t>
  </si>
  <si>
    <t>784452911R00</t>
  </si>
  <si>
    <t>Oprava,malba směsí tekut.2x,1bar+obrus míst. 3,8 m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</si>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</sst>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2" fontId="17" fillId="0" borderId="33" xfId="0" applyNumberFormat="1" applyFont="1" applyBorder="1" applyAlignment="1">
      <alignment vertical="top" shrinkToFit="1"/>
    </xf>
    <xf numFmtId="172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72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45" x14ac:dyDescent="0.2"/>
  <sheetData>
    <row r="1" spans="1:7" ht="13.1" x14ac:dyDescent="0.25">
      <c r="A1" s="37" t="s">
        <v>38</v>
      </c>
    </row>
    <row r="2" spans="1:7" ht="57.8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59"/>
  <sheetViews>
    <sheetView showGridLines="0" topLeftCell="B27" zoomScaleNormal="100" zoomScaleSheetLayoutView="75" workbookViewId="0">
      <selection activeCell="A28" sqref="A28"/>
    </sheetView>
  </sheetViews>
  <sheetFormatPr defaultRowHeight="12.45" x14ac:dyDescent="0.2"/>
  <cols>
    <col min="1" max="1" width="8.375" hidden="1" customWidth="1"/>
    <col min="2" max="2" width="9.125" customWidth="1"/>
    <col min="3" max="3" width="7.375" customWidth="1"/>
    <col min="4" max="4" width="13.375" customWidth="1"/>
    <col min="5" max="5" width="12.125" customWidth="1"/>
    <col min="6" max="6" width="11.375" customWidth="1"/>
    <col min="7" max="7" width="12.75" style="1" customWidth="1"/>
    <col min="8" max="8" width="12.75" customWidth="1"/>
    <col min="9" max="9" width="12.75" style="1" customWidth="1"/>
    <col min="10" max="10" width="6.75" style="1" customWidth="1"/>
    <col min="11" max="11" width="4.25" customWidth="1"/>
    <col min="12" max="15" width="10.75" customWidth="1"/>
    <col min="52" max="52" width="93.87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46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 x14ac:dyDescent="0.25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.05" customHeight="1" x14ac:dyDescent="0.2">
      <c r="A5" s="4"/>
      <c r="B5" s="47" t="s">
        <v>21</v>
      </c>
      <c r="C5" s="5"/>
      <c r="D5" s="122" t="s">
        <v>47</v>
      </c>
      <c r="E5" s="26"/>
      <c r="F5" s="26"/>
      <c r="G5" s="26"/>
      <c r="H5" s="28" t="s">
        <v>33</v>
      </c>
      <c r="I5" s="122" t="s">
        <v>51</v>
      </c>
      <c r="J5" s="11"/>
    </row>
    <row r="6" spans="1:15" ht="15.75" customHeight="1" x14ac:dyDescent="0.2">
      <c r="A6" s="4"/>
      <c r="B6" s="41"/>
      <c r="C6" s="26"/>
      <c r="D6" s="122" t="s">
        <v>48</v>
      </c>
      <c r="E6" s="26"/>
      <c r="F6" s="26"/>
      <c r="G6" s="26"/>
      <c r="H6" s="28" t="s">
        <v>34</v>
      </c>
      <c r="I6" s="122" t="s">
        <v>52</v>
      </c>
      <c r="J6" s="11"/>
    </row>
    <row r="7" spans="1:15" ht="15.75" customHeight="1" x14ac:dyDescent="0.2">
      <c r="A7" s="4"/>
      <c r="B7" s="42"/>
      <c r="C7" s="123" t="s">
        <v>50</v>
      </c>
      <c r="D7" s="105" t="s">
        <v>49</v>
      </c>
      <c r="E7" s="34"/>
      <c r="F7" s="34"/>
      <c r="G7" s="34"/>
      <c r="H7" s="36"/>
      <c r="I7" s="34"/>
      <c r="J7" s="51"/>
    </row>
    <row r="8" spans="1:15" ht="24.05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.05" customHeight="1" x14ac:dyDescent="0.2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 x14ac:dyDescent="0.2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.05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5" t="s">
        <v>23</v>
      </c>
      <c r="B16" s="196" t="s">
        <v>23</v>
      </c>
      <c r="C16" s="58"/>
      <c r="D16" s="59"/>
      <c r="E16" s="83"/>
      <c r="F16" s="84"/>
      <c r="G16" s="83"/>
      <c r="H16" s="84"/>
      <c r="I16" s="83">
        <f>SUMIF(F49:F55,A16,I49:I55)+SUMIF(F49:F55,"PSU",I49:I55)</f>
        <v>0</v>
      </c>
      <c r="J16" s="93"/>
    </row>
    <row r="17" spans="1:10" ht="23.25" customHeight="1" x14ac:dyDescent="0.2">
      <c r="A17" s="195" t="s">
        <v>24</v>
      </c>
      <c r="B17" s="196" t="s">
        <v>24</v>
      </c>
      <c r="C17" s="58"/>
      <c r="D17" s="59"/>
      <c r="E17" s="83"/>
      <c r="F17" s="84"/>
      <c r="G17" s="83"/>
      <c r="H17" s="84"/>
      <c r="I17" s="83">
        <f>SUMIF(F49:F55,A17,I49:I55)</f>
        <v>0</v>
      </c>
      <c r="J17" s="93"/>
    </row>
    <row r="18" spans="1:10" ht="23.25" customHeight="1" x14ac:dyDescent="0.2">
      <c r="A18" s="195" t="s">
        <v>25</v>
      </c>
      <c r="B18" s="196" t="s">
        <v>25</v>
      </c>
      <c r="C18" s="58"/>
      <c r="D18" s="59"/>
      <c r="E18" s="83"/>
      <c r="F18" s="84"/>
      <c r="G18" s="83"/>
      <c r="H18" s="84"/>
      <c r="I18" s="83">
        <f>SUMIF(F49:F55,A18,I49:I55)</f>
        <v>0</v>
      </c>
      <c r="J18" s="93"/>
    </row>
    <row r="19" spans="1:10" ht="23.25" customHeight="1" x14ac:dyDescent="0.2">
      <c r="A19" s="195" t="s">
        <v>74</v>
      </c>
      <c r="B19" s="196" t="s">
        <v>26</v>
      </c>
      <c r="C19" s="58"/>
      <c r="D19" s="59"/>
      <c r="E19" s="83"/>
      <c r="F19" s="84"/>
      <c r="G19" s="83"/>
      <c r="H19" s="84"/>
      <c r="I19" s="83">
        <f>SUMIF(F49:F55,A19,I49:I55)</f>
        <v>0</v>
      </c>
      <c r="J19" s="93"/>
    </row>
    <row r="20" spans="1:10" ht="23.25" customHeight="1" x14ac:dyDescent="0.2">
      <c r="A20" s="195" t="s">
        <v>75</v>
      </c>
      <c r="B20" s="196" t="s">
        <v>27</v>
      </c>
      <c r="C20" s="58"/>
      <c r="D20" s="59"/>
      <c r="E20" s="83"/>
      <c r="F20" s="84"/>
      <c r="G20" s="83"/>
      <c r="H20" s="84"/>
      <c r="I20" s="83">
        <f>SUMIF(F49:F55,A20,I49:I55)</f>
        <v>0</v>
      </c>
      <c r="J20" s="93"/>
    </row>
    <row r="21" spans="1:10" ht="23.25" customHeight="1" x14ac:dyDescent="0.25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.049999999999997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8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8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55</v>
      </c>
    </row>
    <row r="30" spans="1:10" ht="12.8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29.95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850000000000001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44368</v>
      </c>
      <c r="I32" s="39"/>
      <c r="J32" s="12"/>
    </row>
    <row r="33" spans="1:52" ht="47.3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850000000000001" customHeight="1" x14ac:dyDescent="0.25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8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52" ht="13.6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3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52" ht="25.5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52" ht="25.55" hidden="1" customHeight="1" x14ac:dyDescent="0.2">
      <c r="A39" s="131">
        <v>1</v>
      </c>
      <c r="B39" s="137" t="s">
        <v>53</v>
      </c>
      <c r="C39" s="138" t="s">
        <v>46</v>
      </c>
      <c r="D39" s="139"/>
      <c r="E39" s="139"/>
      <c r="F39" s="147">
        <f>'Rozpočet Pol'!AC34</f>
        <v>0</v>
      </c>
      <c r="G39" s="148">
        <f>'Rozpočet Pol'!AD34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52" ht="25.55" hidden="1" customHeight="1" x14ac:dyDescent="0.2">
      <c r="A40" s="131"/>
      <c r="B40" s="141" t="s">
        <v>54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2" spans="1:52" x14ac:dyDescent="0.2">
      <c r="B42" t="s">
        <v>56</v>
      </c>
    </row>
    <row r="43" spans="1:52" x14ac:dyDescent="0.2">
      <c r="B43" s="162" t="s">
        <v>57</v>
      </c>
      <c r="C43" s="162"/>
      <c r="D43" s="162"/>
      <c r="E43" s="162"/>
      <c r="F43" s="162"/>
      <c r="G43" s="162"/>
      <c r="H43" s="162"/>
      <c r="I43" s="162"/>
      <c r="J43" s="162"/>
      <c r="AZ43" s="161" t="str">
        <f>B43</f>
        <v>Oprava omítek, podlah, dlažby,  dveří nátěrů a maleb.</v>
      </c>
    </row>
    <row r="46" spans="1:52" ht="15.05" x14ac:dyDescent="0.25">
      <c r="B46" s="163" t="s">
        <v>58</v>
      </c>
    </row>
    <row r="48" spans="1:52" ht="25.55" customHeight="1" x14ac:dyDescent="0.2">
      <c r="A48" s="164"/>
      <c r="B48" s="170" t="s">
        <v>16</v>
      </c>
      <c r="C48" s="170" t="s">
        <v>5</v>
      </c>
      <c r="D48" s="171"/>
      <c r="E48" s="171"/>
      <c r="F48" s="174" t="s">
        <v>59</v>
      </c>
      <c r="G48" s="174"/>
      <c r="H48" s="174"/>
      <c r="I48" s="175" t="s">
        <v>28</v>
      </c>
      <c r="J48" s="175"/>
    </row>
    <row r="49" spans="1:10" ht="25.55" customHeight="1" x14ac:dyDescent="0.2">
      <c r="A49" s="165"/>
      <c r="B49" s="176" t="s">
        <v>60</v>
      </c>
      <c r="C49" s="177" t="s">
        <v>61</v>
      </c>
      <c r="D49" s="178"/>
      <c r="E49" s="178"/>
      <c r="F49" s="182" t="s">
        <v>23</v>
      </c>
      <c r="G49" s="183"/>
      <c r="H49" s="183"/>
      <c r="I49" s="184">
        <f>'Rozpočet Pol'!G8</f>
        <v>0</v>
      </c>
      <c r="J49" s="184"/>
    </row>
    <row r="50" spans="1:10" ht="25.55" customHeight="1" x14ac:dyDescent="0.2">
      <c r="A50" s="165"/>
      <c r="B50" s="168" t="s">
        <v>62</v>
      </c>
      <c r="C50" s="167" t="s">
        <v>63</v>
      </c>
      <c r="D50" s="169"/>
      <c r="E50" s="169"/>
      <c r="F50" s="185" t="s">
        <v>23</v>
      </c>
      <c r="G50" s="186"/>
      <c r="H50" s="186"/>
      <c r="I50" s="187">
        <f>'Rozpočet Pol'!G11</f>
        <v>0</v>
      </c>
      <c r="J50" s="187"/>
    </row>
    <row r="51" spans="1:10" ht="25.55" customHeight="1" x14ac:dyDescent="0.2">
      <c r="A51" s="165"/>
      <c r="B51" s="168" t="s">
        <v>64</v>
      </c>
      <c r="C51" s="167" t="s">
        <v>65</v>
      </c>
      <c r="D51" s="169"/>
      <c r="E51" s="169"/>
      <c r="F51" s="185" t="s">
        <v>24</v>
      </c>
      <c r="G51" s="186"/>
      <c r="H51" s="186"/>
      <c r="I51" s="187">
        <f>'Rozpočet Pol'!G13</f>
        <v>0</v>
      </c>
      <c r="J51" s="187"/>
    </row>
    <row r="52" spans="1:10" ht="25.55" customHeight="1" x14ac:dyDescent="0.2">
      <c r="A52" s="165"/>
      <c r="B52" s="168" t="s">
        <v>66</v>
      </c>
      <c r="C52" s="167" t="s">
        <v>67</v>
      </c>
      <c r="D52" s="169"/>
      <c r="E52" s="169"/>
      <c r="F52" s="185" t="s">
        <v>24</v>
      </c>
      <c r="G52" s="186"/>
      <c r="H52" s="186"/>
      <c r="I52" s="187">
        <f>'Rozpočet Pol'!G17</f>
        <v>0</v>
      </c>
      <c r="J52" s="187"/>
    </row>
    <row r="53" spans="1:10" ht="25.55" customHeight="1" x14ac:dyDescent="0.2">
      <c r="A53" s="165"/>
      <c r="B53" s="168" t="s">
        <v>68</v>
      </c>
      <c r="C53" s="167" t="s">
        <v>69</v>
      </c>
      <c r="D53" s="169"/>
      <c r="E53" s="169"/>
      <c r="F53" s="185" t="s">
        <v>24</v>
      </c>
      <c r="G53" s="186"/>
      <c r="H53" s="186"/>
      <c r="I53" s="187">
        <f>'Rozpočet Pol'!G20</f>
        <v>0</v>
      </c>
      <c r="J53" s="187"/>
    </row>
    <row r="54" spans="1:10" ht="25.55" customHeight="1" x14ac:dyDescent="0.2">
      <c r="A54" s="165"/>
      <c r="B54" s="168" t="s">
        <v>70</v>
      </c>
      <c r="C54" s="167" t="s">
        <v>71</v>
      </c>
      <c r="D54" s="169"/>
      <c r="E54" s="169"/>
      <c r="F54" s="185" t="s">
        <v>24</v>
      </c>
      <c r="G54" s="186"/>
      <c r="H54" s="186"/>
      <c r="I54" s="187">
        <f>'Rozpočet Pol'!G28</f>
        <v>0</v>
      </c>
      <c r="J54" s="187"/>
    </row>
    <row r="55" spans="1:10" ht="25.55" customHeight="1" x14ac:dyDescent="0.2">
      <c r="A55" s="165"/>
      <c r="B55" s="179" t="s">
        <v>72</v>
      </c>
      <c r="C55" s="180" t="s">
        <v>73</v>
      </c>
      <c r="D55" s="181"/>
      <c r="E55" s="181"/>
      <c r="F55" s="188" t="s">
        <v>24</v>
      </c>
      <c r="G55" s="189"/>
      <c r="H55" s="189"/>
      <c r="I55" s="190">
        <f>'Rozpočet Pol'!G30</f>
        <v>0</v>
      </c>
      <c r="J55" s="190"/>
    </row>
    <row r="56" spans="1:10" ht="25.55" customHeight="1" x14ac:dyDescent="0.2">
      <c r="A56" s="166"/>
      <c r="B56" s="172" t="s">
        <v>1</v>
      </c>
      <c r="C56" s="172"/>
      <c r="D56" s="173"/>
      <c r="E56" s="173"/>
      <c r="F56" s="191"/>
      <c r="G56" s="192"/>
      <c r="H56" s="192"/>
      <c r="I56" s="193">
        <f>SUM(I49:I55)</f>
        <v>0</v>
      </c>
      <c r="J56" s="193"/>
    </row>
    <row r="57" spans="1:10" x14ac:dyDescent="0.2">
      <c r="F57" s="194"/>
      <c r="G57" s="130"/>
      <c r="H57" s="194"/>
      <c r="I57" s="130"/>
      <c r="J57" s="130"/>
    </row>
    <row r="58" spans="1:10" x14ac:dyDescent="0.2">
      <c r="F58" s="194"/>
      <c r="G58" s="130"/>
      <c r="H58" s="194"/>
      <c r="I58" s="130"/>
      <c r="J58" s="130"/>
    </row>
    <row r="59" spans="1:10" x14ac:dyDescent="0.2">
      <c r="F59" s="194"/>
      <c r="G59" s="130"/>
      <c r="H59" s="194"/>
      <c r="I59" s="130"/>
      <c r="J59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I56:J56"/>
    <mergeCell ref="I53:J53"/>
    <mergeCell ref="C53:E53"/>
    <mergeCell ref="I54:J54"/>
    <mergeCell ref="C54:E54"/>
    <mergeCell ref="I55:J55"/>
    <mergeCell ref="C55:E55"/>
    <mergeCell ref="I50:J50"/>
    <mergeCell ref="C50:E50"/>
    <mergeCell ref="I51:J51"/>
    <mergeCell ref="C51:E51"/>
    <mergeCell ref="I52:J52"/>
    <mergeCell ref="C52:E52"/>
    <mergeCell ref="C39:E39"/>
    <mergeCell ref="B40:E40"/>
    <mergeCell ref="B43:J43"/>
    <mergeCell ref="I48:J48"/>
    <mergeCell ref="I49:J49"/>
    <mergeCell ref="C49:E49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25" defaultRowHeight="12.45" x14ac:dyDescent="0.2"/>
  <cols>
    <col min="1" max="1" width="4.25" style="6" customWidth="1"/>
    <col min="2" max="2" width="14.375" style="6" customWidth="1"/>
    <col min="3" max="3" width="38.25" style="10" customWidth="1"/>
    <col min="4" max="4" width="4.625" style="6" customWidth="1"/>
    <col min="5" max="5" width="10.625" style="6" customWidth="1"/>
    <col min="6" max="6" width="9.875" style="6" customWidth="1"/>
    <col min="7" max="7" width="12.75" style="6" customWidth="1"/>
    <col min="8" max="16384" width="9.125" style="6"/>
  </cols>
  <sheetData>
    <row r="1" spans="1:7" ht="15.0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4"/>
  <sheetViews>
    <sheetView workbookViewId="0">
      <selection sqref="A1:G1"/>
    </sheetView>
  </sheetViews>
  <sheetFormatPr defaultRowHeight="12.45" outlineLevelRow="1" x14ac:dyDescent="0.2"/>
  <cols>
    <col min="1" max="1" width="4.25" customWidth="1"/>
    <col min="2" max="2" width="14.375" style="129" customWidth="1"/>
    <col min="3" max="3" width="38.25" style="129" customWidth="1"/>
    <col min="4" max="4" width="4.5" customWidth="1"/>
    <col min="5" max="5" width="10.5" customWidth="1"/>
    <col min="6" max="6" width="9.75" customWidth="1"/>
    <col min="7" max="7" width="12.625" customWidth="1"/>
    <col min="8" max="21" width="0" hidden="1" customWidth="1"/>
    <col min="29" max="39" width="0" hidden="1" customWidth="1"/>
  </cols>
  <sheetData>
    <row r="1" spans="1:60" ht="15.75" customHeight="1" x14ac:dyDescent="0.25">
      <c r="A1" s="197" t="s">
        <v>6</v>
      </c>
      <c r="B1" s="197"/>
      <c r="C1" s="197"/>
      <c r="D1" s="197"/>
      <c r="E1" s="197"/>
      <c r="F1" s="197"/>
      <c r="G1" s="197"/>
      <c r="AE1" t="s">
        <v>77</v>
      </c>
    </row>
    <row r="2" spans="1:60" ht="25.05" customHeight="1" x14ac:dyDescent="0.2">
      <c r="A2" s="204" t="s">
        <v>76</v>
      </c>
      <c r="B2" s="198"/>
      <c r="C2" s="199" t="s">
        <v>46</v>
      </c>
      <c r="D2" s="200"/>
      <c r="E2" s="200"/>
      <c r="F2" s="200"/>
      <c r="G2" s="206"/>
      <c r="AE2" t="s">
        <v>78</v>
      </c>
    </row>
    <row r="3" spans="1:60" ht="25.05" customHeight="1" x14ac:dyDescent="0.2">
      <c r="A3" s="205" t="s">
        <v>7</v>
      </c>
      <c r="B3" s="203"/>
      <c r="C3" s="201" t="s">
        <v>43</v>
      </c>
      <c r="D3" s="202"/>
      <c r="E3" s="202"/>
      <c r="F3" s="202"/>
      <c r="G3" s="207"/>
      <c r="AE3" t="s">
        <v>79</v>
      </c>
    </row>
    <row r="4" spans="1:60" ht="25.05" hidden="1" customHeight="1" x14ac:dyDescent="0.2">
      <c r="A4" s="205" t="s">
        <v>8</v>
      </c>
      <c r="B4" s="203"/>
      <c r="C4" s="201"/>
      <c r="D4" s="202"/>
      <c r="E4" s="202"/>
      <c r="F4" s="202"/>
      <c r="G4" s="207"/>
      <c r="AE4" t="s">
        <v>80</v>
      </c>
    </row>
    <row r="5" spans="1:60" hidden="1" x14ac:dyDescent="0.2">
      <c r="A5" s="208" t="s">
        <v>81</v>
      </c>
      <c r="B5" s="209"/>
      <c r="C5" s="210"/>
      <c r="D5" s="211"/>
      <c r="E5" s="211"/>
      <c r="F5" s="211"/>
      <c r="G5" s="212"/>
      <c r="AE5" t="s">
        <v>82</v>
      </c>
    </row>
    <row r="7" spans="1:60" ht="37.35" x14ac:dyDescent="0.2">
      <c r="A7" s="217" t="s">
        <v>83</v>
      </c>
      <c r="B7" s="218" t="s">
        <v>84</v>
      </c>
      <c r="C7" s="218" t="s">
        <v>85</v>
      </c>
      <c r="D7" s="217" t="s">
        <v>86</v>
      </c>
      <c r="E7" s="217" t="s">
        <v>87</v>
      </c>
      <c r="F7" s="213" t="s">
        <v>88</v>
      </c>
      <c r="G7" s="234" t="s">
        <v>28</v>
      </c>
      <c r="H7" s="235" t="s">
        <v>29</v>
      </c>
      <c r="I7" s="235" t="s">
        <v>89</v>
      </c>
      <c r="J7" s="235" t="s">
        <v>30</v>
      </c>
      <c r="K7" s="235" t="s">
        <v>90</v>
      </c>
      <c r="L7" s="235" t="s">
        <v>91</v>
      </c>
      <c r="M7" s="235" t="s">
        <v>92</v>
      </c>
      <c r="N7" s="235" t="s">
        <v>93</v>
      </c>
      <c r="O7" s="235" t="s">
        <v>94</v>
      </c>
      <c r="P7" s="235" t="s">
        <v>95</v>
      </c>
      <c r="Q7" s="235" t="s">
        <v>96</v>
      </c>
      <c r="R7" s="235" t="s">
        <v>97</v>
      </c>
      <c r="S7" s="235" t="s">
        <v>98</v>
      </c>
      <c r="T7" s="235" t="s">
        <v>99</v>
      </c>
      <c r="U7" s="220" t="s">
        <v>100</v>
      </c>
    </row>
    <row r="8" spans="1:60" x14ac:dyDescent="0.2">
      <c r="A8" s="236" t="s">
        <v>101</v>
      </c>
      <c r="B8" s="237" t="s">
        <v>60</v>
      </c>
      <c r="C8" s="238" t="s">
        <v>61</v>
      </c>
      <c r="D8" s="239"/>
      <c r="E8" s="240"/>
      <c r="F8" s="241"/>
      <c r="G8" s="241">
        <f>SUMIF(AE9:AE10,"&lt;&gt;NOR",G9:G10)</f>
        <v>0</v>
      </c>
      <c r="H8" s="241"/>
      <c r="I8" s="241">
        <f>SUM(I9:I10)</f>
        <v>0</v>
      </c>
      <c r="J8" s="241"/>
      <c r="K8" s="241">
        <f>SUM(K9:K10)</f>
        <v>0</v>
      </c>
      <c r="L8" s="241"/>
      <c r="M8" s="241">
        <f>SUM(M9:M10)</f>
        <v>0</v>
      </c>
      <c r="N8" s="219"/>
      <c r="O8" s="219">
        <f>SUM(O9:O10)</f>
        <v>0.13933999999999999</v>
      </c>
      <c r="P8" s="219"/>
      <c r="Q8" s="219">
        <f>SUM(Q9:Q10)</f>
        <v>0</v>
      </c>
      <c r="R8" s="219"/>
      <c r="S8" s="219"/>
      <c r="T8" s="236"/>
      <c r="U8" s="219">
        <f>SUM(U9:U10)</f>
        <v>3.18</v>
      </c>
      <c r="AE8" t="s">
        <v>102</v>
      </c>
    </row>
    <row r="9" spans="1:60" ht="20.95" outlineLevel="1" x14ac:dyDescent="0.2">
      <c r="A9" s="215">
        <v>1</v>
      </c>
      <c r="B9" s="221" t="s">
        <v>103</v>
      </c>
      <c r="C9" s="264" t="s">
        <v>104</v>
      </c>
      <c r="D9" s="223" t="s">
        <v>105</v>
      </c>
      <c r="E9" s="229">
        <v>18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15</v>
      </c>
      <c r="M9" s="232">
        <f>G9*(1+L9/100)</f>
        <v>0</v>
      </c>
      <c r="N9" s="224">
        <v>2.9299999999999999E-3</v>
      </c>
      <c r="O9" s="224">
        <f>ROUND(E9*N9,5)</f>
        <v>5.2740000000000002E-2</v>
      </c>
      <c r="P9" s="224">
        <v>0</v>
      </c>
      <c r="Q9" s="224">
        <f>ROUND(E9*P9,5)</f>
        <v>0</v>
      </c>
      <c r="R9" s="224"/>
      <c r="S9" s="224"/>
      <c r="T9" s="225">
        <v>7.3249999999999996E-2</v>
      </c>
      <c r="U9" s="224">
        <f>ROUND(E9*T9,2)</f>
        <v>1.32</v>
      </c>
      <c r="V9" s="214"/>
      <c r="W9" s="214"/>
      <c r="X9" s="214"/>
      <c r="Y9" s="214"/>
      <c r="Z9" s="214"/>
      <c r="AA9" s="214"/>
      <c r="AB9" s="214"/>
      <c r="AC9" s="214"/>
      <c r="AD9" s="214"/>
      <c r="AE9" s="214" t="s">
        <v>106</v>
      </c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15">
        <v>2</v>
      </c>
      <c r="B10" s="221" t="s">
        <v>107</v>
      </c>
      <c r="C10" s="264" t="s">
        <v>108</v>
      </c>
      <c r="D10" s="223" t="s">
        <v>109</v>
      </c>
      <c r="E10" s="229">
        <v>10</v>
      </c>
      <c r="F10" s="231"/>
      <c r="G10" s="232">
        <f>ROUND(E10*F10,2)</f>
        <v>0</v>
      </c>
      <c r="H10" s="231"/>
      <c r="I10" s="232">
        <f>ROUND(E10*H10,2)</f>
        <v>0</v>
      </c>
      <c r="J10" s="231"/>
      <c r="K10" s="232">
        <f>ROUND(E10*J10,2)</f>
        <v>0</v>
      </c>
      <c r="L10" s="232">
        <v>15</v>
      </c>
      <c r="M10" s="232">
        <f>G10*(1+L10/100)</f>
        <v>0</v>
      </c>
      <c r="N10" s="224">
        <v>8.6599999999999993E-3</v>
      </c>
      <c r="O10" s="224">
        <f>ROUND(E10*N10,5)</f>
        <v>8.6599999999999996E-2</v>
      </c>
      <c r="P10" s="224">
        <v>0</v>
      </c>
      <c r="Q10" s="224">
        <f>ROUND(E10*P10,5)</f>
        <v>0</v>
      </c>
      <c r="R10" s="224"/>
      <c r="S10" s="224"/>
      <c r="T10" s="225">
        <v>0.186</v>
      </c>
      <c r="U10" s="224">
        <f>ROUND(E10*T10,2)</f>
        <v>1.86</v>
      </c>
      <c r="V10" s="214"/>
      <c r="W10" s="214"/>
      <c r="X10" s="214"/>
      <c r="Y10" s="214"/>
      <c r="Z10" s="214"/>
      <c r="AA10" s="214"/>
      <c r="AB10" s="214"/>
      <c r="AC10" s="214"/>
      <c r="AD10" s="214"/>
      <c r="AE10" s="214" t="s">
        <v>106</v>
      </c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x14ac:dyDescent="0.2">
      <c r="A11" s="216" t="s">
        <v>101</v>
      </c>
      <c r="B11" s="222" t="s">
        <v>62</v>
      </c>
      <c r="C11" s="265" t="s">
        <v>63</v>
      </c>
      <c r="D11" s="226"/>
      <c r="E11" s="230"/>
      <c r="F11" s="233"/>
      <c r="G11" s="233">
        <f>SUMIF(AE12:AE12,"&lt;&gt;NOR",G12:G12)</f>
        <v>0</v>
      </c>
      <c r="H11" s="233"/>
      <c r="I11" s="233">
        <f>SUM(I12:I12)</f>
        <v>0</v>
      </c>
      <c r="J11" s="233"/>
      <c r="K11" s="233">
        <f>SUM(K12:K12)</f>
        <v>0</v>
      </c>
      <c r="L11" s="233"/>
      <c r="M11" s="233">
        <f>SUM(M12:M12)</f>
        <v>0</v>
      </c>
      <c r="N11" s="227"/>
      <c r="O11" s="227">
        <f>SUM(O12:O12)</f>
        <v>4.8999999999999998E-3</v>
      </c>
      <c r="P11" s="227"/>
      <c r="Q11" s="227">
        <f>SUM(Q12:Q12)</f>
        <v>0.04</v>
      </c>
      <c r="R11" s="227"/>
      <c r="S11" s="227"/>
      <c r="T11" s="228"/>
      <c r="U11" s="227">
        <f>SUM(U12:U12)</f>
        <v>2.08</v>
      </c>
      <c r="AE11" t="s">
        <v>102</v>
      </c>
    </row>
    <row r="12" spans="1:60" outlineLevel="1" x14ac:dyDescent="0.2">
      <c r="A12" s="215">
        <v>3</v>
      </c>
      <c r="B12" s="221" t="s">
        <v>110</v>
      </c>
      <c r="C12" s="264" t="s">
        <v>111</v>
      </c>
      <c r="D12" s="223" t="s">
        <v>109</v>
      </c>
      <c r="E12" s="229">
        <v>10</v>
      </c>
      <c r="F12" s="231"/>
      <c r="G12" s="232">
        <f>ROUND(E12*F12,2)</f>
        <v>0</v>
      </c>
      <c r="H12" s="231"/>
      <c r="I12" s="232">
        <f>ROUND(E12*H12,2)</f>
        <v>0</v>
      </c>
      <c r="J12" s="231"/>
      <c r="K12" s="232">
        <f>ROUND(E12*J12,2)</f>
        <v>0</v>
      </c>
      <c r="L12" s="232">
        <v>15</v>
      </c>
      <c r="M12" s="232">
        <f>G12*(1+L12/100)</f>
        <v>0</v>
      </c>
      <c r="N12" s="224">
        <v>4.8999999999999998E-4</v>
      </c>
      <c r="O12" s="224">
        <f>ROUND(E12*N12,5)</f>
        <v>4.8999999999999998E-3</v>
      </c>
      <c r="P12" s="224">
        <v>4.0000000000000001E-3</v>
      </c>
      <c r="Q12" s="224">
        <f>ROUND(E12*P12,5)</f>
        <v>0.04</v>
      </c>
      <c r="R12" s="224"/>
      <c r="S12" s="224"/>
      <c r="T12" s="225">
        <v>0.20799999999999999</v>
      </c>
      <c r="U12" s="224">
        <f>ROUND(E12*T12,2)</f>
        <v>2.08</v>
      </c>
      <c r="V12" s="214"/>
      <c r="W12" s="214"/>
      <c r="X12" s="214"/>
      <c r="Y12" s="214"/>
      <c r="Z12" s="214"/>
      <c r="AA12" s="214"/>
      <c r="AB12" s="214"/>
      <c r="AC12" s="214"/>
      <c r="AD12" s="214"/>
      <c r="AE12" s="214" t="s">
        <v>106</v>
      </c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x14ac:dyDescent="0.2">
      <c r="A13" s="216" t="s">
        <v>101</v>
      </c>
      <c r="B13" s="222" t="s">
        <v>64</v>
      </c>
      <c r="C13" s="265" t="s">
        <v>65</v>
      </c>
      <c r="D13" s="226"/>
      <c r="E13" s="230"/>
      <c r="F13" s="233"/>
      <c r="G13" s="233">
        <f>SUMIF(AE14:AE16,"&lt;&gt;NOR",G14:G16)</f>
        <v>0</v>
      </c>
      <c r="H13" s="233"/>
      <c r="I13" s="233">
        <f>SUM(I14:I16)</f>
        <v>0</v>
      </c>
      <c r="J13" s="233"/>
      <c r="K13" s="233">
        <f>SUM(K14:K16)</f>
        <v>0</v>
      </c>
      <c r="L13" s="233"/>
      <c r="M13" s="233">
        <f>SUM(M14:M16)</f>
        <v>0</v>
      </c>
      <c r="N13" s="227"/>
      <c r="O13" s="227">
        <f>SUM(O14:O16)</f>
        <v>0</v>
      </c>
      <c r="P13" s="227"/>
      <c r="Q13" s="227">
        <f>SUM(Q14:Q16)</f>
        <v>0</v>
      </c>
      <c r="R13" s="227"/>
      <c r="S13" s="227"/>
      <c r="T13" s="228"/>
      <c r="U13" s="227">
        <f>SUM(U14:U16)</f>
        <v>14.23</v>
      </c>
      <c r="AE13" t="s">
        <v>102</v>
      </c>
    </row>
    <row r="14" spans="1:60" outlineLevel="1" x14ac:dyDescent="0.2">
      <c r="A14" s="215">
        <v>4</v>
      </c>
      <c r="B14" s="221" t="s">
        <v>112</v>
      </c>
      <c r="C14" s="264" t="s">
        <v>113</v>
      </c>
      <c r="D14" s="223" t="s">
        <v>105</v>
      </c>
      <c r="E14" s="229">
        <v>14.75</v>
      </c>
      <c r="F14" s="231"/>
      <c r="G14" s="232">
        <f>ROUND(E14*F14,2)</f>
        <v>0</v>
      </c>
      <c r="H14" s="231"/>
      <c r="I14" s="232">
        <f>ROUND(E14*H14,2)</f>
        <v>0</v>
      </c>
      <c r="J14" s="231"/>
      <c r="K14" s="232">
        <f>ROUND(E14*J14,2)</f>
        <v>0</v>
      </c>
      <c r="L14" s="232">
        <v>15</v>
      </c>
      <c r="M14" s="232">
        <f>G14*(1+L14/100)</f>
        <v>0</v>
      </c>
      <c r="N14" s="224">
        <v>0</v>
      </c>
      <c r="O14" s="224">
        <f>ROUND(E14*N14,5)</f>
        <v>0</v>
      </c>
      <c r="P14" s="224">
        <v>0</v>
      </c>
      <c r="Q14" s="224">
        <f>ROUND(E14*P14,5)</f>
        <v>0</v>
      </c>
      <c r="R14" s="224"/>
      <c r="S14" s="224"/>
      <c r="T14" s="225">
        <v>0.68200000000000005</v>
      </c>
      <c r="U14" s="224">
        <f>ROUND(E14*T14,2)</f>
        <v>10.06</v>
      </c>
      <c r="V14" s="214"/>
      <c r="W14" s="214"/>
      <c r="X14" s="214"/>
      <c r="Y14" s="214"/>
      <c r="Z14" s="214"/>
      <c r="AA14" s="214"/>
      <c r="AB14" s="214"/>
      <c r="AC14" s="214"/>
      <c r="AD14" s="214"/>
      <c r="AE14" s="214" t="s">
        <v>106</v>
      </c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15">
        <v>5</v>
      </c>
      <c r="B15" s="221" t="s">
        <v>114</v>
      </c>
      <c r="C15" s="264" t="s">
        <v>115</v>
      </c>
      <c r="D15" s="223" t="s">
        <v>116</v>
      </c>
      <c r="E15" s="229">
        <v>3</v>
      </c>
      <c r="F15" s="231"/>
      <c r="G15" s="232">
        <f>ROUND(E15*F15,2)</f>
        <v>0</v>
      </c>
      <c r="H15" s="231"/>
      <c r="I15" s="232">
        <f>ROUND(E15*H15,2)</f>
        <v>0</v>
      </c>
      <c r="J15" s="231"/>
      <c r="K15" s="232">
        <f>ROUND(E15*J15,2)</f>
        <v>0</v>
      </c>
      <c r="L15" s="232">
        <v>15</v>
      </c>
      <c r="M15" s="232">
        <f>G15*(1+L15/100)</f>
        <v>0</v>
      </c>
      <c r="N15" s="224">
        <v>0</v>
      </c>
      <c r="O15" s="224">
        <f>ROUND(E15*N15,5)</f>
        <v>0</v>
      </c>
      <c r="P15" s="224">
        <v>0</v>
      </c>
      <c r="Q15" s="224">
        <f>ROUND(E15*P15,5)</f>
        <v>0</v>
      </c>
      <c r="R15" s="224"/>
      <c r="S15" s="224"/>
      <c r="T15" s="225">
        <v>0.94</v>
      </c>
      <c r="U15" s="224">
        <f>ROUND(E15*T15,2)</f>
        <v>2.82</v>
      </c>
      <c r="V15" s="214"/>
      <c r="W15" s="214"/>
      <c r="X15" s="214"/>
      <c r="Y15" s="214"/>
      <c r="Z15" s="214"/>
      <c r="AA15" s="214"/>
      <c r="AB15" s="214"/>
      <c r="AC15" s="214"/>
      <c r="AD15" s="214"/>
      <c r="AE15" s="214" t="s">
        <v>106</v>
      </c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15">
        <v>6</v>
      </c>
      <c r="B16" s="221" t="s">
        <v>117</v>
      </c>
      <c r="C16" s="264" t="s">
        <v>118</v>
      </c>
      <c r="D16" s="223" t="s">
        <v>116</v>
      </c>
      <c r="E16" s="229">
        <v>2</v>
      </c>
      <c r="F16" s="231"/>
      <c r="G16" s="232">
        <f>ROUND(E16*F16,2)</f>
        <v>0</v>
      </c>
      <c r="H16" s="231"/>
      <c r="I16" s="232">
        <f>ROUND(E16*H16,2)</f>
        <v>0</v>
      </c>
      <c r="J16" s="231"/>
      <c r="K16" s="232">
        <f>ROUND(E16*J16,2)</f>
        <v>0</v>
      </c>
      <c r="L16" s="232">
        <v>15</v>
      </c>
      <c r="M16" s="232">
        <f>G16*(1+L16/100)</f>
        <v>0</v>
      </c>
      <c r="N16" s="224">
        <v>0</v>
      </c>
      <c r="O16" s="224">
        <f>ROUND(E16*N16,5)</f>
        <v>0</v>
      </c>
      <c r="P16" s="224">
        <v>0</v>
      </c>
      <c r="Q16" s="224">
        <f>ROUND(E16*P16,5)</f>
        <v>0</v>
      </c>
      <c r="R16" s="224"/>
      <c r="S16" s="224"/>
      <c r="T16" s="225">
        <v>0.67500000000000004</v>
      </c>
      <c r="U16" s="224">
        <f>ROUND(E16*T16,2)</f>
        <v>1.35</v>
      </c>
      <c r="V16" s="214"/>
      <c r="W16" s="214"/>
      <c r="X16" s="214"/>
      <c r="Y16" s="214"/>
      <c r="Z16" s="214"/>
      <c r="AA16" s="214"/>
      <c r="AB16" s="214"/>
      <c r="AC16" s="214"/>
      <c r="AD16" s="214"/>
      <c r="AE16" s="214" t="s">
        <v>106</v>
      </c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x14ac:dyDescent="0.2">
      <c r="A17" s="216" t="s">
        <v>101</v>
      </c>
      <c r="B17" s="222" t="s">
        <v>66</v>
      </c>
      <c r="C17" s="265" t="s">
        <v>67</v>
      </c>
      <c r="D17" s="226"/>
      <c r="E17" s="230"/>
      <c r="F17" s="233"/>
      <c r="G17" s="233">
        <f>SUMIF(AE18:AE19,"&lt;&gt;NOR",G18:G19)</f>
        <v>0</v>
      </c>
      <c r="H17" s="233"/>
      <c r="I17" s="233">
        <f>SUM(I18:I19)</f>
        <v>0</v>
      </c>
      <c r="J17" s="233"/>
      <c r="K17" s="233">
        <f>SUM(K18:K19)</f>
        <v>0</v>
      </c>
      <c r="L17" s="233"/>
      <c r="M17" s="233">
        <f>SUM(M18:M19)</f>
        <v>0</v>
      </c>
      <c r="N17" s="227"/>
      <c r="O17" s="227">
        <f>SUM(O18:O19)</f>
        <v>1.7609999999999997E-2</v>
      </c>
      <c r="P17" s="227"/>
      <c r="Q17" s="227">
        <f>SUM(Q18:Q19)</f>
        <v>0</v>
      </c>
      <c r="R17" s="227"/>
      <c r="S17" s="227"/>
      <c r="T17" s="228"/>
      <c r="U17" s="227">
        <f>SUM(U18:U19)</f>
        <v>1.4</v>
      </c>
      <c r="AE17" t="s">
        <v>102</v>
      </c>
    </row>
    <row r="18" spans="1:60" ht="20.95" outlineLevel="1" x14ac:dyDescent="0.2">
      <c r="A18" s="215">
        <v>7</v>
      </c>
      <c r="B18" s="221" t="s">
        <v>119</v>
      </c>
      <c r="C18" s="264" t="s">
        <v>120</v>
      </c>
      <c r="D18" s="223" t="s">
        <v>116</v>
      </c>
      <c r="E18" s="229">
        <v>1</v>
      </c>
      <c r="F18" s="231"/>
      <c r="G18" s="232">
        <f>ROUND(E18*F18,2)</f>
        <v>0</v>
      </c>
      <c r="H18" s="231"/>
      <c r="I18" s="232">
        <f>ROUND(E18*H18,2)</f>
        <v>0</v>
      </c>
      <c r="J18" s="231"/>
      <c r="K18" s="232">
        <f>ROUND(E18*J18,2)</f>
        <v>0</v>
      </c>
      <c r="L18" s="232">
        <v>15</v>
      </c>
      <c r="M18" s="232">
        <f>G18*(1+L18/100)</f>
        <v>0</v>
      </c>
      <c r="N18" s="224">
        <v>1.82E-3</v>
      </c>
      <c r="O18" s="224">
        <f>ROUND(E18*N18,5)</f>
        <v>1.82E-3</v>
      </c>
      <c r="P18" s="224">
        <v>0</v>
      </c>
      <c r="Q18" s="224">
        <f>ROUND(E18*P18,5)</f>
        <v>0</v>
      </c>
      <c r="R18" s="224"/>
      <c r="S18" s="224"/>
      <c r="T18" s="225">
        <v>0.14000000000000001</v>
      </c>
      <c r="U18" s="224">
        <f>ROUND(E18*T18,2)</f>
        <v>0.14000000000000001</v>
      </c>
      <c r="V18" s="214"/>
      <c r="W18" s="214"/>
      <c r="X18" s="214"/>
      <c r="Y18" s="214"/>
      <c r="Z18" s="214"/>
      <c r="AA18" s="214"/>
      <c r="AB18" s="214"/>
      <c r="AC18" s="214"/>
      <c r="AD18" s="214"/>
      <c r="AE18" s="214" t="s">
        <v>106</v>
      </c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15">
        <v>8</v>
      </c>
      <c r="B19" s="221" t="s">
        <v>121</v>
      </c>
      <c r="C19" s="264" t="s">
        <v>122</v>
      </c>
      <c r="D19" s="223" t="s">
        <v>105</v>
      </c>
      <c r="E19" s="229">
        <v>8.4</v>
      </c>
      <c r="F19" s="231"/>
      <c r="G19" s="232">
        <f>ROUND(E19*F19,2)</f>
        <v>0</v>
      </c>
      <c r="H19" s="231"/>
      <c r="I19" s="232">
        <f>ROUND(E19*H19,2)</f>
        <v>0</v>
      </c>
      <c r="J19" s="231"/>
      <c r="K19" s="232">
        <f>ROUND(E19*J19,2)</f>
        <v>0</v>
      </c>
      <c r="L19" s="232">
        <v>15</v>
      </c>
      <c r="M19" s="232">
        <f>G19*(1+L19/100)</f>
        <v>0</v>
      </c>
      <c r="N19" s="224">
        <v>1.8799999999999999E-3</v>
      </c>
      <c r="O19" s="224">
        <f>ROUND(E19*N19,5)</f>
        <v>1.5789999999999998E-2</v>
      </c>
      <c r="P19" s="224">
        <v>0</v>
      </c>
      <c r="Q19" s="224">
        <f>ROUND(E19*P19,5)</f>
        <v>0</v>
      </c>
      <c r="R19" s="224"/>
      <c r="S19" s="224"/>
      <c r="T19" s="225">
        <v>0.15</v>
      </c>
      <c r="U19" s="224">
        <f>ROUND(E19*T19,2)</f>
        <v>1.26</v>
      </c>
      <c r="V19" s="214"/>
      <c r="W19" s="214"/>
      <c r="X19" s="214"/>
      <c r="Y19" s="214"/>
      <c r="Z19" s="214"/>
      <c r="AA19" s="214"/>
      <c r="AB19" s="214"/>
      <c r="AC19" s="214"/>
      <c r="AD19" s="214"/>
      <c r="AE19" s="214" t="s">
        <v>106</v>
      </c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x14ac:dyDescent="0.2">
      <c r="A20" s="216" t="s">
        <v>101</v>
      </c>
      <c r="B20" s="222" t="s">
        <v>68</v>
      </c>
      <c r="C20" s="265" t="s">
        <v>69</v>
      </c>
      <c r="D20" s="226"/>
      <c r="E20" s="230"/>
      <c r="F20" s="233"/>
      <c r="G20" s="233">
        <f>SUMIF(AE21:AE27,"&lt;&gt;NOR",G21:G27)</f>
        <v>0</v>
      </c>
      <c r="H20" s="233"/>
      <c r="I20" s="233">
        <f>SUM(I21:I27)</f>
        <v>0</v>
      </c>
      <c r="J20" s="233"/>
      <c r="K20" s="233">
        <f>SUM(K21:K27)</f>
        <v>0</v>
      </c>
      <c r="L20" s="233"/>
      <c r="M20" s="233">
        <f>SUM(M21:M27)</f>
        <v>0</v>
      </c>
      <c r="N20" s="227"/>
      <c r="O20" s="227">
        <f>SUM(O21:O27)</f>
        <v>8.1880000000000008E-2</v>
      </c>
      <c r="P20" s="227"/>
      <c r="Q20" s="227">
        <f>SUM(Q21:Q27)</f>
        <v>4.2939999999999999E-2</v>
      </c>
      <c r="R20" s="227"/>
      <c r="S20" s="227"/>
      <c r="T20" s="228"/>
      <c r="U20" s="227">
        <f>SUM(U21:U27)</f>
        <v>80.800000000000011</v>
      </c>
      <c r="AE20" t="s">
        <v>102</v>
      </c>
    </row>
    <row r="21" spans="1:60" outlineLevel="1" x14ac:dyDescent="0.2">
      <c r="A21" s="215">
        <v>9</v>
      </c>
      <c r="B21" s="221" t="s">
        <v>123</v>
      </c>
      <c r="C21" s="264" t="s">
        <v>124</v>
      </c>
      <c r="D21" s="223" t="s">
        <v>105</v>
      </c>
      <c r="E21" s="229">
        <v>78.5</v>
      </c>
      <c r="F21" s="231"/>
      <c r="G21" s="232">
        <f>ROUND(E21*F21,2)</f>
        <v>0</v>
      </c>
      <c r="H21" s="231"/>
      <c r="I21" s="232">
        <f>ROUND(E21*H21,2)</f>
        <v>0</v>
      </c>
      <c r="J21" s="231"/>
      <c r="K21" s="232">
        <f>ROUND(E21*J21,2)</f>
        <v>0</v>
      </c>
      <c r="L21" s="232">
        <v>15</v>
      </c>
      <c r="M21" s="232">
        <f>G21*(1+L21/100)</f>
        <v>0</v>
      </c>
      <c r="N21" s="224">
        <v>0</v>
      </c>
      <c r="O21" s="224">
        <f>ROUND(E21*N21,5)</f>
        <v>0</v>
      </c>
      <c r="P21" s="224">
        <v>0</v>
      </c>
      <c r="Q21" s="224">
        <f>ROUND(E21*P21,5)</f>
        <v>0</v>
      </c>
      <c r="R21" s="224"/>
      <c r="S21" s="224"/>
      <c r="T21" s="225">
        <v>1.6E-2</v>
      </c>
      <c r="U21" s="224">
        <f>ROUND(E21*T21,2)</f>
        <v>1.26</v>
      </c>
      <c r="V21" s="214"/>
      <c r="W21" s="214"/>
      <c r="X21" s="214"/>
      <c r="Y21" s="214"/>
      <c r="Z21" s="214"/>
      <c r="AA21" s="214"/>
      <c r="AB21" s="214"/>
      <c r="AC21" s="214"/>
      <c r="AD21" s="214"/>
      <c r="AE21" s="214" t="s">
        <v>106</v>
      </c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15">
        <v>10</v>
      </c>
      <c r="B22" s="221" t="s">
        <v>125</v>
      </c>
      <c r="C22" s="264" t="s">
        <v>126</v>
      </c>
      <c r="D22" s="223" t="s">
        <v>109</v>
      </c>
      <c r="E22" s="229">
        <v>42.94</v>
      </c>
      <c r="F22" s="231"/>
      <c r="G22" s="232">
        <f>ROUND(E22*F22,2)</f>
        <v>0</v>
      </c>
      <c r="H22" s="231"/>
      <c r="I22" s="232">
        <f>ROUND(E22*H22,2)</f>
        <v>0</v>
      </c>
      <c r="J22" s="231"/>
      <c r="K22" s="232">
        <f>ROUND(E22*J22,2)</f>
        <v>0</v>
      </c>
      <c r="L22" s="232">
        <v>15</v>
      </c>
      <c r="M22" s="232">
        <f>G22*(1+L22/100)</f>
        <v>0</v>
      </c>
      <c r="N22" s="224">
        <v>1.7000000000000001E-4</v>
      </c>
      <c r="O22" s="224">
        <f>ROUND(E22*N22,5)</f>
        <v>7.3000000000000001E-3</v>
      </c>
      <c r="P22" s="224">
        <v>0</v>
      </c>
      <c r="Q22" s="224">
        <f>ROUND(E22*P22,5)</f>
        <v>0</v>
      </c>
      <c r="R22" s="224"/>
      <c r="S22" s="224"/>
      <c r="T22" s="225">
        <v>0.09</v>
      </c>
      <c r="U22" s="224">
        <f>ROUND(E22*T22,2)</f>
        <v>3.86</v>
      </c>
      <c r="V22" s="214"/>
      <c r="W22" s="214"/>
      <c r="X22" s="214"/>
      <c r="Y22" s="214"/>
      <c r="Z22" s="214"/>
      <c r="AA22" s="214"/>
      <c r="AB22" s="214"/>
      <c r="AC22" s="214"/>
      <c r="AD22" s="214"/>
      <c r="AE22" s="214" t="s">
        <v>106</v>
      </c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15">
        <v>11</v>
      </c>
      <c r="B23" s="221" t="s">
        <v>127</v>
      </c>
      <c r="C23" s="264" t="s">
        <v>128</v>
      </c>
      <c r="D23" s="223" t="s">
        <v>105</v>
      </c>
      <c r="E23" s="229">
        <v>78.5</v>
      </c>
      <c r="F23" s="231"/>
      <c r="G23" s="232">
        <f>ROUND(E23*F23,2)</f>
        <v>0</v>
      </c>
      <c r="H23" s="231"/>
      <c r="I23" s="232">
        <f>ROUND(E23*H23,2)</f>
        <v>0</v>
      </c>
      <c r="J23" s="231"/>
      <c r="K23" s="232">
        <f>ROUND(E23*J23,2)</f>
        <v>0</v>
      </c>
      <c r="L23" s="232">
        <v>15</v>
      </c>
      <c r="M23" s="232">
        <f>G23*(1+L23/100)</f>
        <v>0</v>
      </c>
      <c r="N23" s="224">
        <v>0</v>
      </c>
      <c r="O23" s="224">
        <f>ROUND(E23*N23,5)</f>
        <v>0</v>
      </c>
      <c r="P23" s="224">
        <v>0</v>
      </c>
      <c r="Q23" s="224">
        <f>ROUND(E23*P23,5)</f>
        <v>0</v>
      </c>
      <c r="R23" s="224"/>
      <c r="S23" s="224"/>
      <c r="T23" s="225">
        <v>0.09</v>
      </c>
      <c r="U23" s="224">
        <f>ROUND(E23*T23,2)</f>
        <v>7.07</v>
      </c>
      <c r="V23" s="214"/>
      <c r="W23" s="214"/>
      <c r="X23" s="214"/>
      <c r="Y23" s="214"/>
      <c r="Z23" s="214"/>
      <c r="AA23" s="214"/>
      <c r="AB23" s="214"/>
      <c r="AC23" s="214"/>
      <c r="AD23" s="214"/>
      <c r="AE23" s="214" t="s">
        <v>106</v>
      </c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15">
        <v>12</v>
      </c>
      <c r="B24" s="221" t="s">
        <v>129</v>
      </c>
      <c r="C24" s="264" t="s">
        <v>130</v>
      </c>
      <c r="D24" s="223" t="s">
        <v>105</v>
      </c>
      <c r="E24" s="229">
        <v>78.5</v>
      </c>
      <c r="F24" s="231"/>
      <c r="G24" s="232">
        <f>ROUND(E24*F24,2)</f>
        <v>0</v>
      </c>
      <c r="H24" s="231"/>
      <c r="I24" s="232">
        <f>ROUND(E24*H24,2)</f>
        <v>0</v>
      </c>
      <c r="J24" s="231"/>
      <c r="K24" s="232">
        <f>ROUND(E24*J24,2)</f>
        <v>0</v>
      </c>
      <c r="L24" s="232">
        <v>15</v>
      </c>
      <c r="M24" s="232">
        <f>G24*(1+L24/100)</f>
        <v>0</v>
      </c>
      <c r="N24" s="224">
        <v>4.8999999999999998E-4</v>
      </c>
      <c r="O24" s="224">
        <f>ROUND(E24*N24,5)</f>
        <v>3.8469999999999997E-2</v>
      </c>
      <c r="P24" s="224">
        <v>0</v>
      </c>
      <c r="Q24" s="224">
        <f>ROUND(E24*P24,5)</f>
        <v>0</v>
      </c>
      <c r="R24" s="224"/>
      <c r="S24" s="224"/>
      <c r="T24" s="225">
        <v>0.13</v>
      </c>
      <c r="U24" s="224">
        <f>ROUND(E24*T24,2)</f>
        <v>10.210000000000001</v>
      </c>
      <c r="V24" s="214"/>
      <c r="W24" s="214"/>
      <c r="X24" s="214"/>
      <c r="Y24" s="214"/>
      <c r="Z24" s="214"/>
      <c r="AA24" s="214"/>
      <c r="AB24" s="214"/>
      <c r="AC24" s="214"/>
      <c r="AD24" s="214"/>
      <c r="AE24" s="214" t="s">
        <v>106</v>
      </c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15">
        <v>13</v>
      </c>
      <c r="B25" s="221" t="s">
        <v>131</v>
      </c>
      <c r="C25" s="264" t="s">
        <v>132</v>
      </c>
      <c r="D25" s="223" t="s">
        <v>105</v>
      </c>
      <c r="E25" s="229">
        <v>78.5</v>
      </c>
      <c r="F25" s="231"/>
      <c r="G25" s="232">
        <f>ROUND(E25*F25,2)</f>
        <v>0</v>
      </c>
      <c r="H25" s="231"/>
      <c r="I25" s="232">
        <f>ROUND(E25*H25,2)</f>
        <v>0</v>
      </c>
      <c r="J25" s="231"/>
      <c r="K25" s="232">
        <f>ROUND(E25*J25,2)</f>
        <v>0</v>
      </c>
      <c r="L25" s="232">
        <v>15</v>
      </c>
      <c r="M25" s="232">
        <f>G25*(1+L25/100)</f>
        <v>0</v>
      </c>
      <c r="N25" s="224">
        <v>4.6000000000000001E-4</v>
      </c>
      <c r="O25" s="224">
        <f>ROUND(E25*N25,5)</f>
        <v>3.6110000000000003E-2</v>
      </c>
      <c r="P25" s="224">
        <v>0</v>
      </c>
      <c r="Q25" s="224">
        <f>ROUND(E25*P25,5)</f>
        <v>0</v>
      </c>
      <c r="R25" s="224"/>
      <c r="S25" s="224"/>
      <c r="T25" s="225">
        <v>0.72499999999999998</v>
      </c>
      <c r="U25" s="224">
        <f>ROUND(E25*T25,2)</f>
        <v>56.91</v>
      </c>
      <c r="V25" s="214"/>
      <c r="W25" s="214"/>
      <c r="X25" s="214"/>
      <c r="Y25" s="214"/>
      <c r="Z25" s="214"/>
      <c r="AA25" s="214"/>
      <c r="AB25" s="214"/>
      <c r="AC25" s="214"/>
      <c r="AD25" s="214"/>
      <c r="AE25" s="214" t="s">
        <v>106</v>
      </c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15">
        <v>14</v>
      </c>
      <c r="B26" s="221" t="s">
        <v>133</v>
      </c>
      <c r="C26" s="264" t="s">
        <v>134</v>
      </c>
      <c r="D26" s="223" t="s">
        <v>135</v>
      </c>
      <c r="E26" s="229">
        <v>8.2000000000000003E-2</v>
      </c>
      <c r="F26" s="231"/>
      <c r="G26" s="232">
        <f>ROUND(E26*F26,2)</f>
        <v>0</v>
      </c>
      <c r="H26" s="231"/>
      <c r="I26" s="232">
        <f>ROUND(E26*H26,2)</f>
        <v>0</v>
      </c>
      <c r="J26" s="231"/>
      <c r="K26" s="232">
        <f>ROUND(E26*J26,2)</f>
        <v>0</v>
      </c>
      <c r="L26" s="232">
        <v>15</v>
      </c>
      <c r="M26" s="232">
        <f>G26*(1+L26/100)</f>
        <v>0</v>
      </c>
      <c r="N26" s="224">
        <v>0</v>
      </c>
      <c r="O26" s="224">
        <f>ROUND(E26*N26,5)</f>
        <v>0</v>
      </c>
      <c r="P26" s="224">
        <v>0</v>
      </c>
      <c r="Q26" s="224">
        <f>ROUND(E26*P26,5)</f>
        <v>0</v>
      </c>
      <c r="R26" s="224"/>
      <c r="S26" s="224"/>
      <c r="T26" s="225">
        <v>2.44</v>
      </c>
      <c r="U26" s="224">
        <f>ROUND(E26*T26,2)</f>
        <v>0.2</v>
      </c>
      <c r="V26" s="214"/>
      <c r="W26" s="214"/>
      <c r="X26" s="214"/>
      <c r="Y26" s="214"/>
      <c r="Z26" s="214"/>
      <c r="AA26" s="214"/>
      <c r="AB26" s="214"/>
      <c r="AC26" s="214"/>
      <c r="AD26" s="214"/>
      <c r="AE26" s="214" t="s">
        <v>106</v>
      </c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15">
        <v>15</v>
      </c>
      <c r="B27" s="221" t="s">
        <v>136</v>
      </c>
      <c r="C27" s="264" t="s">
        <v>137</v>
      </c>
      <c r="D27" s="223" t="s">
        <v>109</v>
      </c>
      <c r="E27" s="229">
        <v>42.94</v>
      </c>
      <c r="F27" s="231"/>
      <c r="G27" s="232">
        <f>ROUND(E27*F27,2)</f>
        <v>0</v>
      </c>
      <c r="H27" s="231"/>
      <c r="I27" s="232">
        <f>ROUND(E27*H27,2)</f>
        <v>0</v>
      </c>
      <c r="J27" s="231"/>
      <c r="K27" s="232">
        <f>ROUND(E27*J27,2)</f>
        <v>0</v>
      </c>
      <c r="L27" s="232">
        <v>15</v>
      </c>
      <c r="M27" s="232">
        <f>G27*(1+L27/100)</f>
        <v>0</v>
      </c>
      <c r="N27" s="224">
        <v>0</v>
      </c>
      <c r="O27" s="224">
        <f>ROUND(E27*N27,5)</f>
        <v>0</v>
      </c>
      <c r="P27" s="224">
        <v>1E-3</v>
      </c>
      <c r="Q27" s="224">
        <f>ROUND(E27*P27,5)</f>
        <v>4.2939999999999999E-2</v>
      </c>
      <c r="R27" s="224"/>
      <c r="S27" s="224"/>
      <c r="T27" s="225">
        <v>0.03</v>
      </c>
      <c r="U27" s="224">
        <f>ROUND(E27*T27,2)</f>
        <v>1.29</v>
      </c>
      <c r="V27" s="214"/>
      <c r="W27" s="214"/>
      <c r="X27" s="214"/>
      <c r="Y27" s="214"/>
      <c r="Z27" s="214"/>
      <c r="AA27" s="214"/>
      <c r="AB27" s="214"/>
      <c r="AC27" s="214"/>
      <c r="AD27" s="214"/>
      <c r="AE27" s="214" t="s">
        <v>106</v>
      </c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x14ac:dyDescent="0.2">
      <c r="A28" s="216" t="s">
        <v>101</v>
      </c>
      <c r="B28" s="222" t="s">
        <v>70</v>
      </c>
      <c r="C28" s="265" t="s">
        <v>71</v>
      </c>
      <c r="D28" s="226"/>
      <c r="E28" s="230"/>
      <c r="F28" s="233"/>
      <c r="G28" s="233">
        <f>SUMIF(AE29:AE29,"&lt;&gt;NOR",G29:G29)</f>
        <v>0</v>
      </c>
      <c r="H28" s="233"/>
      <c r="I28" s="233">
        <f>SUM(I29:I29)</f>
        <v>0</v>
      </c>
      <c r="J28" s="233"/>
      <c r="K28" s="233">
        <f>SUM(K29:K29)</f>
        <v>0</v>
      </c>
      <c r="L28" s="233"/>
      <c r="M28" s="233">
        <f>SUM(M29:M29)</f>
        <v>0</v>
      </c>
      <c r="N28" s="227"/>
      <c r="O28" s="227">
        <f>SUM(O29:O29)</f>
        <v>7.4200000000000004E-3</v>
      </c>
      <c r="P28" s="227"/>
      <c r="Q28" s="227">
        <f>SUM(Q29:Q29)</f>
        <v>0</v>
      </c>
      <c r="R28" s="227"/>
      <c r="S28" s="227"/>
      <c r="T28" s="228"/>
      <c r="U28" s="227">
        <f>SUM(U29:U29)</f>
        <v>11.89</v>
      </c>
      <c r="AE28" t="s">
        <v>102</v>
      </c>
    </row>
    <row r="29" spans="1:60" outlineLevel="1" x14ac:dyDescent="0.2">
      <c r="A29" s="215">
        <v>16</v>
      </c>
      <c r="B29" s="221" t="s">
        <v>138</v>
      </c>
      <c r="C29" s="264" t="s">
        <v>139</v>
      </c>
      <c r="D29" s="223" t="s">
        <v>105</v>
      </c>
      <c r="E29" s="229">
        <v>22.47</v>
      </c>
      <c r="F29" s="231"/>
      <c r="G29" s="232">
        <f>ROUND(E29*F29,2)</f>
        <v>0</v>
      </c>
      <c r="H29" s="231"/>
      <c r="I29" s="232">
        <f>ROUND(E29*H29,2)</f>
        <v>0</v>
      </c>
      <c r="J29" s="231"/>
      <c r="K29" s="232">
        <f>ROUND(E29*J29,2)</f>
        <v>0</v>
      </c>
      <c r="L29" s="232">
        <v>15</v>
      </c>
      <c r="M29" s="232">
        <f>G29*(1+L29/100)</f>
        <v>0</v>
      </c>
      <c r="N29" s="224">
        <v>3.3E-4</v>
      </c>
      <c r="O29" s="224">
        <f>ROUND(E29*N29,5)</f>
        <v>7.4200000000000004E-3</v>
      </c>
      <c r="P29" s="224">
        <v>0</v>
      </c>
      <c r="Q29" s="224">
        <f>ROUND(E29*P29,5)</f>
        <v>0</v>
      </c>
      <c r="R29" s="224"/>
      <c r="S29" s="224"/>
      <c r="T29" s="225">
        <v>0.52900000000000003</v>
      </c>
      <c r="U29" s="224">
        <f>ROUND(E29*T29,2)</f>
        <v>11.89</v>
      </c>
      <c r="V29" s="214"/>
      <c r="W29" s="214"/>
      <c r="X29" s="214"/>
      <c r="Y29" s="214"/>
      <c r="Z29" s="214"/>
      <c r="AA29" s="214"/>
      <c r="AB29" s="214"/>
      <c r="AC29" s="214"/>
      <c r="AD29" s="214"/>
      <c r="AE29" s="214" t="s">
        <v>106</v>
      </c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x14ac:dyDescent="0.2">
      <c r="A30" s="216" t="s">
        <v>101</v>
      </c>
      <c r="B30" s="222" t="s">
        <v>72</v>
      </c>
      <c r="C30" s="265" t="s">
        <v>73</v>
      </c>
      <c r="D30" s="226"/>
      <c r="E30" s="230"/>
      <c r="F30" s="233"/>
      <c r="G30" s="233">
        <f>SUMIF(AE31:AE32,"&lt;&gt;NOR",G31:G32)</f>
        <v>0</v>
      </c>
      <c r="H30" s="233"/>
      <c r="I30" s="233">
        <f>SUM(I31:I32)</f>
        <v>0</v>
      </c>
      <c r="J30" s="233"/>
      <c r="K30" s="233">
        <f>SUM(K31:K32)</f>
        <v>0</v>
      </c>
      <c r="L30" s="233"/>
      <c r="M30" s="233">
        <f>SUM(M31:M32)</f>
        <v>0</v>
      </c>
      <c r="N30" s="227"/>
      <c r="O30" s="227">
        <f>SUM(O31:O32)</f>
        <v>6.4890000000000003E-2</v>
      </c>
      <c r="P30" s="227"/>
      <c r="Q30" s="227">
        <f>SUM(Q31:Q32)</f>
        <v>0</v>
      </c>
      <c r="R30" s="227"/>
      <c r="S30" s="227"/>
      <c r="T30" s="228"/>
      <c r="U30" s="227">
        <f>SUM(U31:U32)</f>
        <v>57.22</v>
      </c>
      <c r="AE30" t="s">
        <v>102</v>
      </c>
    </row>
    <row r="31" spans="1:60" outlineLevel="1" x14ac:dyDescent="0.2">
      <c r="A31" s="215">
        <v>17</v>
      </c>
      <c r="B31" s="221" t="s">
        <v>140</v>
      </c>
      <c r="C31" s="264" t="s">
        <v>141</v>
      </c>
      <c r="D31" s="223" t="s">
        <v>105</v>
      </c>
      <c r="E31" s="229">
        <v>324.46769999999998</v>
      </c>
      <c r="F31" s="231"/>
      <c r="G31" s="232">
        <f>ROUND(E31*F31,2)</f>
        <v>0</v>
      </c>
      <c r="H31" s="231"/>
      <c r="I31" s="232">
        <f>ROUND(E31*H31,2)</f>
        <v>0</v>
      </c>
      <c r="J31" s="231"/>
      <c r="K31" s="232">
        <f>ROUND(E31*J31,2)</f>
        <v>0</v>
      </c>
      <c r="L31" s="232">
        <v>15</v>
      </c>
      <c r="M31" s="232">
        <f>G31*(1+L31/100)</f>
        <v>0</v>
      </c>
      <c r="N31" s="224">
        <v>0</v>
      </c>
      <c r="O31" s="224">
        <f>ROUND(E31*N31,5)</f>
        <v>0</v>
      </c>
      <c r="P31" s="224">
        <v>0</v>
      </c>
      <c r="Q31" s="224">
        <f>ROUND(E31*P31,5)</f>
        <v>0</v>
      </c>
      <c r="R31" s="224"/>
      <c r="S31" s="224"/>
      <c r="T31" s="225">
        <v>6.9709999999999994E-2</v>
      </c>
      <c r="U31" s="224">
        <f>ROUND(E31*T31,2)</f>
        <v>22.62</v>
      </c>
      <c r="V31" s="214"/>
      <c r="W31" s="214"/>
      <c r="X31" s="214"/>
      <c r="Y31" s="214"/>
      <c r="Z31" s="214"/>
      <c r="AA31" s="214"/>
      <c r="AB31" s="214"/>
      <c r="AC31" s="214"/>
      <c r="AD31" s="214"/>
      <c r="AE31" s="214" t="s">
        <v>106</v>
      </c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42">
        <v>18</v>
      </c>
      <c r="B32" s="243" t="s">
        <v>142</v>
      </c>
      <c r="C32" s="266" t="s">
        <v>143</v>
      </c>
      <c r="D32" s="244" t="s">
        <v>105</v>
      </c>
      <c r="E32" s="245">
        <v>324.46699999999998</v>
      </c>
      <c r="F32" s="246"/>
      <c r="G32" s="247">
        <f>ROUND(E32*F32,2)</f>
        <v>0</v>
      </c>
      <c r="H32" s="246"/>
      <c r="I32" s="247">
        <f>ROUND(E32*H32,2)</f>
        <v>0</v>
      </c>
      <c r="J32" s="246"/>
      <c r="K32" s="247">
        <f>ROUND(E32*J32,2)</f>
        <v>0</v>
      </c>
      <c r="L32" s="247">
        <v>15</v>
      </c>
      <c r="M32" s="247">
        <f>G32*(1+L32/100)</f>
        <v>0</v>
      </c>
      <c r="N32" s="248">
        <v>2.0000000000000001E-4</v>
      </c>
      <c r="O32" s="248">
        <f>ROUND(E32*N32,5)</f>
        <v>6.4890000000000003E-2</v>
      </c>
      <c r="P32" s="248">
        <v>0</v>
      </c>
      <c r="Q32" s="248">
        <f>ROUND(E32*P32,5)</f>
        <v>0</v>
      </c>
      <c r="R32" s="248"/>
      <c r="S32" s="248"/>
      <c r="T32" s="249">
        <v>0.10664999999999999</v>
      </c>
      <c r="U32" s="248">
        <f>ROUND(E32*T32,2)</f>
        <v>34.6</v>
      </c>
      <c r="V32" s="214"/>
      <c r="W32" s="214"/>
      <c r="X32" s="214"/>
      <c r="Y32" s="214"/>
      <c r="Z32" s="214"/>
      <c r="AA32" s="214"/>
      <c r="AB32" s="214"/>
      <c r="AC32" s="214"/>
      <c r="AD32" s="214"/>
      <c r="AE32" s="214" t="s">
        <v>106</v>
      </c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31" x14ac:dyDescent="0.2">
      <c r="A33" s="6"/>
      <c r="B33" s="7" t="s">
        <v>144</v>
      </c>
      <c r="C33" s="267" t="s">
        <v>144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AC33">
        <v>15</v>
      </c>
      <c r="AD33">
        <v>21</v>
      </c>
    </row>
    <row r="34" spans="1:31" ht="13.1" x14ac:dyDescent="0.2">
      <c r="A34" s="250"/>
      <c r="B34" s="251">
        <v>26</v>
      </c>
      <c r="C34" s="268" t="s">
        <v>144</v>
      </c>
      <c r="D34" s="252"/>
      <c r="E34" s="252"/>
      <c r="F34" s="252"/>
      <c r="G34" s="263">
        <f>G8+G11+G13+G17+G20+G28+G30</f>
        <v>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AC34">
        <f>SUMIF(L7:L32,AC33,G7:G32)</f>
        <v>0</v>
      </c>
      <c r="AD34">
        <f>SUMIF(L7:L32,AD33,G7:G32)</f>
        <v>0</v>
      </c>
      <c r="AE34" t="s">
        <v>145</v>
      </c>
    </row>
    <row r="35" spans="1:31" x14ac:dyDescent="0.2">
      <c r="A35" s="6"/>
      <c r="B35" s="7" t="s">
        <v>144</v>
      </c>
      <c r="C35" s="267" t="s">
        <v>144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31" x14ac:dyDescent="0.2">
      <c r="A36" s="6"/>
      <c r="B36" s="7" t="s">
        <v>144</v>
      </c>
      <c r="C36" s="267" t="s">
        <v>144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31" x14ac:dyDescent="0.2">
      <c r="A37" s="253">
        <v>33</v>
      </c>
      <c r="B37" s="253"/>
      <c r="C37" s="269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31" x14ac:dyDescent="0.2">
      <c r="A38" s="254"/>
      <c r="B38" s="255"/>
      <c r="C38" s="270"/>
      <c r="D38" s="255"/>
      <c r="E38" s="255"/>
      <c r="F38" s="255"/>
      <c r="G38" s="25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AE38" t="s">
        <v>146</v>
      </c>
    </row>
    <row r="39" spans="1:31" x14ac:dyDescent="0.2">
      <c r="A39" s="257"/>
      <c r="B39" s="258"/>
      <c r="C39" s="271"/>
      <c r="D39" s="258"/>
      <c r="E39" s="258"/>
      <c r="F39" s="258"/>
      <c r="G39" s="259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31" x14ac:dyDescent="0.2">
      <c r="A40" s="257"/>
      <c r="B40" s="258"/>
      <c r="C40" s="271"/>
      <c r="D40" s="258"/>
      <c r="E40" s="258"/>
      <c r="F40" s="258"/>
      <c r="G40" s="25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31" x14ac:dyDescent="0.2">
      <c r="A41" s="257"/>
      <c r="B41" s="258"/>
      <c r="C41" s="271"/>
      <c r="D41" s="258"/>
      <c r="E41" s="258"/>
      <c r="F41" s="258"/>
      <c r="G41" s="25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31" x14ac:dyDescent="0.2">
      <c r="A42" s="260"/>
      <c r="B42" s="261"/>
      <c r="C42" s="272"/>
      <c r="D42" s="261"/>
      <c r="E42" s="261"/>
      <c r="F42" s="261"/>
      <c r="G42" s="262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31" x14ac:dyDescent="0.2">
      <c r="A43" s="6"/>
      <c r="B43" s="7" t="s">
        <v>144</v>
      </c>
      <c r="C43" s="267" t="s">
        <v>144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31" x14ac:dyDescent="0.2">
      <c r="C44" s="273"/>
      <c r="AE44" t="s">
        <v>147</v>
      </c>
    </row>
  </sheetData>
  <mergeCells count="6">
    <mergeCell ref="A1:G1"/>
    <mergeCell ref="C2:G2"/>
    <mergeCell ref="C3:G3"/>
    <mergeCell ref="C4:G4"/>
    <mergeCell ref="A37:C37"/>
    <mergeCell ref="A38:G42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kuda</dc:creator>
  <cp:lastModifiedBy>kuda</cp:lastModifiedBy>
  <cp:lastPrinted>2014-02-28T09:52:57Z</cp:lastPrinted>
  <dcterms:created xsi:type="dcterms:W3CDTF">2009-04-08T07:15:50Z</dcterms:created>
  <dcterms:modified xsi:type="dcterms:W3CDTF">2021-06-21T08:56:16Z</dcterms:modified>
</cp:coreProperties>
</file>