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CD_stavby\2022\ZS_ZS a MS_SJ\ZS Kridlovicka-zatepleni\Soutez\Vykazy vymer\"/>
    </mc:Choice>
  </mc:AlternateContent>
  <bookViews>
    <workbookView xWindow="-120" yWindow="-120" windowWidth="25440" windowHeight="15390" activeTab="3"/>
  </bookViews>
  <sheets>
    <sheet name="Pokyny pro vyplnění" sheetId="11" r:id="rId1"/>
    <sheet name="Stavba" sheetId="1" r:id="rId2"/>
    <sheet name="VzorPolozky" sheetId="10" state="hidden" r:id="rId3"/>
    <sheet name="5 5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'5 5 Pol'!$1:$7</definedName>
    <definedName name="oadresa">Stavba!$D$6</definedName>
    <definedName name="Objednatel" localSheetId="1">Stavba!$D$5</definedName>
    <definedName name="Objekt" localSheetId="1">Stavba!$B$38</definedName>
    <definedName name="_xlnm.Print_Area" localSheetId="3">'5 5 Pol'!$A$1:$X$97</definedName>
    <definedName name="_xlnm.Print_Area" localSheetId="1">Stavba!$A$1:$J$62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I60" i="1"/>
  <c r="I59" i="1"/>
  <c r="I58" i="1"/>
  <c r="I56" i="1"/>
  <c r="I55" i="1"/>
  <c r="I54" i="1"/>
  <c r="I53" i="1"/>
  <c r="I52" i="1"/>
  <c r="I50" i="1"/>
  <c r="BA26" i="12"/>
  <c r="BA17" i="12"/>
  <c r="BA14" i="12"/>
  <c r="BA12" i="12"/>
  <c r="BA10" i="12"/>
  <c r="G9" i="12"/>
  <c r="I9" i="12"/>
  <c r="I8" i="12" s="1"/>
  <c r="K9" i="12"/>
  <c r="M9" i="12"/>
  <c r="O9" i="12"/>
  <c r="Q9" i="12"/>
  <c r="Q8" i="12" s="1"/>
  <c r="V9" i="12"/>
  <c r="G11" i="12"/>
  <c r="M11" i="12" s="1"/>
  <c r="I11" i="12"/>
  <c r="K11" i="12"/>
  <c r="K8" i="12" s="1"/>
  <c r="O11" i="12"/>
  <c r="O8" i="12" s="1"/>
  <c r="Q11" i="12"/>
  <c r="V11" i="12"/>
  <c r="V8" i="12" s="1"/>
  <c r="G13" i="12"/>
  <c r="I13" i="12"/>
  <c r="K13" i="12"/>
  <c r="M13" i="12"/>
  <c r="O13" i="12"/>
  <c r="Q13" i="12"/>
  <c r="V13" i="12"/>
  <c r="G15" i="12"/>
  <c r="M15" i="12" s="1"/>
  <c r="I15" i="12"/>
  <c r="K15" i="12"/>
  <c r="O15" i="12"/>
  <c r="Q15" i="12"/>
  <c r="V15" i="12"/>
  <c r="G18" i="12"/>
  <c r="I18" i="12"/>
  <c r="K18" i="12"/>
  <c r="M18" i="12"/>
  <c r="O18" i="12"/>
  <c r="Q18" i="12"/>
  <c r="V18" i="12"/>
  <c r="G19" i="12"/>
  <c r="M19" i="12" s="1"/>
  <c r="I19" i="12"/>
  <c r="K19" i="12"/>
  <c r="O19" i="12"/>
  <c r="Q19" i="12"/>
  <c r="V19" i="12"/>
  <c r="G21" i="12"/>
  <c r="I21" i="12"/>
  <c r="K21" i="12"/>
  <c r="M21" i="12"/>
  <c r="O21" i="12"/>
  <c r="Q21" i="12"/>
  <c r="V21" i="12"/>
  <c r="G22" i="12"/>
  <c r="M22" i="12" s="1"/>
  <c r="I22" i="12"/>
  <c r="K22" i="12"/>
  <c r="O22" i="12"/>
  <c r="Q22" i="12"/>
  <c r="V22" i="12"/>
  <c r="G23" i="12"/>
  <c r="I23" i="12"/>
  <c r="K23" i="12"/>
  <c r="M23" i="12"/>
  <c r="O23" i="12"/>
  <c r="Q23" i="12"/>
  <c r="V23" i="12"/>
  <c r="G24" i="12"/>
  <c r="M24" i="12" s="1"/>
  <c r="I24" i="12"/>
  <c r="K24" i="12"/>
  <c r="O24" i="12"/>
  <c r="Q24" i="12"/>
  <c r="V24" i="12"/>
  <c r="G28" i="12"/>
  <c r="I28" i="12"/>
  <c r="I27" i="12" s="1"/>
  <c r="K28" i="12"/>
  <c r="M28" i="12"/>
  <c r="O28" i="12"/>
  <c r="Q28" i="12"/>
  <c r="Q27" i="12" s="1"/>
  <c r="V28" i="12"/>
  <c r="G31" i="12"/>
  <c r="M31" i="12" s="1"/>
  <c r="I31" i="12"/>
  <c r="K31" i="12"/>
  <c r="K27" i="12" s="1"/>
  <c r="O31" i="12"/>
  <c r="O27" i="12" s="1"/>
  <c r="Q31" i="12"/>
  <c r="V31" i="12"/>
  <c r="V27" i="12" s="1"/>
  <c r="G33" i="12"/>
  <c r="I33" i="12"/>
  <c r="K33" i="12"/>
  <c r="M33" i="12"/>
  <c r="O33" i="12"/>
  <c r="Q33" i="12"/>
  <c r="V33" i="12"/>
  <c r="G34" i="12"/>
  <c r="M34" i="12" s="1"/>
  <c r="I34" i="12"/>
  <c r="K34" i="12"/>
  <c r="O34" i="12"/>
  <c r="Q34" i="12"/>
  <c r="V34" i="12"/>
  <c r="G35" i="12"/>
  <c r="I35" i="12"/>
  <c r="K35" i="12"/>
  <c r="M35" i="12"/>
  <c r="O35" i="12"/>
  <c r="Q35" i="12"/>
  <c r="V35" i="12"/>
  <c r="G36" i="12"/>
  <c r="M36" i="12" s="1"/>
  <c r="I36" i="12"/>
  <c r="K36" i="12"/>
  <c r="O36" i="12"/>
  <c r="Q36" i="12"/>
  <c r="V36" i="12"/>
  <c r="G39" i="12"/>
  <c r="G38" i="12" s="1"/>
  <c r="I39" i="12"/>
  <c r="I38" i="12" s="1"/>
  <c r="K39" i="12"/>
  <c r="K38" i="12" s="1"/>
  <c r="M39" i="12"/>
  <c r="M38" i="12" s="1"/>
  <c r="O39" i="12"/>
  <c r="O38" i="12" s="1"/>
  <c r="Q39" i="12"/>
  <c r="Q38" i="12" s="1"/>
  <c r="V39" i="12"/>
  <c r="V38" i="12" s="1"/>
  <c r="G41" i="12"/>
  <c r="G40" i="12" s="1"/>
  <c r="I41" i="12"/>
  <c r="I40" i="12" s="1"/>
  <c r="K41" i="12"/>
  <c r="K40" i="12" s="1"/>
  <c r="M41" i="12"/>
  <c r="M40" i="12" s="1"/>
  <c r="O41" i="12"/>
  <c r="O40" i="12" s="1"/>
  <c r="Q41" i="12"/>
  <c r="Q40" i="12" s="1"/>
  <c r="V41" i="12"/>
  <c r="V40" i="12" s="1"/>
  <c r="G44" i="12"/>
  <c r="I44" i="12"/>
  <c r="I43" i="12" s="1"/>
  <c r="K44" i="12"/>
  <c r="M44" i="12"/>
  <c r="O44" i="12"/>
  <c r="Q44" i="12"/>
  <c r="Q43" i="12" s="1"/>
  <c r="V44" i="12"/>
  <c r="G46" i="12"/>
  <c r="M46" i="12" s="1"/>
  <c r="I46" i="12"/>
  <c r="K46" i="12"/>
  <c r="K43" i="12" s="1"/>
  <c r="O46" i="12"/>
  <c r="O43" i="12" s="1"/>
  <c r="Q46" i="12"/>
  <c r="V46" i="12"/>
  <c r="V43" i="12" s="1"/>
  <c r="G47" i="12"/>
  <c r="I47" i="12"/>
  <c r="K47" i="12"/>
  <c r="M47" i="12"/>
  <c r="O47" i="12"/>
  <c r="Q47" i="12"/>
  <c r="V47" i="12"/>
  <c r="G48" i="12"/>
  <c r="M48" i="12" s="1"/>
  <c r="I48" i="12"/>
  <c r="K48" i="12"/>
  <c r="O48" i="12"/>
  <c r="Q48" i="12"/>
  <c r="V48" i="12"/>
  <c r="G49" i="12"/>
  <c r="I49" i="12"/>
  <c r="K49" i="12"/>
  <c r="M49" i="12"/>
  <c r="O49" i="12"/>
  <c r="Q49" i="12"/>
  <c r="V49" i="12"/>
  <c r="G50" i="12"/>
  <c r="M50" i="12" s="1"/>
  <c r="I50" i="12"/>
  <c r="K50" i="12"/>
  <c r="O50" i="12"/>
  <c r="Q50" i="12"/>
  <c r="V50" i="12"/>
  <c r="G52" i="12"/>
  <c r="I52" i="12"/>
  <c r="K52" i="12"/>
  <c r="M52" i="12"/>
  <c r="O52" i="12"/>
  <c r="Q52" i="12"/>
  <c r="V52" i="12"/>
  <c r="G54" i="12"/>
  <c r="I54" i="12"/>
  <c r="I53" i="12" s="1"/>
  <c r="K54" i="12"/>
  <c r="M54" i="12"/>
  <c r="O54" i="12"/>
  <c r="Q54" i="12"/>
  <c r="Q53" i="12" s="1"/>
  <c r="V54" i="12"/>
  <c r="G55" i="12"/>
  <c r="M55" i="12" s="1"/>
  <c r="I55" i="12"/>
  <c r="K55" i="12"/>
  <c r="K53" i="12" s="1"/>
  <c r="O55" i="12"/>
  <c r="O53" i="12" s="1"/>
  <c r="Q55" i="12"/>
  <c r="V55" i="12"/>
  <c r="V53" i="12" s="1"/>
  <c r="G56" i="12"/>
  <c r="I56" i="12"/>
  <c r="K56" i="12"/>
  <c r="M56" i="12"/>
  <c r="O56" i="12"/>
  <c r="Q56" i="12"/>
  <c r="V56" i="12"/>
  <c r="G57" i="12"/>
  <c r="M57" i="12" s="1"/>
  <c r="I57" i="12"/>
  <c r="K57" i="12"/>
  <c r="O57" i="12"/>
  <c r="Q57" i="12"/>
  <c r="V57" i="12"/>
  <c r="G60" i="12"/>
  <c r="G59" i="12" s="1"/>
  <c r="I60" i="12"/>
  <c r="I59" i="12" s="1"/>
  <c r="K60" i="12"/>
  <c r="K59" i="12" s="1"/>
  <c r="M60" i="12"/>
  <c r="M59" i="12" s="1"/>
  <c r="O60" i="12"/>
  <c r="O59" i="12" s="1"/>
  <c r="Q60" i="12"/>
  <c r="Q59" i="12" s="1"/>
  <c r="V60" i="12"/>
  <c r="V59" i="12" s="1"/>
  <c r="G63" i="12"/>
  <c r="I63" i="12"/>
  <c r="I62" i="12" s="1"/>
  <c r="K63" i="12"/>
  <c r="M63" i="12"/>
  <c r="O63" i="12"/>
  <c r="Q63" i="12"/>
  <c r="Q62" i="12" s="1"/>
  <c r="V63" i="12"/>
  <c r="G64" i="12"/>
  <c r="G62" i="12" s="1"/>
  <c r="I64" i="12"/>
  <c r="K64" i="12"/>
  <c r="K62" i="12" s="1"/>
  <c r="O64" i="12"/>
  <c r="O62" i="12" s="1"/>
  <c r="Q64" i="12"/>
  <c r="V64" i="12"/>
  <c r="V62" i="12" s="1"/>
  <c r="G65" i="12"/>
  <c r="I65" i="12"/>
  <c r="K65" i="12"/>
  <c r="M65" i="12"/>
  <c r="O65" i="12"/>
  <c r="Q65" i="12"/>
  <c r="V65" i="12"/>
  <c r="G66" i="12"/>
  <c r="M66" i="12" s="1"/>
  <c r="I66" i="12"/>
  <c r="K66" i="12"/>
  <c r="O66" i="12"/>
  <c r="Q66" i="12"/>
  <c r="V66" i="12"/>
  <c r="G67" i="12"/>
  <c r="I67" i="12"/>
  <c r="K67" i="12"/>
  <c r="M67" i="12"/>
  <c r="O67" i="12"/>
  <c r="Q67" i="12"/>
  <c r="V67" i="12"/>
  <c r="G69" i="12"/>
  <c r="K69" i="12"/>
  <c r="O69" i="12"/>
  <c r="V69" i="12"/>
  <c r="G70" i="12"/>
  <c r="I70" i="12"/>
  <c r="I69" i="12" s="1"/>
  <c r="K70" i="12"/>
  <c r="M70" i="12"/>
  <c r="M69" i="12" s="1"/>
  <c r="O70" i="12"/>
  <c r="Q70" i="12"/>
  <c r="Q69" i="12" s="1"/>
  <c r="V70" i="12"/>
  <c r="G72" i="12"/>
  <c r="I72" i="12"/>
  <c r="I71" i="12" s="1"/>
  <c r="K72" i="12"/>
  <c r="M72" i="12"/>
  <c r="O72" i="12"/>
  <c r="Q72" i="12"/>
  <c r="Q71" i="12" s="1"/>
  <c r="V72" i="12"/>
  <c r="G74" i="12"/>
  <c r="G71" i="12" s="1"/>
  <c r="I74" i="12"/>
  <c r="K74" i="12"/>
  <c r="K71" i="12" s="1"/>
  <c r="O74" i="12"/>
  <c r="O71" i="12" s="1"/>
  <c r="Q74" i="12"/>
  <c r="V74" i="12"/>
  <c r="V71" i="12" s="1"/>
  <c r="G75" i="12"/>
  <c r="I75" i="12"/>
  <c r="K75" i="12"/>
  <c r="M75" i="12"/>
  <c r="O75" i="12"/>
  <c r="Q75" i="12"/>
  <c r="V75" i="12"/>
  <c r="G77" i="12"/>
  <c r="M77" i="12" s="1"/>
  <c r="I77" i="12"/>
  <c r="K77" i="12"/>
  <c r="O77" i="12"/>
  <c r="Q77" i="12"/>
  <c r="V77" i="12"/>
  <c r="G78" i="12"/>
  <c r="I78" i="12"/>
  <c r="K78" i="12"/>
  <c r="M78" i="12"/>
  <c r="O78" i="12"/>
  <c r="Q78" i="12"/>
  <c r="V78" i="12"/>
  <c r="G79" i="12"/>
  <c r="M79" i="12" s="1"/>
  <c r="I79" i="12"/>
  <c r="K79" i="12"/>
  <c r="O79" i="12"/>
  <c r="Q79" i="12"/>
  <c r="V79" i="12"/>
  <c r="G80" i="12"/>
  <c r="I80" i="12"/>
  <c r="K80" i="12"/>
  <c r="M80" i="12"/>
  <c r="O80" i="12"/>
  <c r="Q80" i="12"/>
  <c r="V80" i="12"/>
  <c r="G81" i="12"/>
  <c r="M81" i="12" s="1"/>
  <c r="I81" i="12"/>
  <c r="K81" i="12"/>
  <c r="O81" i="12"/>
  <c r="Q81" i="12"/>
  <c r="V81" i="12"/>
  <c r="G84" i="12"/>
  <c r="G83" i="12" s="1"/>
  <c r="I84" i="12"/>
  <c r="K84" i="12"/>
  <c r="K83" i="12" s="1"/>
  <c r="O84" i="12"/>
  <c r="O83" i="12" s="1"/>
  <c r="Q84" i="12"/>
  <c r="V84" i="12"/>
  <c r="V83" i="12" s="1"/>
  <c r="G85" i="12"/>
  <c r="I85" i="12"/>
  <c r="I83" i="12" s="1"/>
  <c r="K85" i="12"/>
  <c r="M85" i="12"/>
  <c r="O85" i="12"/>
  <c r="Q85" i="12"/>
  <c r="Q83" i="12" s="1"/>
  <c r="V85" i="12"/>
  <c r="G86" i="12"/>
  <c r="M86" i="12" s="1"/>
  <c r="I86" i="12"/>
  <c r="K86" i="12"/>
  <c r="O86" i="12"/>
  <c r="Q86" i="12"/>
  <c r="V86" i="12"/>
  <c r="G87" i="12"/>
  <c r="I87" i="12"/>
  <c r="K87" i="12"/>
  <c r="M87" i="12"/>
  <c r="O87" i="12"/>
  <c r="Q87" i="12"/>
  <c r="V87" i="12"/>
  <c r="G88" i="12"/>
  <c r="M88" i="12" s="1"/>
  <c r="I88" i="12"/>
  <c r="K88" i="12"/>
  <c r="O88" i="12"/>
  <c r="Q88" i="12"/>
  <c r="V88" i="12"/>
  <c r="G90" i="12"/>
  <c r="G89" i="12" s="1"/>
  <c r="I90" i="12"/>
  <c r="I89" i="12" s="1"/>
  <c r="K90" i="12"/>
  <c r="K89" i="12" s="1"/>
  <c r="O90" i="12"/>
  <c r="O89" i="12" s="1"/>
  <c r="Q90" i="12"/>
  <c r="Q89" i="12" s="1"/>
  <c r="V90" i="12"/>
  <c r="V89" i="12" s="1"/>
  <c r="G91" i="12"/>
  <c r="I91" i="12"/>
  <c r="K91" i="12"/>
  <c r="M91" i="12"/>
  <c r="O91" i="12"/>
  <c r="Q91" i="12"/>
  <c r="V91" i="12"/>
  <c r="G92" i="12"/>
  <c r="I92" i="12"/>
  <c r="K92" i="12"/>
  <c r="M92" i="12"/>
  <c r="O92" i="12"/>
  <c r="Q92" i="12"/>
  <c r="V92" i="12"/>
  <c r="G93" i="12"/>
  <c r="I93" i="12"/>
  <c r="K93" i="12"/>
  <c r="M93" i="12"/>
  <c r="O93" i="12"/>
  <c r="Q93" i="12"/>
  <c r="V93" i="12"/>
  <c r="G94" i="12"/>
  <c r="I94" i="12"/>
  <c r="K94" i="12"/>
  <c r="M94" i="12"/>
  <c r="O94" i="12"/>
  <c r="Q94" i="12"/>
  <c r="V94" i="12"/>
  <c r="AE96" i="12"/>
  <c r="F39" i="1" s="1"/>
  <c r="I20" i="1"/>
  <c r="I19" i="1"/>
  <c r="I18" i="1"/>
  <c r="H40" i="1"/>
  <c r="AF96" i="12" l="1"/>
  <c r="G39" i="1" s="1"/>
  <c r="G43" i="1" s="1"/>
  <c r="G25" i="1" s="1"/>
  <c r="A25" i="1" s="1"/>
  <c r="A26" i="1" s="1"/>
  <c r="G27" i="12"/>
  <c r="I51" i="1" s="1"/>
  <c r="I16" i="1" s="1"/>
  <c r="H39" i="1"/>
  <c r="H43" i="1" s="1"/>
  <c r="F43" i="1"/>
  <c r="G28" i="1" s="1"/>
  <c r="F41" i="1"/>
  <c r="F42" i="1"/>
  <c r="I57" i="1"/>
  <c r="M27" i="12"/>
  <c r="M53" i="12"/>
  <c r="M43" i="12"/>
  <c r="M8" i="12"/>
  <c r="M90" i="12"/>
  <c r="M89" i="12" s="1"/>
  <c r="M84" i="12"/>
  <c r="M83" i="12" s="1"/>
  <c r="M74" i="12"/>
  <c r="M71" i="12" s="1"/>
  <c r="M64" i="12"/>
  <c r="M62" i="12" s="1"/>
  <c r="G53" i="12"/>
  <c r="G43" i="12"/>
  <c r="G8" i="12"/>
  <c r="J28" i="1"/>
  <c r="J26" i="1"/>
  <c r="G38" i="1"/>
  <c r="F38" i="1"/>
  <c r="J23" i="1"/>
  <c r="J24" i="1"/>
  <c r="J25" i="1"/>
  <c r="J27" i="1"/>
  <c r="E24" i="1"/>
  <c r="E26" i="1"/>
  <c r="G23" i="1" l="1"/>
  <c r="G42" i="1"/>
  <c r="H42" i="1" s="1"/>
  <c r="I42" i="1" s="1"/>
  <c r="G96" i="12"/>
  <c r="G41" i="1"/>
  <c r="H41" i="1" s="1"/>
  <c r="I41" i="1" s="1"/>
  <c r="J41" i="1" s="1"/>
  <c r="G26" i="1"/>
  <c r="I39" i="1"/>
  <c r="I43" i="1" s="1"/>
  <c r="I17" i="1"/>
  <c r="I21" i="1" s="1"/>
  <c r="I62" i="1"/>
  <c r="A23" i="1"/>
  <c r="J42" i="1" l="1"/>
  <c r="J39" i="1"/>
  <c r="J43" i="1" s="1"/>
  <c r="J61" i="1"/>
  <c r="J53" i="1"/>
  <c r="J54" i="1"/>
  <c r="J55" i="1"/>
  <c r="J56" i="1"/>
  <c r="J57" i="1"/>
  <c r="J58" i="1"/>
  <c r="J51" i="1"/>
  <c r="J59" i="1"/>
  <c r="J50" i="1"/>
  <c r="J60" i="1"/>
  <c r="J52" i="1"/>
  <c r="A24" i="1"/>
  <c r="G24" i="1"/>
  <c r="A27" i="1" s="1"/>
  <c r="J62" i="1" l="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siler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<sst xmlns="http://schemas.openxmlformats.org/spreadsheetml/2006/main" count="659" uniqueCount="258">
  <si>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</si>
  <si>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</si>
  <si>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</si>
  <si>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</si>
  <si>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</si>
  <si>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</si>
  <si>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</si>
  <si>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</si>
  <si>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</si>
  <si>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</si>
  <si>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</si>
  <si>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</si>
  <si>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</si>
  <si>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</si>
  <si>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</si>
  <si>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</si>
  <si>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</si>
  <si>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</si>
  <si>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</si>
  <si>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</si>
  <si>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</si>
  <si>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</si>
  <si>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</si>
  <si>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</si>
  <si>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</si>
  <si>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</si>
  <si>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</si>
  <si>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</si>
  <si>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</si>
  <si>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</si>
  <si>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</si>
  <si>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</si>
  <si>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</si>
  <si>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</si>
  <si>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</si>
  <si>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</si>
  <si>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</si>
  <si>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</si>
  <si>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</si>
  <si>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</si>
  <si>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</si>
  <si>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</si>
  <si>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</si>
  <si>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t>
  </si>
  <si>
    <t>projektový</t>
  </si>
  <si>
    <t>Zateplení objektů D1+D2</t>
  </si>
  <si>
    <t>Objekt:</t>
  </si>
  <si>
    <t>Rozpočet:</t>
  </si>
  <si>
    <t>SE 159</t>
  </si>
  <si>
    <t>ZŠ a MŠ Křídlovická 30b</t>
  </si>
  <si>
    <t>Stavba</t>
  </si>
  <si>
    <t>Stavební objekt</t>
  </si>
  <si>
    <t>Celkem za stavbu</t>
  </si>
  <si>
    <t>CZK</t>
  </si>
  <si>
    <t>Rekapitulace dílů</t>
  </si>
  <si>
    <t>Typ dílu</t>
  </si>
  <si>
    <t>62</t>
  </si>
  <si>
    <t>Úpravy povrchů vnější</t>
  </si>
  <si>
    <t>94</t>
  </si>
  <si>
    <t>Lešení a stavební výtahy</t>
  </si>
  <si>
    <t>95</t>
  </si>
  <si>
    <t>Dokončovací konstrukce na pozemních stavbách</t>
  </si>
  <si>
    <t>99</t>
  </si>
  <si>
    <t>Staveništní přesun hmot</t>
  </si>
  <si>
    <t>764</t>
  </si>
  <si>
    <t>Konstrukce klempířské</t>
  </si>
  <si>
    <t>767</t>
  </si>
  <si>
    <t>Konstrukce zámečnické</t>
  </si>
  <si>
    <t>783</t>
  </si>
  <si>
    <t>Nátěry</t>
  </si>
  <si>
    <t>786</t>
  </si>
  <si>
    <t>Zastiňující technika</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</si>
  <si>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</si>
  <si>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</si>
  <si>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</si>
  <si>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</si>
  <si>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</si>
  <si>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</si>
  <si>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</si>
  <si>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</si>
  <si>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</si>
  <si>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</si>
  <si>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</si>
  <si>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</si>
  <si>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</si>
  <si>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</si>
  <si>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</si>
  <si>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</si>
  <si>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</si>
  <si>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</si>
  <si>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</si>
  <si>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</si>
  <si>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</si>
  <si>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</si>
  <si>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</si>
  <si>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</si>
  <si>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</si>
  <si>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</si>
  <si>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</si>
  <si>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</si>
  <si>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</si>
  <si>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</si>
  <si>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</si>
  <si>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</si>
  <si>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</si>
  <si>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</si>
  <si>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</si>
  <si>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620991121R00</t>
  </si>
  <si>
    <t>Zakrývání výplní vnějších otvorů z postaveného lešení</t>
  </si>
  <si>
    <t>m2</t>
  </si>
  <si>
    <t>801-1</t>
  </si>
  <si>
    <t>RTS 20/ I</t>
  </si>
  <si>
    <t>Práce</t>
  </si>
  <si>
    <t>POL1_</t>
  </si>
  <si>
    <t>s rámy a zárubněmi, zábradlí, předmětů oplechování apod., které se zřizují ještě před úpravami povrchu, před jejich znečištěním při úpravách povrchu nástřikem plastických (lepivých) maltovin</t>
  </si>
  <si>
    <t>SPI</t>
  </si>
  <si>
    <t>622319124RT3</t>
  </si>
  <si>
    <t>Zateplení soklu soklovým polystyrénem, tloušťky 140 mm, kontaktní nátěr a silikonová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</si>
  <si>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</si>
  <si>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622319753RT1</t>
  </si>
  <si>
    <t>Zateplení ostění minerálními deskami s kolmým vláknem, tloušťky 30 mm, kontaktní nátěr a silikonová omítka</t>
  </si>
  <si>
    <t>RTS 17/ I</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</si>
  <si>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</si>
  <si>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622319750RT1</t>
  </si>
  <si>
    <t>Povrchová úprava ostění zateplovacího systému z minerální vlny, kontaktní nátěr a omítka silikonová</t>
  </si>
  <si>
    <t>okenní a rohové lišty, výztužná stěrka. Povrchová úprava dle popisu položky.</t>
  </si>
  <si>
    <t>Položka obsahuje: podkladní stěrku, okenní a rohové lišty, výztužnou stěrku, kontaktní nátěr a povrchovou úpravu omítkou.</t>
  </si>
  <si>
    <t>POP</t>
  </si>
  <si>
    <t>622319015R00</t>
  </si>
  <si>
    <t>Profily zakládací hliníkové, pro izolaci tl. 160 mm</t>
  </si>
  <si>
    <t>m</t>
  </si>
  <si>
    <t>622319031RT1</t>
  </si>
  <si>
    <t>Těsnicí prvky expanzní páska mezi soklovým profilem a soklovou deskou, rozměr 15x4 mm, pro spáru šířky 3-7 mm</t>
  </si>
  <si>
    <t>Dodávka a montáž těsnění.</t>
  </si>
  <si>
    <t>622904112R00</t>
  </si>
  <si>
    <t>Očištění fasád tlakovou vodou, složitost fasády 1 - 2</t>
  </si>
  <si>
    <t>622001</t>
  </si>
  <si>
    <t>Malba na fasádě - LOGO školy</t>
  </si>
  <si>
    <t>kpl.</t>
  </si>
  <si>
    <t>Vlastní</t>
  </si>
  <si>
    <t>Indiv</t>
  </si>
  <si>
    <t>622319835RTX</t>
  </si>
  <si>
    <t>Zatepl. TF thermo,fasáda,min.desky PV 160 mm, s omítkou  silikon, zrno 2 mm odstín Cappuccino světlejší</t>
  </si>
  <si>
    <t>R-položka</t>
  </si>
  <si>
    <t>POL12_1</t>
  </si>
  <si>
    <t>941941041R00</t>
  </si>
  <si>
    <t>Montáž lešení lehkého pracovního řadového s podlahami šířky od 1,00 do 1,20 m, výšky do 10 m</t>
  </si>
  <si>
    <t>800-3</t>
  </si>
  <si>
    <t>včetně kotvení</t>
  </si>
  <si>
    <t>Včetně kotvení lešení.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</si>
  <si>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</si>
  <si>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</si>
  <si>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</si>
  <si>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</si>
  <si>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944945012R00</t>
  </si>
  <si>
    <t>Montáž záchytné stříšky šířky do 2 m</t>
  </si>
  <si>
    <t>944945192R00</t>
  </si>
  <si>
    <t>Montáž záchytné stříšky příplatek k ceně za každý další i započatý měsíc použití záchytné stříšky_x000D_
 šířky do 2 m</t>
  </si>
  <si>
    <t>944945812R00</t>
  </si>
  <si>
    <t>Demontáž záchytné stříšky šířky do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</si>
  <si>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</si>
  <si>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</si>
  <si>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</si>
  <si>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999281105R00</t>
  </si>
  <si>
    <t>Přesun hmot pro opravy a údržbu objektů pro opravy a údržbu dosavadních objektů včetně vnějších plášťů_x000D_
 u do výšky 6 m</t>
  </si>
  <si>
    <t>t</t>
  </si>
  <si>
    <t>801-4</t>
  </si>
  <si>
    <t>oborů 801, 803, 811 a 812</t>
  </si>
  <si>
    <t>764410270R00</t>
  </si>
  <si>
    <t>Oplechování parapetů z pozinkovaného plechu výroba a montáž _x000D_
 rš 500 mm</t>
  </si>
  <si>
    <t>800-764</t>
  </si>
  <si>
    <t>včetně rohů</t>
  </si>
  <si>
    <t>764454202R00</t>
  </si>
  <si>
    <t>Odpadní trouby z pozinkovaného plechu výroba a montáž odpadní trouby z Pz plechu, kruhové včetně zděří, manžet, odboček, kolen, odskoků, výpustí vody a přechodových kusů_x000D_
 průměru 100 mm</t>
  </si>
  <si>
    <t>764410850R00</t>
  </si>
  <si>
    <t>Demontáž oplechování parapetů rš od 100 do 330 mm</t>
  </si>
  <si>
    <t>764430850R00</t>
  </si>
  <si>
    <t>Demontáž oplechování zdí a nadezdívek rš 600 mm</t>
  </si>
  <si>
    <t>764454801R00</t>
  </si>
  <si>
    <t>Demontáž odpadních trub nebo součástí trub kruhových , o průměru 75 a 100 mm</t>
  </si>
  <si>
    <t>998764201R00</t>
  </si>
  <si>
    <t>Přesun hmot pro konstrukce klempířské Přesun hmot pro klempířské konstr., výšky do 6 m</t>
  </si>
  <si>
    <t>50 m vodorovně</t>
  </si>
  <si>
    <t>764430260R0X</t>
  </si>
  <si>
    <t>Oplechování zdí z Pz plechu, rš 770 mm</t>
  </si>
  <si>
    <t>767996802R00</t>
  </si>
  <si>
    <t>Demontáž ostatních doplňků staveb atypických konstrukcí_x000D_
 o hmotnosti přes 50 do 100 kg</t>
  </si>
  <si>
    <t>kg</t>
  </si>
  <si>
    <t>800-767</t>
  </si>
  <si>
    <t>767001</t>
  </si>
  <si>
    <t>Úprava kotvení stávající vstupní brány</t>
  </si>
  <si>
    <t>10/Z - dodávka a osazení ocelového požárního žebříku s ochranným košem, nátěr barva bílá</t>
  </si>
  <si>
    <t xml:space="preserve">ks    </t>
  </si>
  <si>
    <t>998767201R00</t>
  </si>
  <si>
    <t>Přesun hmot pro kovové stavební doplňk. konstrukce v objektech výšky do 6 m</t>
  </si>
  <si>
    <t>Přesun hmot</t>
  </si>
  <si>
    <t>POL7_</t>
  </si>
  <si>
    <t>783521001R00</t>
  </si>
  <si>
    <t>Nátěry klempířských konstrukcí syntetické základní + jednonásobné</t>
  </si>
  <si>
    <t>800-783</t>
  </si>
  <si>
    <t>na vzduchu schnoucí</t>
  </si>
  <si>
    <t>786001</t>
  </si>
  <si>
    <t>3/Z - dodávka a montáž venkovní horizontální žaluzie</t>
  </si>
  <si>
    <t>786002</t>
  </si>
  <si>
    <t>7/Z - dodávka a montáž venkovní horizontální žaluzie</t>
  </si>
  <si>
    <t>786003</t>
  </si>
  <si>
    <t>8/Z - dodávka a montáž venkovní horizontální žaluzie</t>
  </si>
  <si>
    <t>786004</t>
  </si>
  <si>
    <t>9/Z - dodávka a montáž venkovní horizontální žaluzie</t>
  </si>
  <si>
    <t>998786201R00</t>
  </si>
  <si>
    <t>Přesun hmot pro čalounické úpravy v objektech výšky do 6 m</t>
  </si>
  <si>
    <t>800-786</t>
  </si>
  <si>
    <t>210001</t>
  </si>
  <si>
    <t>Demontáž a zpětná montáž bleskosvodu</t>
  </si>
  <si>
    <t>979087212R00</t>
  </si>
  <si>
    <t>Nakládání na dopravní prostředky Nakládání suti na dopravní prostředky - komunikace</t>
  </si>
  <si>
    <t>822-1</t>
  </si>
  <si>
    <t>pro vodorovnou dopravu</t>
  </si>
  <si>
    <t>979011211R00</t>
  </si>
  <si>
    <t>Svislá doprava suti a vybouraných hmot nošením Svislá doprava suti a vybour. hmot za 2.NP nošením</t>
  </si>
  <si>
    <t>801-3</t>
  </si>
  <si>
    <t>979081111R00</t>
  </si>
  <si>
    <t>Odvoz suti a vybouraných hmot na skládku Odvoz suti a vybour. hmot na skládku do 1 km</t>
  </si>
  <si>
    <t>Včetně naložení na dopravní prostředek a složení na skládku, bez poplatku za skládku.</t>
  </si>
  <si>
    <t>979081121R00</t>
  </si>
  <si>
    <t>Odvoz suti a vybouraných hmot na skládku Příplatek k odvozu za každý další 1 km</t>
  </si>
  <si>
    <t>979082111R00</t>
  </si>
  <si>
    <t>Vnitrostaveništní doprava suti a vybouraných hmot do 10 m</t>
  </si>
  <si>
    <t>979082121R00</t>
  </si>
  <si>
    <t>Vnitrostaveništní doprava suti a vybouraných hmot Příplatek k vnitrost. dopravě suti za dalších 5 m</t>
  </si>
  <si>
    <t>979999999R00</t>
  </si>
  <si>
    <t>Poplatek za skládku 10 % příměsí</t>
  </si>
  <si>
    <t>979093111R00</t>
  </si>
  <si>
    <t>Uložení suti na skládku bez zhutnění</t>
  </si>
  <si>
    <t>800-6</t>
  </si>
  <si>
    <t>s hrubým urovnáním,</t>
  </si>
  <si>
    <t>Pol.1</t>
  </si>
  <si>
    <t>Vybudování zařízení staveniště</t>
  </si>
  <si>
    <t>Pol.2</t>
  </si>
  <si>
    <t>Provoz zařízení staveniště</t>
  </si>
  <si>
    <t>Pol.3</t>
  </si>
  <si>
    <t>Odstranění zařízení staveniště</t>
  </si>
  <si>
    <t>Pol.4</t>
  </si>
  <si>
    <t>Provozní vlivy</t>
  </si>
  <si>
    <t>Pol.6</t>
  </si>
  <si>
    <t>Celkový úklid objektu po provedení stavebních prací</t>
  </si>
  <si>
    <t>Pol.12</t>
  </si>
  <si>
    <t>Dokumentace skutečného provedení stavby</t>
  </si>
  <si>
    <t>Pol.13</t>
  </si>
  <si>
    <t>Technická pomoc projektanta</t>
  </si>
  <si>
    <t>Pol.14</t>
  </si>
  <si>
    <t>Revizní zprávy a revize</t>
  </si>
  <si>
    <t>Pol.16</t>
  </si>
  <si>
    <t>Bezpečnostní a hygienická opatření na staveništi</t>
  </si>
  <si>
    <t>Pol.17</t>
  </si>
  <si>
    <t>Dokladová část</t>
  </si>
  <si>
    <t>SUM</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</si>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</sst>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1" t="s">
        <v>39</v>
      </c>
      <c r="B2" s="191"/>
      <c r="C2" s="191"/>
      <c r="D2" s="191"/>
      <c r="E2" s="191"/>
      <c r="F2" s="191"/>
      <c r="G2" s="191"/>
    </row>
  </sheetData>
  <sheetProtection algorithmName="SHA-512" hashValue="AyHz6H1H5sBddAwukE5Clj5d92yBHI4by2nMAqf8San1bvUiFqpOhCO+MIRpwbBKngj/5mLeD7vJhHwn2dnUww==" saltValue="92zeiwi51UayD1HYZ7KTw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65"/>
  <sheetViews>
    <sheetView showGridLines="0" topLeftCell="B1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7" t="s">
        <v>41</v>
      </c>
      <c r="C1" s="228"/>
      <c r="D1" s="228"/>
      <c r="E1" s="228"/>
      <c r="F1" s="228"/>
      <c r="G1" s="228"/>
      <c r="H1" s="228"/>
      <c r="I1" s="228"/>
      <c r="J1" s="229"/>
    </row>
    <row r="2" spans="1:15" ht="36" customHeight="1" x14ac:dyDescent="0.2">
      <c r="A2" s="2"/>
      <c r="B2" s="77" t="s">
        <v>22</v>
      </c>
      <c r="C2" s="78"/>
      <c r="D2" s="79" t="s">
        <v>48</v>
      </c>
      <c r="E2" s="233" t="s">
        <v>49</v>
      </c>
      <c r="F2" s="234"/>
      <c r="G2" s="234"/>
      <c r="H2" s="234"/>
      <c r="I2" s="234"/>
      <c r="J2" s="235"/>
      <c r="O2" s="1"/>
    </row>
    <row r="3" spans="1:15" ht="27" customHeight="1" x14ac:dyDescent="0.2">
      <c r="A3" s="2"/>
      <c r="B3" s="80" t="s">
        <v>46</v>
      </c>
      <c r="C3" s="78"/>
      <c r="D3" s="81" t="s">
        <v>43</v>
      </c>
      <c r="E3" s="236" t="s">
        <v>45</v>
      </c>
      <c r="F3" s="237"/>
      <c r="G3" s="237"/>
      <c r="H3" s="237"/>
      <c r="I3" s="237"/>
      <c r="J3" s="238"/>
    </row>
    <row r="4" spans="1:15" ht="23.25" customHeight="1" x14ac:dyDescent="0.2">
      <c r="A4" s="76">
        <v>926</v>
      </c>
      <c r="B4" s="82" t="s">
        <v>47</v>
      </c>
      <c r="C4" s="83"/>
      <c r="D4" s="84" t="s">
        <v>43</v>
      </c>
      <c r="E4" s="216" t="s">
        <v>44</v>
      </c>
      <c r="F4" s="217"/>
      <c r="G4" s="217"/>
      <c r="H4" s="217"/>
      <c r="I4" s="217"/>
      <c r="J4" s="218"/>
    </row>
    <row r="5" spans="1:15" ht="24" customHeight="1" x14ac:dyDescent="0.2">
      <c r="A5" s="2"/>
      <c r="B5" s="31" t="s">
        <v>42</v>
      </c>
      <c r="D5" s="221"/>
      <c r="E5" s="222"/>
      <c r="F5" s="222"/>
      <c r="G5" s="222"/>
      <c r="H5" s="18" t="s">
        <v>40</v>
      </c>
      <c r="I5" s="22"/>
      <c r="J5" s="8"/>
    </row>
    <row r="6" spans="1:15" ht="15.75" customHeight="1" x14ac:dyDescent="0.2">
      <c r="A6" s="2"/>
      <c r="B6" s="28"/>
      <c r="C6" s="55"/>
      <c r="D6" s="223"/>
      <c r="E6" s="224"/>
      <c r="F6" s="224"/>
      <c r="G6" s="224"/>
      <c r="H6" s="18" t="s">
        <v>34</v>
      </c>
      <c r="I6" s="22"/>
      <c r="J6" s="8"/>
    </row>
    <row r="7" spans="1:15" ht="15.75" customHeight="1" x14ac:dyDescent="0.2">
      <c r="A7" s="2"/>
      <c r="B7" s="29"/>
      <c r="C7" s="56"/>
      <c r="D7" s="53"/>
      <c r="E7" s="225"/>
      <c r="F7" s="226"/>
      <c r="G7" s="22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0"/>
      <c r="E11" s="240"/>
      <c r="F11" s="240"/>
      <c r="G11" s="240"/>
      <c r="H11" s="18" t="s">
        <v>40</v>
      </c>
      <c r="I11" s="86"/>
      <c r="J11" s="8"/>
    </row>
    <row r="12" spans="1:15" ht="15.75" customHeight="1" x14ac:dyDescent="0.2">
      <c r="A12" s="2"/>
      <c r="B12" s="28"/>
      <c r="C12" s="55"/>
      <c r="D12" s="215"/>
      <c r="E12" s="215"/>
      <c r="F12" s="215"/>
      <c r="G12" s="215"/>
      <c r="H12" s="18" t="s">
        <v>34</v>
      </c>
      <c r="I12" s="86"/>
      <c r="J12" s="8"/>
    </row>
    <row r="13" spans="1:15" ht="15.75" customHeight="1" x14ac:dyDescent="0.2">
      <c r="A13" s="2"/>
      <c r="B13" s="29"/>
      <c r="C13" s="56"/>
      <c r="D13" s="85"/>
      <c r="E13" s="219"/>
      <c r="F13" s="220"/>
      <c r="G13" s="22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9"/>
      <c r="F15" s="239"/>
      <c r="G15" s="241"/>
      <c r="H15" s="241"/>
      <c r="I15" s="241" t="s">
        <v>29</v>
      </c>
      <c r="J15" s="242"/>
    </row>
    <row r="16" spans="1:15" ht="23.25" customHeight="1" x14ac:dyDescent="0.2">
      <c r="A16" s="139" t="s">
        <v>24</v>
      </c>
      <c r="B16" s="38" t="s">
        <v>24</v>
      </c>
      <c r="C16" s="62"/>
      <c r="D16" s="63"/>
      <c r="E16" s="204"/>
      <c r="F16" s="205"/>
      <c r="G16" s="204"/>
      <c r="H16" s="205"/>
      <c r="I16" s="204">
        <f>SUMIF(F50:F61,A16,I50:I61)+SUMIF(F50:F61,"PSU",I50:I61)</f>
        <v>0</v>
      </c>
      <c r="J16" s="206"/>
    </row>
    <row r="17" spans="1:10" ht="23.25" customHeight="1" x14ac:dyDescent="0.2">
      <c r="A17" s="139" t="s">
        <v>25</v>
      </c>
      <c r="B17" s="38" t="s">
        <v>25</v>
      </c>
      <c r="C17" s="62"/>
      <c r="D17" s="63"/>
      <c r="E17" s="204"/>
      <c r="F17" s="205"/>
      <c r="G17" s="204"/>
      <c r="H17" s="205"/>
      <c r="I17" s="204">
        <f>SUMIF(F50:F61,A17,I50:I61)</f>
        <v>0</v>
      </c>
      <c r="J17" s="206"/>
    </row>
    <row r="18" spans="1:10" ht="23.25" customHeight="1" x14ac:dyDescent="0.2">
      <c r="A18" s="139" t="s">
        <v>26</v>
      </c>
      <c r="B18" s="38" t="s">
        <v>26</v>
      </c>
      <c r="C18" s="62"/>
      <c r="D18" s="63"/>
      <c r="E18" s="204"/>
      <c r="F18" s="205"/>
      <c r="G18" s="204"/>
      <c r="H18" s="205"/>
      <c r="I18" s="204">
        <f>SUMIF(F50:F61,A18,I50:I61)</f>
        <v>0</v>
      </c>
      <c r="J18" s="206"/>
    </row>
    <row r="19" spans="1:10" ht="23.25" customHeight="1" x14ac:dyDescent="0.2">
      <c r="A19" s="139" t="s">
        <v>77</v>
      </c>
      <c r="B19" s="38" t="s">
        <v>27</v>
      </c>
      <c r="C19" s="62"/>
      <c r="D19" s="63"/>
      <c r="E19" s="204"/>
      <c r="F19" s="205"/>
      <c r="G19" s="204"/>
      <c r="H19" s="205"/>
      <c r="I19" s="204">
        <f>SUMIF(F50:F61,A19,I50:I61)</f>
        <v>0</v>
      </c>
      <c r="J19" s="206"/>
    </row>
    <row r="20" spans="1:10" ht="23.25" customHeight="1" x14ac:dyDescent="0.2">
      <c r="A20" s="139" t="s">
        <v>78</v>
      </c>
      <c r="B20" s="38" t="s">
        <v>28</v>
      </c>
      <c r="C20" s="62"/>
      <c r="D20" s="63"/>
      <c r="E20" s="204"/>
      <c r="F20" s="205"/>
      <c r="G20" s="204"/>
      <c r="H20" s="205"/>
      <c r="I20" s="204">
        <f>SUMIF(F50:F61,A20,I50:I61)</f>
        <v>0</v>
      </c>
      <c r="J20" s="206"/>
    </row>
    <row r="21" spans="1:10" ht="23.25" customHeight="1" x14ac:dyDescent="0.2">
      <c r="A21" s="2"/>
      <c r="B21" s="48" t="s">
        <v>29</v>
      </c>
      <c r="C21" s="64"/>
      <c r="D21" s="65"/>
      <c r="E21" s="207"/>
      <c r="F21" s="243"/>
      <c r="G21" s="207"/>
      <c r="H21" s="243"/>
      <c r="I21" s="207">
        <f>SUM(I16:J20)</f>
        <v>0</v>
      </c>
      <c r="J21" s="20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2">
        <f>ZakladDPHSniVypocet</f>
        <v>0</v>
      </c>
      <c r="H23" s="203"/>
      <c r="I23" s="203"/>
      <c r="J23" s="40" t="str">
        <f t="shared" ref="J23:J28" si="0">Mena</f>
        <v>CZK</v>
      </c>
    </row>
    <row r="24" spans="1:10" ht="23.25" customHeight="1" x14ac:dyDescent="0.2">
      <c r="A24" s="2">
        <f>(A23-INT(A23))*100</f>
        <v>0</v>
      </c>
      <c r="B24" s="38" t="s">
        <v>13</v>
      </c>
      <c r="C24" s="62"/>
      <c r="D24" s="63"/>
      <c r="E24" s="67">
        <f>SazbaDPH1</f>
        <v>15</v>
      </c>
      <c r="F24" s="39" t="s">
        <v>0</v>
      </c>
      <c r="G24" s="200">
        <f>A23</f>
        <v>0</v>
      </c>
      <c r="H24" s="201"/>
      <c r="I24" s="201"/>
      <c r="J24" s="40" t="str">
        <f t="shared" si="0"/>
        <v>CZK</v>
      </c>
    </row>
    <row r="25" spans="1:10" ht="23.25" customHeight="1" x14ac:dyDescent="0.2">
      <c r="A25" s="2">
        <f>ZakladDPHZakl*SazbaDPH2/100</f>
        <v>0</v>
      </c>
      <c r="B25" s="38" t="s">
        <v>14</v>
      </c>
      <c r="C25" s="62"/>
      <c r="D25" s="63"/>
      <c r="E25" s="67">
        <v>21</v>
      </c>
      <c r="F25" s="39" t="s">
        <v>0</v>
      </c>
      <c r="G25" s="202">
        <f>ZakladDPHZaklVypocet</f>
        <v>0</v>
      </c>
      <c r="H25" s="203"/>
      <c r="I25" s="203"/>
      <c r="J25" s="40" t="str">
        <f t="shared" si="0"/>
        <v>CZK</v>
      </c>
    </row>
    <row r="26" spans="1:10" ht="23.25" customHeight="1" x14ac:dyDescent="0.2">
      <c r="A26" s="2">
        <f>(A25-INT(A25))*100</f>
        <v>0</v>
      </c>
      <c r="B26" s="32" t="s">
        <v>15</v>
      </c>
      <c r="C26" s="68"/>
      <c r="D26" s="54"/>
      <c r="E26" s="69">
        <f>SazbaDPH2</f>
        <v>21</v>
      </c>
      <c r="F26" s="30" t="s">
        <v>0</v>
      </c>
      <c r="G26" s="230">
        <f>A25</f>
        <v>0</v>
      </c>
      <c r="H26" s="231"/>
      <c r="I26" s="231"/>
      <c r="J26" s="37" t="str">
        <f t="shared" si="0"/>
        <v>CZK</v>
      </c>
    </row>
    <row r="27" spans="1:10" ht="23.25" customHeight="1" thickBot="1" x14ac:dyDescent="0.25">
      <c r="A27" s="2">
        <f>ZakladDPHSni+DPHSni+ZakladDPHZakl+DPHZakl</f>
        <v>0</v>
      </c>
      <c r="B27" s="31" t="s">
        <v>4</v>
      </c>
      <c r="C27" s="70"/>
      <c r="D27" s="71"/>
      <c r="E27" s="70"/>
      <c r="F27" s="16"/>
      <c r="G27" s="232">
        <f>CenaCelkem-(ZakladDPHSni+DPHSni+ZakladDPHZakl+DPHZakl)</f>
        <v>0</v>
      </c>
      <c r="H27" s="232"/>
      <c r="I27" s="232"/>
      <c r="J27" s="41" t="str">
        <f t="shared" si="0"/>
        <v>CZK</v>
      </c>
    </row>
    <row r="28" spans="1:10" ht="27.75" hidden="1" customHeight="1" thickBot="1" x14ac:dyDescent="0.25">
      <c r="A28" s="2"/>
      <c r="B28" s="113" t="s">
        <v>23</v>
      </c>
      <c r="C28" s="114"/>
      <c r="D28" s="114"/>
      <c r="E28" s="115"/>
      <c r="F28" s="116"/>
      <c r="G28" s="210">
        <f>ZakladDPHSniVypocet+ZakladDPHZaklVypocet</f>
        <v>0</v>
      </c>
      <c r="H28" s="210"/>
      <c r="I28" s="210"/>
      <c r="J28" s="117" t="str">
        <f t="shared" si="0"/>
        <v>CZK</v>
      </c>
    </row>
    <row r="29" spans="1:10" ht="27.75" customHeight="1" thickBot="1" x14ac:dyDescent="0.25">
      <c r="A29" s="2">
        <f>(A27-INT(A27))*100</f>
        <v>0</v>
      </c>
      <c r="B29" s="113" t="s">
        <v>35</v>
      </c>
      <c r="C29" s="118"/>
      <c r="D29" s="118"/>
      <c r="E29" s="118"/>
      <c r="F29" s="119"/>
      <c r="G29" s="209">
        <f>A27</f>
        <v>0</v>
      </c>
      <c r="H29" s="209"/>
      <c r="I29" s="209"/>
      <c r="J29" s="120"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1"/>
      <c r="E34" s="212"/>
      <c r="G34" s="213"/>
      <c r="H34" s="214"/>
      <c r="I34" s="214"/>
      <c r="J34" s="25"/>
    </row>
    <row r="35" spans="1:10" ht="12.75" customHeight="1" x14ac:dyDescent="0.2">
      <c r="A35" s="2"/>
      <c r="B35" s="2"/>
      <c r="D35" s="199" t="s">
        <v>2</v>
      </c>
      <c r="E35" s="199"/>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50</v>
      </c>
      <c r="C39" s="194"/>
      <c r="D39" s="194"/>
      <c r="E39" s="194"/>
      <c r="F39" s="100">
        <f>'5 5 Pol'!AE96</f>
        <v>0</v>
      </c>
      <c r="G39" s="101">
        <f>'5 5 Pol'!AF96</f>
        <v>0</v>
      </c>
      <c r="H39" s="102">
        <f>(F39*SazbaDPH1/100)+(G39*SazbaDPH2/100)</f>
        <v>0</v>
      </c>
      <c r="I39" s="102">
        <f>F39+G39+H39</f>
        <v>0</v>
      </c>
      <c r="J39" s="103" t="str">
        <f>IF(CenaCelkemVypocet=0,"",I39/CenaCelkemVypocet*100)</f>
        <v/>
      </c>
    </row>
    <row r="40" spans="1:10" ht="25.5" hidden="1" customHeight="1" x14ac:dyDescent="0.2">
      <c r="A40" s="89">
        <v>2</v>
      </c>
      <c r="B40" s="104"/>
      <c r="C40" s="195" t="s">
        <v>51</v>
      </c>
      <c r="D40" s="195"/>
      <c r="E40" s="195"/>
      <c r="F40" s="105"/>
      <c r="G40" s="106"/>
      <c r="H40" s="106">
        <f>(F40*SazbaDPH1/100)+(G40*SazbaDPH2/100)</f>
        <v>0</v>
      </c>
      <c r="I40" s="106"/>
      <c r="J40" s="107"/>
    </row>
    <row r="41" spans="1:10" ht="25.5" hidden="1" customHeight="1" x14ac:dyDescent="0.2">
      <c r="A41" s="89">
        <v>2</v>
      </c>
      <c r="B41" s="104" t="s">
        <v>43</v>
      </c>
      <c r="C41" s="195" t="s">
        <v>45</v>
      </c>
      <c r="D41" s="195"/>
      <c r="E41" s="195"/>
      <c r="F41" s="105">
        <f>'5 5 Pol'!AE96</f>
        <v>0</v>
      </c>
      <c r="G41" s="106">
        <f>'5 5 Pol'!AF96</f>
        <v>0</v>
      </c>
      <c r="H41" s="106">
        <f>(F41*SazbaDPH1/100)+(G41*SazbaDPH2/100)</f>
        <v>0</v>
      </c>
      <c r="I41" s="106">
        <f>F41+G41+H41</f>
        <v>0</v>
      </c>
      <c r="J41" s="107" t="str">
        <f>IF(CenaCelkemVypocet=0,"",I41/CenaCelkemVypocet*100)</f>
        <v/>
      </c>
    </row>
    <row r="42" spans="1:10" ht="25.5" hidden="1" customHeight="1" x14ac:dyDescent="0.2">
      <c r="A42" s="89">
        <v>3</v>
      </c>
      <c r="B42" s="108" t="s">
        <v>43</v>
      </c>
      <c r="C42" s="194" t="s">
        <v>44</v>
      </c>
      <c r="D42" s="194"/>
      <c r="E42" s="194"/>
      <c r="F42" s="109">
        <f>'5 5 Pol'!AE96</f>
        <v>0</v>
      </c>
      <c r="G42" s="102">
        <f>'5 5 Pol'!AF96</f>
        <v>0</v>
      </c>
      <c r="H42" s="102">
        <f>(F42*SazbaDPH1/100)+(G42*SazbaDPH2/100)</f>
        <v>0</v>
      </c>
      <c r="I42" s="102">
        <f>F42+G42+H42</f>
        <v>0</v>
      </c>
      <c r="J42" s="103" t="str">
        <f>IF(CenaCelkemVypocet=0,"",I42/CenaCelkemVypocet*100)</f>
        <v/>
      </c>
    </row>
    <row r="43" spans="1:10" ht="25.5" hidden="1" customHeight="1" x14ac:dyDescent="0.2">
      <c r="A43" s="89"/>
      <c r="B43" s="196" t="s">
        <v>52</v>
      </c>
      <c r="C43" s="197"/>
      <c r="D43" s="197"/>
      <c r="E43" s="198"/>
      <c r="F43" s="110">
        <f>SUMIF(A39:A42,"=1",F39:F42)</f>
        <v>0</v>
      </c>
      <c r="G43" s="111">
        <f>SUMIF(A39:A42,"=1",G39:G42)</f>
        <v>0</v>
      </c>
      <c r="H43" s="111">
        <f>SUMIF(A39:A42,"=1",H39:H42)</f>
        <v>0</v>
      </c>
      <c r="I43" s="111">
        <f>SUMIF(A39:A42,"=1",I39:I42)</f>
        <v>0</v>
      </c>
      <c r="J43" s="112">
        <f>SUMIF(A39:A42,"=1",J39:J42)</f>
        <v>0</v>
      </c>
    </row>
    <row r="47" spans="1:10" ht="15.75" x14ac:dyDescent="0.25">
      <c r="B47" s="121" t="s">
        <v>54</v>
      </c>
    </row>
    <row r="49" spans="1:10" ht="25.5" customHeight="1" x14ac:dyDescent="0.2">
      <c r="A49" s="123"/>
      <c r="B49" s="126" t="s">
        <v>17</v>
      </c>
      <c r="C49" s="126" t="s">
        <v>5</v>
      </c>
      <c r="D49" s="127"/>
      <c r="E49" s="127"/>
      <c r="F49" s="128" t="s">
        <v>55</v>
      </c>
      <c r="G49" s="128"/>
      <c r="H49" s="128"/>
      <c r="I49" s="128" t="s">
        <v>29</v>
      </c>
      <c r="J49" s="128" t="s">
        <v>0</v>
      </c>
    </row>
    <row r="50" spans="1:10" ht="36.75" customHeight="1" x14ac:dyDescent="0.2">
      <c r="A50" s="124"/>
      <c r="B50" s="129" t="s">
        <v>56</v>
      </c>
      <c r="C50" s="192" t="s">
        <v>57</v>
      </c>
      <c r="D50" s="193"/>
      <c r="E50" s="193"/>
      <c r="F50" s="135" t="s">
        <v>24</v>
      </c>
      <c r="G50" s="136"/>
      <c r="H50" s="136"/>
      <c r="I50" s="136">
        <f>'5 5 Pol'!G8</f>
        <v>0</v>
      </c>
      <c r="J50" s="133" t="str">
        <f>IF(I62=0,"",I50/I62*100)</f>
        <v/>
      </c>
    </row>
    <row r="51" spans="1:10" ht="36.75" customHeight="1" x14ac:dyDescent="0.2">
      <c r="A51" s="124"/>
      <c r="B51" s="129" t="s">
        <v>58</v>
      </c>
      <c r="C51" s="192" t="s">
        <v>59</v>
      </c>
      <c r="D51" s="193"/>
      <c r="E51" s="193"/>
      <c r="F51" s="135" t="s">
        <v>24</v>
      </c>
      <c r="G51" s="136"/>
      <c r="H51" s="136"/>
      <c r="I51" s="136">
        <f>'5 5 Pol'!G27</f>
        <v>0</v>
      </c>
      <c r="J51" s="133" t="str">
        <f>IF(I62=0,"",I51/I62*100)</f>
        <v/>
      </c>
    </row>
    <row r="52" spans="1:10" ht="36.75" customHeight="1" x14ac:dyDescent="0.2">
      <c r="A52" s="124"/>
      <c r="B52" s="129" t="s">
        <v>60</v>
      </c>
      <c r="C52" s="192" t="s">
        <v>61</v>
      </c>
      <c r="D52" s="193"/>
      <c r="E52" s="193"/>
      <c r="F52" s="135" t="s">
        <v>24</v>
      </c>
      <c r="G52" s="136"/>
      <c r="H52" s="136"/>
      <c r="I52" s="136">
        <f>'5 5 Pol'!G38</f>
        <v>0</v>
      </c>
      <c r="J52" s="133" t="str">
        <f>IF(I62=0,"",I52/I62*100)</f>
        <v/>
      </c>
    </row>
    <row r="53" spans="1:10" ht="36.75" customHeight="1" x14ac:dyDescent="0.2">
      <c r="A53" s="124"/>
      <c r="B53" s="129" t="s">
        <v>62</v>
      </c>
      <c r="C53" s="192" t="s">
        <v>63</v>
      </c>
      <c r="D53" s="193"/>
      <c r="E53" s="193"/>
      <c r="F53" s="135" t="s">
        <v>24</v>
      </c>
      <c r="G53" s="136"/>
      <c r="H53" s="136"/>
      <c r="I53" s="136">
        <f>'5 5 Pol'!G40</f>
        <v>0</v>
      </c>
      <c r="J53" s="133" t="str">
        <f>IF(I62=0,"",I53/I62*100)</f>
        <v/>
      </c>
    </row>
    <row r="54" spans="1:10" ht="36.75" customHeight="1" x14ac:dyDescent="0.2">
      <c r="A54" s="124"/>
      <c r="B54" s="129" t="s">
        <v>64</v>
      </c>
      <c r="C54" s="192" t="s">
        <v>65</v>
      </c>
      <c r="D54" s="193"/>
      <c r="E54" s="193"/>
      <c r="F54" s="135" t="s">
        <v>25</v>
      </c>
      <c r="G54" s="136"/>
      <c r="H54" s="136"/>
      <c r="I54" s="136">
        <f>'5 5 Pol'!G43</f>
        <v>0</v>
      </c>
      <c r="J54" s="133" t="str">
        <f>IF(I62=0,"",I54/I62*100)</f>
        <v/>
      </c>
    </row>
    <row r="55" spans="1:10" ht="36.75" customHeight="1" x14ac:dyDescent="0.2">
      <c r="A55" s="124"/>
      <c r="B55" s="129" t="s">
        <v>66</v>
      </c>
      <c r="C55" s="192" t="s">
        <v>67</v>
      </c>
      <c r="D55" s="193"/>
      <c r="E55" s="193"/>
      <c r="F55" s="135" t="s">
        <v>25</v>
      </c>
      <c r="G55" s="136"/>
      <c r="H55" s="136"/>
      <c r="I55" s="136">
        <f>'5 5 Pol'!G53</f>
        <v>0</v>
      </c>
      <c r="J55" s="133" t="str">
        <f>IF(I62=0,"",I55/I62*100)</f>
        <v/>
      </c>
    </row>
    <row r="56" spans="1:10" ht="36.75" customHeight="1" x14ac:dyDescent="0.2">
      <c r="A56" s="124"/>
      <c r="B56" s="129" t="s">
        <v>68</v>
      </c>
      <c r="C56" s="192" t="s">
        <v>69</v>
      </c>
      <c r="D56" s="193"/>
      <c r="E56" s="193"/>
      <c r="F56" s="135" t="s">
        <v>25</v>
      </c>
      <c r="G56" s="136"/>
      <c r="H56" s="136"/>
      <c r="I56" s="136">
        <f>'5 5 Pol'!G59</f>
        <v>0</v>
      </c>
      <c r="J56" s="133" t="str">
        <f>IF(I62=0,"",I56/I62*100)</f>
        <v/>
      </c>
    </row>
    <row r="57" spans="1:10" ht="36.75" customHeight="1" x14ac:dyDescent="0.2">
      <c r="A57" s="124"/>
      <c r="B57" s="129" t="s">
        <v>70</v>
      </c>
      <c r="C57" s="192" t="s">
        <v>71</v>
      </c>
      <c r="D57" s="193"/>
      <c r="E57" s="193"/>
      <c r="F57" s="135" t="s">
        <v>25</v>
      </c>
      <c r="G57" s="136"/>
      <c r="H57" s="136"/>
      <c r="I57" s="136">
        <f>'5 5 Pol'!G62</f>
        <v>0</v>
      </c>
      <c r="J57" s="133" t="str">
        <f>IF(I62=0,"",I57/I62*100)</f>
        <v/>
      </c>
    </row>
    <row r="58" spans="1:10" ht="36.75" customHeight="1" x14ac:dyDescent="0.2">
      <c r="A58" s="124"/>
      <c r="B58" s="129" t="s">
        <v>72</v>
      </c>
      <c r="C58" s="192" t="s">
        <v>73</v>
      </c>
      <c r="D58" s="193"/>
      <c r="E58" s="193"/>
      <c r="F58" s="135" t="s">
        <v>26</v>
      </c>
      <c r="G58" s="136"/>
      <c r="H58" s="136"/>
      <c r="I58" s="136">
        <f>'5 5 Pol'!G69</f>
        <v>0</v>
      </c>
      <c r="J58" s="133" t="str">
        <f>IF(I62=0,"",I58/I62*100)</f>
        <v/>
      </c>
    </row>
    <row r="59" spans="1:10" ht="36.75" customHeight="1" x14ac:dyDescent="0.2">
      <c r="A59" s="124"/>
      <c r="B59" s="129" t="s">
        <v>74</v>
      </c>
      <c r="C59" s="192" t="s">
        <v>75</v>
      </c>
      <c r="D59" s="193"/>
      <c r="E59" s="193"/>
      <c r="F59" s="135" t="s">
        <v>76</v>
      </c>
      <c r="G59" s="136"/>
      <c r="H59" s="136"/>
      <c r="I59" s="136">
        <f>'5 5 Pol'!G71</f>
        <v>0</v>
      </c>
      <c r="J59" s="133" t="str">
        <f>IF(I62=0,"",I59/I62*100)</f>
        <v/>
      </c>
    </row>
    <row r="60" spans="1:10" ht="36.75" customHeight="1" x14ac:dyDescent="0.2">
      <c r="A60" s="124"/>
      <c r="B60" s="129" t="s">
        <v>77</v>
      </c>
      <c r="C60" s="192" t="s">
        <v>27</v>
      </c>
      <c r="D60" s="193"/>
      <c r="E60" s="193"/>
      <c r="F60" s="135" t="s">
        <v>77</v>
      </c>
      <c r="G60" s="136"/>
      <c r="H60" s="136"/>
      <c r="I60" s="136">
        <f>'5 5 Pol'!G83</f>
        <v>0</v>
      </c>
      <c r="J60" s="133" t="str">
        <f>IF(I62=0,"",I60/I62*100)</f>
        <v/>
      </c>
    </row>
    <row r="61" spans="1:10" ht="36.75" customHeight="1" x14ac:dyDescent="0.2">
      <c r="A61" s="124"/>
      <c r="B61" s="129" t="s">
        <v>78</v>
      </c>
      <c r="C61" s="192" t="s">
        <v>28</v>
      </c>
      <c r="D61" s="193"/>
      <c r="E61" s="193"/>
      <c r="F61" s="135" t="s">
        <v>78</v>
      </c>
      <c r="G61" s="136"/>
      <c r="H61" s="136"/>
      <c r="I61" s="136">
        <f>'5 5 Pol'!G89</f>
        <v>0</v>
      </c>
      <c r="J61" s="133" t="str">
        <f>IF(I62=0,"",I61/I62*100)</f>
        <v/>
      </c>
    </row>
    <row r="62" spans="1:10" ht="25.5" customHeight="1" x14ac:dyDescent="0.2">
      <c r="A62" s="125"/>
      <c r="B62" s="130" t="s">
        <v>1</v>
      </c>
      <c r="C62" s="131"/>
      <c r="D62" s="132"/>
      <c r="E62" s="132"/>
      <c r="F62" s="137"/>
      <c r="G62" s="138"/>
      <c r="H62" s="138"/>
      <c r="I62" s="138">
        <f>SUM(I50:I61)</f>
        <v>0</v>
      </c>
      <c r="J62" s="134">
        <f>SUM(J50:J61)</f>
        <v>0</v>
      </c>
    </row>
    <row r="63" spans="1:10" x14ac:dyDescent="0.2">
      <c r="F63" s="87"/>
      <c r="G63" s="87"/>
      <c r="H63" s="87"/>
      <c r="I63" s="87"/>
      <c r="J63" s="88"/>
    </row>
    <row r="64" spans="1:10" x14ac:dyDescent="0.2">
      <c r="F64" s="87"/>
      <c r="G64" s="87"/>
      <c r="H64" s="87"/>
      <c r="I64" s="87"/>
      <c r="J64" s="88"/>
    </row>
    <row r="65" spans="6:10" x14ac:dyDescent="0.2">
      <c r="F65" s="87"/>
      <c r="G65" s="87"/>
      <c r="H65" s="87"/>
      <c r="I65" s="87"/>
      <c r="J65" s="88"/>
    </row>
  </sheetData>
  <sheetProtection algorithmName="SHA-512" hashValue="0o+CfA2Q3dNZvVhicPmAwPlJVlsQaVGMxpEhfJYrclqUyKVifBPt7Xtxr6on8PjdgGj5WPKQQqbwPFw4B81jWQ==" saltValue="IUagFQyY+cHVnVgnjwL59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0:E50"/>
    <mergeCell ref="C51:E51"/>
    <mergeCell ref="C52:E52"/>
    <mergeCell ref="C53:E53"/>
    <mergeCell ref="C54:E54"/>
    <mergeCell ref="C60:E60"/>
    <mergeCell ref="C61:E61"/>
    <mergeCell ref="C55:E55"/>
    <mergeCell ref="C56:E56"/>
    <mergeCell ref="C57:E57"/>
    <mergeCell ref="C58:E58"/>
    <mergeCell ref="C59:E5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4" t="s">
        <v>6</v>
      </c>
      <c r="B1" s="244"/>
      <c r="C1" s="245"/>
      <c r="D1" s="244"/>
      <c r="E1" s="244"/>
      <c r="F1" s="244"/>
      <c r="G1" s="244"/>
    </row>
    <row r="2" spans="1:7" ht="24.95" customHeight="1" x14ac:dyDescent="0.2">
      <c r="A2" s="50" t="s">
        <v>7</v>
      </c>
      <c r="B2" s="49"/>
      <c r="C2" s="246"/>
      <c r="D2" s="246"/>
      <c r="E2" s="246"/>
      <c r="F2" s="246"/>
      <c r="G2" s="247"/>
    </row>
    <row r="3" spans="1:7" ht="24.95" customHeight="1" x14ac:dyDescent="0.2">
      <c r="A3" s="50" t="s">
        <v>8</v>
      </c>
      <c r="B3" s="49"/>
      <c r="C3" s="246"/>
      <c r="D3" s="246"/>
      <c r="E3" s="246"/>
      <c r="F3" s="246"/>
      <c r="G3" s="247"/>
    </row>
    <row r="4" spans="1:7" ht="24.95" customHeight="1" x14ac:dyDescent="0.2">
      <c r="A4" s="50" t="s">
        <v>9</v>
      </c>
      <c r="B4" s="49"/>
      <c r="C4" s="246"/>
      <c r="D4" s="246"/>
      <c r="E4" s="246"/>
      <c r="F4" s="246"/>
      <c r="G4" s="247"/>
    </row>
    <row r="5" spans="1:7" x14ac:dyDescent="0.2">
      <c r="B5" s="4"/>
      <c r="C5" s="5"/>
      <c r="D5" s="6"/>
    </row>
  </sheetData>
  <sheetProtection algorithmName="SHA-512" hashValue="Xn0tUnFiPQTGat5lKaGYTNchG3se7FVd/ChM/+WMaeMszHaUMLYj4vI0SvIUR8QnRLTvRskgEfUpN6RYeEpHPg==" saltValue="T+djlVC1DW8KpE6GyLXPw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3" activePane="bottomLeft" state="frozen"/>
      <selection pane="bottomLeft" activeCell="G31" sqref="G3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6" t="s">
        <v>79</v>
      </c>
      <c r="B1" s="256"/>
      <c r="C1" s="256"/>
      <c r="D1" s="256"/>
      <c r="E1" s="256"/>
      <c r="F1" s="256"/>
      <c r="G1" s="256"/>
      <c r="AG1" t="s">
        <v>80</v>
      </c>
    </row>
    <row r="2" spans="1:60" ht="24.95" customHeight="1" x14ac:dyDescent="0.2">
      <c r="A2" s="140" t="s">
        <v>7</v>
      </c>
      <c r="B2" s="49" t="s">
        <v>48</v>
      </c>
      <c r="C2" s="257" t="s">
        <v>49</v>
      </c>
      <c r="D2" s="258"/>
      <c r="E2" s="258"/>
      <c r="F2" s="258"/>
      <c r="G2" s="259"/>
      <c r="AG2" t="s">
        <v>81</v>
      </c>
    </row>
    <row r="3" spans="1:60" ht="24.95" customHeight="1" x14ac:dyDescent="0.2">
      <c r="A3" s="140" t="s">
        <v>8</v>
      </c>
      <c r="B3" s="49" t="s">
        <v>43</v>
      </c>
      <c r="C3" s="257" t="s">
        <v>45</v>
      </c>
      <c r="D3" s="258"/>
      <c r="E3" s="258"/>
      <c r="F3" s="258"/>
      <c r="G3" s="259"/>
      <c r="AC3" s="122" t="s">
        <v>81</v>
      </c>
      <c r="AG3" t="s">
        <v>82</v>
      </c>
    </row>
    <row r="4" spans="1:60" ht="24.95" customHeight="1" x14ac:dyDescent="0.2">
      <c r="A4" s="141" t="s">
        <v>9</v>
      </c>
      <c r="B4" s="142" t="s">
        <v>43</v>
      </c>
      <c r="C4" s="260" t="s">
        <v>44</v>
      </c>
      <c r="D4" s="261"/>
      <c r="E4" s="261"/>
      <c r="F4" s="261"/>
      <c r="G4" s="262"/>
      <c r="AG4" t="s">
        <v>83</v>
      </c>
    </row>
    <row r="5" spans="1:60" x14ac:dyDescent="0.2">
      <c r="D5" s="10"/>
    </row>
    <row r="6" spans="1:60" ht="38.25" x14ac:dyDescent="0.2">
      <c r="A6" s="144" t="s">
        <v>84</v>
      </c>
      <c r="B6" s="146" t="s">
        <v>85</v>
      </c>
      <c r="C6" s="146" t="s">
        <v>86</v>
      </c>
      <c r="D6" s="145" t="s">
        <v>87</v>
      </c>
      <c r="E6" s="144" t="s">
        <v>88</v>
      </c>
      <c r="F6" s="143" t="s">
        <v>89</v>
      </c>
      <c r="G6" s="144" t="s">
        <v>29</v>
      </c>
      <c r="H6" s="147" t="s">
        <v>30</v>
      </c>
      <c r="I6" s="147" t="s">
        <v>90</v>
      </c>
      <c r="J6" s="147" t="s">
        <v>31</v>
      </c>
      <c r="K6" s="147" t="s">
        <v>91</v>
      </c>
      <c r="L6" s="147" t="s">
        <v>92</v>
      </c>
      <c r="M6" s="147" t="s">
        <v>93</v>
      </c>
      <c r="N6" s="147" t="s">
        <v>94</v>
      </c>
      <c r="O6" s="147" t="s">
        <v>95</v>
      </c>
      <c r="P6" s="147" t="s">
        <v>96</v>
      </c>
      <c r="Q6" s="147" t="s">
        <v>97</v>
      </c>
      <c r="R6" s="147" t="s">
        <v>98</v>
      </c>
      <c r="S6" s="147" t="s">
        <v>99</v>
      </c>
      <c r="T6" s="147" t="s">
        <v>100</v>
      </c>
      <c r="U6" s="147" t="s">
        <v>101</v>
      </c>
      <c r="V6" s="147" t="s">
        <v>102</v>
      </c>
      <c r="W6" s="147" t="s">
        <v>103</v>
      </c>
      <c r="X6" s="147" t="s">
        <v>104</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105</v>
      </c>
      <c r="B8" s="162" t="s">
        <v>56</v>
      </c>
      <c r="C8" s="184" t="s">
        <v>57</v>
      </c>
      <c r="D8" s="163"/>
      <c r="E8" s="164"/>
      <c r="F8" s="165"/>
      <c r="G8" s="165">
        <f>SUMIF(AG9:AG26,"&lt;&gt;NOR",G9:G26)</f>
        <v>0</v>
      </c>
      <c r="H8" s="165"/>
      <c r="I8" s="165">
        <f>SUM(I9:I26)</f>
        <v>0</v>
      </c>
      <c r="J8" s="165"/>
      <c r="K8" s="165">
        <f>SUM(K9:K26)</f>
        <v>0</v>
      </c>
      <c r="L8" s="165"/>
      <c r="M8" s="165">
        <f>SUM(M9:M26)</f>
        <v>0</v>
      </c>
      <c r="N8" s="165"/>
      <c r="O8" s="165">
        <f>SUM(O9:O26)</f>
        <v>11.94</v>
      </c>
      <c r="P8" s="165"/>
      <c r="Q8" s="165">
        <f>SUM(Q9:Q26)</f>
        <v>0</v>
      </c>
      <c r="R8" s="165"/>
      <c r="S8" s="165"/>
      <c r="T8" s="166"/>
      <c r="U8" s="160"/>
      <c r="V8" s="160">
        <f>SUM(V9:V26)</f>
        <v>669.40000000000009</v>
      </c>
      <c r="W8" s="160"/>
      <c r="X8" s="160"/>
      <c r="AG8" t="s">
        <v>106</v>
      </c>
    </row>
    <row r="9" spans="1:60" outlineLevel="1" x14ac:dyDescent="0.2">
      <c r="A9" s="167">
        <v>1</v>
      </c>
      <c r="B9" s="168" t="s">
        <v>107</v>
      </c>
      <c r="C9" s="185" t="s">
        <v>108</v>
      </c>
      <c r="D9" s="169" t="s">
        <v>109</v>
      </c>
      <c r="E9" s="170">
        <v>34.291400000000003</v>
      </c>
      <c r="F9" s="171"/>
      <c r="G9" s="172">
        <f>ROUND(E9*F9,2)</f>
        <v>0</v>
      </c>
      <c r="H9" s="171"/>
      <c r="I9" s="172">
        <f>ROUND(E9*H9,2)</f>
        <v>0</v>
      </c>
      <c r="J9" s="171"/>
      <c r="K9" s="172">
        <f>ROUND(E9*J9,2)</f>
        <v>0</v>
      </c>
      <c r="L9" s="172">
        <v>21</v>
      </c>
      <c r="M9" s="172">
        <f>G9*(1+L9/100)</f>
        <v>0</v>
      </c>
      <c r="N9" s="172">
        <v>4.0000000000000003E-5</v>
      </c>
      <c r="O9" s="172">
        <f>ROUND(E9*N9,2)</f>
        <v>0</v>
      </c>
      <c r="P9" s="172">
        <v>0</v>
      </c>
      <c r="Q9" s="172">
        <f>ROUND(E9*P9,2)</f>
        <v>0</v>
      </c>
      <c r="R9" s="172" t="s">
        <v>110</v>
      </c>
      <c r="S9" s="172" t="s">
        <v>111</v>
      </c>
      <c r="T9" s="173" t="s">
        <v>111</v>
      </c>
      <c r="U9" s="158">
        <v>0.08</v>
      </c>
      <c r="V9" s="158">
        <f>ROUND(E9*U9,2)</f>
        <v>2.74</v>
      </c>
      <c r="W9" s="158"/>
      <c r="X9" s="158" t="s">
        <v>112</v>
      </c>
      <c r="Y9" s="148"/>
      <c r="Z9" s="148"/>
      <c r="AA9" s="148"/>
      <c r="AB9" s="148"/>
      <c r="AC9" s="148"/>
      <c r="AD9" s="148"/>
      <c r="AE9" s="148"/>
      <c r="AF9" s="148"/>
      <c r="AG9" s="148" t="s">
        <v>113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48" t="s">
        <v>114</v>
      </c>
      <c r="D10" s="249"/>
      <c r="E10" s="249"/>
      <c r="F10" s="249"/>
      <c r="G10" s="249"/>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115</v>
      </c>
      <c r="AH10" s="148"/>
      <c r="AI10" s="148"/>
      <c r="AJ10" s="148"/>
      <c r="AK10" s="148"/>
      <c r="AL10" s="148"/>
      <c r="AM10" s="148"/>
      <c r="AN10" s="148"/>
      <c r="AO10" s="148"/>
      <c r="AP10" s="148"/>
      <c r="AQ10" s="148"/>
      <c r="AR10" s="148"/>
      <c r="AS10" s="148"/>
      <c r="AT10" s="148"/>
      <c r="AU10" s="148"/>
      <c r="AV10" s="148"/>
      <c r="AW10" s="148"/>
      <c r="AX10" s="148"/>
      <c r="AY10" s="148"/>
      <c r="AZ10" s="148"/>
      <c r="BA10" s="174" t="str">
        <f>C10</f>
        <v>s rámy a zárubněmi, zábradlí, předmětů oplechování apod., které se zřizují ještě před úpravami povrchu, před jejich znečištěním při úpravách povrchu nástřikem plastických (lepivých) maltovin</v>
      </c>
      <c r="BB10" s="148"/>
      <c r="BC10" s="148"/>
      <c r="BD10" s="148"/>
      <c r="BE10" s="148"/>
      <c r="BF10" s="148"/>
      <c r="BG10" s="148"/>
      <c r="BH10" s="148"/>
    </row>
    <row r="11" spans="1:60" ht="22.5" outlineLevel="1" x14ac:dyDescent="0.2">
      <c r="A11" s="167">
        <v>2</v>
      </c>
      <c r="B11" s="168" t="s">
        <v>116</v>
      </c>
      <c r="C11" s="185" t="s">
        <v>117</v>
      </c>
      <c r="D11" s="169" t="s">
        <v>109</v>
      </c>
      <c r="E11" s="170">
        <v>11.79</v>
      </c>
      <c r="F11" s="171"/>
      <c r="G11" s="172">
        <f>ROUND(E11*F11,2)</f>
        <v>0</v>
      </c>
      <c r="H11" s="171"/>
      <c r="I11" s="172">
        <f>ROUND(E11*H11,2)</f>
        <v>0</v>
      </c>
      <c r="J11" s="171"/>
      <c r="K11" s="172">
        <f>ROUND(E11*J11,2)</f>
        <v>0</v>
      </c>
      <c r="L11" s="172">
        <v>21</v>
      </c>
      <c r="M11" s="172">
        <f>G11*(1+L11/100)</f>
        <v>0</v>
      </c>
      <c r="N11" s="172">
        <v>1.6199999999999999E-2</v>
      </c>
      <c r="O11" s="172">
        <f>ROUND(E11*N11,2)</f>
        <v>0.19</v>
      </c>
      <c r="P11" s="172">
        <v>0</v>
      </c>
      <c r="Q11" s="172">
        <f>ROUND(E11*P11,2)</f>
        <v>0</v>
      </c>
      <c r="R11" s="172" t="s">
        <v>110</v>
      </c>
      <c r="S11" s="172" t="s">
        <v>111</v>
      </c>
      <c r="T11" s="173" t="s">
        <v>111</v>
      </c>
      <c r="U11" s="158">
        <v>1.26</v>
      </c>
      <c r="V11" s="158">
        <f>ROUND(E11*U11,2)</f>
        <v>14.86</v>
      </c>
      <c r="W11" s="158"/>
      <c r="X11" s="158" t="s">
        <v>112</v>
      </c>
      <c r="Y11" s="148"/>
      <c r="Z11" s="148"/>
      <c r="AA11" s="148"/>
      <c r="AB11" s="148"/>
      <c r="AC11" s="148"/>
      <c r="AD11" s="148"/>
      <c r="AE11" s="148"/>
      <c r="AF11" s="148"/>
      <c r="AG11" s="148" t="s">
        <v>113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55"/>
      <c r="B12" s="156"/>
      <c r="C12" s="248" t="s">
        <v>118</v>
      </c>
      <c r="D12" s="249"/>
      <c r="E12" s="249"/>
      <c r="F12" s="249"/>
      <c r="G12" s="249"/>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115</v>
      </c>
      <c r="AH12" s="148"/>
      <c r="AI12" s="148"/>
      <c r="AJ12" s="148"/>
      <c r="AK12" s="148"/>
      <c r="AL12" s="148"/>
      <c r="AM12" s="148"/>
      <c r="AN12" s="148"/>
      <c r="AO12" s="148"/>
      <c r="AP12" s="148"/>
      <c r="AQ12" s="148"/>
      <c r="AR12" s="148"/>
      <c r="AS12" s="148"/>
      <c r="AT12" s="148"/>
      <c r="AU12" s="148"/>
      <c r="AV12" s="148"/>
      <c r="AW12" s="148"/>
      <c r="AX12" s="148"/>
      <c r="AY12" s="148"/>
      <c r="AZ12" s="148"/>
      <c r="BA12" s="174" t="str">
        <f>C12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2" s="148"/>
      <c r="BC12" s="148"/>
      <c r="BD12" s="148"/>
      <c r="BE12" s="148"/>
      <c r="BF12" s="148"/>
      <c r="BG12" s="148"/>
      <c r="BH12" s="148"/>
    </row>
    <row r="13" spans="1:60" ht="22.5" outlineLevel="1" x14ac:dyDescent="0.2">
      <c r="A13" s="167">
        <v>3</v>
      </c>
      <c r="B13" s="168" t="s">
        <v>119</v>
      </c>
      <c r="C13" s="185" t="s">
        <v>120</v>
      </c>
      <c r="D13" s="169" t="s">
        <v>109</v>
      </c>
      <c r="E13" s="170">
        <v>23.159800000000001</v>
      </c>
      <c r="F13" s="171"/>
      <c r="G13" s="172">
        <f>ROUND(E13*F13,2)</f>
        <v>0</v>
      </c>
      <c r="H13" s="171"/>
      <c r="I13" s="172">
        <f>ROUND(E13*H13,2)</f>
        <v>0</v>
      </c>
      <c r="J13" s="171"/>
      <c r="K13" s="172">
        <f>ROUND(E13*J13,2)</f>
        <v>0</v>
      </c>
      <c r="L13" s="172">
        <v>21</v>
      </c>
      <c r="M13" s="172">
        <f>G13*(1+L13/100)</f>
        <v>0</v>
      </c>
      <c r="N13" s="172">
        <v>2.3789999999999999E-2</v>
      </c>
      <c r="O13" s="172">
        <f>ROUND(E13*N13,2)</f>
        <v>0.55000000000000004</v>
      </c>
      <c r="P13" s="172">
        <v>0</v>
      </c>
      <c r="Q13" s="172">
        <f>ROUND(E13*P13,2)</f>
        <v>0</v>
      </c>
      <c r="R13" s="172" t="s">
        <v>110</v>
      </c>
      <c r="S13" s="172" t="s">
        <v>121</v>
      </c>
      <c r="T13" s="173" t="s">
        <v>121</v>
      </c>
      <c r="U13" s="158">
        <v>2.99</v>
      </c>
      <c r="V13" s="158">
        <f>ROUND(E13*U13,2)</f>
        <v>69.25</v>
      </c>
      <c r="W13" s="158"/>
      <c r="X13" s="158" t="s">
        <v>112</v>
      </c>
      <c r="Y13" s="148"/>
      <c r="Z13" s="148"/>
      <c r="AA13" s="148"/>
      <c r="AB13" s="148"/>
      <c r="AC13" s="148"/>
      <c r="AD13" s="148"/>
      <c r="AE13" s="148"/>
      <c r="AF13" s="148"/>
      <c r="AG13" s="148" t="s">
        <v>113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1" x14ac:dyDescent="0.2">
      <c r="A14" s="155"/>
      <c r="B14" s="156"/>
      <c r="C14" s="248" t="s">
        <v>122</v>
      </c>
      <c r="D14" s="249"/>
      <c r="E14" s="249"/>
      <c r="F14" s="249"/>
      <c r="G14" s="249"/>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115</v>
      </c>
      <c r="AH14" s="148"/>
      <c r="AI14" s="148"/>
      <c r="AJ14" s="148"/>
      <c r="AK14" s="148"/>
      <c r="AL14" s="148"/>
      <c r="AM14" s="148"/>
      <c r="AN14" s="148"/>
      <c r="AO14" s="148"/>
      <c r="AP14" s="148"/>
      <c r="AQ14" s="148"/>
      <c r="AR14" s="148"/>
      <c r="AS14" s="148"/>
      <c r="AT14" s="148"/>
      <c r="AU14" s="148"/>
      <c r="AV14" s="148"/>
      <c r="AW14" s="148"/>
      <c r="AX14" s="148"/>
      <c r="AY14" s="148"/>
      <c r="AZ14" s="148"/>
      <c r="BA14" s="174" t="str">
        <f>C14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 s="148"/>
      <c r="BC14" s="148"/>
      <c r="BD14" s="148"/>
      <c r="BE14" s="148"/>
      <c r="BF14" s="148"/>
      <c r="BG14" s="148"/>
      <c r="BH14" s="148"/>
    </row>
    <row r="15" spans="1:60" ht="22.5" outlineLevel="1" x14ac:dyDescent="0.2">
      <c r="A15" s="167">
        <v>4</v>
      </c>
      <c r="B15" s="168" t="s">
        <v>123</v>
      </c>
      <c r="C15" s="185" t="s">
        <v>124</v>
      </c>
      <c r="D15" s="169" t="s">
        <v>109</v>
      </c>
      <c r="E15" s="170">
        <v>8.9349000000000007</v>
      </c>
      <c r="F15" s="171"/>
      <c r="G15" s="172">
        <f>ROUND(E15*F15,2)</f>
        <v>0</v>
      </c>
      <c r="H15" s="171"/>
      <c r="I15" s="172">
        <f>ROUND(E15*H15,2)</f>
        <v>0</v>
      </c>
      <c r="J15" s="171"/>
      <c r="K15" s="172">
        <f>ROUND(E15*J15,2)</f>
        <v>0</v>
      </c>
      <c r="L15" s="172">
        <v>21</v>
      </c>
      <c r="M15" s="172">
        <f>G15*(1+L15/100)</f>
        <v>0</v>
      </c>
      <c r="N15" s="172">
        <v>1.379E-2</v>
      </c>
      <c r="O15" s="172">
        <f>ROUND(E15*N15,2)</f>
        <v>0.12</v>
      </c>
      <c r="P15" s="172">
        <v>0</v>
      </c>
      <c r="Q15" s="172">
        <f>ROUND(E15*P15,2)</f>
        <v>0</v>
      </c>
      <c r="R15" s="172" t="s">
        <v>110</v>
      </c>
      <c r="S15" s="172" t="s">
        <v>111</v>
      </c>
      <c r="T15" s="173" t="s">
        <v>111</v>
      </c>
      <c r="U15" s="158">
        <v>2.33</v>
      </c>
      <c r="V15" s="158">
        <f>ROUND(E15*U15,2)</f>
        <v>20.82</v>
      </c>
      <c r="W15" s="158"/>
      <c r="X15" s="158" t="s">
        <v>112</v>
      </c>
      <c r="Y15" s="148"/>
      <c r="Z15" s="148"/>
      <c r="AA15" s="148"/>
      <c r="AB15" s="148"/>
      <c r="AC15" s="148"/>
      <c r="AD15" s="148"/>
      <c r="AE15" s="148"/>
      <c r="AF15" s="148"/>
      <c r="AG15" s="148" t="s">
        <v>113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48" t="s">
        <v>125</v>
      </c>
      <c r="D16" s="249"/>
      <c r="E16" s="249"/>
      <c r="F16" s="249"/>
      <c r="G16" s="249"/>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115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54" t="s">
        <v>126</v>
      </c>
      <c r="D17" s="255"/>
      <c r="E17" s="255"/>
      <c r="F17" s="255"/>
      <c r="G17" s="255"/>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127</v>
      </c>
      <c r="AH17" s="148"/>
      <c r="AI17" s="148"/>
      <c r="AJ17" s="148"/>
      <c r="AK17" s="148"/>
      <c r="AL17" s="148"/>
      <c r="AM17" s="148"/>
      <c r="AN17" s="148"/>
      <c r="AO17" s="148"/>
      <c r="AP17" s="148"/>
      <c r="AQ17" s="148"/>
      <c r="AR17" s="148"/>
      <c r="AS17" s="148"/>
      <c r="AT17" s="148"/>
      <c r="AU17" s="148"/>
      <c r="AV17" s="148"/>
      <c r="AW17" s="148"/>
      <c r="AX17" s="148"/>
      <c r="AY17" s="148"/>
      <c r="AZ17" s="148"/>
      <c r="BA17" s="174" t="str">
        <f>C17</f>
        <v>Položka obsahuje: podkladní stěrku, okenní a rohové lišty, výztužnou stěrku, kontaktní nátěr a povrchovou úpravu omítkou.</v>
      </c>
      <c r="BB17" s="148"/>
      <c r="BC17" s="148"/>
      <c r="BD17" s="148"/>
      <c r="BE17" s="148"/>
      <c r="BF17" s="148"/>
      <c r="BG17" s="148"/>
      <c r="BH17" s="148"/>
    </row>
    <row r="18" spans="1:60" outlineLevel="1" x14ac:dyDescent="0.2">
      <c r="A18" s="175">
        <v>5</v>
      </c>
      <c r="B18" s="176" t="s">
        <v>128</v>
      </c>
      <c r="C18" s="186" t="s">
        <v>129</v>
      </c>
      <c r="D18" s="177" t="s">
        <v>130</v>
      </c>
      <c r="E18" s="178">
        <v>107.36</v>
      </c>
      <c r="F18" s="179"/>
      <c r="G18" s="180">
        <f>ROUND(E18*F18,2)</f>
        <v>0</v>
      </c>
      <c r="H18" s="179"/>
      <c r="I18" s="180">
        <f>ROUND(E18*H18,2)</f>
        <v>0</v>
      </c>
      <c r="J18" s="179"/>
      <c r="K18" s="180">
        <f>ROUND(E18*J18,2)</f>
        <v>0</v>
      </c>
      <c r="L18" s="180">
        <v>21</v>
      </c>
      <c r="M18" s="180">
        <f>G18*(1+L18/100)</f>
        <v>0</v>
      </c>
      <c r="N18" s="180">
        <v>8.4999999999999995E-4</v>
      </c>
      <c r="O18" s="180">
        <f>ROUND(E18*N18,2)</f>
        <v>0.09</v>
      </c>
      <c r="P18" s="180">
        <v>0</v>
      </c>
      <c r="Q18" s="180">
        <f>ROUND(E18*P18,2)</f>
        <v>0</v>
      </c>
      <c r="R18" s="180" t="s">
        <v>110</v>
      </c>
      <c r="S18" s="180" t="s">
        <v>111</v>
      </c>
      <c r="T18" s="181" t="s">
        <v>111</v>
      </c>
      <c r="U18" s="158">
        <v>0.21</v>
      </c>
      <c r="V18" s="158">
        <f>ROUND(E18*U18,2)</f>
        <v>22.55</v>
      </c>
      <c r="W18" s="158"/>
      <c r="X18" s="158" t="s">
        <v>112</v>
      </c>
      <c r="Y18" s="148"/>
      <c r="Z18" s="148"/>
      <c r="AA18" s="148"/>
      <c r="AB18" s="148"/>
      <c r="AC18" s="148"/>
      <c r="AD18" s="148"/>
      <c r="AE18" s="148"/>
      <c r="AF18" s="148"/>
      <c r="AG18" s="148" t="s">
        <v>113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67">
        <v>6</v>
      </c>
      <c r="B19" s="168" t="s">
        <v>131</v>
      </c>
      <c r="C19" s="185" t="s">
        <v>132</v>
      </c>
      <c r="D19" s="169" t="s">
        <v>130</v>
      </c>
      <c r="E19" s="170">
        <v>107.36</v>
      </c>
      <c r="F19" s="171"/>
      <c r="G19" s="172">
        <f>ROUND(E19*F19,2)</f>
        <v>0</v>
      </c>
      <c r="H19" s="171"/>
      <c r="I19" s="172">
        <f>ROUND(E19*H19,2)</f>
        <v>0</v>
      </c>
      <c r="J19" s="171"/>
      <c r="K19" s="172">
        <f>ROUND(E19*J19,2)</f>
        <v>0</v>
      </c>
      <c r="L19" s="172">
        <v>21</v>
      </c>
      <c r="M19" s="172">
        <f>G19*(1+L19/100)</f>
        <v>0</v>
      </c>
      <c r="N19" s="172">
        <v>0</v>
      </c>
      <c r="O19" s="172">
        <f>ROUND(E19*N19,2)</f>
        <v>0</v>
      </c>
      <c r="P19" s="172">
        <v>0</v>
      </c>
      <c r="Q19" s="172">
        <f>ROUND(E19*P19,2)</f>
        <v>0</v>
      </c>
      <c r="R19" s="172" t="s">
        <v>110</v>
      </c>
      <c r="S19" s="172" t="s">
        <v>111</v>
      </c>
      <c r="T19" s="173" t="s">
        <v>111</v>
      </c>
      <c r="U19" s="158">
        <v>0.03</v>
      </c>
      <c r="V19" s="158">
        <f>ROUND(E19*U19,2)</f>
        <v>3.22</v>
      </c>
      <c r="W19" s="158"/>
      <c r="X19" s="158" t="s">
        <v>112</v>
      </c>
      <c r="Y19" s="148"/>
      <c r="Z19" s="148"/>
      <c r="AA19" s="148"/>
      <c r="AB19" s="148"/>
      <c r="AC19" s="148"/>
      <c r="AD19" s="148"/>
      <c r="AE19" s="148"/>
      <c r="AF19" s="148"/>
      <c r="AG19" s="148" t="s">
        <v>113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52" t="s">
        <v>133</v>
      </c>
      <c r="D20" s="253"/>
      <c r="E20" s="253"/>
      <c r="F20" s="253"/>
      <c r="G20" s="253"/>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127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5">
        <v>7</v>
      </c>
      <c r="B21" s="176" t="s">
        <v>134</v>
      </c>
      <c r="C21" s="186" t="s">
        <v>135</v>
      </c>
      <c r="D21" s="177" t="s">
        <v>109</v>
      </c>
      <c r="E21" s="178">
        <v>449.99</v>
      </c>
      <c r="F21" s="179"/>
      <c r="G21" s="180">
        <f>ROUND(E21*F21,2)</f>
        <v>0</v>
      </c>
      <c r="H21" s="179"/>
      <c r="I21" s="180">
        <f>ROUND(E21*H21,2)</f>
        <v>0</v>
      </c>
      <c r="J21" s="179"/>
      <c r="K21" s="180">
        <f>ROUND(E21*J21,2)</f>
        <v>0</v>
      </c>
      <c r="L21" s="180">
        <v>21</v>
      </c>
      <c r="M21" s="180">
        <f>G21*(1+L21/100)</f>
        <v>0</v>
      </c>
      <c r="N21" s="180">
        <v>2.0000000000000002E-5</v>
      </c>
      <c r="O21" s="180">
        <f>ROUND(E21*N21,2)</f>
        <v>0.01</v>
      </c>
      <c r="P21" s="180">
        <v>0</v>
      </c>
      <c r="Q21" s="180">
        <f>ROUND(E21*P21,2)</f>
        <v>0</v>
      </c>
      <c r="R21" s="180" t="s">
        <v>110</v>
      </c>
      <c r="S21" s="180" t="s">
        <v>111</v>
      </c>
      <c r="T21" s="181" t="s">
        <v>111</v>
      </c>
      <c r="U21" s="158">
        <v>0.11</v>
      </c>
      <c r="V21" s="158">
        <f>ROUND(E21*U21,2)</f>
        <v>49.5</v>
      </c>
      <c r="W21" s="158"/>
      <c r="X21" s="158" t="s">
        <v>112</v>
      </c>
      <c r="Y21" s="148"/>
      <c r="Z21" s="148"/>
      <c r="AA21" s="148"/>
      <c r="AB21" s="148"/>
      <c r="AC21" s="148"/>
      <c r="AD21" s="148"/>
      <c r="AE21" s="148"/>
      <c r="AF21" s="148"/>
      <c r="AG21" s="148" t="s">
        <v>113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5">
        <v>8</v>
      </c>
      <c r="B22" s="176" t="s">
        <v>136</v>
      </c>
      <c r="C22" s="186" t="s">
        <v>137</v>
      </c>
      <c r="D22" s="177" t="s">
        <v>138</v>
      </c>
      <c r="E22" s="178">
        <v>1</v>
      </c>
      <c r="F22" s="179"/>
      <c r="G22" s="180">
        <f>ROUND(E22*F22,2)</f>
        <v>0</v>
      </c>
      <c r="H22" s="179"/>
      <c r="I22" s="180">
        <f>ROUND(E22*H22,2)</f>
        <v>0</v>
      </c>
      <c r="J22" s="179"/>
      <c r="K22" s="180">
        <f>ROUND(E22*J22,2)</f>
        <v>0</v>
      </c>
      <c r="L22" s="180">
        <v>21</v>
      </c>
      <c r="M22" s="180">
        <f>G22*(1+L22/100)</f>
        <v>0</v>
      </c>
      <c r="N22" s="180">
        <v>0</v>
      </c>
      <c r="O22" s="180">
        <f>ROUND(E22*N22,2)</f>
        <v>0</v>
      </c>
      <c r="P22" s="180">
        <v>0</v>
      </c>
      <c r="Q22" s="180">
        <f>ROUND(E22*P22,2)</f>
        <v>0</v>
      </c>
      <c r="R22" s="180"/>
      <c r="S22" s="180" t="s">
        <v>139</v>
      </c>
      <c r="T22" s="181" t="s">
        <v>140</v>
      </c>
      <c r="U22" s="158">
        <v>0</v>
      </c>
      <c r="V22" s="158">
        <f>ROUND(E22*U22,2)</f>
        <v>0</v>
      </c>
      <c r="W22" s="158"/>
      <c r="X22" s="158" t="s">
        <v>112</v>
      </c>
      <c r="Y22" s="148"/>
      <c r="Z22" s="148"/>
      <c r="AA22" s="148"/>
      <c r="AB22" s="148"/>
      <c r="AC22" s="148"/>
      <c r="AD22" s="148"/>
      <c r="AE22" s="148"/>
      <c r="AF22" s="148"/>
      <c r="AG22" s="148" t="s">
        <v>113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5">
        <v>9</v>
      </c>
      <c r="B23" s="176" t="s">
        <v>141</v>
      </c>
      <c r="C23" s="186" t="s">
        <v>142</v>
      </c>
      <c r="D23" s="177" t="s">
        <v>109</v>
      </c>
      <c r="E23" s="178">
        <v>348.62689999999998</v>
      </c>
      <c r="F23" s="179"/>
      <c r="G23" s="180">
        <f>ROUND(E23*F23,2)</f>
        <v>0</v>
      </c>
      <c r="H23" s="179"/>
      <c r="I23" s="180">
        <f>ROUND(E23*H23,2)</f>
        <v>0</v>
      </c>
      <c r="J23" s="179"/>
      <c r="K23" s="180">
        <f>ROUND(E23*J23,2)</f>
        <v>0</v>
      </c>
      <c r="L23" s="180">
        <v>21</v>
      </c>
      <c r="M23" s="180">
        <f>G23*(1+L23/100)</f>
        <v>0</v>
      </c>
      <c r="N23" s="180">
        <v>3.0800000000000001E-2</v>
      </c>
      <c r="O23" s="180">
        <f>ROUND(E23*N23,2)</f>
        <v>10.74</v>
      </c>
      <c r="P23" s="180">
        <v>0</v>
      </c>
      <c r="Q23" s="180">
        <f>ROUND(E23*P23,2)</f>
        <v>0</v>
      </c>
      <c r="R23" s="180"/>
      <c r="S23" s="180" t="s">
        <v>139</v>
      </c>
      <c r="T23" s="181" t="s">
        <v>111</v>
      </c>
      <c r="U23" s="158">
        <v>1.28</v>
      </c>
      <c r="V23" s="158">
        <f>ROUND(E23*U23,2)</f>
        <v>446.24</v>
      </c>
      <c r="W23" s="158"/>
      <c r="X23" s="158" t="s">
        <v>112</v>
      </c>
      <c r="Y23" s="148"/>
      <c r="Z23" s="148"/>
      <c r="AA23" s="148"/>
      <c r="AB23" s="148"/>
      <c r="AC23" s="148"/>
      <c r="AD23" s="148"/>
      <c r="AE23" s="148"/>
      <c r="AF23" s="148"/>
      <c r="AG23" s="148" t="s">
        <v>113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67">
        <v>10</v>
      </c>
      <c r="B24" s="168" t="s">
        <v>123</v>
      </c>
      <c r="C24" s="185" t="s">
        <v>124</v>
      </c>
      <c r="D24" s="169" t="s">
        <v>109</v>
      </c>
      <c r="E24" s="170">
        <v>17.260000000000002</v>
      </c>
      <c r="F24" s="171"/>
      <c r="G24" s="172">
        <f>ROUND(E24*F24,2)</f>
        <v>0</v>
      </c>
      <c r="H24" s="171"/>
      <c r="I24" s="172">
        <f>ROUND(E24*H24,2)</f>
        <v>0</v>
      </c>
      <c r="J24" s="171"/>
      <c r="K24" s="172">
        <f>ROUND(E24*J24,2)</f>
        <v>0</v>
      </c>
      <c r="L24" s="172">
        <v>21</v>
      </c>
      <c r="M24" s="172">
        <f>G24*(1+L24/100)</f>
        <v>0</v>
      </c>
      <c r="N24" s="172">
        <v>1.379E-2</v>
      </c>
      <c r="O24" s="172">
        <f>ROUND(E24*N24,2)</f>
        <v>0.24</v>
      </c>
      <c r="P24" s="172">
        <v>0</v>
      </c>
      <c r="Q24" s="172">
        <f>ROUND(E24*P24,2)</f>
        <v>0</v>
      </c>
      <c r="R24" s="172" t="s">
        <v>110</v>
      </c>
      <c r="S24" s="172" t="s">
        <v>111</v>
      </c>
      <c r="T24" s="173" t="s">
        <v>111</v>
      </c>
      <c r="U24" s="158">
        <v>2.33</v>
      </c>
      <c r="V24" s="158">
        <f>ROUND(E24*U24,2)</f>
        <v>40.22</v>
      </c>
      <c r="W24" s="158"/>
      <c r="X24" s="158" t="s">
        <v>143</v>
      </c>
      <c r="Y24" s="148"/>
      <c r="Z24" s="148"/>
      <c r="AA24" s="148"/>
      <c r="AB24" s="148"/>
      <c r="AC24" s="148"/>
      <c r="AD24" s="148"/>
      <c r="AE24" s="148"/>
      <c r="AF24" s="148"/>
      <c r="AG24" s="148" t="s">
        <v>144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248" t="s">
        <v>125</v>
      </c>
      <c r="D25" s="249"/>
      <c r="E25" s="249"/>
      <c r="F25" s="249"/>
      <c r="G25" s="249"/>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115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54" t="s">
        <v>126</v>
      </c>
      <c r="D26" s="255"/>
      <c r="E26" s="255"/>
      <c r="F26" s="255"/>
      <c r="G26" s="255"/>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127</v>
      </c>
      <c r="AH26" s="148"/>
      <c r="AI26" s="148"/>
      <c r="AJ26" s="148"/>
      <c r="AK26" s="148"/>
      <c r="AL26" s="148"/>
      <c r="AM26" s="148"/>
      <c r="AN26" s="148"/>
      <c r="AO26" s="148"/>
      <c r="AP26" s="148"/>
      <c r="AQ26" s="148"/>
      <c r="AR26" s="148"/>
      <c r="AS26" s="148"/>
      <c r="AT26" s="148"/>
      <c r="AU26" s="148"/>
      <c r="AV26" s="148"/>
      <c r="AW26" s="148"/>
      <c r="AX26" s="148"/>
      <c r="AY26" s="148"/>
      <c r="AZ26" s="148"/>
      <c r="BA26" s="174" t="str">
        <f>C26</f>
        <v>Položka obsahuje: podkladní stěrku, okenní a rohové lišty, výztužnou stěrku, kontaktní nátěr a povrchovou úpravu omítkou.</v>
      </c>
      <c r="BB26" s="148"/>
      <c r="BC26" s="148"/>
      <c r="BD26" s="148"/>
      <c r="BE26" s="148"/>
      <c r="BF26" s="148"/>
      <c r="BG26" s="148"/>
      <c r="BH26" s="148"/>
    </row>
    <row r="27" spans="1:60" x14ac:dyDescent="0.2">
      <c r="A27" s="161" t="s">
        <v>105</v>
      </c>
      <c r="B27" s="162" t="s">
        <v>58</v>
      </c>
      <c r="C27" s="184" t="s">
        <v>59</v>
      </c>
      <c r="D27" s="163"/>
      <c r="E27" s="164"/>
      <c r="F27" s="165"/>
      <c r="G27" s="165">
        <f>SUMIF(AG28:AG37,"&lt;&gt;NOR",G28:G37)</f>
        <v>0</v>
      </c>
      <c r="H27" s="165"/>
      <c r="I27" s="165">
        <f>SUM(I28:I37)</f>
        <v>0</v>
      </c>
      <c r="J27" s="165"/>
      <c r="K27" s="165">
        <f>SUM(K28:K37)</f>
        <v>0</v>
      </c>
      <c r="L27" s="165"/>
      <c r="M27" s="165">
        <f>SUM(M28:M37)</f>
        <v>0</v>
      </c>
      <c r="N27" s="165"/>
      <c r="O27" s="165">
        <f>SUM(O28:O37)</f>
        <v>8.4599999999999991</v>
      </c>
      <c r="P27" s="165"/>
      <c r="Q27" s="165">
        <f>SUM(Q28:Q37)</f>
        <v>0</v>
      </c>
      <c r="R27" s="165"/>
      <c r="S27" s="165"/>
      <c r="T27" s="166"/>
      <c r="U27" s="160"/>
      <c r="V27" s="160">
        <f>SUM(V28:V37)</f>
        <v>122.5</v>
      </c>
      <c r="W27" s="160"/>
      <c r="X27" s="160"/>
      <c r="AG27" t="s">
        <v>106</v>
      </c>
    </row>
    <row r="28" spans="1:60" ht="22.5" outlineLevel="1" x14ac:dyDescent="0.2">
      <c r="A28" s="167">
        <v>11</v>
      </c>
      <c r="B28" s="168" t="s">
        <v>145</v>
      </c>
      <c r="C28" s="185" t="s">
        <v>146</v>
      </c>
      <c r="D28" s="169" t="s">
        <v>109</v>
      </c>
      <c r="E28" s="170">
        <v>417.46120000000002</v>
      </c>
      <c r="F28" s="171"/>
      <c r="G28" s="172">
        <f>ROUND(E28*F28,2)</f>
        <v>0</v>
      </c>
      <c r="H28" s="171"/>
      <c r="I28" s="172">
        <f>ROUND(E28*H28,2)</f>
        <v>0</v>
      </c>
      <c r="J28" s="171"/>
      <c r="K28" s="172">
        <f>ROUND(E28*J28,2)</f>
        <v>0</v>
      </c>
      <c r="L28" s="172">
        <v>21</v>
      </c>
      <c r="M28" s="172">
        <f>G28*(1+L28/100)</f>
        <v>0</v>
      </c>
      <c r="N28" s="172">
        <v>1.8380000000000001E-2</v>
      </c>
      <c r="O28" s="172">
        <f>ROUND(E28*N28,2)</f>
        <v>7.67</v>
      </c>
      <c r="P28" s="172">
        <v>0</v>
      </c>
      <c r="Q28" s="172">
        <f>ROUND(E28*P28,2)</f>
        <v>0</v>
      </c>
      <c r="R28" s="172" t="s">
        <v>147</v>
      </c>
      <c r="S28" s="172" t="s">
        <v>111</v>
      </c>
      <c r="T28" s="173" t="s">
        <v>111</v>
      </c>
      <c r="U28" s="158">
        <v>0.14000000000000001</v>
      </c>
      <c r="V28" s="158">
        <f>ROUND(E28*U28,2)</f>
        <v>58.44</v>
      </c>
      <c r="W28" s="158"/>
      <c r="X28" s="158" t="s">
        <v>112</v>
      </c>
      <c r="Y28" s="148"/>
      <c r="Z28" s="148"/>
      <c r="AA28" s="148"/>
      <c r="AB28" s="148"/>
      <c r="AC28" s="148"/>
      <c r="AD28" s="148"/>
      <c r="AE28" s="148"/>
      <c r="AF28" s="148"/>
      <c r="AG28" s="148" t="s">
        <v>113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48" t="s">
        <v>148</v>
      </c>
      <c r="D29" s="249"/>
      <c r="E29" s="249"/>
      <c r="F29" s="249"/>
      <c r="G29" s="249"/>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115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254" t="s">
        <v>149</v>
      </c>
      <c r="D30" s="255"/>
      <c r="E30" s="255"/>
      <c r="F30" s="255"/>
      <c r="G30" s="255"/>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127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33.75" outlineLevel="1" x14ac:dyDescent="0.2">
      <c r="A31" s="167">
        <v>12</v>
      </c>
      <c r="B31" s="168" t="s">
        <v>150</v>
      </c>
      <c r="C31" s="185" t="s">
        <v>151</v>
      </c>
      <c r="D31" s="169" t="s">
        <v>109</v>
      </c>
      <c r="E31" s="170">
        <v>417.46120000000002</v>
      </c>
      <c r="F31" s="171"/>
      <c r="G31" s="172">
        <f>ROUND(E31*F31,2)</f>
        <v>0</v>
      </c>
      <c r="H31" s="171"/>
      <c r="I31" s="172">
        <f>ROUND(E31*H31,2)</f>
        <v>0</v>
      </c>
      <c r="J31" s="171"/>
      <c r="K31" s="172">
        <f>ROUND(E31*J31,2)</f>
        <v>0</v>
      </c>
      <c r="L31" s="172">
        <v>21</v>
      </c>
      <c r="M31" s="172">
        <f>G31*(1+L31/100)</f>
        <v>0</v>
      </c>
      <c r="N31" s="172">
        <v>9.7000000000000005E-4</v>
      </c>
      <c r="O31" s="172">
        <f>ROUND(E31*N31,2)</f>
        <v>0.4</v>
      </c>
      <c r="P31" s="172">
        <v>0</v>
      </c>
      <c r="Q31" s="172">
        <f>ROUND(E31*P31,2)</f>
        <v>0</v>
      </c>
      <c r="R31" s="172" t="s">
        <v>147</v>
      </c>
      <c r="S31" s="172" t="s">
        <v>111</v>
      </c>
      <c r="T31" s="173" t="s">
        <v>111</v>
      </c>
      <c r="U31" s="158">
        <v>0.01</v>
      </c>
      <c r="V31" s="158">
        <f>ROUND(E31*U31,2)</f>
        <v>4.17</v>
      </c>
      <c r="W31" s="158"/>
      <c r="X31" s="158" t="s">
        <v>112</v>
      </c>
      <c r="Y31" s="148"/>
      <c r="Z31" s="148"/>
      <c r="AA31" s="148"/>
      <c r="AB31" s="148"/>
      <c r="AC31" s="148"/>
      <c r="AD31" s="148"/>
      <c r="AE31" s="148"/>
      <c r="AF31" s="148"/>
      <c r="AG31" s="148" t="s">
        <v>113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248" t="s">
        <v>148</v>
      </c>
      <c r="D32" s="249"/>
      <c r="E32" s="249"/>
      <c r="F32" s="249"/>
      <c r="G32" s="249"/>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115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5">
        <v>13</v>
      </c>
      <c r="B33" s="176" t="s">
        <v>152</v>
      </c>
      <c r="C33" s="186" t="s">
        <v>153</v>
      </c>
      <c r="D33" s="177" t="s">
        <v>109</v>
      </c>
      <c r="E33" s="178">
        <v>417.46120000000002</v>
      </c>
      <c r="F33" s="179"/>
      <c r="G33" s="180">
        <f>ROUND(E33*F33,2)</f>
        <v>0</v>
      </c>
      <c r="H33" s="179"/>
      <c r="I33" s="180">
        <f>ROUND(E33*H33,2)</f>
        <v>0</v>
      </c>
      <c r="J33" s="179"/>
      <c r="K33" s="180">
        <f>ROUND(E33*J33,2)</f>
        <v>0</v>
      </c>
      <c r="L33" s="180">
        <v>21</v>
      </c>
      <c r="M33" s="180">
        <f>G33*(1+L33/100)</f>
        <v>0</v>
      </c>
      <c r="N33" s="180">
        <v>0</v>
      </c>
      <c r="O33" s="180">
        <f>ROUND(E33*N33,2)</f>
        <v>0</v>
      </c>
      <c r="P33" s="180">
        <v>0</v>
      </c>
      <c r="Q33" s="180">
        <f>ROUND(E33*P33,2)</f>
        <v>0</v>
      </c>
      <c r="R33" s="180" t="s">
        <v>147</v>
      </c>
      <c r="S33" s="180" t="s">
        <v>111</v>
      </c>
      <c r="T33" s="181" t="s">
        <v>111</v>
      </c>
      <c r="U33" s="158">
        <v>0.13</v>
      </c>
      <c r="V33" s="158">
        <f>ROUND(E33*U33,2)</f>
        <v>54.27</v>
      </c>
      <c r="W33" s="158"/>
      <c r="X33" s="158" t="s">
        <v>112</v>
      </c>
      <c r="Y33" s="148"/>
      <c r="Z33" s="148"/>
      <c r="AA33" s="148"/>
      <c r="AB33" s="148"/>
      <c r="AC33" s="148"/>
      <c r="AD33" s="148"/>
      <c r="AE33" s="148"/>
      <c r="AF33" s="148"/>
      <c r="AG33" s="148" t="s">
        <v>113</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5">
        <v>14</v>
      </c>
      <c r="B34" s="176" t="s">
        <v>154</v>
      </c>
      <c r="C34" s="186" t="s">
        <v>155</v>
      </c>
      <c r="D34" s="177" t="s">
        <v>130</v>
      </c>
      <c r="E34" s="178">
        <v>16.5</v>
      </c>
      <c r="F34" s="179"/>
      <c r="G34" s="180">
        <f>ROUND(E34*F34,2)</f>
        <v>0</v>
      </c>
      <c r="H34" s="179"/>
      <c r="I34" s="180">
        <f>ROUND(E34*H34,2)</f>
        <v>0</v>
      </c>
      <c r="J34" s="179"/>
      <c r="K34" s="180">
        <f>ROUND(E34*J34,2)</f>
        <v>0</v>
      </c>
      <c r="L34" s="180">
        <v>21</v>
      </c>
      <c r="M34" s="180">
        <f>G34*(1+L34/100)</f>
        <v>0</v>
      </c>
      <c r="N34" s="180">
        <v>2.1909999999999999E-2</v>
      </c>
      <c r="O34" s="180">
        <f>ROUND(E34*N34,2)</f>
        <v>0.36</v>
      </c>
      <c r="P34" s="180">
        <v>0</v>
      </c>
      <c r="Q34" s="180">
        <f>ROUND(E34*P34,2)</f>
        <v>0</v>
      </c>
      <c r="R34" s="180" t="s">
        <v>147</v>
      </c>
      <c r="S34" s="180" t="s">
        <v>111</v>
      </c>
      <c r="T34" s="181" t="s">
        <v>111</v>
      </c>
      <c r="U34" s="158">
        <v>0.2</v>
      </c>
      <c r="V34" s="158">
        <f>ROUND(E34*U34,2)</f>
        <v>3.3</v>
      </c>
      <c r="W34" s="158"/>
      <c r="X34" s="158" t="s">
        <v>112</v>
      </c>
      <c r="Y34" s="148"/>
      <c r="Z34" s="148"/>
      <c r="AA34" s="148"/>
      <c r="AB34" s="148"/>
      <c r="AC34" s="148"/>
      <c r="AD34" s="148"/>
      <c r="AE34" s="148"/>
      <c r="AF34" s="148"/>
      <c r="AG34" s="148" t="s">
        <v>113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75">
        <v>15</v>
      </c>
      <c r="B35" s="176" t="s">
        <v>156</v>
      </c>
      <c r="C35" s="186" t="s">
        <v>157</v>
      </c>
      <c r="D35" s="177" t="s">
        <v>130</v>
      </c>
      <c r="E35" s="178">
        <v>16.5</v>
      </c>
      <c r="F35" s="179"/>
      <c r="G35" s="180">
        <f>ROUND(E35*F35,2)</f>
        <v>0</v>
      </c>
      <c r="H35" s="179"/>
      <c r="I35" s="180">
        <f>ROUND(E35*H35,2)</f>
        <v>0</v>
      </c>
      <c r="J35" s="179"/>
      <c r="K35" s="180">
        <f>ROUND(E35*J35,2)</f>
        <v>0</v>
      </c>
      <c r="L35" s="180">
        <v>21</v>
      </c>
      <c r="M35" s="180">
        <f>G35*(1+L35/100)</f>
        <v>0</v>
      </c>
      <c r="N35" s="180">
        <v>1.7600000000000001E-3</v>
      </c>
      <c r="O35" s="180">
        <f>ROUND(E35*N35,2)</f>
        <v>0.03</v>
      </c>
      <c r="P35" s="180">
        <v>0</v>
      </c>
      <c r="Q35" s="180">
        <f>ROUND(E35*P35,2)</f>
        <v>0</v>
      </c>
      <c r="R35" s="180" t="s">
        <v>147</v>
      </c>
      <c r="S35" s="180" t="s">
        <v>111</v>
      </c>
      <c r="T35" s="181" t="s">
        <v>111</v>
      </c>
      <c r="U35" s="158">
        <v>0.01</v>
      </c>
      <c r="V35" s="158">
        <f>ROUND(E35*U35,2)</f>
        <v>0.17</v>
      </c>
      <c r="W35" s="158"/>
      <c r="X35" s="158" t="s">
        <v>112</v>
      </c>
      <c r="Y35" s="148"/>
      <c r="Z35" s="148"/>
      <c r="AA35" s="148"/>
      <c r="AB35" s="148"/>
      <c r="AC35" s="148"/>
      <c r="AD35" s="148"/>
      <c r="AE35" s="148"/>
      <c r="AF35" s="148"/>
      <c r="AG35" s="148" t="s">
        <v>113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7">
        <v>16</v>
      </c>
      <c r="B36" s="168" t="s">
        <v>158</v>
      </c>
      <c r="C36" s="185" t="s">
        <v>159</v>
      </c>
      <c r="D36" s="169" t="s">
        <v>130</v>
      </c>
      <c r="E36" s="170">
        <v>16.5</v>
      </c>
      <c r="F36" s="171"/>
      <c r="G36" s="172">
        <f>ROUND(E36*F36,2)</f>
        <v>0</v>
      </c>
      <c r="H36" s="171"/>
      <c r="I36" s="172">
        <f>ROUND(E36*H36,2)</f>
        <v>0</v>
      </c>
      <c r="J36" s="171"/>
      <c r="K36" s="172">
        <f>ROUND(E36*J36,2)</f>
        <v>0</v>
      </c>
      <c r="L36" s="172">
        <v>21</v>
      </c>
      <c r="M36" s="172">
        <f>G36*(1+L36/100)</f>
        <v>0</v>
      </c>
      <c r="N36" s="172">
        <v>0</v>
      </c>
      <c r="O36" s="172">
        <f>ROUND(E36*N36,2)</f>
        <v>0</v>
      </c>
      <c r="P36" s="172">
        <v>0</v>
      </c>
      <c r="Q36" s="172">
        <f>ROUND(E36*P36,2)</f>
        <v>0</v>
      </c>
      <c r="R36" s="172" t="s">
        <v>147</v>
      </c>
      <c r="S36" s="172" t="s">
        <v>111</v>
      </c>
      <c r="T36" s="173" t="s">
        <v>111</v>
      </c>
      <c r="U36" s="158">
        <v>0.13</v>
      </c>
      <c r="V36" s="158">
        <f>ROUND(E36*U36,2)</f>
        <v>2.15</v>
      </c>
      <c r="W36" s="158"/>
      <c r="X36" s="158" t="s">
        <v>112</v>
      </c>
      <c r="Y36" s="148"/>
      <c r="Z36" s="148"/>
      <c r="AA36" s="148"/>
      <c r="AB36" s="148"/>
      <c r="AC36" s="148"/>
      <c r="AD36" s="148"/>
      <c r="AE36" s="148"/>
      <c r="AF36" s="148"/>
      <c r="AG36" s="148" t="s">
        <v>113</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248" t="s">
        <v>160</v>
      </c>
      <c r="D37" s="249"/>
      <c r="E37" s="249"/>
      <c r="F37" s="249"/>
      <c r="G37" s="249"/>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115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1" t="s">
        <v>105</v>
      </c>
      <c r="B38" s="162" t="s">
        <v>60</v>
      </c>
      <c r="C38" s="184" t="s">
        <v>61</v>
      </c>
      <c r="D38" s="163"/>
      <c r="E38" s="164"/>
      <c r="F38" s="165"/>
      <c r="G38" s="165">
        <f>SUMIF(AG39:AG39,"&lt;&gt;NOR",G39:G39)</f>
        <v>0</v>
      </c>
      <c r="H38" s="165"/>
      <c r="I38" s="165">
        <f>SUM(I39:I39)</f>
        <v>0</v>
      </c>
      <c r="J38" s="165"/>
      <c r="K38" s="165">
        <f>SUM(K39:K39)</f>
        <v>0</v>
      </c>
      <c r="L38" s="165"/>
      <c r="M38" s="165">
        <f>SUM(M39:M39)</f>
        <v>0</v>
      </c>
      <c r="N38" s="165"/>
      <c r="O38" s="165">
        <f>SUM(O39:O39)</f>
        <v>0</v>
      </c>
      <c r="P38" s="165"/>
      <c r="Q38" s="165">
        <f>SUM(Q39:Q39)</f>
        <v>0</v>
      </c>
      <c r="R38" s="165"/>
      <c r="S38" s="165"/>
      <c r="T38" s="166"/>
      <c r="U38" s="160"/>
      <c r="V38" s="160">
        <f>SUM(V39:V39)</f>
        <v>28.52</v>
      </c>
      <c r="W38" s="160"/>
      <c r="X38" s="160"/>
      <c r="AG38" t="s">
        <v>106</v>
      </c>
    </row>
    <row r="39" spans="1:60" ht="56.25" outlineLevel="1" x14ac:dyDescent="0.2">
      <c r="A39" s="175">
        <v>17</v>
      </c>
      <c r="B39" s="176" t="s">
        <v>161</v>
      </c>
      <c r="C39" s="186" t="s">
        <v>162</v>
      </c>
      <c r="D39" s="177" t="s">
        <v>109</v>
      </c>
      <c r="E39" s="178">
        <v>92.6</v>
      </c>
      <c r="F39" s="179"/>
      <c r="G39" s="180">
        <f>ROUND(E39*F39,2)</f>
        <v>0</v>
      </c>
      <c r="H39" s="179"/>
      <c r="I39" s="180">
        <f>ROUND(E39*H39,2)</f>
        <v>0</v>
      </c>
      <c r="J39" s="179"/>
      <c r="K39" s="180">
        <f>ROUND(E39*J39,2)</f>
        <v>0</v>
      </c>
      <c r="L39" s="180">
        <v>21</v>
      </c>
      <c r="M39" s="180">
        <f>G39*(1+L39/100)</f>
        <v>0</v>
      </c>
      <c r="N39" s="180">
        <v>4.0000000000000003E-5</v>
      </c>
      <c r="O39" s="180">
        <f>ROUND(E39*N39,2)</f>
        <v>0</v>
      </c>
      <c r="P39" s="180">
        <v>0</v>
      </c>
      <c r="Q39" s="180">
        <f>ROUND(E39*P39,2)</f>
        <v>0</v>
      </c>
      <c r="R39" s="180" t="s">
        <v>110</v>
      </c>
      <c r="S39" s="180" t="s">
        <v>111</v>
      </c>
      <c r="T39" s="181" t="s">
        <v>111</v>
      </c>
      <c r="U39" s="158">
        <v>0.308</v>
      </c>
      <c r="V39" s="158">
        <f>ROUND(E39*U39,2)</f>
        <v>28.52</v>
      </c>
      <c r="W39" s="158"/>
      <c r="X39" s="158" t="s">
        <v>112</v>
      </c>
      <c r="Y39" s="148"/>
      <c r="Z39" s="148"/>
      <c r="AA39" s="148"/>
      <c r="AB39" s="148"/>
      <c r="AC39" s="148"/>
      <c r="AD39" s="148"/>
      <c r="AE39" s="148"/>
      <c r="AF39" s="148"/>
      <c r="AG39" s="148" t="s">
        <v>113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x14ac:dyDescent="0.2">
      <c r="A40" s="161" t="s">
        <v>105</v>
      </c>
      <c r="B40" s="162" t="s">
        <v>62</v>
      </c>
      <c r="C40" s="184" t="s">
        <v>63</v>
      </c>
      <c r="D40" s="163"/>
      <c r="E40" s="164"/>
      <c r="F40" s="165"/>
      <c r="G40" s="165">
        <f>SUMIF(AG41:AG42,"&lt;&gt;NOR",G41:G42)</f>
        <v>0</v>
      </c>
      <c r="H40" s="165"/>
      <c r="I40" s="165">
        <f>SUM(I41:I42)</f>
        <v>0</v>
      </c>
      <c r="J40" s="165"/>
      <c r="K40" s="165">
        <f>SUM(K41:K42)</f>
        <v>0</v>
      </c>
      <c r="L40" s="165"/>
      <c r="M40" s="165">
        <f>SUM(M41:M42)</f>
        <v>0</v>
      </c>
      <c r="N40" s="165"/>
      <c r="O40" s="165">
        <f>SUM(O41:O42)</f>
        <v>0</v>
      </c>
      <c r="P40" s="165"/>
      <c r="Q40" s="165">
        <f>SUM(Q41:Q42)</f>
        <v>0</v>
      </c>
      <c r="R40" s="165"/>
      <c r="S40" s="165"/>
      <c r="T40" s="166"/>
      <c r="U40" s="160"/>
      <c r="V40" s="160">
        <f>SUM(V41:V42)</f>
        <v>19.190000000000001</v>
      </c>
      <c r="W40" s="160"/>
      <c r="X40" s="160"/>
      <c r="AG40" t="s">
        <v>106</v>
      </c>
    </row>
    <row r="41" spans="1:60" ht="33.75" outlineLevel="1" x14ac:dyDescent="0.2">
      <c r="A41" s="167">
        <v>18</v>
      </c>
      <c r="B41" s="168" t="s">
        <v>163</v>
      </c>
      <c r="C41" s="185" t="s">
        <v>164</v>
      </c>
      <c r="D41" s="169" t="s">
        <v>165</v>
      </c>
      <c r="E41" s="170">
        <v>20.414660000000001</v>
      </c>
      <c r="F41" s="171"/>
      <c r="G41" s="172">
        <f>ROUND(E41*F41,2)</f>
        <v>0</v>
      </c>
      <c r="H41" s="171"/>
      <c r="I41" s="172">
        <f>ROUND(E41*H41,2)</f>
        <v>0</v>
      </c>
      <c r="J41" s="171"/>
      <c r="K41" s="172">
        <f>ROUND(E41*J41,2)</f>
        <v>0</v>
      </c>
      <c r="L41" s="172">
        <v>21</v>
      </c>
      <c r="M41" s="172">
        <f>G41*(1+L41/100)</f>
        <v>0</v>
      </c>
      <c r="N41" s="172">
        <v>0</v>
      </c>
      <c r="O41" s="172">
        <f>ROUND(E41*N41,2)</f>
        <v>0</v>
      </c>
      <c r="P41" s="172">
        <v>0</v>
      </c>
      <c r="Q41" s="172">
        <f>ROUND(E41*P41,2)</f>
        <v>0</v>
      </c>
      <c r="R41" s="172" t="s">
        <v>166</v>
      </c>
      <c r="S41" s="172" t="s">
        <v>111</v>
      </c>
      <c r="T41" s="173" t="s">
        <v>111</v>
      </c>
      <c r="U41" s="158">
        <v>0.94</v>
      </c>
      <c r="V41" s="158">
        <f>ROUND(E41*U41,2)</f>
        <v>19.190000000000001</v>
      </c>
      <c r="W41" s="158"/>
      <c r="X41" s="158" t="s">
        <v>112</v>
      </c>
      <c r="Y41" s="148"/>
      <c r="Z41" s="148"/>
      <c r="AA41" s="148"/>
      <c r="AB41" s="148"/>
      <c r="AC41" s="148"/>
      <c r="AD41" s="148"/>
      <c r="AE41" s="148"/>
      <c r="AF41" s="148"/>
      <c r="AG41" s="148" t="s">
        <v>113</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48" t="s">
        <v>167</v>
      </c>
      <c r="D42" s="249"/>
      <c r="E42" s="249"/>
      <c r="F42" s="249"/>
      <c r="G42" s="249"/>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115</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1" t="s">
        <v>105</v>
      </c>
      <c r="B43" s="162" t="s">
        <v>64</v>
      </c>
      <c r="C43" s="184" t="s">
        <v>65</v>
      </c>
      <c r="D43" s="163"/>
      <c r="E43" s="164"/>
      <c r="F43" s="165"/>
      <c r="G43" s="165">
        <f>SUMIF(AG44:AG52,"&lt;&gt;NOR",G44:G52)</f>
        <v>0</v>
      </c>
      <c r="H43" s="165"/>
      <c r="I43" s="165">
        <f>SUM(I44:I52)</f>
        <v>0</v>
      </c>
      <c r="J43" s="165"/>
      <c r="K43" s="165">
        <f>SUM(K44:K52)</f>
        <v>0</v>
      </c>
      <c r="L43" s="165"/>
      <c r="M43" s="165">
        <f>SUM(M44:M52)</f>
        <v>0</v>
      </c>
      <c r="N43" s="165"/>
      <c r="O43" s="165">
        <f>SUM(O44:O52)</f>
        <v>0.92999999999999994</v>
      </c>
      <c r="P43" s="165"/>
      <c r="Q43" s="165">
        <f>SUM(Q44:Q52)</f>
        <v>0.45</v>
      </c>
      <c r="R43" s="165"/>
      <c r="S43" s="165"/>
      <c r="T43" s="166"/>
      <c r="U43" s="160"/>
      <c r="V43" s="160">
        <f>SUM(V44:V52)</f>
        <v>172.04</v>
      </c>
      <c r="W43" s="160"/>
      <c r="X43" s="160"/>
      <c r="AG43" t="s">
        <v>106</v>
      </c>
    </row>
    <row r="44" spans="1:60" ht="22.5" outlineLevel="1" x14ac:dyDescent="0.2">
      <c r="A44" s="167">
        <v>19</v>
      </c>
      <c r="B44" s="168" t="s">
        <v>168</v>
      </c>
      <c r="C44" s="185" t="s">
        <v>169</v>
      </c>
      <c r="D44" s="169" t="s">
        <v>130</v>
      </c>
      <c r="E44" s="170">
        <v>35.89</v>
      </c>
      <c r="F44" s="171"/>
      <c r="G44" s="172">
        <f>ROUND(E44*F44,2)</f>
        <v>0</v>
      </c>
      <c r="H44" s="171"/>
      <c r="I44" s="172">
        <f>ROUND(E44*H44,2)</f>
        <v>0</v>
      </c>
      <c r="J44" s="171"/>
      <c r="K44" s="172">
        <f>ROUND(E44*J44,2)</f>
        <v>0</v>
      </c>
      <c r="L44" s="172">
        <v>21</v>
      </c>
      <c r="M44" s="172">
        <f>G44*(1+L44/100)</f>
        <v>0</v>
      </c>
      <c r="N44" s="172">
        <v>4.3699999999999998E-3</v>
      </c>
      <c r="O44" s="172">
        <f>ROUND(E44*N44,2)</f>
        <v>0.16</v>
      </c>
      <c r="P44" s="172">
        <v>0</v>
      </c>
      <c r="Q44" s="172">
        <f>ROUND(E44*P44,2)</f>
        <v>0</v>
      </c>
      <c r="R44" s="172" t="s">
        <v>170</v>
      </c>
      <c r="S44" s="172" t="s">
        <v>111</v>
      </c>
      <c r="T44" s="173" t="s">
        <v>111</v>
      </c>
      <c r="U44" s="158">
        <v>0.9</v>
      </c>
      <c r="V44" s="158">
        <f>ROUND(E44*U44,2)</f>
        <v>32.299999999999997</v>
      </c>
      <c r="W44" s="158"/>
      <c r="X44" s="158" t="s">
        <v>112</v>
      </c>
      <c r="Y44" s="148"/>
      <c r="Z44" s="148"/>
      <c r="AA44" s="148"/>
      <c r="AB44" s="148"/>
      <c r="AC44" s="148"/>
      <c r="AD44" s="148"/>
      <c r="AE44" s="148"/>
      <c r="AF44" s="148"/>
      <c r="AG44" s="148" t="s">
        <v>113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248" t="s">
        <v>171</v>
      </c>
      <c r="D45" s="249"/>
      <c r="E45" s="249"/>
      <c r="F45" s="249"/>
      <c r="G45" s="249"/>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115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45" outlineLevel="1" x14ac:dyDescent="0.2">
      <c r="A46" s="175">
        <v>20</v>
      </c>
      <c r="B46" s="176" t="s">
        <v>172</v>
      </c>
      <c r="C46" s="186" t="s">
        <v>173</v>
      </c>
      <c r="D46" s="177" t="s">
        <v>130</v>
      </c>
      <c r="E46" s="178">
        <v>7</v>
      </c>
      <c r="F46" s="179"/>
      <c r="G46" s="180">
        <f>ROUND(E46*F46,2)</f>
        <v>0</v>
      </c>
      <c r="H46" s="179"/>
      <c r="I46" s="180">
        <f>ROUND(E46*H46,2)</f>
        <v>0</v>
      </c>
      <c r="J46" s="179"/>
      <c r="K46" s="180">
        <f>ROUND(E46*J46,2)</f>
        <v>0</v>
      </c>
      <c r="L46" s="180">
        <v>21</v>
      </c>
      <c r="M46" s="180">
        <f>G46*(1+L46/100)</f>
        <v>0</v>
      </c>
      <c r="N46" s="180">
        <v>2.63E-3</v>
      </c>
      <c r="O46" s="180">
        <f>ROUND(E46*N46,2)</f>
        <v>0.02</v>
      </c>
      <c r="P46" s="180">
        <v>0</v>
      </c>
      <c r="Q46" s="180">
        <f>ROUND(E46*P46,2)</f>
        <v>0</v>
      </c>
      <c r="R46" s="180" t="s">
        <v>170</v>
      </c>
      <c r="S46" s="180" t="s">
        <v>111</v>
      </c>
      <c r="T46" s="181" t="s">
        <v>140</v>
      </c>
      <c r="U46" s="158">
        <v>0.54</v>
      </c>
      <c r="V46" s="158">
        <f>ROUND(E46*U46,2)</f>
        <v>3.78</v>
      </c>
      <c r="W46" s="158"/>
      <c r="X46" s="158" t="s">
        <v>112</v>
      </c>
      <c r="Y46" s="148"/>
      <c r="Z46" s="148"/>
      <c r="AA46" s="148"/>
      <c r="AB46" s="148"/>
      <c r="AC46" s="148"/>
      <c r="AD46" s="148"/>
      <c r="AE46" s="148"/>
      <c r="AF46" s="148"/>
      <c r="AG46" s="148" t="s">
        <v>113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5">
        <v>21</v>
      </c>
      <c r="B47" s="176" t="s">
        <v>174</v>
      </c>
      <c r="C47" s="186" t="s">
        <v>175</v>
      </c>
      <c r="D47" s="177" t="s">
        <v>130</v>
      </c>
      <c r="E47" s="178">
        <v>43.82</v>
      </c>
      <c r="F47" s="179"/>
      <c r="G47" s="180">
        <f>ROUND(E47*F47,2)</f>
        <v>0</v>
      </c>
      <c r="H47" s="179"/>
      <c r="I47" s="180">
        <f>ROUND(E47*H47,2)</f>
        <v>0</v>
      </c>
      <c r="J47" s="179"/>
      <c r="K47" s="180">
        <f>ROUND(E47*J47,2)</f>
        <v>0</v>
      </c>
      <c r="L47" s="180">
        <v>21</v>
      </c>
      <c r="M47" s="180">
        <f>G47*(1+L47/100)</f>
        <v>0</v>
      </c>
      <c r="N47" s="180">
        <v>0</v>
      </c>
      <c r="O47" s="180">
        <f>ROUND(E47*N47,2)</f>
        <v>0</v>
      </c>
      <c r="P47" s="180">
        <v>1.3500000000000001E-3</v>
      </c>
      <c r="Q47" s="180">
        <f>ROUND(E47*P47,2)</f>
        <v>0.06</v>
      </c>
      <c r="R47" s="180" t="s">
        <v>170</v>
      </c>
      <c r="S47" s="180" t="s">
        <v>111</v>
      </c>
      <c r="T47" s="181" t="s">
        <v>111</v>
      </c>
      <c r="U47" s="158">
        <v>0.09</v>
      </c>
      <c r="V47" s="158">
        <f>ROUND(E47*U47,2)</f>
        <v>3.94</v>
      </c>
      <c r="W47" s="158"/>
      <c r="X47" s="158" t="s">
        <v>112</v>
      </c>
      <c r="Y47" s="148"/>
      <c r="Z47" s="148"/>
      <c r="AA47" s="148"/>
      <c r="AB47" s="148"/>
      <c r="AC47" s="148"/>
      <c r="AD47" s="148"/>
      <c r="AE47" s="148"/>
      <c r="AF47" s="148"/>
      <c r="AG47" s="148" t="s">
        <v>113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5">
        <v>22</v>
      </c>
      <c r="B48" s="176" t="s">
        <v>176</v>
      </c>
      <c r="C48" s="186" t="s">
        <v>177</v>
      </c>
      <c r="D48" s="177" t="s">
        <v>130</v>
      </c>
      <c r="E48" s="178">
        <v>109.13</v>
      </c>
      <c r="F48" s="179"/>
      <c r="G48" s="180">
        <f>ROUND(E48*F48,2)</f>
        <v>0</v>
      </c>
      <c r="H48" s="179"/>
      <c r="I48" s="180">
        <f>ROUND(E48*H48,2)</f>
        <v>0</v>
      </c>
      <c r="J48" s="179"/>
      <c r="K48" s="180">
        <f>ROUND(E48*J48,2)</f>
        <v>0</v>
      </c>
      <c r="L48" s="180">
        <v>21</v>
      </c>
      <c r="M48" s="180">
        <f>G48*(1+L48/100)</f>
        <v>0</v>
      </c>
      <c r="N48" s="180">
        <v>0</v>
      </c>
      <c r="O48" s="180">
        <f>ROUND(E48*N48,2)</f>
        <v>0</v>
      </c>
      <c r="P48" s="180">
        <v>3.3700000000000002E-3</v>
      </c>
      <c r="Q48" s="180">
        <f>ROUND(E48*P48,2)</f>
        <v>0.37</v>
      </c>
      <c r="R48" s="180" t="s">
        <v>170</v>
      </c>
      <c r="S48" s="180" t="s">
        <v>111</v>
      </c>
      <c r="T48" s="181" t="s">
        <v>111</v>
      </c>
      <c r="U48" s="158">
        <v>0.12</v>
      </c>
      <c r="V48" s="158">
        <f>ROUND(E48*U48,2)</f>
        <v>13.1</v>
      </c>
      <c r="W48" s="158"/>
      <c r="X48" s="158" t="s">
        <v>112</v>
      </c>
      <c r="Y48" s="148"/>
      <c r="Z48" s="148"/>
      <c r="AA48" s="148"/>
      <c r="AB48" s="148"/>
      <c r="AC48" s="148"/>
      <c r="AD48" s="148"/>
      <c r="AE48" s="148"/>
      <c r="AF48" s="148"/>
      <c r="AG48" s="148" t="s">
        <v>113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5">
        <v>23</v>
      </c>
      <c r="B49" s="176" t="s">
        <v>178</v>
      </c>
      <c r="C49" s="186" t="s">
        <v>179</v>
      </c>
      <c r="D49" s="177" t="s">
        <v>130</v>
      </c>
      <c r="E49" s="178">
        <v>7</v>
      </c>
      <c r="F49" s="179"/>
      <c r="G49" s="180">
        <f>ROUND(E49*F49,2)</f>
        <v>0</v>
      </c>
      <c r="H49" s="179"/>
      <c r="I49" s="180">
        <f>ROUND(E49*H49,2)</f>
        <v>0</v>
      </c>
      <c r="J49" s="179"/>
      <c r="K49" s="180">
        <f>ROUND(E49*J49,2)</f>
        <v>0</v>
      </c>
      <c r="L49" s="180">
        <v>21</v>
      </c>
      <c r="M49" s="180">
        <f>G49*(1+L49/100)</f>
        <v>0</v>
      </c>
      <c r="N49" s="180">
        <v>0</v>
      </c>
      <c r="O49" s="180">
        <f>ROUND(E49*N49,2)</f>
        <v>0</v>
      </c>
      <c r="P49" s="180">
        <v>2.2599999999999999E-3</v>
      </c>
      <c r="Q49" s="180">
        <f>ROUND(E49*P49,2)</f>
        <v>0.02</v>
      </c>
      <c r="R49" s="180" t="s">
        <v>170</v>
      </c>
      <c r="S49" s="180" t="s">
        <v>111</v>
      </c>
      <c r="T49" s="181" t="s">
        <v>111</v>
      </c>
      <c r="U49" s="158">
        <v>5.7500000000000002E-2</v>
      </c>
      <c r="V49" s="158">
        <f>ROUND(E49*U49,2)</f>
        <v>0.4</v>
      </c>
      <c r="W49" s="158"/>
      <c r="X49" s="158" t="s">
        <v>112</v>
      </c>
      <c r="Y49" s="148"/>
      <c r="Z49" s="148"/>
      <c r="AA49" s="148"/>
      <c r="AB49" s="148"/>
      <c r="AC49" s="148"/>
      <c r="AD49" s="148"/>
      <c r="AE49" s="148"/>
      <c r="AF49" s="148"/>
      <c r="AG49" s="148" t="s">
        <v>113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67">
        <v>24</v>
      </c>
      <c r="B50" s="168" t="s">
        <v>180</v>
      </c>
      <c r="C50" s="185" t="s">
        <v>181</v>
      </c>
      <c r="D50" s="169" t="s">
        <v>0</v>
      </c>
      <c r="E50" s="170">
        <v>1264.2731000000001</v>
      </c>
      <c r="F50" s="171"/>
      <c r="G50" s="172">
        <f>ROUND(E50*F50,2)</f>
        <v>0</v>
      </c>
      <c r="H50" s="171"/>
      <c r="I50" s="172">
        <f>ROUND(E50*H50,2)</f>
        <v>0</v>
      </c>
      <c r="J50" s="171"/>
      <c r="K50" s="172">
        <f>ROUND(E50*J50,2)</f>
        <v>0</v>
      </c>
      <c r="L50" s="172">
        <v>21</v>
      </c>
      <c r="M50" s="172">
        <f>G50*(1+L50/100)</f>
        <v>0</v>
      </c>
      <c r="N50" s="172">
        <v>0</v>
      </c>
      <c r="O50" s="172">
        <f>ROUND(E50*N50,2)</f>
        <v>0</v>
      </c>
      <c r="P50" s="172">
        <v>0</v>
      </c>
      <c r="Q50" s="172">
        <f>ROUND(E50*P50,2)</f>
        <v>0</v>
      </c>
      <c r="R50" s="172" t="s">
        <v>170</v>
      </c>
      <c r="S50" s="172" t="s">
        <v>111</v>
      </c>
      <c r="T50" s="173" t="s">
        <v>111</v>
      </c>
      <c r="U50" s="158">
        <v>0</v>
      </c>
      <c r="V50" s="158">
        <f>ROUND(E50*U50,2)</f>
        <v>0</v>
      </c>
      <c r="W50" s="158"/>
      <c r="X50" s="158" t="s">
        <v>112</v>
      </c>
      <c r="Y50" s="148"/>
      <c r="Z50" s="148"/>
      <c r="AA50" s="148"/>
      <c r="AB50" s="148"/>
      <c r="AC50" s="148"/>
      <c r="AD50" s="148"/>
      <c r="AE50" s="148"/>
      <c r="AF50" s="148"/>
      <c r="AG50" s="148" t="s">
        <v>113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248" t="s">
        <v>182</v>
      </c>
      <c r="D51" s="249"/>
      <c r="E51" s="249"/>
      <c r="F51" s="249"/>
      <c r="G51" s="249"/>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115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5">
        <v>25</v>
      </c>
      <c r="B52" s="176" t="s">
        <v>183</v>
      </c>
      <c r="C52" s="186" t="s">
        <v>184</v>
      </c>
      <c r="D52" s="177" t="s">
        <v>130</v>
      </c>
      <c r="E52" s="178">
        <v>126.09</v>
      </c>
      <c r="F52" s="179"/>
      <c r="G52" s="180">
        <f>ROUND(E52*F52,2)</f>
        <v>0</v>
      </c>
      <c r="H52" s="179"/>
      <c r="I52" s="180">
        <f>ROUND(E52*H52,2)</f>
        <v>0</v>
      </c>
      <c r="J52" s="179"/>
      <c r="K52" s="180">
        <f>ROUND(E52*J52,2)</f>
        <v>0</v>
      </c>
      <c r="L52" s="180">
        <v>21</v>
      </c>
      <c r="M52" s="180">
        <f>G52*(1+L52/100)</f>
        <v>0</v>
      </c>
      <c r="N52" s="180">
        <v>5.9699999999999996E-3</v>
      </c>
      <c r="O52" s="180">
        <f>ROUND(E52*N52,2)</f>
        <v>0.75</v>
      </c>
      <c r="P52" s="180">
        <v>0</v>
      </c>
      <c r="Q52" s="180">
        <f>ROUND(E52*P52,2)</f>
        <v>0</v>
      </c>
      <c r="R52" s="180"/>
      <c r="S52" s="180" t="s">
        <v>139</v>
      </c>
      <c r="T52" s="181" t="s">
        <v>140</v>
      </c>
      <c r="U52" s="158">
        <v>0.94</v>
      </c>
      <c r="V52" s="158">
        <f>ROUND(E52*U52,2)</f>
        <v>118.52</v>
      </c>
      <c r="W52" s="158"/>
      <c r="X52" s="158" t="s">
        <v>112</v>
      </c>
      <c r="Y52" s="148"/>
      <c r="Z52" s="148"/>
      <c r="AA52" s="148"/>
      <c r="AB52" s="148"/>
      <c r="AC52" s="148"/>
      <c r="AD52" s="148"/>
      <c r="AE52" s="148"/>
      <c r="AF52" s="148"/>
      <c r="AG52" s="148" t="s">
        <v>113</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x14ac:dyDescent="0.2">
      <c r="A53" s="161" t="s">
        <v>105</v>
      </c>
      <c r="B53" s="162" t="s">
        <v>66</v>
      </c>
      <c r="C53" s="184" t="s">
        <v>67</v>
      </c>
      <c r="D53" s="163"/>
      <c r="E53" s="164"/>
      <c r="F53" s="165"/>
      <c r="G53" s="165">
        <f>SUMIF(AG54:AG58,"&lt;&gt;NOR",G54:G58)</f>
        <v>0</v>
      </c>
      <c r="H53" s="165"/>
      <c r="I53" s="165">
        <f>SUM(I54:I58)</f>
        <v>0</v>
      </c>
      <c r="J53" s="165"/>
      <c r="K53" s="165">
        <f>SUM(K54:K58)</f>
        <v>0</v>
      </c>
      <c r="L53" s="165"/>
      <c r="M53" s="165">
        <f>SUM(M54:M58)</f>
        <v>0</v>
      </c>
      <c r="N53" s="165"/>
      <c r="O53" s="165">
        <f>SUM(O54:O58)</f>
        <v>0.01</v>
      </c>
      <c r="P53" s="165"/>
      <c r="Q53" s="165">
        <f>SUM(Q54:Q58)</f>
        <v>0.14000000000000001</v>
      </c>
      <c r="R53" s="165"/>
      <c r="S53" s="165"/>
      <c r="T53" s="166"/>
      <c r="U53" s="160"/>
      <c r="V53" s="160">
        <f>SUM(V54:V58)</f>
        <v>6.75</v>
      </c>
      <c r="W53" s="160"/>
      <c r="X53" s="160"/>
      <c r="AG53" t="s">
        <v>106</v>
      </c>
    </row>
    <row r="54" spans="1:60" ht="22.5" outlineLevel="1" x14ac:dyDescent="0.2">
      <c r="A54" s="175">
        <v>26</v>
      </c>
      <c r="B54" s="176" t="s">
        <v>185</v>
      </c>
      <c r="C54" s="186" t="s">
        <v>186</v>
      </c>
      <c r="D54" s="177" t="s">
        <v>187</v>
      </c>
      <c r="E54" s="178">
        <v>135</v>
      </c>
      <c r="F54" s="179"/>
      <c r="G54" s="180">
        <f>ROUND(E54*F54,2)</f>
        <v>0</v>
      </c>
      <c r="H54" s="179"/>
      <c r="I54" s="180">
        <f>ROUND(E54*H54,2)</f>
        <v>0</v>
      </c>
      <c r="J54" s="179"/>
      <c r="K54" s="180">
        <f>ROUND(E54*J54,2)</f>
        <v>0</v>
      </c>
      <c r="L54" s="180">
        <v>21</v>
      </c>
      <c r="M54" s="180">
        <f>G54*(1+L54/100)</f>
        <v>0</v>
      </c>
      <c r="N54" s="180">
        <v>5.0000000000000002E-5</v>
      </c>
      <c r="O54" s="180">
        <f>ROUND(E54*N54,2)</f>
        <v>0.01</v>
      </c>
      <c r="P54" s="180">
        <v>1E-3</v>
      </c>
      <c r="Q54" s="180">
        <f>ROUND(E54*P54,2)</f>
        <v>0.14000000000000001</v>
      </c>
      <c r="R54" s="180" t="s">
        <v>188</v>
      </c>
      <c r="S54" s="180" t="s">
        <v>111</v>
      </c>
      <c r="T54" s="181" t="s">
        <v>111</v>
      </c>
      <c r="U54" s="158">
        <v>0.05</v>
      </c>
      <c r="V54" s="158">
        <f>ROUND(E54*U54,2)</f>
        <v>6.75</v>
      </c>
      <c r="W54" s="158"/>
      <c r="X54" s="158" t="s">
        <v>112</v>
      </c>
      <c r="Y54" s="148"/>
      <c r="Z54" s="148"/>
      <c r="AA54" s="148"/>
      <c r="AB54" s="148"/>
      <c r="AC54" s="148"/>
      <c r="AD54" s="148"/>
      <c r="AE54" s="148"/>
      <c r="AF54" s="148"/>
      <c r="AG54" s="148" t="s">
        <v>113</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5">
        <v>27</v>
      </c>
      <c r="B55" s="176" t="s">
        <v>189</v>
      </c>
      <c r="C55" s="186" t="s">
        <v>190</v>
      </c>
      <c r="D55" s="177" t="s">
        <v>138</v>
      </c>
      <c r="E55" s="178">
        <v>1</v>
      </c>
      <c r="F55" s="179"/>
      <c r="G55" s="180">
        <f>ROUND(E55*F55,2)</f>
        <v>0</v>
      </c>
      <c r="H55" s="179"/>
      <c r="I55" s="180">
        <f>ROUND(E55*H55,2)</f>
        <v>0</v>
      </c>
      <c r="J55" s="179"/>
      <c r="K55" s="180">
        <f>ROUND(E55*J55,2)</f>
        <v>0</v>
      </c>
      <c r="L55" s="180">
        <v>21</v>
      </c>
      <c r="M55" s="180">
        <f>G55*(1+L55/100)</f>
        <v>0</v>
      </c>
      <c r="N55" s="180">
        <v>0</v>
      </c>
      <c r="O55" s="180">
        <f>ROUND(E55*N55,2)</f>
        <v>0</v>
      </c>
      <c r="P55" s="180">
        <v>0</v>
      </c>
      <c r="Q55" s="180">
        <f>ROUND(E55*P55,2)</f>
        <v>0</v>
      </c>
      <c r="R55" s="180"/>
      <c r="S55" s="180" t="s">
        <v>139</v>
      </c>
      <c r="T55" s="181" t="s">
        <v>140</v>
      </c>
      <c r="U55" s="158">
        <v>0</v>
      </c>
      <c r="V55" s="158">
        <f>ROUND(E55*U55,2)</f>
        <v>0</v>
      </c>
      <c r="W55" s="158"/>
      <c r="X55" s="158" t="s">
        <v>112</v>
      </c>
      <c r="Y55" s="148"/>
      <c r="Z55" s="148"/>
      <c r="AA55" s="148"/>
      <c r="AB55" s="148"/>
      <c r="AC55" s="148"/>
      <c r="AD55" s="148"/>
      <c r="AE55" s="148"/>
      <c r="AF55" s="148"/>
      <c r="AG55" s="148" t="s">
        <v>113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67">
        <v>28</v>
      </c>
      <c r="B56" s="168" t="s">
        <v>189</v>
      </c>
      <c r="C56" s="185" t="s">
        <v>191</v>
      </c>
      <c r="D56" s="169" t="s">
        <v>192</v>
      </c>
      <c r="E56" s="170">
        <v>1</v>
      </c>
      <c r="F56" s="171"/>
      <c r="G56" s="172">
        <f>ROUND(E56*F56,2)</f>
        <v>0</v>
      </c>
      <c r="H56" s="171"/>
      <c r="I56" s="172">
        <f>ROUND(E56*H56,2)</f>
        <v>0</v>
      </c>
      <c r="J56" s="171"/>
      <c r="K56" s="172">
        <f>ROUND(E56*J56,2)</f>
        <v>0</v>
      </c>
      <c r="L56" s="172">
        <v>21</v>
      </c>
      <c r="M56" s="172">
        <f>G56*(1+L56/100)</f>
        <v>0</v>
      </c>
      <c r="N56" s="172">
        <v>0</v>
      </c>
      <c r="O56" s="172">
        <f>ROUND(E56*N56,2)</f>
        <v>0</v>
      </c>
      <c r="P56" s="172">
        <v>0</v>
      </c>
      <c r="Q56" s="172">
        <f>ROUND(E56*P56,2)</f>
        <v>0</v>
      </c>
      <c r="R56" s="172"/>
      <c r="S56" s="172" t="s">
        <v>139</v>
      </c>
      <c r="T56" s="173" t="s">
        <v>140</v>
      </c>
      <c r="U56" s="158">
        <v>0</v>
      </c>
      <c r="V56" s="158">
        <f>ROUND(E56*U56,2)</f>
        <v>0</v>
      </c>
      <c r="W56" s="158"/>
      <c r="X56" s="158" t="s">
        <v>143</v>
      </c>
      <c r="Y56" s="148"/>
      <c r="Z56" s="148"/>
      <c r="AA56" s="148"/>
      <c r="AB56" s="148"/>
      <c r="AC56" s="148"/>
      <c r="AD56" s="148"/>
      <c r="AE56" s="148"/>
      <c r="AF56" s="148"/>
      <c r="AG56" s="148" t="s">
        <v>144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v>29</v>
      </c>
      <c r="B57" s="156" t="s">
        <v>193</v>
      </c>
      <c r="C57" s="187" t="s">
        <v>194</v>
      </c>
      <c r="D57" s="157" t="s">
        <v>0</v>
      </c>
      <c r="E57" s="182"/>
      <c r="F57" s="159"/>
      <c r="G57" s="158">
        <f>ROUND(E57*F57,2)</f>
        <v>0</v>
      </c>
      <c r="H57" s="159"/>
      <c r="I57" s="158">
        <f>ROUND(E57*H57,2)</f>
        <v>0</v>
      </c>
      <c r="J57" s="159"/>
      <c r="K57" s="158">
        <f>ROUND(E57*J57,2)</f>
        <v>0</v>
      </c>
      <c r="L57" s="158">
        <v>21</v>
      </c>
      <c r="M57" s="158">
        <f>G57*(1+L57/100)</f>
        <v>0</v>
      </c>
      <c r="N57" s="158">
        <v>0</v>
      </c>
      <c r="O57" s="158">
        <f>ROUND(E57*N57,2)</f>
        <v>0</v>
      </c>
      <c r="P57" s="158">
        <v>0</v>
      </c>
      <c r="Q57" s="158">
        <f>ROUND(E57*P57,2)</f>
        <v>0</v>
      </c>
      <c r="R57" s="158" t="s">
        <v>188</v>
      </c>
      <c r="S57" s="158" t="s">
        <v>111</v>
      </c>
      <c r="T57" s="158" t="s">
        <v>111</v>
      </c>
      <c r="U57" s="158">
        <v>0</v>
      </c>
      <c r="V57" s="158">
        <f>ROUND(E57*U57,2)</f>
        <v>0</v>
      </c>
      <c r="W57" s="158"/>
      <c r="X57" s="158" t="s">
        <v>195</v>
      </c>
      <c r="Y57" s="148"/>
      <c r="Z57" s="148"/>
      <c r="AA57" s="148"/>
      <c r="AB57" s="148"/>
      <c r="AC57" s="148"/>
      <c r="AD57" s="148"/>
      <c r="AE57" s="148"/>
      <c r="AF57" s="148"/>
      <c r="AG57" s="148" t="s">
        <v>196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50" t="s">
        <v>182</v>
      </c>
      <c r="D58" s="251"/>
      <c r="E58" s="251"/>
      <c r="F58" s="251"/>
      <c r="G58" s="251"/>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115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161" t="s">
        <v>105</v>
      </c>
      <c r="B59" s="162" t="s">
        <v>68</v>
      </c>
      <c r="C59" s="184" t="s">
        <v>69</v>
      </c>
      <c r="D59" s="163"/>
      <c r="E59" s="164"/>
      <c r="F59" s="165"/>
      <c r="G59" s="165">
        <f>SUMIF(AG60:AG61,"&lt;&gt;NOR",G60:G61)</f>
        <v>0</v>
      </c>
      <c r="H59" s="165"/>
      <c r="I59" s="165">
        <f>SUM(I60:I61)</f>
        <v>0</v>
      </c>
      <c r="J59" s="165"/>
      <c r="K59" s="165">
        <f>SUM(K60:K61)</f>
        <v>0</v>
      </c>
      <c r="L59" s="165"/>
      <c r="M59" s="165">
        <f>SUM(M60:M61)</f>
        <v>0</v>
      </c>
      <c r="N59" s="165"/>
      <c r="O59" s="165">
        <f>SUM(O60:O61)</f>
        <v>0.02</v>
      </c>
      <c r="P59" s="165"/>
      <c r="Q59" s="165">
        <f>SUM(Q60:Q61)</f>
        <v>0</v>
      </c>
      <c r="R59" s="165"/>
      <c r="S59" s="165"/>
      <c r="T59" s="166"/>
      <c r="U59" s="160"/>
      <c r="V59" s="160">
        <f>SUM(V60:V61)</f>
        <v>10.46</v>
      </c>
      <c r="W59" s="160"/>
      <c r="X59" s="160"/>
      <c r="AG59" t="s">
        <v>106</v>
      </c>
    </row>
    <row r="60" spans="1:60" outlineLevel="1" x14ac:dyDescent="0.2">
      <c r="A60" s="167">
        <v>30</v>
      </c>
      <c r="B60" s="168" t="s">
        <v>197</v>
      </c>
      <c r="C60" s="185" t="s">
        <v>198</v>
      </c>
      <c r="D60" s="169" t="s">
        <v>109</v>
      </c>
      <c r="E60" s="170">
        <v>61.5</v>
      </c>
      <c r="F60" s="171"/>
      <c r="G60" s="172">
        <f>ROUND(E60*F60,2)</f>
        <v>0</v>
      </c>
      <c r="H60" s="171"/>
      <c r="I60" s="172">
        <f>ROUND(E60*H60,2)</f>
        <v>0</v>
      </c>
      <c r="J60" s="171"/>
      <c r="K60" s="172">
        <f>ROUND(E60*J60,2)</f>
        <v>0</v>
      </c>
      <c r="L60" s="172">
        <v>21</v>
      </c>
      <c r="M60" s="172">
        <f>G60*(1+L60/100)</f>
        <v>0</v>
      </c>
      <c r="N60" s="172">
        <v>4.0000000000000002E-4</v>
      </c>
      <c r="O60" s="172">
        <f>ROUND(E60*N60,2)</f>
        <v>0.02</v>
      </c>
      <c r="P60" s="172">
        <v>0</v>
      </c>
      <c r="Q60" s="172">
        <f>ROUND(E60*P60,2)</f>
        <v>0</v>
      </c>
      <c r="R60" s="172" t="s">
        <v>199</v>
      </c>
      <c r="S60" s="172" t="s">
        <v>111</v>
      </c>
      <c r="T60" s="173" t="s">
        <v>111</v>
      </c>
      <c r="U60" s="158">
        <v>0.17</v>
      </c>
      <c r="V60" s="158">
        <f>ROUND(E60*U60,2)</f>
        <v>10.46</v>
      </c>
      <c r="W60" s="158"/>
      <c r="X60" s="158" t="s">
        <v>112</v>
      </c>
      <c r="Y60" s="148"/>
      <c r="Z60" s="148"/>
      <c r="AA60" s="148"/>
      <c r="AB60" s="148"/>
      <c r="AC60" s="148"/>
      <c r="AD60" s="148"/>
      <c r="AE60" s="148"/>
      <c r="AF60" s="148"/>
      <c r="AG60" s="148" t="s">
        <v>113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48" t="s">
        <v>200</v>
      </c>
      <c r="D61" s="249"/>
      <c r="E61" s="249"/>
      <c r="F61" s="249"/>
      <c r="G61" s="249"/>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115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x14ac:dyDescent="0.2">
      <c r="A62" s="161" t="s">
        <v>105</v>
      </c>
      <c r="B62" s="162" t="s">
        <v>70</v>
      </c>
      <c r="C62" s="184" t="s">
        <v>71</v>
      </c>
      <c r="D62" s="163"/>
      <c r="E62" s="164"/>
      <c r="F62" s="165"/>
      <c r="G62" s="165">
        <f>SUMIF(AG63:AG68,"&lt;&gt;NOR",G63:G68)</f>
        <v>0</v>
      </c>
      <c r="H62" s="165"/>
      <c r="I62" s="165">
        <f>SUM(I63:I68)</f>
        <v>0</v>
      </c>
      <c r="J62" s="165"/>
      <c r="K62" s="165">
        <f>SUM(K63:K68)</f>
        <v>0</v>
      </c>
      <c r="L62" s="165"/>
      <c r="M62" s="165">
        <f>SUM(M63:M68)</f>
        <v>0</v>
      </c>
      <c r="N62" s="165"/>
      <c r="O62" s="165">
        <f>SUM(O63:O68)</f>
        <v>0</v>
      </c>
      <c r="P62" s="165"/>
      <c r="Q62" s="165">
        <f>SUM(Q63:Q68)</f>
        <v>0</v>
      </c>
      <c r="R62" s="165"/>
      <c r="S62" s="165"/>
      <c r="T62" s="166"/>
      <c r="U62" s="160"/>
      <c r="V62" s="160">
        <f>SUM(V63:V68)</f>
        <v>0</v>
      </c>
      <c r="W62" s="160"/>
      <c r="X62" s="160"/>
      <c r="AG62" t="s">
        <v>106</v>
      </c>
    </row>
    <row r="63" spans="1:60" outlineLevel="1" x14ac:dyDescent="0.2">
      <c r="A63" s="175">
        <v>31</v>
      </c>
      <c r="B63" s="176" t="s">
        <v>201</v>
      </c>
      <c r="C63" s="186" t="s">
        <v>202</v>
      </c>
      <c r="D63" s="177" t="s">
        <v>192</v>
      </c>
      <c r="E63" s="178">
        <v>1</v>
      </c>
      <c r="F63" s="179"/>
      <c r="G63" s="180">
        <f>ROUND(E63*F63,2)</f>
        <v>0</v>
      </c>
      <c r="H63" s="179"/>
      <c r="I63" s="180">
        <f>ROUND(E63*H63,2)</f>
        <v>0</v>
      </c>
      <c r="J63" s="179"/>
      <c r="K63" s="180">
        <f>ROUND(E63*J63,2)</f>
        <v>0</v>
      </c>
      <c r="L63" s="180">
        <v>21</v>
      </c>
      <c r="M63" s="180">
        <f>G63*(1+L63/100)</f>
        <v>0</v>
      </c>
      <c r="N63" s="180">
        <v>0</v>
      </c>
      <c r="O63" s="180">
        <f>ROUND(E63*N63,2)</f>
        <v>0</v>
      </c>
      <c r="P63" s="180">
        <v>0</v>
      </c>
      <c r="Q63" s="180">
        <f>ROUND(E63*P63,2)</f>
        <v>0</v>
      </c>
      <c r="R63" s="180"/>
      <c r="S63" s="180" t="s">
        <v>139</v>
      </c>
      <c r="T63" s="181" t="s">
        <v>140</v>
      </c>
      <c r="U63" s="158">
        <v>0</v>
      </c>
      <c r="V63" s="158">
        <f>ROUND(E63*U63,2)</f>
        <v>0</v>
      </c>
      <c r="W63" s="158"/>
      <c r="X63" s="158" t="s">
        <v>112</v>
      </c>
      <c r="Y63" s="148"/>
      <c r="Z63" s="148"/>
      <c r="AA63" s="148"/>
      <c r="AB63" s="148"/>
      <c r="AC63" s="148"/>
      <c r="AD63" s="148"/>
      <c r="AE63" s="148"/>
      <c r="AF63" s="148"/>
      <c r="AG63" s="148" t="s">
        <v>113</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5">
        <v>32</v>
      </c>
      <c r="B64" s="176" t="s">
        <v>203</v>
      </c>
      <c r="C64" s="186" t="s">
        <v>204</v>
      </c>
      <c r="D64" s="177" t="s">
        <v>192</v>
      </c>
      <c r="E64" s="178">
        <v>2</v>
      </c>
      <c r="F64" s="179"/>
      <c r="G64" s="180">
        <f>ROUND(E64*F64,2)</f>
        <v>0</v>
      </c>
      <c r="H64" s="179"/>
      <c r="I64" s="180">
        <f>ROUND(E64*H64,2)</f>
        <v>0</v>
      </c>
      <c r="J64" s="179"/>
      <c r="K64" s="180">
        <f>ROUND(E64*J64,2)</f>
        <v>0</v>
      </c>
      <c r="L64" s="180">
        <v>21</v>
      </c>
      <c r="M64" s="180">
        <f>G64*(1+L64/100)</f>
        <v>0</v>
      </c>
      <c r="N64" s="180">
        <v>0</v>
      </c>
      <c r="O64" s="180">
        <f>ROUND(E64*N64,2)</f>
        <v>0</v>
      </c>
      <c r="P64" s="180">
        <v>0</v>
      </c>
      <c r="Q64" s="180">
        <f>ROUND(E64*P64,2)</f>
        <v>0</v>
      </c>
      <c r="R64" s="180"/>
      <c r="S64" s="180" t="s">
        <v>139</v>
      </c>
      <c r="T64" s="181" t="s">
        <v>140</v>
      </c>
      <c r="U64" s="158">
        <v>0</v>
      </c>
      <c r="V64" s="158">
        <f>ROUND(E64*U64,2)</f>
        <v>0</v>
      </c>
      <c r="W64" s="158"/>
      <c r="X64" s="158" t="s">
        <v>112</v>
      </c>
      <c r="Y64" s="148"/>
      <c r="Z64" s="148"/>
      <c r="AA64" s="148"/>
      <c r="AB64" s="148"/>
      <c r="AC64" s="148"/>
      <c r="AD64" s="148"/>
      <c r="AE64" s="148"/>
      <c r="AF64" s="148"/>
      <c r="AG64" s="148" t="s">
        <v>113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5">
        <v>33</v>
      </c>
      <c r="B65" s="176" t="s">
        <v>205</v>
      </c>
      <c r="C65" s="186" t="s">
        <v>206</v>
      </c>
      <c r="D65" s="177" t="s">
        <v>192</v>
      </c>
      <c r="E65" s="178">
        <v>4</v>
      </c>
      <c r="F65" s="179"/>
      <c r="G65" s="180">
        <f>ROUND(E65*F65,2)</f>
        <v>0</v>
      </c>
      <c r="H65" s="179"/>
      <c r="I65" s="180">
        <f>ROUND(E65*H65,2)</f>
        <v>0</v>
      </c>
      <c r="J65" s="179"/>
      <c r="K65" s="180">
        <f>ROUND(E65*J65,2)</f>
        <v>0</v>
      </c>
      <c r="L65" s="180">
        <v>21</v>
      </c>
      <c r="M65" s="180">
        <f>G65*(1+L65/100)</f>
        <v>0</v>
      </c>
      <c r="N65" s="180">
        <v>0</v>
      </c>
      <c r="O65" s="180">
        <f>ROUND(E65*N65,2)</f>
        <v>0</v>
      </c>
      <c r="P65" s="180">
        <v>0</v>
      </c>
      <c r="Q65" s="180">
        <f>ROUND(E65*P65,2)</f>
        <v>0</v>
      </c>
      <c r="R65" s="180"/>
      <c r="S65" s="180" t="s">
        <v>139</v>
      </c>
      <c r="T65" s="181" t="s">
        <v>140</v>
      </c>
      <c r="U65" s="158">
        <v>0</v>
      </c>
      <c r="V65" s="158">
        <f>ROUND(E65*U65,2)</f>
        <v>0</v>
      </c>
      <c r="W65" s="158"/>
      <c r="X65" s="158" t="s">
        <v>112</v>
      </c>
      <c r="Y65" s="148"/>
      <c r="Z65" s="148"/>
      <c r="AA65" s="148"/>
      <c r="AB65" s="148"/>
      <c r="AC65" s="148"/>
      <c r="AD65" s="148"/>
      <c r="AE65" s="148"/>
      <c r="AF65" s="148"/>
      <c r="AG65" s="148" t="s">
        <v>113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67">
        <v>34</v>
      </c>
      <c r="B66" s="168" t="s">
        <v>207</v>
      </c>
      <c r="C66" s="185" t="s">
        <v>208</v>
      </c>
      <c r="D66" s="169" t="s">
        <v>192</v>
      </c>
      <c r="E66" s="170">
        <v>2</v>
      </c>
      <c r="F66" s="171"/>
      <c r="G66" s="172">
        <f>ROUND(E66*F66,2)</f>
        <v>0</v>
      </c>
      <c r="H66" s="171"/>
      <c r="I66" s="172">
        <f>ROUND(E66*H66,2)</f>
        <v>0</v>
      </c>
      <c r="J66" s="171"/>
      <c r="K66" s="172">
        <f>ROUND(E66*J66,2)</f>
        <v>0</v>
      </c>
      <c r="L66" s="172">
        <v>21</v>
      </c>
      <c r="M66" s="172">
        <f>G66*(1+L66/100)</f>
        <v>0</v>
      </c>
      <c r="N66" s="172">
        <v>0</v>
      </c>
      <c r="O66" s="172">
        <f>ROUND(E66*N66,2)</f>
        <v>0</v>
      </c>
      <c r="P66" s="172">
        <v>0</v>
      </c>
      <c r="Q66" s="172">
        <f>ROUND(E66*P66,2)</f>
        <v>0</v>
      </c>
      <c r="R66" s="172"/>
      <c r="S66" s="172" t="s">
        <v>139</v>
      </c>
      <c r="T66" s="173" t="s">
        <v>140</v>
      </c>
      <c r="U66" s="158">
        <v>0</v>
      </c>
      <c r="V66" s="158">
        <f>ROUND(E66*U66,2)</f>
        <v>0</v>
      </c>
      <c r="W66" s="158"/>
      <c r="X66" s="158" t="s">
        <v>112</v>
      </c>
      <c r="Y66" s="148"/>
      <c r="Z66" s="148"/>
      <c r="AA66" s="148"/>
      <c r="AB66" s="148"/>
      <c r="AC66" s="148"/>
      <c r="AD66" s="148"/>
      <c r="AE66" s="148"/>
      <c r="AF66" s="148"/>
      <c r="AG66" s="148" t="s">
        <v>113</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v>35</v>
      </c>
      <c r="B67" s="156" t="s">
        <v>209</v>
      </c>
      <c r="C67" s="187" t="s">
        <v>210</v>
      </c>
      <c r="D67" s="157" t="s">
        <v>0</v>
      </c>
      <c r="E67" s="182"/>
      <c r="F67" s="159"/>
      <c r="G67" s="158">
        <f>ROUND(E67*F67,2)</f>
        <v>0</v>
      </c>
      <c r="H67" s="159"/>
      <c r="I67" s="158">
        <f>ROUND(E67*H67,2)</f>
        <v>0</v>
      </c>
      <c r="J67" s="159"/>
      <c r="K67" s="158">
        <f>ROUND(E67*J67,2)</f>
        <v>0</v>
      </c>
      <c r="L67" s="158">
        <v>21</v>
      </c>
      <c r="M67" s="158">
        <f>G67*(1+L67/100)</f>
        <v>0</v>
      </c>
      <c r="N67" s="158">
        <v>0</v>
      </c>
      <c r="O67" s="158">
        <f>ROUND(E67*N67,2)</f>
        <v>0</v>
      </c>
      <c r="P67" s="158">
        <v>0</v>
      </c>
      <c r="Q67" s="158">
        <f>ROUND(E67*P67,2)</f>
        <v>0</v>
      </c>
      <c r="R67" s="158" t="s">
        <v>211</v>
      </c>
      <c r="S67" s="158" t="s">
        <v>111</v>
      </c>
      <c r="T67" s="158" t="s">
        <v>111</v>
      </c>
      <c r="U67" s="158">
        <v>0</v>
      </c>
      <c r="V67" s="158">
        <f>ROUND(E67*U67,2)</f>
        <v>0</v>
      </c>
      <c r="W67" s="158"/>
      <c r="X67" s="158" t="s">
        <v>195</v>
      </c>
      <c r="Y67" s="148"/>
      <c r="Z67" s="148"/>
      <c r="AA67" s="148"/>
      <c r="AB67" s="148"/>
      <c r="AC67" s="148"/>
      <c r="AD67" s="148"/>
      <c r="AE67" s="148"/>
      <c r="AF67" s="148"/>
      <c r="AG67" s="148" t="s">
        <v>196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50" t="s">
        <v>182</v>
      </c>
      <c r="D68" s="251"/>
      <c r="E68" s="251"/>
      <c r="F68" s="251"/>
      <c r="G68" s="251"/>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115</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1" t="s">
        <v>105</v>
      </c>
      <c r="B69" s="162" t="s">
        <v>72</v>
      </c>
      <c r="C69" s="184" t="s">
        <v>73</v>
      </c>
      <c r="D69" s="163"/>
      <c r="E69" s="164"/>
      <c r="F69" s="165"/>
      <c r="G69" s="165">
        <f>SUMIF(AG70:AG70,"&lt;&gt;NOR",G70:G70)</f>
        <v>0</v>
      </c>
      <c r="H69" s="165"/>
      <c r="I69" s="165">
        <f>SUM(I70:I70)</f>
        <v>0</v>
      </c>
      <c r="J69" s="165"/>
      <c r="K69" s="165">
        <f>SUM(K70:K70)</f>
        <v>0</v>
      </c>
      <c r="L69" s="165"/>
      <c r="M69" s="165">
        <f>SUM(M70:M70)</f>
        <v>0</v>
      </c>
      <c r="N69" s="165"/>
      <c r="O69" s="165">
        <f>SUM(O70:O70)</f>
        <v>0</v>
      </c>
      <c r="P69" s="165"/>
      <c r="Q69" s="165">
        <f>SUM(Q70:Q70)</f>
        <v>0</v>
      </c>
      <c r="R69" s="165"/>
      <c r="S69" s="165"/>
      <c r="T69" s="166"/>
      <c r="U69" s="160"/>
      <c r="V69" s="160">
        <f>SUM(V70:V70)</f>
        <v>0</v>
      </c>
      <c r="W69" s="160"/>
      <c r="X69" s="160"/>
      <c r="AG69" t="s">
        <v>106</v>
      </c>
    </row>
    <row r="70" spans="1:60" outlineLevel="1" x14ac:dyDescent="0.2">
      <c r="A70" s="175">
        <v>36</v>
      </c>
      <c r="B70" s="176" t="s">
        <v>212</v>
      </c>
      <c r="C70" s="186" t="s">
        <v>213</v>
      </c>
      <c r="D70" s="177" t="s">
        <v>138</v>
      </c>
      <c r="E70" s="178">
        <v>1</v>
      </c>
      <c r="F70" s="179"/>
      <c r="G70" s="180">
        <f>ROUND(E70*F70,2)</f>
        <v>0</v>
      </c>
      <c r="H70" s="179"/>
      <c r="I70" s="180">
        <f>ROUND(E70*H70,2)</f>
        <v>0</v>
      </c>
      <c r="J70" s="179"/>
      <c r="K70" s="180">
        <f>ROUND(E70*J70,2)</f>
        <v>0</v>
      </c>
      <c r="L70" s="180">
        <v>21</v>
      </c>
      <c r="M70" s="180">
        <f>G70*(1+L70/100)</f>
        <v>0</v>
      </c>
      <c r="N70" s="180">
        <v>0</v>
      </c>
      <c r="O70" s="180">
        <f>ROUND(E70*N70,2)</f>
        <v>0</v>
      </c>
      <c r="P70" s="180">
        <v>0</v>
      </c>
      <c r="Q70" s="180">
        <f>ROUND(E70*P70,2)</f>
        <v>0</v>
      </c>
      <c r="R70" s="180"/>
      <c r="S70" s="180" t="s">
        <v>139</v>
      </c>
      <c r="T70" s="181" t="s">
        <v>140</v>
      </c>
      <c r="U70" s="158">
        <v>0</v>
      </c>
      <c r="V70" s="158">
        <f>ROUND(E70*U70,2)</f>
        <v>0</v>
      </c>
      <c r="W70" s="158"/>
      <c r="X70" s="158" t="s">
        <v>112</v>
      </c>
      <c r="Y70" s="148"/>
      <c r="Z70" s="148"/>
      <c r="AA70" s="148"/>
      <c r="AB70" s="148"/>
      <c r="AC70" s="148"/>
      <c r="AD70" s="148"/>
      <c r="AE70" s="148"/>
      <c r="AF70" s="148"/>
      <c r="AG70" s="148" t="s">
        <v>113</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x14ac:dyDescent="0.2">
      <c r="A71" s="161" t="s">
        <v>105</v>
      </c>
      <c r="B71" s="162" t="s">
        <v>74</v>
      </c>
      <c r="C71" s="184" t="s">
        <v>75</v>
      </c>
      <c r="D71" s="163"/>
      <c r="E71" s="164"/>
      <c r="F71" s="165"/>
      <c r="G71" s="165">
        <f>SUMIF(AG72:AG82,"&lt;&gt;NOR",G72:G82)</f>
        <v>0</v>
      </c>
      <c r="H71" s="165"/>
      <c r="I71" s="165">
        <f>SUM(I72:I82)</f>
        <v>0</v>
      </c>
      <c r="J71" s="165"/>
      <c r="K71" s="165">
        <f>SUM(K72:K82)</f>
        <v>0</v>
      </c>
      <c r="L71" s="165"/>
      <c r="M71" s="165">
        <f>SUM(M72:M82)</f>
        <v>0</v>
      </c>
      <c r="N71" s="165"/>
      <c r="O71" s="165">
        <f>SUM(O72:O82)</f>
        <v>0</v>
      </c>
      <c r="P71" s="165"/>
      <c r="Q71" s="165">
        <f>SUM(Q72:Q82)</f>
        <v>0</v>
      </c>
      <c r="R71" s="165"/>
      <c r="S71" s="165"/>
      <c r="T71" s="166"/>
      <c r="U71" s="160"/>
      <c r="V71" s="160">
        <f>SUM(V72:V82)</f>
        <v>6.2799999999999994</v>
      </c>
      <c r="W71" s="160"/>
      <c r="X71" s="160"/>
      <c r="AG71" t="s">
        <v>106</v>
      </c>
    </row>
    <row r="72" spans="1:60" outlineLevel="1" x14ac:dyDescent="0.2">
      <c r="A72" s="167">
        <v>37</v>
      </c>
      <c r="B72" s="168" t="s">
        <v>214</v>
      </c>
      <c r="C72" s="185" t="s">
        <v>215</v>
      </c>
      <c r="D72" s="169" t="s">
        <v>165</v>
      </c>
      <c r="E72" s="170">
        <v>1.5702400000000001</v>
      </c>
      <c r="F72" s="171"/>
      <c r="G72" s="172">
        <f>ROUND(E72*F72,2)</f>
        <v>0</v>
      </c>
      <c r="H72" s="171"/>
      <c r="I72" s="172">
        <f>ROUND(E72*H72,2)</f>
        <v>0</v>
      </c>
      <c r="J72" s="171"/>
      <c r="K72" s="172">
        <f>ROUND(E72*J72,2)</f>
        <v>0</v>
      </c>
      <c r="L72" s="172">
        <v>21</v>
      </c>
      <c r="M72" s="172">
        <f>G72*(1+L72/100)</f>
        <v>0</v>
      </c>
      <c r="N72" s="172">
        <v>0</v>
      </c>
      <c r="O72" s="172">
        <f>ROUND(E72*N72,2)</f>
        <v>0</v>
      </c>
      <c r="P72" s="172">
        <v>0</v>
      </c>
      <c r="Q72" s="172">
        <f>ROUND(E72*P72,2)</f>
        <v>0</v>
      </c>
      <c r="R72" s="172" t="s">
        <v>216</v>
      </c>
      <c r="S72" s="172" t="s">
        <v>111</v>
      </c>
      <c r="T72" s="173" t="s">
        <v>111</v>
      </c>
      <c r="U72" s="158">
        <v>0.1</v>
      </c>
      <c r="V72" s="158">
        <f>ROUND(E72*U72,2)</f>
        <v>0.16</v>
      </c>
      <c r="W72" s="158"/>
      <c r="X72" s="158" t="s">
        <v>112</v>
      </c>
      <c r="Y72" s="148"/>
      <c r="Z72" s="148"/>
      <c r="AA72" s="148"/>
      <c r="AB72" s="148"/>
      <c r="AC72" s="148"/>
      <c r="AD72" s="148"/>
      <c r="AE72" s="148"/>
      <c r="AF72" s="148"/>
      <c r="AG72" s="148" t="s">
        <v>113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248" t="s">
        <v>217</v>
      </c>
      <c r="D73" s="249"/>
      <c r="E73" s="249"/>
      <c r="F73" s="249"/>
      <c r="G73" s="249"/>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115</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75">
        <v>38</v>
      </c>
      <c r="B74" s="176" t="s">
        <v>218</v>
      </c>
      <c r="C74" s="186" t="s">
        <v>219</v>
      </c>
      <c r="D74" s="177" t="s">
        <v>165</v>
      </c>
      <c r="E74" s="178">
        <v>1.5702400000000001</v>
      </c>
      <c r="F74" s="179"/>
      <c r="G74" s="180">
        <f>ROUND(E74*F74,2)</f>
        <v>0</v>
      </c>
      <c r="H74" s="179"/>
      <c r="I74" s="180">
        <f>ROUND(E74*H74,2)</f>
        <v>0</v>
      </c>
      <c r="J74" s="179"/>
      <c r="K74" s="180">
        <f>ROUND(E74*J74,2)</f>
        <v>0</v>
      </c>
      <c r="L74" s="180">
        <v>21</v>
      </c>
      <c r="M74" s="180">
        <f>G74*(1+L74/100)</f>
        <v>0</v>
      </c>
      <c r="N74" s="180">
        <v>0</v>
      </c>
      <c r="O74" s="180">
        <f>ROUND(E74*N74,2)</f>
        <v>0</v>
      </c>
      <c r="P74" s="180">
        <v>0</v>
      </c>
      <c r="Q74" s="180">
        <f>ROUND(E74*P74,2)</f>
        <v>0</v>
      </c>
      <c r="R74" s="180" t="s">
        <v>220</v>
      </c>
      <c r="S74" s="180" t="s">
        <v>111</v>
      </c>
      <c r="T74" s="181" t="s">
        <v>111</v>
      </c>
      <c r="U74" s="158">
        <v>2.0099999999999998</v>
      </c>
      <c r="V74" s="158">
        <f>ROUND(E74*U74,2)</f>
        <v>3.16</v>
      </c>
      <c r="W74" s="158"/>
      <c r="X74" s="158" t="s">
        <v>112</v>
      </c>
      <c r="Y74" s="148"/>
      <c r="Z74" s="148"/>
      <c r="AA74" s="148"/>
      <c r="AB74" s="148"/>
      <c r="AC74" s="148"/>
      <c r="AD74" s="148"/>
      <c r="AE74" s="148"/>
      <c r="AF74" s="148"/>
      <c r="AG74" s="148" t="s">
        <v>113</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x14ac:dyDescent="0.2">
      <c r="A75" s="167">
        <v>39</v>
      </c>
      <c r="B75" s="168" t="s">
        <v>221</v>
      </c>
      <c r="C75" s="185" t="s">
        <v>222</v>
      </c>
      <c r="D75" s="169" t="s">
        <v>165</v>
      </c>
      <c r="E75" s="170">
        <v>1.5702400000000001</v>
      </c>
      <c r="F75" s="171"/>
      <c r="G75" s="172">
        <f>ROUND(E75*F75,2)</f>
        <v>0</v>
      </c>
      <c r="H75" s="171"/>
      <c r="I75" s="172">
        <f>ROUND(E75*H75,2)</f>
        <v>0</v>
      </c>
      <c r="J75" s="171"/>
      <c r="K75" s="172">
        <f>ROUND(E75*J75,2)</f>
        <v>0</v>
      </c>
      <c r="L75" s="172">
        <v>21</v>
      </c>
      <c r="M75" s="172">
        <f>G75*(1+L75/100)</f>
        <v>0</v>
      </c>
      <c r="N75" s="172">
        <v>0</v>
      </c>
      <c r="O75" s="172">
        <f>ROUND(E75*N75,2)</f>
        <v>0</v>
      </c>
      <c r="P75" s="172">
        <v>0</v>
      </c>
      <c r="Q75" s="172">
        <f>ROUND(E75*P75,2)</f>
        <v>0</v>
      </c>
      <c r="R75" s="172" t="s">
        <v>220</v>
      </c>
      <c r="S75" s="172" t="s">
        <v>111</v>
      </c>
      <c r="T75" s="173" t="s">
        <v>111</v>
      </c>
      <c r="U75" s="158">
        <v>0.49</v>
      </c>
      <c r="V75" s="158">
        <f>ROUND(E75*U75,2)</f>
        <v>0.77</v>
      </c>
      <c r="W75" s="158"/>
      <c r="X75" s="158" t="s">
        <v>112</v>
      </c>
      <c r="Y75" s="148"/>
      <c r="Z75" s="148"/>
      <c r="AA75" s="148"/>
      <c r="AB75" s="148"/>
      <c r="AC75" s="148"/>
      <c r="AD75" s="148"/>
      <c r="AE75" s="148"/>
      <c r="AF75" s="148"/>
      <c r="AG75" s="148" t="s">
        <v>113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252" t="s">
        <v>223</v>
      </c>
      <c r="D76" s="253"/>
      <c r="E76" s="253"/>
      <c r="F76" s="253"/>
      <c r="G76" s="253"/>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127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5">
        <v>40</v>
      </c>
      <c r="B77" s="176" t="s">
        <v>224</v>
      </c>
      <c r="C77" s="186" t="s">
        <v>225</v>
      </c>
      <c r="D77" s="177" t="s">
        <v>165</v>
      </c>
      <c r="E77" s="178">
        <v>21.983360000000001</v>
      </c>
      <c r="F77" s="179"/>
      <c r="G77" s="180">
        <f>ROUND(E77*F77,2)</f>
        <v>0</v>
      </c>
      <c r="H77" s="179"/>
      <c r="I77" s="180">
        <f>ROUND(E77*H77,2)</f>
        <v>0</v>
      </c>
      <c r="J77" s="179"/>
      <c r="K77" s="180">
        <f>ROUND(E77*J77,2)</f>
        <v>0</v>
      </c>
      <c r="L77" s="180">
        <v>21</v>
      </c>
      <c r="M77" s="180">
        <f>G77*(1+L77/100)</f>
        <v>0</v>
      </c>
      <c r="N77" s="180">
        <v>0</v>
      </c>
      <c r="O77" s="180">
        <f>ROUND(E77*N77,2)</f>
        <v>0</v>
      </c>
      <c r="P77" s="180">
        <v>0</v>
      </c>
      <c r="Q77" s="180">
        <f>ROUND(E77*P77,2)</f>
        <v>0</v>
      </c>
      <c r="R77" s="180" t="s">
        <v>220</v>
      </c>
      <c r="S77" s="180" t="s">
        <v>111</v>
      </c>
      <c r="T77" s="181" t="s">
        <v>111</v>
      </c>
      <c r="U77" s="158">
        <v>0</v>
      </c>
      <c r="V77" s="158">
        <f>ROUND(E77*U77,2)</f>
        <v>0</v>
      </c>
      <c r="W77" s="158"/>
      <c r="X77" s="158" t="s">
        <v>112</v>
      </c>
      <c r="Y77" s="148"/>
      <c r="Z77" s="148"/>
      <c r="AA77" s="148"/>
      <c r="AB77" s="148"/>
      <c r="AC77" s="148"/>
      <c r="AD77" s="148"/>
      <c r="AE77" s="148"/>
      <c r="AF77" s="148"/>
      <c r="AG77" s="148" t="s">
        <v>113</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5">
        <v>41</v>
      </c>
      <c r="B78" s="176" t="s">
        <v>226</v>
      </c>
      <c r="C78" s="186" t="s">
        <v>227</v>
      </c>
      <c r="D78" s="177" t="s">
        <v>165</v>
      </c>
      <c r="E78" s="178">
        <v>1.5702400000000001</v>
      </c>
      <c r="F78" s="179"/>
      <c r="G78" s="180">
        <f>ROUND(E78*F78,2)</f>
        <v>0</v>
      </c>
      <c r="H78" s="179"/>
      <c r="I78" s="180">
        <f>ROUND(E78*H78,2)</f>
        <v>0</v>
      </c>
      <c r="J78" s="179"/>
      <c r="K78" s="180">
        <f>ROUND(E78*J78,2)</f>
        <v>0</v>
      </c>
      <c r="L78" s="180">
        <v>21</v>
      </c>
      <c r="M78" s="180">
        <f>G78*(1+L78/100)</f>
        <v>0</v>
      </c>
      <c r="N78" s="180">
        <v>0</v>
      </c>
      <c r="O78" s="180">
        <f>ROUND(E78*N78,2)</f>
        <v>0</v>
      </c>
      <c r="P78" s="180">
        <v>0</v>
      </c>
      <c r="Q78" s="180">
        <f>ROUND(E78*P78,2)</f>
        <v>0</v>
      </c>
      <c r="R78" s="180" t="s">
        <v>220</v>
      </c>
      <c r="S78" s="180" t="s">
        <v>111</v>
      </c>
      <c r="T78" s="181" t="s">
        <v>111</v>
      </c>
      <c r="U78" s="158">
        <v>0.94</v>
      </c>
      <c r="V78" s="158">
        <f>ROUND(E78*U78,2)</f>
        <v>1.48</v>
      </c>
      <c r="W78" s="158"/>
      <c r="X78" s="158" t="s">
        <v>112</v>
      </c>
      <c r="Y78" s="148"/>
      <c r="Z78" s="148"/>
      <c r="AA78" s="148"/>
      <c r="AB78" s="148"/>
      <c r="AC78" s="148"/>
      <c r="AD78" s="148"/>
      <c r="AE78" s="148"/>
      <c r="AF78" s="148"/>
      <c r="AG78" s="148" t="s">
        <v>113</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1" x14ac:dyDescent="0.2">
      <c r="A79" s="175">
        <v>42</v>
      </c>
      <c r="B79" s="176" t="s">
        <v>228</v>
      </c>
      <c r="C79" s="186" t="s">
        <v>229</v>
      </c>
      <c r="D79" s="177" t="s">
        <v>165</v>
      </c>
      <c r="E79" s="178">
        <v>6.2809600000000003</v>
      </c>
      <c r="F79" s="179"/>
      <c r="G79" s="180">
        <f>ROUND(E79*F79,2)</f>
        <v>0</v>
      </c>
      <c r="H79" s="179"/>
      <c r="I79" s="180">
        <f>ROUND(E79*H79,2)</f>
        <v>0</v>
      </c>
      <c r="J79" s="179"/>
      <c r="K79" s="180">
        <f>ROUND(E79*J79,2)</f>
        <v>0</v>
      </c>
      <c r="L79" s="180">
        <v>21</v>
      </c>
      <c r="M79" s="180">
        <f>G79*(1+L79/100)</f>
        <v>0</v>
      </c>
      <c r="N79" s="180">
        <v>0</v>
      </c>
      <c r="O79" s="180">
        <f>ROUND(E79*N79,2)</f>
        <v>0</v>
      </c>
      <c r="P79" s="180">
        <v>0</v>
      </c>
      <c r="Q79" s="180">
        <f>ROUND(E79*P79,2)</f>
        <v>0</v>
      </c>
      <c r="R79" s="180" t="s">
        <v>220</v>
      </c>
      <c r="S79" s="180" t="s">
        <v>111</v>
      </c>
      <c r="T79" s="181" t="s">
        <v>111</v>
      </c>
      <c r="U79" s="158">
        <v>0.11</v>
      </c>
      <c r="V79" s="158">
        <f>ROUND(E79*U79,2)</f>
        <v>0.69</v>
      </c>
      <c r="W79" s="158"/>
      <c r="X79" s="158" t="s">
        <v>112</v>
      </c>
      <c r="Y79" s="148"/>
      <c r="Z79" s="148"/>
      <c r="AA79" s="148"/>
      <c r="AB79" s="148"/>
      <c r="AC79" s="148"/>
      <c r="AD79" s="148"/>
      <c r="AE79" s="148"/>
      <c r="AF79" s="148"/>
      <c r="AG79" s="148" t="s">
        <v>113</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5">
        <v>43</v>
      </c>
      <c r="B80" s="176" t="s">
        <v>230</v>
      </c>
      <c r="C80" s="186" t="s">
        <v>231</v>
      </c>
      <c r="D80" s="177" t="s">
        <v>165</v>
      </c>
      <c r="E80" s="178">
        <v>1.5702400000000001</v>
      </c>
      <c r="F80" s="179"/>
      <c r="G80" s="180">
        <f>ROUND(E80*F80,2)</f>
        <v>0</v>
      </c>
      <c r="H80" s="179"/>
      <c r="I80" s="180">
        <f>ROUND(E80*H80,2)</f>
        <v>0</v>
      </c>
      <c r="J80" s="179"/>
      <c r="K80" s="180">
        <f>ROUND(E80*J80,2)</f>
        <v>0</v>
      </c>
      <c r="L80" s="180">
        <v>21</v>
      </c>
      <c r="M80" s="180">
        <f>G80*(1+L80/100)</f>
        <v>0</v>
      </c>
      <c r="N80" s="180">
        <v>0</v>
      </c>
      <c r="O80" s="180">
        <f>ROUND(E80*N80,2)</f>
        <v>0</v>
      </c>
      <c r="P80" s="180">
        <v>0</v>
      </c>
      <c r="Q80" s="180">
        <f>ROUND(E80*P80,2)</f>
        <v>0</v>
      </c>
      <c r="R80" s="180" t="s">
        <v>220</v>
      </c>
      <c r="S80" s="180" t="s">
        <v>111</v>
      </c>
      <c r="T80" s="181" t="s">
        <v>111</v>
      </c>
      <c r="U80" s="158">
        <v>0</v>
      </c>
      <c r="V80" s="158">
        <f>ROUND(E80*U80,2)</f>
        <v>0</v>
      </c>
      <c r="W80" s="158"/>
      <c r="X80" s="158" t="s">
        <v>112</v>
      </c>
      <c r="Y80" s="148"/>
      <c r="Z80" s="148"/>
      <c r="AA80" s="148"/>
      <c r="AB80" s="148"/>
      <c r="AC80" s="148"/>
      <c r="AD80" s="148"/>
      <c r="AE80" s="148"/>
      <c r="AF80" s="148"/>
      <c r="AG80" s="148" t="s">
        <v>113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7">
        <v>44</v>
      </c>
      <c r="B81" s="168" t="s">
        <v>232</v>
      </c>
      <c r="C81" s="185" t="s">
        <v>233</v>
      </c>
      <c r="D81" s="169" t="s">
        <v>165</v>
      </c>
      <c r="E81" s="170">
        <v>1.5702400000000001</v>
      </c>
      <c r="F81" s="171"/>
      <c r="G81" s="172">
        <f>ROUND(E81*F81,2)</f>
        <v>0</v>
      </c>
      <c r="H81" s="171"/>
      <c r="I81" s="172">
        <f>ROUND(E81*H81,2)</f>
        <v>0</v>
      </c>
      <c r="J81" s="171"/>
      <c r="K81" s="172">
        <f>ROUND(E81*J81,2)</f>
        <v>0</v>
      </c>
      <c r="L81" s="172">
        <v>21</v>
      </c>
      <c r="M81" s="172">
        <f>G81*(1+L81/100)</f>
        <v>0</v>
      </c>
      <c r="N81" s="172">
        <v>0</v>
      </c>
      <c r="O81" s="172">
        <f>ROUND(E81*N81,2)</f>
        <v>0</v>
      </c>
      <c r="P81" s="172">
        <v>0</v>
      </c>
      <c r="Q81" s="172">
        <f>ROUND(E81*P81,2)</f>
        <v>0</v>
      </c>
      <c r="R81" s="172" t="s">
        <v>234</v>
      </c>
      <c r="S81" s="172" t="s">
        <v>111</v>
      </c>
      <c r="T81" s="173" t="s">
        <v>111</v>
      </c>
      <c r="U81" s="158">
        <v>0.01</v>
      </c>
      <c r="V81" s="158">
        <f>ROUND(E81*U81,2)</f>
        <v>0.02</v>
      </c>
      <c r="W81" s="158"/>
      <c r="X81" s="158" t="s">
        <v>112</v>
      </c>
      <c r="Y81" s="148"/>
      <c r="Z81" s="148"/>
      <c r="AA81" s="148"/>
      <c r="AB81" s="148"/>
      <c r="AC81" s="148"/>
      <c r="AD81" s="148"/>
      <c r="AE81" s="148"/>
      <c r="AF81" s="148"/>
      <c r="AG81" s="148" t="s">
        <v>113</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48" t="s">
        <v>235</v>
      </c>
      <c r="D82" s="249"/>
      <c r="E82" s="249"/>
      <c r="F82" s="249"/>
      <c r="G82" s="249"/>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115</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1" t="s">
        <v>105</v>
      </c>
      <c r="B83" s="162" t="s">
        <v>77</v>
      </c>
      <c r="C83" s="184" t="s">
        <v>27</v>
      </c>
      <c r="D83" s="163"/>
      <c r="E83" s="164"/>
      <c r="F83" s="165"/>
      <c r="G83" s="165">
        <f>SUMIF(AG84:AG88,"&lt;&gt;NOR",G84:G88)</f>
        <v>0</v>
      </c>
      <c r="H83" s="165"/>
      <c r="I83" s="165">
        <f>SUM(I84:I88)</f>
        <v>0</v>
      </c>
      <c r="J83" s="165"/>
      <c r="K83" s="165">
        <f>SUM(K84:K88)</f>
        <v>0</v>
      </c>
      <c r="L83" s="165"/>
      <c r="M83" s="165">
        <f>SUM(M84:M88)</f>
        <v>0</v>
      </c>
      <c r="N83" s="165"/>
      <c r="O83" s="165">
        <f>SUM(O84:O88)</f>
        <v>0</v>
      </c>
      <c r="P83" s="165"/>
      <c r="Q83" s="165">
        <f>SUM(Q84:Q88)</f>
        <v>0</v>
      </c>
      <c r="R83" s="165"/>
      <c r="S83" s="165"/>
      <c r="T83" s="166"/>
      <c r="U83" s="160"/>
      <c r="V83" s="160">
        <f>SUM(V84:V88)</f>
        <v>0</v>
      </c>
      <c r="W83" s="160"/>
      <c r="X83" s="160"/>
      <c r="AG83" t="s">
        <v>106</v>
      </c>
    </row>
    <row r="84" spans="1:60" outlineLevel="1" x14ac:dyDescent="0.2">
      <c r="A84" s="175">
        <v>45</v>
      </c>
      <c r="B84" s="176" t="s">
        <v>236</v>
      </c>
      <c r="C84" s="186" t="s">
        <v>237</v>
      </c>
      <c r="D84" s="177" t="s">
        <v>138</v>
      </c>
      <c r="E84" s="178">
        <v>1</v>
      </c>
      <c r="F84" s="179"/>
      <c r="G84" s="180">
        <f>ROUND(E84*F84,2)</f>
        <v>0</v>
      </c>
      <c r="H84" s="179"/>
      <c r="I84" s="180">
        <f>ROUND(E84*H84,2)</f>
        <v>0</v>
      </c>
      <c r="J84" s="179"/>
      <c r="K84" s="180">
        <f>ROUND(E84*J84,2)</f>
        <v>0</v>
      </c>
      <c r="L84" s="180">
        <v>21</v>
      </c>
      <c r="M84" s="180">
        <f>G84*(1+L84/100)</f>
        <v>0</v>
      </c>
      <c r="N84" s="180">
        <v>0</v>
      </c>
      <c r="O84" s="180">
        <f>ROUND(E84*N84,2)</f>
        <v>0</v>
      </c>
      <c r="P84" s="180">
        <v>0</v>
      </c>
      <c r="Q84" s="180">
        <f>ROUND(E84*P84,2)</f>
        <v>0</v>
      </c>
      <c r="R84" s="180"/>
      <c r="S84" s="180" t="s">
        <v>139</v>
      </c>
      <c r="T84" s="181" t="s">
        <v>140</v>
      </c>
      <c r="U84" s="158">
        <v>0</v>
      </c>
      <c r="V84" s="158">
        <f>ROUND(E84*U84,2)</f>
        <v>0</v>
      </c>
      <c r="W84" s="158"/>
      <c r="X84" s="158" t="s">
        <v>112</v>
      </c>
      <c r="Y84" s="148"/>
      <c r="Z84" s="148"/>
      <c r="AA84" s="148"/>
      <c r="AB84" s="148"/>
      <c r="AC84" s="148"/>
      <c r="AD84" s="148"/>
      <c r="AE84" s="148"/>
      <c r="AF84" s="148"/>
      <c r="AG84" s="148" t="s">
        <v>113</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5">
        <v>46</v>
      </c>
      <c r="B85" s="176" t="s">
        <v>238</v>
      </c>
      <c r="C85" s="186" t="s">
        <v>239</v>
      </c>
      <c r="D85" s="177" t="s">
        <v>138</v>
      </c>
      <c r="E85" s="178">
        <v>1</v>
      </c>
      <c r="F85" s="179"/>
      <c r="G85" s="180">
        <f>ROUND(E85*F85,2)</f>
        <v>0</v>
      </c>
      <c r="H85" s="179"/>
      <c r="I85" s="180">
        <f>ROUND(E85*H85,2)</f>
        <v>0</v>
      </c>
      <c r="J85" s="179"/>
      <c r="K85" s="180">
        <f>ROUND(E85*J85,2)</f>
        <v>0</v>
      </c>
      <c r="L85" s="180">
        <v>21</v>
      </c>
      <c r="M85" s="180">
        <f>G85*(1+L85/100)</f>
        <v>0</v>
      </c>
      <c r="N85" s="180">
        <v>0</v>
      </c>
      <c r="O85" s="180">
        <f>ROUND(E85*N85,2)</f>
        <v>0</v>
      </c>
      <c r="P85" s="180">
        <v>0</v>
      </c>
      <c r="Q85" s="180">
        <f>ROUND(E85*P85,2)</f>
        <v>0</v>
      </c>
      <c r="R85" s="180"/>
      <c r="S85" s="180" t="s">
        <v>139</v>
      </c>
      <c r="T85" s="181" t="s">
        <v>140</v>
      </c>
      <c r="U85" s="158">
        <v>0</v>
      </c>
      <c r="V85" s="158">
        <f>ROUND(E85*U85,2)</f>
        <v>0</v>
      </c>
      <c r="W85" s="158"/>
      <c r="X85" s="158" t="s">
        <v>112</v>
      </c>
      <c r="Y85" s="148"/>
      <c r="Z85" s="148"/>
      <c r="AA85" s="148"/>
      <c r="AB85" s="148"/>
      <c r="AC85" s="148"/>
      <c r="AD85" s="148"/>
      <c r="AE85" s="148"/>
      <c r="AF85" s="148"/>
      <c r="AG85" s="148" t="s">
        <v>113</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5">
        <v>47</v>
      </c>
      <c r="B86" s="176" t="s">
        <v>240</v>
      </c>
      <c r="C86" s="186" t="s">
        <v>241</v>
      </c>
      <c r="D86" s="177" t="s">
        <v>138</v>
      </c>
      <c r="E86" s="178">
        <v>1</v>
      </c>
      <c r="F86" s="179"/>
      <c r="G86" s="180">
        <f>ROUND(E86*F86,2)</f>
        <v>0</v>
      </c>
      <c r="H86" s="179"/>
      <c r="I86" s="180">
        <f>ROUND(E86*H86,2)</f>
        <v>0</v>
      </c>
      <c r="J86" s="179"/>
      <c r="K86" s="180">
        <f>ROUND(E86*J86,2)</f>
        <v>0</v>
      </c>
      <c r="L86" s="180">
        <v>21</v>
      </c>
      <c r="M86" s="180">
        <f>G86*(1+L86/100)</f>
        <v>0</v>
      </c>
      <c r="N86" s="180">
        <v>0</v>
      </c>
      <c r="O86" s="180">
        <f>ROUND(E86*N86,2)</f>
        <v>0</v>
      </c>
      <c r="P86" s="180">
        <v>0</v>
      </c>
      <c r="Q86" s="180">
        <f>ROUND(E86*P86,2)</f>
        <v>0</v>
      </c>
      <c r="R86" s="180"/>
      <c r="S86" s="180" t="s">
        <v>139</v>
      </c>
      <c r="T86" s="181" t="s">
        <v>140</v>
      </c>
      <c r="U86" s="158">
        <v>0</v>
      </c>
      <c r="V86" s="158">
        <f>ROUND(E86*U86,2)</f>
        <v>0</v>
      </c>
      <c r="W86" s="158"/>
      <c r="X86" s="158" t="s">
        <v>112</v>
      </c>
      <c r="Y86" s="148"/>
      <c r="Z86" s="148"/>
      <c r="AA86" s="148"/>
      <c r="AB86" s="148"/>
      <c r="AC86" s="148"/>
      <c r="AD86" s="148"/>
      <c r="AE86" s="148"/>
      <c r="AF86" s="148"/>
      <c r="AG86" s="148" t="s">
        <v>113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5">
        <v>48</v>
      </c>
      <c r="B87" s="176" t="s">
        <v>242</v>
      </c>
      <c r="C87" s="186" t="s">
        <v>243</v>
      </c>
      <c r="D87" s="177" t="s">
        <v>138</v>
      </c>
      <c r="E87" s="178">
        <v>1</v>
      </c>
      <c r="F87" s="179"/>
      <c r="G87" s="180">
        <f>ROUND(E87*F87,2)</f>
        <v>0</v>
      </c>
      <c r="H87" s="179"/>
      <c r="I87" s="180">
        <f>ROUND(E87*H87,2)</f>
        <v>0</v>
      </c>
      <c r="J87" s="179"/>
      <c r="K87" s="180">
        <f>ROUND(E87*J87,2)</f>
        <v>0</v>
      </c>
      <c r="L87" s="180">
        <v>21</v>
      </c>
      <c r="M87" s="180">
        <f>G87*(1+L87/100)</f>
        <v>0</v>
      </c>
      <c r="N87" s="180">
        <v>0</v>
      </c>
      <c r="O87" s="180">
        <f>ROUND(E87*N87,2)</f>
        <v>0</v>
      </c>
      <c r="P87" s="180">
        <v>0</v>
      </c>
      <c r="Q87" s="180">
        <f>ROUND(E87*P87,2)</f>
        <v>0</v>
      </c>
      <c r="R87" s="180"/>
      <c r="S87" s="180" t="s">
        <v>139</v>
      </c>
      <c r="T87" s="181" t="s">
        <v>140</v>
      </c>
      <c r="U87" s="158">
        <v>0</v>
      </c>
      <c r="V87" s="158">
        <f>ROUND(E87*U87,2)</f>
        <v>0</v>
      </c>
      <c r="W87" s="158"/>
      <c r="X87" s="158" t="s">
        <v>112</v>
      </c>
      <c r="Y87" s="148"/>
      <c r="Z87" s="148"/>
      <c r="AA87" s="148"/>
      <c r="AB87" s="148"/>
      <c r="AC87" s="148"/>
      <c r="AD87" s="148"/>
      <c r="AE87" s="148"/>
      <c r="AF87" s="148"/>
      <c r="AG87" s="148" t="s">
        <v>113</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5">
        <v>49</v>
      </c>
      <c r="B88" s="176" t="s">
        <v>244</v>
      </c>
      <c r="C88" s="186" t="s">
        <v>245</v>
      </c>
      <c r="D88" s="177" t="s">
        <v>138</v>
      </c>
      <c r="E88" s="178">
        <v>1</v>
      </c>
      <c r="F88" s="179"/>
      <c r="G88" s="180">
        <f>ROUND(E88*F88,2)</f>
        <v>0</v>
      </c>
      <c r="H88" s="179"/>
      <c r="I88" s="180">
        <f>ROUND(E88*H88,2)</f>
        <v>0</v>
      </c>
      <c r="J88" s="179"/>
      <c r="K88" s="180">
        <f>ROUND(E88*J88,2)</f>
        <v>0</v>
      </c>
      <c r="L88" s="180">
        <v>21</v>
      </c>
      <c r="M88" s="180">
        <f>G88*(1+L88/100)</f>
        <v>0</v>
      </c>
      <c r="N88" s="180">
        <v>0</v>
      </c>
      <c r="O88" s="180">
        <f>ROUND(E88*N88,2)</f>
        <v>0</v>
      </c>
      <c r="P88" s="180">
        <v>0</v>
      </c>
      <c r="Q88" s="180">
        <f>ROUND(E88*P88,2)</f>
        <v>0</v>
      </c>
      <c r="R88" s="180"/>
      <c r="S88" s="180" t="s">
        <v>139</v>
      </c>
      <c r="T88" s="181" t="s">
        <v>140</v>
      </c>
      <c r="U88" s="158">
        <v>0</v>
      </c>
      <c r="V88" s="158">
        <f>ROUND(E88*U88,2)</f>
        <v>0</v>
      </c>
      <c r="W88" s="158"/>
      <c r="X88" s="158" t="s">
        <v>112</v>
      </c>
      <c r="Y88" s="148"/>
      <c r="Z88" s="148"/>
      <c r="AA88" s="148"/>
      <c r="AB88" s="148"/>
      <c r="AC88" s="148"/>
      <c r="AD88" s="148"/>
      <c r="AE88" s="148"/>
      <c r="AF88" s="148"/>
      <c r="AG88" s="148" t="s">
        <v>113</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161" t="s">
        <v>105</v>
      </c>
      <c r="B89" s="162" t="s">
        <v>78</v>
      </c>
      <c r="C89" s="184" t="s">
        <v>28</v>
      </c>
      <c r="D89" s="163"/>
      <c r="E89" s="164"/>
      <c r="F89" s="165"/>
      <c r="G89" s="165">
        <f>SUMIF(AG90:AG94,"&lt;&gt;NOR",G90:G94)</f>
        <v>0</v>
      </c>
      <c r="H89" s="165"/>
      <c r="I89" s="165">
        <f>SUM(I90:I94)</f>
        <v>0</v>
      </c>
      <c r="J89" s="165"/>
      <c r="K89" s="165">
        <f>SUM(K90:K94)</f>
        <v>0</v>
      </c>
      <c r="L89" s="165"/>
      <c r="M89" s="165">
        <f>SUM(M90:M94)</f>
        <v>0</v>
      </c>
      <c r="N89" s="165"/>
      <c r="O89" s="165">
        <f>SUM(O90:O94)</f>
        <v>0</v>
      </c>
      <c r="P89" s="165"/>
      <c r="Q89" s="165">
        <f>SUM(Q90:Q94)</f>
        <v>0</v>
      </c>
      <c r="R89" s="165"/>
      <c r="S89" s="165"/>
      <c r="T89" s="166"/>
      <c r="U89" s="160"/>
      <c r="V89" s="160">
        <f>SUM(V90:V94)</f>
        <v>0</v>
      </c>
      <c r="W89" s="160"/>
      <c r="X89" s="160"/>
      <c r="AG89" t="s">
        <v>106</v>
      </c>
    </row>
    <row r="90" spans="1:60" outlineLevel="1" x14ac:dyDescent="0.2">
      <c r="A90" s="175">
        <v>50</v>
      </c>
      <c r="B90" s="176" t="s">
        <v>246</v>
      </c>
      <c r="C90" s="186" t="s">
        <v>247</v>
      </c>
      <c r="D90" s="177" t="s">
        <v>138</v>
      </c>
      <c r="E90" s="178">
        <v>1</v>
      </c>
      <c r="F90" s="179"/>
      <c r="G90" s="180">
        <f>ROUND(E90*F90,2)</f>
        <v>0</v>
      </c>
      <c r="H90" s="179"/>
      <c r="I90" s="180">
        <f>ROUND(E90*H90,2)</f>
        <v>0</v>
      </c>
      <c r="J90" s="179"/>
      <c r="K90" s="180">
        <f>ROUND(E90*J90,2)</f>
        <v>0</v>
      </c>
      <c r="L90" s="180">
        <v>21</v>
      </c>
      <c r="M90" s="180">
        <f>G90*(1+L90/100)</f>
        <v>0</v>
      </c>
      <c r="N90" s="180">
        <v>0</v>
      </c>
      <c r="O90" s="180">
        <f>ROUND(E90*N90,2)</f>
        <v>0</v>
      </c>
      <c r="P90" s="180">
        <v>0</v>
      </c>
      <c r="Q90" s="180">
        <f>ROUND(E90*P90,2)</f>
        <v>0</v>
      </c>
      <c r="R90" s="180"/>
      <c r="S90" s="180" t="s">
        <v>139</v>
      </c>
      <c r="T90" s="181" t="s">
        <v>140</v>
      </c>
      <c r="U90" s="158">
        <v>0</v>
      </c>
      <c r="V90" s="158">
        <f>ROUND(E90*U90,2)</f>
        <v>0</v>
      </c>
      <c r="W90" s="158"/>
      <c r="X90" s="158" t="s">
        <v>112</v>
      </c>
      <c r="Y90" s="148"/>
      <c r="Z90" s="148"/>
      <c r="AA90" s="148"/>
      <c r="AB90" s="148"/>
      <c r="AC90" s="148"/>
      <c r="AD90" s="148"/>
      <c r="AE90" s="148"/>
      <c r="AF90" s="148"/>
      <c r="AG90" s="148" t="s">
        <v>113</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5">
        <v>51</v>
      </c>
      <c r="B91" s="176" t="s">
        <v>248</v>
      </c>
      <c r="C91" s="186" t="s">
        <v>249</v>
      </c>
      <c r="D91" s="177" t="s">
        <v>138</v>
      </c>
      <c r="E91" s="178">
        <v>1</v>
      </c>
      <c r="F91" s="179"/>
      <c r="G91" s="180">
        <f>ROUND(E91*F91,2)</f>
        <v>0</v>
      </c>
      <c r="H91" s="179"/>
      <c r="I91" s="180">
        <f>ROUND(E91*H91,2)</f>
        <v>0</v>
      </c>
      <c r="J91" s="179"/>
      <c r="K91" s="180">
        <f>ROUND(E91*J91,2)</f>
        <v>0</v>
      </c>
      <c r="L91" s="180">
        <v>21</v>
      </c>
      <c r="M91" s="180">
        <f>G91*(1+L91/100)</f>
        <v>0</v>
      </c>
      <c r="N91" s="180">
        <v>0</v>
      </c>
      <c r="O91" s="180">
        <f>ROUND(E91*N91,2)</f>
        <v>0</v>
      </c>
      <c r="P91" s="180">
        <v>0</v>
      </c>
      <c r="Q91" s="180">
        <f>ROUND(E91*P91,2)</f>
        <v>0</v>
      </c>
      <c r="R91" s="180"/>
      <c r="S91" s="180" t="s">
        <v>139</v>
      </c>
      <c r="T91" s="181" t="s">
        <v>140</v>
      </c>
      <c r="U91" s="158">
        <v>0</v>
      </c>
      <c r="V91" s="158">
        <f>ROUND(E91*U91,2)</f>
        <v>0</v>
      </c>
      <c r="W91" s="158"/>
      <c r="X91" s="158" t="s">
        <v>112</v>
      </c>
      <c r="Y91" s="148"/>
      <c r="Z91" s="148"/>
      <c r="AA91" s="148"/>
      <c r="AB91" s="148"/>
      <c r="AC91" s="148"/>
      <c r="AD91" s="148"/>
      <c r="AE91" s="148"/>
      <c r="AF91" s="148"/>
      <c r="AG91" s="148" t="s">
        <v>113</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5">
        <v>52</v>
      </c>
      <c r="B92" s="176" t="s">
        <v>250</v>
      </c>
      <c r="C92" s="186" t="s">
        <v>251</v>
      </c>
      <c r="D92" s="177" t="s">
        <v>138</v>
      </c>
      <c r="E92" s="178">
        <v>1</v>
      </c>
      <c r="F92" s="179"/>
      <c r="G92" s="180">
        <f>ROUND(E92*F92,2)</f>
        <v>0</v>
      </c>
      <c r="H92" s="179"/>
      <c r="I92" s="180">
        <f>ROUND(E92*H92,2)</f>
        <v>0</v>
      </c>
      <c r="J92" s="179"/>
      <c r="K92" s="180">
        <f>ROUND(E92*J92,2)</f>
        <v>0</v>
      </c>
      <c r="L92" s="180">
        <v>21</v>
      </c>
      <c r="M92" s="180">
        <f>G92*(1+L92/100)</f>
        <v>0</v>
      </c>
      <c r="N92" s="180">
        <v>0</v>
      </c>
      <c r="O92" s="180">
        <f>ROUND(E92*N92,2)</f>
        <v>0</v>
      </c>
      <c r="P92" s="180">
        <v>0</v>
      </c>
      <c r="Q92" s="180">
        <f>ROUND(E92*P92,2)</f>
        <v>0</v>
      </c>
      <c r="R92" s="180"/>
      <c r="S92" s="180" t="s">
        <v>139</v>
      </c>
      <c r="T92" s="181" t="s">
        <v>140</v>
      </c>
      <c r="U92" s="158">
        <v>0</v>
      </c>
      <c r="V92" s="158">
        <f>ROUND(E92*U92,2)</f>
        <v>0</v>
      </c>
      <c r="W92" s="158"/>
      <c r="X92" s="158" t="s">
        <v>112</v>
      </c>
      <c r="Y92" s="148"/>
      <c r="Z92" s="148"/>
      <c r="AA92" s="148"/>
      <c r="AB92" s="148"/>
      <c r="AC92" s="148"/>
      <c r="AD92" s="148"/>
      <c r="AE92" s="148"/>
      <c r="AF92" s="148"/>
      <c r="AG92" s="148" t="s">
        <v>113</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5">
        <v>53</v>
      </c>
      <c r="B93" s="176" t="s">
        <v>252</v>
      </c>
      <c r="C93" s="186" t="s">
        <v>253</v>
      </c>
      <c r="D93" s="177" t="s">
        <v>138</v>
      </c>
      <c r="E93" s="178">
        <v>1</v>
      </c>
      <c r="F93" s="179"/>
      <c r="G93" s="180">
        <f>ROUND(E93*F93,2)</f>
        <v>0</v>
      </c>
      <c r="H93" s="179"/>
      <c r="I93" s="180">
        <f>ROUND(E93*H93,2)</f>
        <v>0</v>
      </c>
      <c r="J93" s="179"/>
      <c r="K93" s="180">
        <f>ROUND(E93*J93,2)</f>
        <v>0</v>
      </c>
      <c r="L93" s="180">
        <v>21</v>
      </c>
      <c r="M93" s="180">
        <f>G93*(1+L93/100)</f>
        <v>0</v>
      </c>
      <c r="N93" s="180">
        <v>0</v>
      </c>
      <c r="O93" s="180">
        <f>ROUND(E93*N93,2)</f>
        <v>0</v>
      </c>
      <c r="P93" s="180">
        <v>0</v>
      </c>
      <c r="Q93" s="180">
        <f>ROUND(E93*P93,2)</f>
        <v>0</v>
      </c>
      <c r="R93" s="180"/>
      <c r="S93" s="180" t="s">
        <v>139</v>
      </c>
      <c r="T93" s="181" t="s">
        <v>140</v>
      </c>
      <c r="U93" s="158">
        <v>0</v>
      </c>
      <c r="V93" s="158">
        <f>ROUND(E93*U93,2)</f>
        <v>0</v>
      </c>
      <c r="W93" s="158"/>
      <c r="X93" s="158" t="s">
        <v>112</v>
      </c>
      <c r="Y93" s="148"/>
      <c r="Z93" s="148"/>
      <c r="AA93" s="148"/>
      <c r="AB93" s="148"/>
      <c r="AC93" s="148"/>
      <c r="AD93" s="148"/>
      <c r="AE93" s="148"/>
      <c r="AF93" s="148"/>
      <c r="AG93" s="148" t="s">
        <v>113</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67">
        <v>54</v>
      </c>
      <c r="B94" s="168" t="s">
        <v>254</v>
      </c>
      <c r="C94" s="185" t="s">
        <v>255</v>
      </c>
      <c r="D94" s="169" t="s">
        <v>138</v>
      </c>
      <c r="E94" s="170">
        <v>1</v>
      </c>
      <c r="F94" s="171"/>
      <c r="G94" s="172">
        <f>ROUND(E94*F94,2)</f>
        <v>0</v>
      </c>
      <c r="H94" s="171"/>
      <c r="I94" s="172">
        <f>ROUND(E94*H94,2)</f>
        <v>0</v>
      </c>
      <c r="J94" s="171"/>
      <c r="K94" s="172">
        <f>ROUND(E94*J94,2)</f>
        <v>0</v>
      </c>
      <c r="L94" s="172">
        <v>21</v>
      </c>
      <c r="M94" s="172">
        <f>G94*(1+L94/100)</f>
        <v>0</v>
      </c>
      <c r="N94" s="172">
        <v>0</v>
      </c>
      <c r="O94" s="172">
        <f>ROUND(E94*N94,2)</f>
        <v>0</v>
      </c>
      <c r="P94" s="172">
        <v>0</v>
      </c>
      <c r="Q94" s="172">
        <f>ROUND(E94*P94,2)</f>
        <v>0</v>
      </c>
      <c r="R94" s="172"/>
      <c r="S94" s="172" t="s">
        <v>139</v>
      </c>
      <c r="T94" s="173" t="s">
        <v>140</v>
      </c>
      <c r="U94" s="158">
        <v>0</v>
      </c>
      <c r="V94" s="158">
        <f>ROUND(E94*U94,2)</f>
        <v>0</v>
      </c>
      <c r="W94" s="158"/>
      <c r="X94" s="158" t="s">
        <v>112</v>
      </c>
      <c r="Y94" s="148"/>
      <c r="Z94" s="148"/>
      <c r="AA94" s="148"/>
      <c r="AB94" s="148"/>
      <c r="AC94" s="148"/>
      <c r="AD94" s="148"/>
      <c r="AE94" s="148"/>
      <c r="AF94" s="148"/>
      <c r="AG94" s="148" t="s">
        <v>113</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x14ac:dyDescent="0.2">
      <c r="A95" s="3"/>
      <c r="B95" s="4"/>
      <c r="C95" s="188"/>
      <c r="D95" s="6"/>
      <c r="E95" s="3"/>
      <c r="F95" s="3"/>
      <c r="G95" s="3"/>
      <c r="H95" s="3"/>
      <c r="I95" s="3"/>
      <c r="J95" s="3"/>
      <c r="K95" s="3"/>
      <c r="L95" s="3"/>
      <c r="M95" s="3"/>
      <c r="N95" s="3"/>
      <c r="O95" s="3"/>
      <c r="P95" s="3"/>
      <c r="Q95" s="3"/>
      <c r="R95" s="3"/>
      <c r="S95" s="3"/>
      <c r="T95" s="3"/>
      <c r="U95" s="3"/>
      <c r="V95" s="3"/>
      <c r="W95" s="3"/>
      <c r="X95" s="3"/>
      <c r="AE95">
        <v>15</v>
      </c>
      <c r="AF95">
        <v>21</v>
      </c>
      <c r="AG95" t="s">
        <v>92</v>
      </c>
    </row>
    <row r="96" spans="1:60" x14ac:dyDescent="0.2">
      <c r="A96" s="151"/>
      <c r="B96" s="152" t="s">
        <v>29</v>
      </c>
      <c r="C96" s="189"/>
      <c r="D96" s="153"/>
      <c r="E96" s="154"/>
      <c r="F96" s="154"/>
      <c r="G96" s="183">
        <f>G8+G27+G38+G40+G43+G53+G59+G62+G69+G71+G83+G89</f>
        <v>0</v>
      </c>
      <c r="H96" s="3"/>
      <c r="I96" s="3"/>
      <c r="J96" s="3"/>
      <c r="K96" s="3"/>
      <c r="L96" s="3"/>
      <c r="M96" s="3"/>
      <c r="N96" s="3"/>
      <c r="O96" s="3"/>
      <c r="P96" s="3"/>
      <c r="Q96" s="3"/>
      <c r="R96" s="3"/>
      <c r="S96" s="3"/>
      <c r="T96" s="3"/>
      <c r="U96" s="3"/>
      <c r="V96" s="3"/>
      <c r="W96" s="3"/>
      <c r="X96" s="3"/>
      <c r="AE96">
        <f>SUMIF(L7:L94,AE95,G7:G94)</f>
        <v>0</v>
      </c>
      <c r="AF96">
        <f>SUMIF(L7:L94,AF95,G7:G94)</f>
        <v>0</v>
      </c>
      <c r="AG96" t="s">
        <v>256</v>
      </c>
    </row>
    <row r="97" spans="3:33" x14ac:dyDescent="0.2">
      <c r="C97" s="190"/>
      <c r="D97" s="10"/>
      <c r="AG97" t="s">
        <v>257</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0jUi5dC9BfBxyZh9oI95wMDlB+Ej1WJlcJQEpFLd6YXiAlnEJsvBtP7UFqQi1v4BlxFm2wFiCDf3s1JEga4Ag==" saltValue="Tnp8jManZthiUCnLBF3jyQ==" spinCount="100000" sheet="1"/>
  <mergeCells count="25">
    <mergeCell ref="C12:G12"/>
    <mergeCell ref="A1:G1"/>
    <mergeCell ref="C2:G2"/>
    <mergeCell ref="C3:G3"/>
    <mergeCell ref="C4:G4"/>
    <mergeCell ref="C10:G10"/>
    <mergeCell ref="C45:G45"/>
    <mergeCell ref="C14:G14"/>
    <mergeCell ref="C16:G16"/>
    <mergeCell ref="C17:G17"/>
    <mergeCell ref="C20:G20"/>
    <mergeCell ref="C25:G25"/>
    <mergeCell ref="C26:G26"/>
    <mergeCell ref="C29:G29"/>
    <mergeCell ref="C30:G30"/>
    <mergeCell ref="C32:G32"/>
    <mergeCell ref="C37:G37"/>
    <mergeCell ref="C42:G42"/>
    <mergeCell ref="C82:G82"/>
    <mergeCell ref="C51:G51"/>
    <mergeCell ref="C58:G58"/>
    <mergeCell ref="C61:G61"/>
    <mergeCell ref="C68:G68"/>
    <mergeCell ref="C73:G73"/>
    <mergeCell ref="C76:G7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5 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'5 5 Pol'!Názvy_tisku</vt:lpstr>
      <vt:lpstr>oadresa</vt:lpstr>
      <vt:lpstr>Stavba!Objednatel</vt:lpstr>
      <vt:lpstr>Stavba!Objekt</vt:lpstr>
      <vt:lpstr>'5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siler</dc:creator>
  <cp:lastModifiedBy>Ing. HlavoňováJarmila</cp:lastModifiedBy>
  <cp:lastPrinted>2019-03-19T12:27:02Z</cp:lastPrinted>
  <dcterms:created xsi:type="dcterms:W3CDTF">2009-04-08T07:15:50Z</dcterms:created>
  <dcterms:modified xsi:type="dcterms:W3CDTF">2021-12-30T08:40:54Z</dcterms:modified>
</cp:coreProperties>
</file>