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2\Kapucinske nam. 7_byt 5_kontrola\"/>
    </mc:Choice>
  </mc:AlternateContent>
  <bookViews>
    <workbookView xWindow="360" yWindow="270" windowWidth="18735" windowHeight="12015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Pol'!$A$1:$U$91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81" i="12" l="1"/>
  <c r="G39" i="1" s="1"/>
  <c r="G40" i="1" s="1"/>
  <c r="G25" i="1" s="1"/>
  <c r="G26" i="1" s="1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M11" i="12" s="1"/>
  <c r="I11" i="12"/>
  <c r="K11" i="12"/>
  <c r="O11" i="12"/>
  <c r="Q11" i="12"/>
  <c r="U11" i="12"/>
  <c r="G12" i="12"/>
  <c r="G8" i="12" s="1"/>
  <c r="I12" i="12"/>
  <c r="K12" i="12"/>
  <c r="O12" i="12"/>
  <c r="Q12" i="12"/>
  <c r="U12" i="12"/>
  <c r="G14" i="12"/>
  <c r="M14" i="12" s="1"/>
  <c r="I14" i="12"/>
  <c r="K14" i="12"/>
  <c r="K13" i="12" s="1"/>
  <c r="O14" i="12"/>
  <c r="O13" i="12" s="1"/>
  <c r="Q14" i="12"/>
  <c r="U14" i="12"/>
  <c r="G15" i="12"/>
  <c r="M15" i="12" s="1"/>
  <c r="I15" i="12"/>
  <c r="K15" i="12"/>
  <c r="O15" i="12"/>
  <c r="Q15" i="12"/>
  <c r="U15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I19" i="12"/>
  <c r="K19" i="12"/>
  <c r="M19" i="12"/>
  <c r="O19" i="12"/>
  <c r="Q19" i="12"/>
  <c r="U19" i="12"/>
  <c r="G20" i="12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K27" i="12"/>
  <c r="G28" i="12"/>
  <c r="M28" i="12" s="1"/>
  <c r="M27" i="12" s="1"/>
  <c r="I28" i="12"/>
  <c r="I27" i="12" s="1"/>
  <c r="K28" i="12"/>
  <c r="O28" i="12"/>
  <c r="O27" i="12" s="1"/>
  <c r="Q28" i="12"/>
  <c r="Q27" i="12" s="1"/>
  <c r="U28" i="12"/>
  <c r="U27" i="12" s="1"/>
  <c r="G30" i="12"/>
  <c r="I30" i="12"/>
  <c r="K30" i="12"/>
  <c r="M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6" i="12"/>
  <c r="M36" i="12" s="1"/>
  <c r="I36" i="12"/>
  <c r="K36" i="12"/>
  <c r="O36" i="12"/>
  <c r="Q36" i="12"/>
  <c r="U36" i="12"/>
  <c r="G37" i="12"/>
  <c r="M37" i="12" s="1"/>
  <c r="I37" i="12"/>
  <c r="K37" i="12"/>
  <c r="K35" i="12" s="1"/>
  <c r="O37" i="12"/>
  <c r="Q37" i="12"/>
  <c r="U37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O39" i="12" s="1"/>
  <c r="Q40" i="12"/>
  <c r="Q39" i="12" s="1"/>
  <c r="U40" i="12"/>
  <c r="G41" i="12"/>
  <c r="M41" i="12" s="1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4" i="12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I57" i="12"/>
  <c r="K57" i="12"/>
  <c r="M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I62" i="12"/>
  <c r="K62" i="12"/>
  <c r="M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6" i="12"/>
  <c r="I66" i="12"/>
  <c r="K66" i="12"/>
  <c r="M66" i="12"/>
  <c r="O66" i="12"/>
  <c r="Q66" i="12"/>
  <c r="U66" i="12"/>
  <c r="G67" i="12"/>
  <c r="M67" i="12" s="1"/>
  <c r="I67" i="12"/>
  <c r="K67" i="12"/>
  <c r="O67" i="12"/>
  <c r="Q67" i="12"/>
  <c r="U67" i="12"/>
  <c r="G69" i="12"/>
  <c r="M69" i="12" s="1"/>
  <c r="M68" i="12" s="1"/>
  <c r="I69" i="12"/>
  <c r="I68" i="12" s="1"/>
  <c r="K69" i="12"/>
  <c r="K68" i="12" s="1"/>
  <c r="O69" i="12"/>
  <c r="O68" i="12" s="1"/>
  <c r="Q69" i="12"/>
  <c r="Q68" i="12" s="1"/>
  <c r="U69" i="12"/>
  <c r="U68" i="12" s="1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4" i="12"/>
  <c r="G73" i="12" s="1"/>
  <c r="I62" i="1" s="1"/>
  <c r="I18" i="1" s="1"/>
  <c r="I74" i="12"/>
  <c r="K74" i="12"/>
  <c r="M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U78" i="12"/>
  <c r="G79" i="12"/>
  <c r="G78" i="12" s="1"/>
  <c r="I63" i="1" s="1"/>
  <c r="I19" i="1" s="1"/>
  <c r="I79" i="12"/>
  <c r="I78" i="12" s="1"/>
  <c r="K79" i="12"/>
  <c r="K78" i="12" s="1"/>
  <c r="O79" i="12"/>
  <c r="O78" i="12" s="1"/>
  <c r="Q79" i="12"/>
  <c r="Q78" i="12" s="1"/>
  <c r="U79" i="12"/>
  <c r="I20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O8" i="12" l="1"/>
  <c r="O70" i="12"/>
  <c r="M39" i="12"/>
  <c r="O35" i="12"/>
  <c r="U39" i="12"/>
  <c r="U70" i="12"/>
  <c r="K39" i="12"/>
  <c r="Q73" i="12"/>
  <c r="O61" i="12"/>
  <c r="G61" i="12"/>
  <c r="I59" i="1" s="1"/>
  <c r="U53" i="12"/>
  <c r="K53" i="12"/>
  <c r="Q53" i="12"/>
  <c r="U47" i="12"/>
  <c r="I47" i="12"/>
  <c r="O42" i="12"/>
  <c r="Q35" i="12"/>
  <c r="M35" i="12"/>
  <c r="I29" i="12"/>
  <c r="O29" i="12"/>
  <c r="G27" i="12"/>
  <c r="I52" i="1" s="1"/>
  <c r="O16" i="12"/>
  <c r="G68" i="12"/>
  <c r="I60" i="1" s="1"/>
  <c r="O53" i="12"/>
  <c r="G53" i="12"/>
  <c r="I58" i="1" s="1"/>
  <c r="Q47" i="12"/>
  <c r="U42" i="12"/>
  <c r="K42" i="12"/>
  <c r="G39" i="12"/>
  <c r="I55" i="1" s="1"/>
  <c r="U35" i="12"/>
  <c r="K29" i="12"/>
  <c r="Q29" i="12"/>
  <c r="U16" i="12"/>
  <c r="I16" i="12"/>
  <c r="G13" i="12"/>
  <c r="I50" i="1" s="1"/>
  <c r="K8" i="12"/>
  <c r="AC81" i="12"/>
  <c r="F39" i="1" s="1"/>
  <c r="I49" i="1"/>
  <c r="U73" i="12"/>
  <c r="K73" i="12"/>
  <c r="I70" i="12"/>
  <c r="K61" i="12"/>
  <c r="M54" i="12"/>
  <c r="M53" i="12" s="1"/>
  <c r="O47" i="12"/>
  <c r="I42" i="12"/>
  <c r="I39" i="12"/>
  <c r="G35" i="12"/>
  <c r="I54" i="1" s="1"/>
  <c r="U29" i="12"/>
  <c r="K16" i="12"/>
  <c r="Q16" i="12"/>
  <c r="U13" i="12"/>
  <c r="I13" i="12"/>
  <c r="U8" i="12"/>
  <c r="I8" i="12"/>
  <c r="I73" i="12"/>
  <c r="O73" i="12"/>
  <c r="K70" i="12"/>
  <c r="Q70" i="12"/>
  <c r="M70" i="12"/>
  <c r="U61" i="12"/>
  <c r="Q61" i="12"/>
  <c r="I61" i="12"/>
  <c r="I53" i="12"/>
  <c r="K47" i="12"/>
  <c r="Q42" i="12"/>
  <c r="M42" i="12"/>
  <c r="I35" i="12"/>
  <c r="G16" i="12"/>
  <c r="I51" i="1" s="1"/>
  <c r="Q13" i="12"/>
  <c r="M13" i="12"/>
  <c r="Q8" i="12"/>
  <c r="M47" i="12"/>
  <c r="M73" i="12"/>
  <c r="M61" i="12"/>
  <c r="M29" i="12"/>
  <c r="M79" i="12"/>
  <c r="M78" i="12" s="1"/>
  <c r="G29" i="12"/>
  <c r="I53" i="1" s="1"/>
  <c r="M20" i="12"/>
  <c r="M16" i="12" s="1"/>
  <c r="M12" i="12"/>
  <c r="M8" i="12" s="1"/>
  <c r="G70" i="12"/>
  <c r="I61" i="1" s="1"/>
  <c r="G42" i="12"/>
  <c r="I56" i="1" s="1"/>
  <c r="G47" i="12"/>
  <c r="I57" i="1" s="1"/>
  <c r="I16" i="1" l="1"/>
  <c r="I64" i="1"/>
  <c r="F40" i="1"/>
  <c r="H39" i="1"/>
  <c r="H40" i="1" s="1"/>
  <c r="I17" i="1"/>
  <c r="G81" i="12"/>
  <c r="I21" i="1" l="1"/>
  <c r="G28" i="1"/>
  <c r="G23" i="1"/>
  <c r="G24" i="1" s="1"/>
  <c r="G29" i="1" s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<sst xmlns="http://schemas.openxmlformats.org/spreadsheetml/2006/main" count="455" uniqueCount="243">
  <si>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</si>
  <si>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</si>
  <si>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</si>
  <si>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</si>
  <si>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</si>
  <si>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</si>
  <si>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</si>
  <si>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</si>
  <si>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</si>
  <si>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</si>
  <si>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</si>
  <si>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</si>
  <si>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</si>
  <si>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</si>
  <si>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</si>
  <si>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</si>
  <si>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</si>
  <si>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</si>
  <si>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</si>
  <si>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</si>
  <si>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</si>
  <si>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</si>
  <si>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</si>
  <si>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</si>
  <si>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</si>
  <si>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</si>
  <si>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</si>
  <si>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</si>
  <si>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</si>
  <si>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</si>
  <si>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</si>
  <si>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</si>
  <si>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</si>
  <si>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</si>
  <si>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</si>
  <si>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</si>
  <si>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</si>
  <si>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</si>
  <si>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</si>
  <si>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</si>
  <si>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</si>
  <si>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</si>
  <si>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</si>
  <si>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</si>
  <si>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</si>
  <si>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</si>
  <si>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Oprava bytu Kapucínské náměstí 7, byt č. 5</t>
  </si>
  <si>
    <t>Statutární město Brno</t>
  </si>
  <si>
    <t>Dominikánské náměstí 196/1</t>
  </si>
  <si>
    <t>Brno-Brno město</t>
  </si>
  <si>
    <t>602 00</t>
  </si>
  <si>
    <t>44992785</t>
  </si>
  <si>
    <t>CZ44992785</t>
  </si>
  <si>
    <t>Rozpočet</t>
  </si>
  <si>
    <t>Celkem za stavbu</t>
  </si>
  <si>
    <t>CZK</t>
  </si>
  <si>
    <t xml:space="preserve">Popis rozpočtu:  - </t>
  </si>
  <si>
    <t>Nová elektroinstalace, opravy podlah, dveří oken</t>
  </si>
  <si>
    <t>Rekapitulace dílů</t>
  </si>
  <si>
    <t>Typ dílu</t>
  </si>
  <si>
    <t>61</t>
  </si>
  <si>
    <t>Upravy povrchů vnitřní</t>
  </si>
  <si>
    <t>95</t>
  </si>
  <si>
    <t>Dokončovací kce na pozem.stav.</t>
  </si>
  <si>
    <t>97</t>
  </si>
  <si>
    <t>Bourání konstrukcí</t>
  </si>
  <si>
    <t>99</t>
  </si>
  <si>
    <t>Staveništní přesun hmot</t>
  </si>
  <si>
    <t>725</t>
  </si>
  <si>
    <t>Zařizovací předměty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</si>
  <si>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</si>
  <si>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</si>
  <si>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</si>
  <si>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</si>
  <si>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</si>
  <si>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</si>
  <si>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</si>
  <si>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</si>
  <si>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</si>
  <si>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</si>
  <si>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</si>
  <si>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</si>
  <si>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</si>
  <si>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</si>
  <si>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</si>
  <si>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</si>
  <si>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</si>
  <si>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</si>
  <si>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</si>
  <si>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</si>
  <si>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</si>
  <si>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</si>
  <si>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</si>
  <si>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</si>
  <si>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</si>
  <si>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</si>
  <si>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</si>
  <si>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</si>
  <si>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</si>
  <si>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</si>
  <si>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</si>
  <si>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</si>
  <si>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</si>
  <si>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</si>
  <si>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</si>
  <si>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</si>
  <si>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</si>
  <si>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</si>
  <si>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</si>
  <si>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</si>
  <si>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</si>
  <si>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</si>
  <si>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</si>
  <si>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</si>
  <si>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</si>
  <si>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</si>
  <si>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</si>
  <si>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611403380R00</t>
  </si>
  <si>
    <t>Hrubá výplň rýh ve stropech do 3x3 cm maltou z SMS</t>
  </si>
  <si>
    <t>m</t>
  </si>
  <si>
    <t>POL1_0</t>
  </si>
  <si>
    <t>611421121RT2</t>
  </si>
  <si>
    <t>Oprava váp. omítek stropů po elektro, s použitím suché maltové směsi</t>
  </si>
  <si>
    <t>kpl</t>
  </si>
  <si>
    <t>612403381R00</t>
  </si>
  <si>
    <t>Hrubá výplň rýh ve stěnách do 5x3 cm maltou ze SMS</t>
  </si>
  <si>
    <t>612421221R00</t>
  </si>
  <si>
    <t>Oprava vápen.omítek stěn po elektro</t>
  </si>
  <si>
    <t>952902110R00</t>
  </si>
  <si>
    <t>Čištění zametáním v místnostech a chodbách</t>
  </si>
  <si>
    <t>m2</t>
  </si>
  <si>
    <t>952901110R00</t>
  </si>
  <si>
    <t>Čištění mytím vnějších ploch oken a dveří</t>
  </si>
  <si>
    <t>973031151R00</t>
  </si>
  <si>
    <t>Vysekání výklenků zeď cihel. MVC, pl. nad 0,25 m2</t>
  </si>
  <si>
    <t>m3</t>
  </si>
  <si>
    <t>974031133R00</t>
  </si>
  <si>
    <t>Vysekání rýh ve zdi cihelné 5 x 10 cm</t>
  </si>
  <si>
    <t>974052313R00</t>
  </si>
  <si>
    <t>Frézování drážky do 30x30 mm, strop,cihel.tvárnice</t>
  </si>
  <si>
    <t>979990101R00</t>
  </si>
  <si>
    <t>Poplatek za sklád.suti-směs bet.a cihel do 30x30cm</t>
  </si>
  <si>
    <t>t</t>
  </si>
  <si>
    <t>979011211R00</t>
  </si>
  <si>
    <t>Svislá doprava suti a vybour. hmot za 2.NP nošením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</si>
  <si>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</si>
  <si>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</si>
  <si>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</si>
  <si>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</si>
  <si>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</si>
  <si>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</si>
  <si>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</si>
  <si>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</si>
  <si>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</si>
  <si>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</si>
  <si>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999281148R00</t>
  </si>
  <si>
    <t>Přesun hmot pro opravy a údržbu do v. 12 m,nošením</t>
  </si>
  <si>
    <t>725017123R00</t>
  </si>
  <si>
    <t>Umyvadlo na šrouby CUBITO 60 x 45 cm, bílé</t>
  </si>
  <si>
    <t>soubor</t>
  </si>
  <si>
    <t>725829301R00</t>
  </si>
  <si>
    <t>Montáž baterie umyv.a dřezové stojánkové</t>
  </si>
  <si>
    <t>kus</t>
  </si>
  <si>
    <t>725210821R00</t>
  </si>
  <si>
    <t>Demontáž umyvadel bez výtokových armatur</t>
  </si>
  <si>
    <t>725820803R00</t>
  </si>
  <si>
    <t>Demontáž baterie stojánkové do 2-3 otvorů</t>
  </si>
  <si>
    <t>998725102R00</t>
  </si>
  <si>
    <t>Přesun hmot pro zařizovací předměty, výšky do 12 m</t>
  </si>
  <si>
    <t>762522811R00</t>
  </si>
  <si>
    <t>Demontáž podlah s polštáři z prken tl. do 32 mm</t>
  </si>
  <si>
    <t>762526110R00</t>
  </si>
  <si>
    <t>Položení polštářů pod podlahy rozteče do 65 cm</t>
  </si>
  <si>
    <t>998762102R00</t>
  </si>
  <si>
    <t>Přesun hmot pro tesařské konstrukce, výšky do 12 m</t>
  </si>
  <si>
    <t>763614231RT6</t>
  </si>
  <si>
    <t>M.podlahy z desek nad tl.18 mm, na sraz, šroubov., vč. dodávky desky OSB ECO 3N tl. 22 mm</t>
  </si>
  <si>
    <t>998763101R00</t>
  </si>
  <si>
    <t>Přesun hmot pro dřevostavby, výšky do 12 m</t>
  </si>
  <si>
    <t>766622911R00</t>
  </si>
  <si>
    <t>Oprava oken dvojitých bez výměny prvků</t>
  </si>
  <si>
    <t>766661911R00</t>
  </si>
  <si>
    <t>Oprava dveřních křídel kompl., bez výměny prvků</t>
  </si>
  <si>
    <t>766667911R00</t>
  </si>
  <si>
    <t>Oprava obložení zárubní pro dveře 1křídlové</t>
  </si>
  <si>
    <t>998766102R00</t>
  </si>
  <si>
    <t>Přesun hmot pro truhlářské konstr., výšky do 12 m</t>
  </si>
  <si>
    <t>767612912R00</t>
  </si>
  <si>
    <t>Oprava kovového uzávěru okna</t>
  </si>
  <si>
    <t>767612915R00</t>
  </si>
  <si>
    <t>Oprava - seřízení dřevěného okna</t>
  </si>
  <si>
    <t>767615912R00</t>
  </si>
  <si>
    <t>Oprava oken - výměna olivy nebo jazýčku</t>
  </si>
  <si>
    <t>767615915R00</t>
  </si>
  <si>
    <t>Oprava oken - výměna závěsu</t>
  </si>
  <si>
    <t>998767102R00</t>
  </si>
  <si>
    <t>Přesun hmot pro zámečnické konstr., výšky do 12 m</t>
  </si>
  <si>
    <t>775101101R00</t>
  </si>
  <si>
    <t>Vysávání podlah prům.vysavačem,podlahy vlys,parket</t>
  </si>
  <si>
    <t>775599147R00</t>
  </si>
  <si>
    <t>Lak dřevěných podlah BonaTrafic, Z+3x, přebroušení</t>
  </si>
  <si>
    <t>775599120R00</t>
  </si>
  <si>
    <t>Impregnace podlah vlysových nebo parketových</t>
  </si>
  <si>
    <t>775599130R00</t>
  </si>
  <si>
    <t>Celoplošné tmelení Fugenkittlösung</t>
  </si>
  <si>
    <t>775413110R00</t>
  </si>
  <si>
    <t>Podlahové lišty ze dřeva, přibíjené</t>
  </si>
  <si>
    <t>775561800R00</t>
  </si>
  <si>
    <t>Demontáž podlah lamelových lepených včetně lišt</t>
  </si>
  <si>
    <t>998775102R00</t>
  </si>
  <si>
    <t>Přesun hmot pro podlahy vlysové, výšky do 12 m</t>
  </si>
  <si>
    <t>776101101R00</t>
  </si>
  <si>
    <t>Vysávání podlah prům.vysavačem pod povlak.podlahy</t>
  </si>
  <si>
    <t>776101115R00</t>
  </si>
  <si>
    <t>Vyrovnání podkladů samonivelační hmotou</t>
  </si>
  <si>
    <t>776101121R00</t>
  </si>
  <si>
    <t>Provedení penetrace podkladu pod.povlak.podlahy</t>
  </si>
  <si>
    <t>776421100RU1</t>
  </si>
  <si>
    <t>Lepení podlahových soklíků z PVC a vinylu, včetně dodávky soklíku PVC</t>
  </si>
  <si>
    <t>776521200RV1</t>
  </si>
  <si>
    <t>Lepení povlakových podlah z dílců PVC a CV (vinyl), včetně vinylové podlahoviny tl. 2 mm</t>
  </si>
  <si>
    <t>998776103R00</t>
  </si>
  <si>
    <t>Přesun hmot pro podlahy povlakové, výšky do 24 m</t>
  </si>
  <si>
    <t>783625300R00</t>
  </si>
  <si>
    <t>Nátěr synt. truhl. výrobků 2x + 2x email.+2x tmel</t>
  </si>
  <si>
    <t>784402801R00</t>
  </si>
  <si>
    <t>Odstranění malby oškrábáním v místnosti H do 3,8 m</t>
  </si>
  <si>
    <t>784452911R00</t>
  </si>
  <si>
    <t>Oprava,malba směsí tekut.2x,1bar+obrus míst. 3,8 m</t>
  </si>
  <si>
    <t>65003</t>
  </si>
  <si>
    <t>Elektroinstalace bytu 2+1</t>
  </si>
  <si>
    <t>650</t>
  </si>
  <si>
    <t>Provedení nové elektrické instalace bude</t>
  </si>
  <si>
    <t xml:space="preserve"> </t>
  </si>
  <si>
    <t>v souladu s ČSN 332130, edice 3, tabulka 8</t>
  </si>
  <si>
    <t>včetně rozvaděče ČSN 33 2000-4-41 edice 3.</t>
  </si>
  <si>
    <t>005231010R</t>
  </si>
  <si>
    <t>Revize elektro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</si>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</sst>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7"/>
  <sheetViews>
    <sheetView showGridLines="0" topLeftCell="B84" zoomScaleNormal="100" zoomScaleSheetLayoutView="75" workbookViewId="0">
      <selection activeCell="F45" sqref="F45"/>
    </sheetView>
  </sheetViews>
  <sheetFormatPr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85546875" customWidth="1"/>
  </cols>
  <sheetData>
    <row r="1" spans="1:15" ht="33.75" customHeight="1" x14ac:dyDescent="0.2">
      <c r="A1" s="73" t="s">
        <v>36</v>
      </c>
      <c r="B1" s="201" t="s">
        <v>42</v>
      </c>
      <c r="C1" s="202"/>
      <c r="D1" s="202"/>
      <c r="E1" s="202"/>
      <c r="F1" s="202"/>
      <c r="G1" s="202"/>
      <c r="H1" s="202"/>
      <c r="I1" s="202"/>
      <c r="J1" s="203"/>
    </row>
    <row r="2" spans="1:15" ht="23.25" customHeight="1" x14ac:dyDescent="0.2">
      <c r="A2" s="4"/>
      <c r="B2" s="81" t="s">
        <v>40</v>
      </c>
      <c r="C2" s="82"/>
      <c r="D2" s="227" t="s">
        <v>46</v>
      </c>
      <c r="E2" s="228"/>
      <c r="F2" s="228"/>
      <c r="G2" s="228"/>
      <c r="H2" s="228"/>
      <c r="I2" s="228"/>
      <c r="J2" s="229"/>
      <c r="O2" s="2"/>
    </row>
    <row r="3" spans="1:15" ht="23.25" customHeight="1" x14ac:dyDescent="0.2">
      <c r="A3" s="4"/>
      <c r="B3" s="83" t="s">
        <v>45</v>
      </c>
      <c r="C3" s="84"/>
      <c r="D3" s="220" t="s">
        <v>43</v>
      </c>
      <c r="E3" s="221"/>
      <c r="F3" s="221"/>
      <c r="G3" s="221"/>
      <c r="H3" s="221"/>
      <c r="I3" s="221"/>
      <c r="J3" s="222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 t="s">
        <v>52</v>
      </c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1"/>
      <c r="E11" s="231"/>
      <c r="F11" s="231"/>
      <c r="G11" s="231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18"/>
      <c r="E12" s="218"/>
      <c r="F12" s="218"/>
      <c r="G12" s="218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19"/>
      <c r="E13" s="219"/>
      <c r="F13" s="219"/>
      <c r="G13" s="219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0"/>
      <c r="F15" s="230"/>
      <c r="G15" s="215"/>
      <c r="H15" s="215"/>
      <c r="I15" s="215" t="s">
        <v>28</v>
      </c>
      <c r="J15" s="216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0"/>
      <c r="F16" s="217"/>
      <c r="G16" s="210"/>
      <c r="H16" s="217"/>
      <c r="I16" s="210">
        <f>SUMIF(F49:F63,A16,I49:I63)+SUMIF(F49:F63,"PSU",I49:I63)</f>
        <v>0</v>
      </c>
      <c r="J16" s="211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0"/>
      <c r="F17" s="217"/>
      <c r="G17" s="210"/>
      <c r="H17" s="217"/>
      <c r="I17" s="210">
        <f>SUMIF(F49:F63,A17,I49:I63)</f>
        <v>0</v>
      </c>
      <c r="J17" s="211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0"/>
      <c r="F18" s="217"/>
      <c r="G18" s="210"/>
      <c r="H18" s="217"/>
      <c r="I18" s="210">
        <f>SUMIF(F49:F63,A18,I49:I63)</f>
        <v>0</v>
      </c>
      <c r="J18" s="211"/>
    </row>
    <row r="19" spans="1:10" ht="23.25" customHeight="1" x14ac:dyDescent="0.2">
      <c r="A19" s="142" t="s">
        <v>88</v>
      </c>
      <c r="B19" s="143" t="s">
        <v>26</v>
      </c>
      <c r="C19" s="58"/>
      <c r="D19" s="59"/>
      <c r="E19" s="210"/>
      <c r="F19" s="217"/>
      <c r="G19" s="210"/>
      <c r="H19" s="217"/>
      <c r="I19" s="210">
        <f>SUMIF(F49:F63,A19,I49:I63)</f>
        <v>0</v>
      </c>
      <c r="J19" s="211"/>
    </row>
    <row r="20" spans="1:10" ht="23.25" customHeight="1" x14ac:dyDescent="0.2">
      <c r="A20" s="142" t="s">
        <v>89</v>
      </c>
      <c r="B20" s="143" t="s">
        <v>27</v>
      </c>
      <c r="C20" s="58"/>
      <c r="D20" s="59"/>
      <c r="E20" s="210"/>
      <c r="F20" s="217"/>
      <c r="G20" s="210"/>
      <c r="H20" s="217"/>
      <c r="I20" s="210">
        <f>SUMIF(F49:F63,A20,I49:I63)</f>
        <v>0</v>
      </c>
      <c r="J20" s="211"/>
    </row>
    <row r="21" spans="1:10" ht="23.25" customHeight="1" x14ac:dyDescent="0.2">
      <c r="A21" s="4"/>
      <c r="B21" s="74" t="s">
        <v>28</v>
      </c>
      <c r="C21" s="75"/>
      <c r="D21" s="76"/>
      <c r="E21" s="212"/>
      <c r="F21" s="213"/>
      <c r="G21" s="212"/>
      <c r="H21" s="213"/>
      <c r="I21" s="212">
        <f>SUM(I16:J20)</f>
        <v>0</v>
      </c>
      <c r="J21" s="226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8">
        <f>ZakladDPHSniVypocet</f>
        <v>0</v>
      </c>
      <c r="H23" s="209"/>
      <c r="I23" s="20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4">
        <f>ZakladDPHSni*SazbaDPH1/100</f>
        <v>0</v>
      </c>
      <c r="H24" s="225"/>
      <c r="I24" s="225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8">
        <f>ZakladDPHZaklVypocet</f>
        <v>0</v>
      </c>
      <c r="H25" s="209"/>
      <c r="I25" s="20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4">
        <f>ZakladDPHZakl*SazbaDPH2/100</f>
        <v>0</v>
      </c>
      <c r="H26" s="205"/>
      <c r="I26" s="20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6">
        <f>0</f>
        <v>0</v>
      </c>
      <c r="H27" s="206"/>
      <c r="I27" s="206"/>
      <c r="J27" s="63" t="str">
        <f t="shared" si="0"/>
        <v>CZK</v>
      </c>
    </row>
    <row r="28" spans="1:10" ht="27.9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4">
        <f>ZakladDPHSniVypocet+ZakladDPHZaklVypocet</f>
        <v>0</v>
      </c>
      <c r="H28" s="214"/>
      <c r="I28" s="214"/>
      <c r="J28" s="117" t="str">
        <f t="shared" si="0"/>
        <v>CZK</v>
      </c>
    </row>
    <row r="29" spans="1:10" ht="27.95" customHeight="1" thickBot="1" x14ac:dyDescent="0.25">
      <c r="A29" s="4"/>
      <c r="B29" s="113" t="s">
        <v>35</v>
      </c>
      <c r="C29" s="118"/>
      <c r="D29" s="118"/>
      <c r="E29" s="118"/>
      <c r="F29" s="118"/>
      <c r="G29" s="207">
        <f>ZakladDPHSni+DPHSni+ZakladDPHZakl+DPHZakl+Zaokrouhleni</f>
        <v>0</v>
      </c>
      <c r="H29" s="207"/>
      <c r="I29" s="207"/>
      <c r="J29" s="119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9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44582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9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23" t="s">
        <v>2</v>
      </c>
      <c r="E35" s="223"/>
      <c r="F35" s="5"/>
      <c r="G35" s="45"/>
      <c r="H35" s="13" t="s">
        <v>3</v>
      </c>
      <c r="I35" s="45"/>
      <c r="J35" s="12"/>
    </row>
    <row r="36" spans="1:52" ht="13.7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53</v>
      </c>
      <c r="C39" s="232" t="s">
        <v>46</v>
      </c>
      <c r="D39" s="233"/>
      <c r="E39" s="233"/>
      <c r="F39" s="108">
        <f>'Rozpočet Pol'!AC81</f>
        <v>0</v>
      </c>
      <c r="G39" s="109">
        <f>'Rozpočet Pol'!AD81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34" t="s">
        <v>54</v>
      </c>
      <c r="C40" s="235"/>
      <c r="D40" s="235"/>
      <c r="E40" s="236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t="s">
        <v>56</v>
      </c>
    </row>
    <row r="43" spans="1:52" x14ac:dyDescent="0.2">
      <c r="B43" s="237" t="s">
        <v>57</v>
      </c>
      <c r="C43" s="237"/>
      <c r="D43" s="237"/>
      <c r="E43" s="237"/>
      <c r="F43" s="237"/>
      <c r="G43" s="237"/>
      <c r="H43" s="237"/>
      <c r="I43" s="237"/>
      <c r="J43" s="237"/>
      <c r="AZ43" s="120" t="str">
        <f>B43</f>
        <v>Nová elektroinstalace, opravy podlah, dveří oken</v>
      </c>
    </row>
    <row r="46" spans="1:52" ht="15.75" x14ac:dyDescent="0.25">
      <c r="B46" s="121" t="s">
        <v>58</v>
      </c>
    </row>
    <row r="48" spans="1:52" ht="25.5" customHeight="1" x14ac:dyDescent="0.2">
      <c r="A48" s="122"/>
      <c r="B48" s="126" t="s">
        <v>16</v>
      </c>
      <c r="C48" s="126" t="s">
        <v>5</v>
      </c>
      <c r="D48" s="127"/>
      <c r="E48" s="127"/>
      <c r="F48" s="130" t="s">
        <v>59</v>
      </c>
      <c r="G48" s="130"/>
      <c r="H48" s="130"/>
      <c r="I48" s="238" t="s">
        <v>28</v>
      </c>
      <c r="J48" s="238"/>
    </row>
    <row r="49" spans="1:10" ht="25.5" customHeight="1" x14ac:dyDescent="0.2">
      <c r="A49" s="123"/>
      <c r="B49" s="131" t="s">
        <v>60</v>
      </c>
      <c r="C49" s="240" t="s">
        <v>61</v>
      </c>
      <c r="D49" s="241"/>
      <c r="E49" s="241"/>
      <c r="F49" s="133" t="s">
        <v>23</v>
      </c>
      <c r="G49" s="134"/>
      <c r="H49" s="134"/>
      <c r="I49" s="239">
        <f>'Rozpočet Pol'!G8</f>
        <v>0</v>
      </c>
      <c r="J49" s="239"/>
    </row>
    <row r="50" spans="1:10" ht="25.5" customHeight="1" x14ac:dyDescent="0.2">
      <c r="A50" s="123"/>
      <c r="B50" s="125" t="s">
        <v>62</v>
      </c>
      <c r="C50" s="243" t="s">
        <v>63</v>
      </c>
      <c r="D50" s="244"/>
      <c r="E50" s="244"/>
      <c r="F50" s="135" t="s">
        <v>23</v>
      </c>
      <c r="G50" s="136"/>
      <c r="H50" s="136"/>
      <c r="I50" s="242">
        <f>'Rozpočet Pol'!G13</f>
        <v>0</v>
      </c>
      <c r="J50" s="242"/>
    </row>
    <row r="51" spans="1:10" ht="25.5" customHeight="1" x14ac:dyDescent="0.2">
      <c r="A51" s="123"/>
      <c r="B51" s="125" t="s">
        <v>64</v>
      </c>
      <c r="C51" s="243" t="s">
        <v>65</v>
      </c>
      <c r="D51" s="244"/>
      <c r="E51" s="244"/>
      <c r="F51" s="135" t="s">
        <v>23</v>
      </c>
      <c r="G51" s="136"/>
      <c r="H51" s="136"/>
      <c r="I51" s="242">
        <f>'Rozpočet Pol'!G16</f>
        <v>0</v>
      </c>
      <c r="J51" s="242"/>
    </row>
    <row r="52" spans="1:10" ht="25.5" customHeight="1" x14ac:dyDescent="0.2">
      <c r="A52" s="123"/>
      <c r="B52" s="125" t="s">
        <v>66</v>
      </c>
      <c r="C52" s="243" t="s">
        <v>67</v>
      </c>
      <c r="D52" s="244"/>
      <c r="E52" s="244"/>
      <c r="F52" s="135" t="s">
        <v>23</v>
      </c>
      <c r="G52" s="136"/>
      <c r="H52" s="136"/>
      <c r="I52" s="242">
        <f>'Rozpočet Pol'!G27</f>
        <v>0</v>
      </c>
      <c r="J52" s="242"/>
    </row>
    <row r="53" spans="1:10" ht="25.5" customHeight="1" x14ac:dyDescent="0.2">
      <c r="A53" s="123"/>
      <c r="B53" s="125" t="s">
        <v>68</v>
      </c>
      <c r="C53" s="243" t="s">
        <v>69</v>
      </c>
      <c r="D53" s="244"/>
      <c r="E53" s="244"/>
      <c r="F53" s="135" t="s">
        <v>24</v>
      </c>
      <c r="G53" s="136"/>
      <c r="H53" s="136"/>
      <c r="I53" s="242">
        <f>'Rozpočet Pol'!G29</f>
        <v>0</v>
      </c>
      <c r="J53" s="242"/>
    </row>
    <row r="54" spans="1:10" ht="25.5" customHeight="1" x14ac:dyDescent="0.2">
      <c r="A54" s="123"/>
      <c r="B54" s="125" t="s">
        <v>70</v>
      </c>
      <c r="C54" s="243" t="s">
        <v>71</v>
      </c>
      <c r="D54" s="244"/>
      <c r="E54" s="244"/>
      <c r="F54" s="135" t="s">
        <v>24</v>
      </c>
      <c r="G54" s="136"/>
      <c r="H54" s="136"/>
      <c r="I54" s="242">
        <f>'Rozpočet Pol'!G35</f>
        <v>0</v>
      </c>
      <c r="J54" s="242"/>
    </row>
    <row r="55" spans="1:10" ht="25.5" customHeight="1" x14ac:dyDescent="0.2">
      <c r="A55" s="123"/>
      <c r="B55" s="125" t="s">
        <v>72</v>
      </c>
      <c r="C55" s="243" t="s">
        <v>73</v>
      </c>
      <c r="D55" s="244"/>
      <c r="E55" s="244"/>
      <c r="F55" s="135" t="s">
        <v>24</v>
      </c>
      <c r="G55" s="136"/>
      <c r="H55" s="136"/>
      <c r="I55" s="242">
        <f>'Rozpočet Pol'!G39</f>
        <v>0</v>
      </c>
      <c r="J55" s="242"/>
    </row>
    <row r="56" spans="1:10" ht="25.5" customHeight="1" x14ac:dyDescent="0.2">
      <c r="A56" s="123"/>
      <c r="B56" s="125" t="s">
        <v>74</v>
      </c>
      <c r="C56" s="243" t="s">
        <v>75</v>
      </c>
      <c r="D56" s="244"/>
      <c r="E56" s="244"/>
      <c r="F56" s="135" t="s">
        <v>24</v>
      </c>
      <c r="G56" s="136"/>
      <c r="H56" s="136"/>
      <c r="I56" s="242">
        <f>'Rozpočet Pol'!G42</f>
        <v>0</v>
      </c>
      <c r="J56" s="242"/>
    </row>
    <row r="57" spans="1:10" ht="25.5" customHeight="1" x14ac:dyDescent="0.2">
      <c r="A57" s="123"/>
      <c r="B57" s="125" t="s">
        <v>76</v>
      </c>
      <c r="C57" s="243" t="s">
        <v>77</v>
      </c>
      <c r="D57" s="244"/>
      <c r="E57" s="244"/>
      <c r="F57" s="135" t="s">
        <v>24</v>
      </c>
      <c r="G57" s="136"/>
      <c r="H57" s="136"/>
      <c r="I57" s="242">
        <f>'Rozpočet Pol'!G47</f>
        <v>0</v>
      </c>
      <c r="J57" s="242"/>
    </row>
    <row r="58" spans="1:10" ht="25.5" customHeight="1" x14ac:dyDescent="0.2">
      <c r="A58" s="123"/>
      <c r="B58" s="125" t="s">
        <v>78</v>
      </c>
      <c r="C58" s="243" t="s">
        <v>79</v>
      </c>
      <c r="D58" s="244"/>
      <c r="E58" s="244"/>
      <c r="F58" s="135" t="s">
        <v>24</v>
      </c>
      <c r="G58" s="136"/>
      <c r="H58" s="136"/>
      <c r="I58" s="242">
        <f>'Rozpočet Pol'!G53</f>
        <v>0</v>
      </c>
      <c r="J58" s="242"/>
    </row>
    <row r="59" spans="1:10" ht="25.5" customHeight="1" x14ac:dyDescent="0.2">
      <c r="A59" s="123"/>
      <c r="B59" s="125" t="s">
        <v>80</v>
      </c>
      <c r="C59" s="243" t="s">
        <v>81</v>
      </c>
      <c r="D59" s="244"/>
      <c r="E59" s="244"/>
      <c r="F59" s="135" t="s">
        <v>24</v>
      </c>
      <c r="G59" s="136"/>
      <c r="H59" s="136"/>
      <c r="I59" s="242">
        <f>'Rozpočet Pol'!G61</f>
        <v>0</v>
      </c>
      <c r="J59" s="242"/>
    </row>
    <row r="60" spans="1:10" ht="25.5" customHeight="1" x14ac:dyDescent="0.2">
      <c r="A60" s="123"/>
      <c r="B60" s="125" t="s">
        <v>82</v>
      </c>
      <c r="C60" s="243" t="s">
        <v>83</v>
      </c>
      <c r="D60" s="244"/>
      <c r="E60" s="244"/>
      <c r="F60" s="135" t="s">
        <v>24</v>
      </c>
      <c r="G60" s="136"/>
      <c r="H60" s="136"/>
      <c r="I60" s="242">
        <f>'Rozpočet Pol'!G68</f>
        <v>0</v>
      </c>
      <c r="J60" s="242"/>
    </row>
    <row r="61" spans="1:10" ht="25.5" customHeight="1" x14ac:dyDescent="0.2">
      <c r="A61" s="123"/>
      <c r="B61" s="125" t="s">
        <v>84</v>
      </c>
      <c r="C61" s="243" t="s">
        <v>85</v>
      </c>
      <c r="D61" s="244"/>
      <c r="E61" s="244"/>
      <c r="F61" s="135" t="s">
        <v>24</v>
      </c>
      <c r="G61" s="136"/>
      <c r="H61" s="136"/>
      <c r="I61" s="242">
        <f>'Rozpočet Pol'!G70</f>
        <v>0</v>
      </c>
      <c r="J61" s="242"/>
    </row>
    <row r="62" spans="1:10" ht="25.5" customHeight="1" x14ac:dyDescent="0.2">
      <c r="A62" s="123"/>
      <c r="B62" s="125" t="s">
        <v>86</v>
      </c>
      <c r="C62" s="243" t="s">
        <v>87</v>
      </c>
      <c r="D62" s="244"/>
      <c r="E62" s="244"/>
      <c r="F62" s="135" t="s">
        <v>25</v>
      </c>
      <c r="G62" s="136"/>
      <c r="H62" s="136"/>
      <c r="I62" s="242">
        <f>'Rozpočet Pol'!G73</f>
        <v>0</v>
      </c>
      <c r="J62" s="242"/>
    </row>
    <row r="63" spans="1:10" ht="25.5" customHeight="1" x14ac:dyDescent="0.2">
      <c r="A63" s="123"/>
      <c r="B63" s="132" t="s">
        <v>88</v>
      </c>
      <c r="C63" s="246" t="s">
        <v>26</v>
      </c>
      <c r="D63" s="247"/>
      <c r="E63" s="247"/>
      <c r="F63" s="137" t="s">
        <v>88</v>
      </c>
      <c r="G63" s="138"/>
      <c r="H63" s="138"/>
      <c r="I63" s="245">
        <f>'Rozpočet Pol'!G78</f>
        <v>0</v>
      </c>
      <c r="J63" s="245"/>
    </row>
    <row r="64" spans="1:10" ht="25.5" customHeight="1" x14ac:dyDescent="0.2">
      <c r="A64" s="124"/>
      <c r="B64" s="128" t="s">
        <v>1</v>
      </c>
      <c r="C64" s="128"/>
      <c r="D64" s="129"/>
      <c r="E64" s="129"/>
      <c r="F64" s="139"/>
      <c r="G64" s="140"/>
      <c r="H64" s="140"/>
      <c r="I64" s="248">
        <f>SUM(I49:I63)</f>
        <v>0</v>
      </c>
      <c r="J64" s="248"/>
    </row>
    <row r="65" spans="6:10" x14ac:dyDescent="0.2">
      <c r="F65" s="141"/>
      <c r="G65" s="96"/>
      <c r="H65" s="141"/>
      <c r="I65" s="96"/>
      <c r="J65" s="96"/>
    </row>
    <row r="66" spans="6:10" x14ac:dyDescent="0.2">
      <c r="F66" s="141"/>
      <c r="G66" s="96"/>
      <c r="H66" s="141"/>
      <c r="I66" s="96"/>
      <c r="J66" s="96"/>
    </row>
    <row r="67" spans="6:10" x14ac:dyDescent="0.2">
      <c r="F67" s="141"/>
      <c r="G67" s="96"/>
      <c r="H67" s="141"/>
      <c r="I67" s="96"/>
      <c r="J6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I62:J62"/>
    <mergeCell ref="C62:E62"/>
    <mergeCell ref="I63:J63"/>
    <mergeCell ref="C63:E63"/>
    <mergeCell ref="I64:J64"/>
    <mergeCell ref="I59:J59"/>
    <mergeCell ref="C59:E59"/>
    <mergeCell ref="I60:J60"/>
    <mergeCell ref="C60:E60"/>
    <mergeCell ref="I61:J61"/>
    <mergeCell ref="C61:E61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1"/>
  <sheetViews>
    <sheetView tabSelected="1" topLeftCell="A27" workbookViewId="0">
      <selection activeCell="F9" sqref="F9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42578125" customWidth="1"/>
    <col min="5" max="5" width="10.42578125" customWidth="1"/>
    <col min="6" max="6" width="9.71093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265" t="s">
        <v>6</v>
      </c>
      <c r="B1" s="265"/>
      <c r="C1" s="265"/>
      <c r="D1" s="265"/>
      <c r="E1" s="265"/>
      <c r="F1" s="265"/>
      <c r="G1" s="265"/>
      <c r="AE1" t="s">
        <v>91</v>
      </c>
    </row>
    <row r="2" spans="1:60" ht="25.15" customHeight="1" x14ac:dyDescent="0.2">
      <c r="A2" s="146" t="s">
        <v>90</v>
      </c>
      <c r="B2" s="144"/>
      <c r="C2" s="266" t="s">
        <v>46</v>
      </c>
      <c r="D2" s="267"/>
      <c r="E2" s="267"/>
      <c r="F2" s="267"/>
      <c r="G2" s="268"/>
      <c r="AE2" t="s">
        <v>92</v>
      </c>
    </row>
    <row r="3" spans="1:60" ht="25.15" customHeight="1" x14ac:dyDescent="0.2">
      <c r="A3" s="147" t="s">
        <v>7</v>
      </c>
      <c r="B3" s="145"/>
      <c r="C3" s="269" t="s">
        <v>43</v>
      </c>
      <c r="D3" s="270"/>
      <c r="E3" s="270"/>
      <c r="F3" s="270"/>
      <c r="G3" s="271"/>
      <c r="AE3" t="s">
        <v>93</v>
      </c>
    </row>
    <row r="4" spans="1:60" ht="25.15" hidden="1" customHeight="1" x14ac:dyDescent="0.2">
      <c r="A4" s="147" t="s">
        <v>8</v>
      </c>
      <c r="B4" s="145"/>
      <c r="C4" s="269"/>
      <c r="D4" s="270"/>
      <c r="E4" s="270"/>
      <c r="F4" s="270"/>
      <c r="G4" s="271"/>
      <c r="AE4" t="s">
        <v>94</v>
      </c>
    </row>
    <row r="5" spans="1:60" hidden="1" x14ac:dyDescent="0.2">
      <c r="A5" s="148" t="s">
        <v>95</v>
      </c>
      <c r="B5" s="149"/>
      <c r="C5" s="150"/>
      <c r="D5" s="151"/>
      <c r="E5" s="151"/>
      <c r="F5" s="151"/>
      <c r="G5" s="152"/>
      <c r="AE5" t="s">
        <v>96</v>
      </c>
    </row>
    <row r="7" spans="1:60" ht="38.25" x14ac:dyDescent="0.2">
      <c r="A7" s="157" t="s">
        <v>97</v>
      </c>
      <c r="B7" s="158" t="s">
        <v>98</v>
      </c>
      <c r="C7" s="158" t="s">
        <v>99</v>
      </c>
      <c r="D7" s="157" t="s">
        <v>100</v>
      </c>
      <c r="E7" s="157" t="s">
        <v>101</v>
      </c>
      <c r="F7" s="153" t="s">
        <v>102</v>
      </c>
      <c r="G7" s="174" t="s">
        <v>28</v>
      </c>
      <c r="H7" s="175" t="s">
        <v>29</v>
      </c>
      <c r="I7" s="175" t="s">
        <v>103</v>
      </c>
      <c r="J7" s="175" t="s">
        <v>30</v>
      </c>
      <c r="K7" s="175" t="s">
        <v>104</v>
      </c>
      <c r="L7" s="175" t="s">
        <v>105</v>
      </c>
      <c r="M7" s="175" t="s">
        <v>106</v>
      </c>
      <c r="N7" s="175" t="s">
        <v>107</v>
      </c>
      <c r="O7" s="175" t="s">
        <v>108</v>
      </c>
      <c r="P7" s="175" t="s">
        <v>109</v>
      </c>
      <c r="Q7" s="175" t="s">
        <v>110</v>
      </c>
      <c r="R7" s="175" t="s">
        <v>111</v>
      </c>
      <c r="S7" s="175" t="s">
        <v>112</v>
      </c>
      <c r="T7" s="175" t="s">
        <v>113</v>
      </c>
      <c r="U7" s="160" t="s">
        <v>114</v>
      </c>
    </row>
    <row r="8" spans="1:60" x14ac:dyDescent="0.2">
      <c r="A8" s="176" t="s">
        <v>115</v>
      </c>
      <c r="B8" s="177" t="s">
        <v>60</v>
      </c>
      <c r="C8" s="178" t="s">
        <v>61</v>
      </c>
      <c r="D8" s="179"/>
      <c r="E8" s="180"/>
      <c r="F8" s="181"/>
      <c r="G8" s="181">
        <f>SUMIF(AE9:AE12,"&lt;&gt;NOR",G9:G12)</f>
        <v>0</v>
      </c>
      <c r="H8" s="181"/>
      <c r="I8" s="181">
        <f>SUM(I9:I12)</f>
        <v>0</v>
      </c>
      <c r="J8" s="181"/>
      <c r="K8" s="181">
        <f>SUM(K9:K12)</f>
        <v>0</v>
      </c>
      <c r="L8" s="181"/>
      <c r="M8" s="181">
        <f>SUM(M9:M12)</f>
        <v>0</v>
      </c>
      <c r="N8" s="159"/>
      <c r="O8" s="159">
        <f>SUM(O9:O12)</f>
        <v>0.88508000000000009</v>
      </c>
      <c r="P8" s="159"/>
      <c r="Q8" s="159">
        <f>SUM(Q9:Q12)</f>
        <v>0</v>
      </c>
      <c r="R8" s="159"/>
      <c r="S8" s="159"/>
      <c r="T8" s="176"/>
      <c r="U8" s="159">
        <f>SUM(U9:U12)</f>
        <v>10.29</v>
      </c>
      <c r="AE8" t="s">
        <v>116</v>
      </c>
    </row>
    <row r="9" spans="1:60" ht="22.5" outlineLevel="1" x14ac:dyDescent="0.2">
      <c r="A9" s="155">
        <v>1</v>
      </c>
      <c r="B9" s="161" t="s">
        <v>117</v>
      </c>
      <c r="C9" s="194" t="s">
        <v>118</v>
      </c>
      <c r="D9" s="163" t="s">
        <v>119</v>
      </c>
      <c r="E9" s="169">
        <v>15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15</v>
      </c>
      <c r="M9" s="172">
        <f>G9*(1+L9/100)</f>
        <v>0</v>
      </c>
      <c r="N9" s="164">
        <v>1.56E-3</v>
      </c>
      <c r="O9" s="164">
        <f>ROUND(E9*N9,5)</f>
        <v>2.3400000000000001E-2</v>
      </c>
      <c r="P9" s="164">
        <v>0</v>
      </c>
      <c r="Q9" s="164">
        <f>ROUND(E9*P9,5)</f>
        <v>0</v>
      </c>
      <c r="R9" s="164"/>
      <c r="S9" s="164"/>
      <c r="T9" s="165">
        <v>0.21</v>
      </c>
      <c r="U9" s="164">
        <f>ROUND(E9*T9,2)</f>
        <v>3.15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120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22.5" outlineLevel="1" x14ac:dyDescent="0.2">
      <c r="A10" s="155">
        <v>2</v>
      </c>
      <c r="B10" s="161" t="s">
        <v>121</v>
      </c>
      <c r="C10" s="194" t="s">
        <v>122</v>
      </c>
      <c r="D10" s="163" t="s">
        <v>123</v>
      </c>
      <c r="E10" s="169">
        <v>1</v>
      </c>
      <c r="F10" s="171"/>
      <c r="G10" s="172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15</v>
      </c>
      <c r="M10" s="172">
        <f>G10*(1+L10/100)</f>
        <v>0</v>
      </c>
      <c r="N10" s="164">
        <v>0.193</v>
      </c>
      <c r="O10" s="164">
        <f>ROUND(E10*N10,5)</f>
        <v>0.193</v>
      </c>
      <c r="P10" s="164">
        <v>0</v>
      </c>
      <c r="Q10" s="164">
        <f>ROUND(E10*P10,5)</f>
        <v>0</v>
      </c>
      <c r="R10" s="164"/>
      <c r="S10" s="164"/>
      <c r="T10" s="165">
        <v>0.10764</v>
      </c>
      <c r="U10" s="164">
        <f>ROUND(E10*T10,2)</f>
        <v>0.11</v>
      </c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120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2.5" outlineLevel="1" x14ac:dyDescent="0.2">
      <c r="A11" s="155">
        <v>3</v>
      </c>
      <c r="B11" s="161" t="s">
        <v>124</v>
      </c>
      <c r="C11" s="194" t="s">
        <v>125</v>
      </c>
      <c r="D11" s="163" t="s">
        <v>119</v>
      </c>
      <c r="E11" s="169">
        <v>51.8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15</v>
      </c>
      <c r="M11" s="172">
        <f>G11*(1+L11/100)</f>
        <v>0</v>
      </c>
      <c r="N11" s="164">
        <v>2.5999999999999999E-3</v>
      </c>
      <c r="O11" s="164">
        <f>ROUND(E11*N11,5)</f>
        <v>0.13467999999999999</v>
      </c>
      <c r="P11" s="164">
        <v>0</v>
      </c>
      <c r="Q11" s="164">
        <f>ROUND(E11*P11,5)</f>
        <v>0</v>
      </c>
      <c r="R11" s="164"/>
      <c r="S11" s="164"/>
      <c r="T11" s="165">
        <v>0.13350000000000001</v>
      </c>
      <c r="U11" s="164">
        <f>ROUND(E11*T11,2)</f>
        <v>6.92</v>
      </c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120</v>
      </c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>
        <v>4</v>
      </c>
      <c r="B12" s="161" t="s">
        <v>126</v>
      </c>
      <c r="C12" s="194" t="s">
        <v>127</v>
      </c>
      <c r="D12" s="163" t="s">
        <v>123</v>
      </c>
      <c r="E12" s="169">
        <v>1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15</v>
      </c>
      <c r="M12" s="172">
        <f>G12*(1+L12/100)</f>
        <v>0</v>
      </c>
      <c r="N12" s="164">
        <v>0.53400000000000003</v>
      </c>
      <c r="O12" s="164">
        <f>ROUND(E12*N12,5)</f>
        <v>0.53400000000000003</v>
      </c>
      <c r="P12" s="164">
        <v>0</v>
      </c>
      <c r="Q12" s="164">
        <f>ROUND(E12*P12,5)</f>
        <v>0</v>
      </c>
      <c r="R12" s="164"/>
      <c r="S12" s="164"/>
      <c r="T12" s="165">
        <v>0.10854999999999999</v>
      </c>
      <c r="U12" s="164">
        <f>ROUND(E12*T12,2)</f>
        <v>0.11</v>
      </c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120</v>
      </c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x14ac:dyDescent="0.2">
      <c r="A13" s="156" t="s">
        <v>115</v>
      </c>
      <c r="B13" s="162" t="s">
        <v>62</v>
      </c>
      <c r="C13" s="195" t="s">
        <v>63</v>
      </c>
      <c r="D13" s="166"/>
      <c r="E13" s="170"/>
      <c r="F13" s="173"/>
      <c r="G13" s="173">
        <f>SUMIF(AE14:AE15,"&lt;&gt;NOR",G14:G15)</f>
        <v>0</v>
      </c>
      <c r="H13" s="173"/>
      <c r="I13" s="173">
        <f>SUM(I14:I15)</f>
        <v>0</v>
      </c>
      <c r="J13" s="173"/>
      <c r="K13" s="173">
        <f>SUM(K14:K15)</f>
        <v>0</v>
      </c>
      <c r="L13" s="173"/>
      <c r="M13" s="173">
        <f>SUM(M14:M15)</f>
        <v>0</v>
      </c>
      <c r="N13" s="167"/>
      <c r="O13" s="167">
        <f>SUM(O14:O15)</f>
        <v>5.1999999999999995E-4</v>
      </c>
      <c r="P13" s="167"/>
      <c r="Q13" s="167">
        <f>SUM(Q14:Q15)</f>
        <v>0</v>
      </c>
      <c r="R13" s="167"/>
      <c r="S13" s="167"/>
      <c r="T13" s="168"/>
      <c r="U13" s="167">
        <f>SUM(U14:U15)</f>
        <v>9.32</v>
      </c>
      <c r="AE13" t="s">
        <v>116</v>
      </c>
    </row>
    <row r="14" spans="1:60" outlineLevel="1" x14ac:dyDescent="0.2">
      <c r="A14" s="155">
        <v>5</v>
      </c>
      <c r="B14" s="161" t="s">
        <v>128</v>
      </c>
      <c r="C14" s="194" t="s">
        <v>129</v>
      </c>
      <c r="D14" s="163" t="s">
        <v>130</v>
      </c>
      <c r="E14" s="169">
        <v>169.16499999999999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15</v>
      </c>
      <c r="M14" s="172">
        <f>G14*(1+L14/100)</f>
        <v>0</v>
      </c>
      <c r="N14" s="164">
        <v>0</v>
      </c>
      <c r="O14" s="164">
        <f>ROUND(E14*N14,5)</f>
        <v>0</v>
      </c>
      <c r="P14" s="164">
        <v>0</v>
      </c>
      <c r="Q14" s="164">
        <f>ROUND(E14*P14,5)</f>
        <v>0</v>
      </c>
      <c r="R14" s="164"/>
      <c r="S14" s="164"/>
      <c r="T14" s="165">
        <v>1.4999999999999999E-2</v>
      </c>
      <c r="U14" s="164">
        <f>ROUND(E14*T14,2)</f>
        <v>2.54</v>
      </c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120</v>
      </c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>
        <v>6</v>
      </c>
      <c r="B15" s="161" t="s">
        <v>131</v>
      </c>
      <c r="C15" s="194" t="s">
        <v>132</v>
      </c>
      <c r="D15" s="163" t="s">
        <v>130</v>
      </c>
      <c r="E15" s="169">
        <v>52.164999999999999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15</v>
      </c>
      <c r="M15" s="172">
        <f>G15*(1+L15/100)</f>
        <v>0</v>
      </c>
      <c r="N15" s="164">
        <v>1.0000000000000001E-5</v>
      </c>
      <c r="O15" s="164">
        <f>ROUND(E15*N15,5)</f>
        <v>5.1999999999999995E-4</v>
      </c>
      <c r="P15" s="164">
        <v>0</v>
      </c>
      <c r="Q15" s="164">
        <f>ROUND(E15*P15,5)</f>
        <v>0</v>
      </c>
      <c r="R15" s="164"/>
      <c r="S15" s="164"/>
      <c r="T15" s="165">
        <v>0.13</v>
      </c>
      <c r="U15" s="164">
        <f>ROUND(E15*T15,2)</f>
        <v>6.78</v>
      </c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120</v>
      </c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x14ac:dyDescent="0.2">
      <c r="A16" s="156" t="s">
        <v>115</v>
      </c>
      <c r="B16" s="162" t="s">
        <v>64</v>
      </c>
      <c r="C16" s="195" t="s">
        <v>65</v>
      </c>
      <c r="D16" s="166"/>
      <c r="E16" s="170"/>
      <c r="F16" s="173"/>
      <c r="G16" s="173">
        <f>SUMIF(AE17:AE26,"&lt;&gt;NOR",G17:G26)</f>
        <v>0</v>
      </c>
      <c r="H16" s="173"/>
      <c r="I16" s="173">
        <f>SUM(I17:I26)</f>
        <v>0</v>
      </c>
      <c r="J16" s="173"/>
      <c r="K16" s="173">
        <f>SUM(K17:K26)</f>
        <v>0</v>
      </c>
      <c r="L16" s="173"/>
      <c r="M16" s="173">
        <f>SUM(M17:M26)</f>
        <v>0</v>
      </c>
      <c r="N16" s="167"/>
      <c r="O16" s="167">
        <f>SUM(O17:O26)</f>
        <v>2.5509999999999998E-2</v>
      </c>
      <c r="P16" s="167"/>
      <c r="Q16" s="167">
        <f>SUM(Q17:Q26)</f>
        <v>0.62397000000000002</v>
      </c>
      <c r="R16" s="167"/>
      <c r="S16" s="167"/>
      <c r="T16" s="168"/>
      <c r="U16" s="167">
        <f>SUM(U17:U26)</f>
        <v>23.240000000000002</v>
      </c>
      <c r="AE16" t="s">
        <v>116</v>
      </c>
    </row>
    <row r="17" spans="1:60" outlineLevel="1" x14ac:dyDescent="0.2">
      <c r="A17" s="155">
        <v>7</v>
      </c>
      <c r="B17" s="161" t="s">
        <v>133</v>
      </c>
      <c r="C17" s="194" t="s">
        <v>134</v>
      </c>
      <c r="D17" s="163" t="s">
        <v>135</v>
      </c>
      <c r="E17" s="169">
        <v>7.8750000000000001E-2</v>
      </c>
      <c r="F17" s="171"/>
      <c r="G17" s="172">
        <f t="shared" ref="G17:G26" si="0">ROUND(E17*F17,2)</f>
        <v>0</v>
      </c>
      <c r="H17" s="171"/>
      <c r="I17" s="172">
        <f t="shared" ref="I17:I26" si="1">ROUND(E17*H17,2)</f>
        <v>0</v>
      </c>
      <c r="J17" s="171"/>
      <c r="K17" s="172">
        <f t="shared" ref="K17:K26" si="2">ROUND(E17*J17,2)</f>
        <v>0</v>
      </c>
      <c r="L17" s="172">
        <v>15</v>
      </c>
      <c r="M17" s="172">
        <f t="shared" ref="M17:M26" si="3">G17*(1+L17/100)</f>
        <v>0</v>
      </c>
      <c r="N17" s="164">
        <v>1.39E-3</v>
      </c>
      <c r="O17" s="164">
        <f t="shared" ref="O17:O26" si="4">ROUND(E17*N17,5)</f>
        <v>1.1E-4</v>
      </c>
      <c r="P17" s="164">
        <v>1.8</v>
      </c>
      <c r="Q17" s="164">
        <f t="shared" ref="Q17:Q26" si="5">ROUND(E17*P17,5)</f>
        <v>0.14174999999999999</v>
      </c>
      <c r="R17" s="164"/>
      <c r="S17" s="164"/>
      <c r="T17" s="165">
        <v>12.256</v>
      </c>
      <c r="U17" s="164">
        <f t="shared" ref="U17:U26" si="6">ROUND(E17*T17,2)</f>
        <v>0.97</v>
      </c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120</v>
      </c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>
        <v>8</v>
      </c>
      <c r="B18" s="161" t="s">
        <v>136</v>
      </c>
      <c r="C18" s="194" t="s">
        <v>137</v>
      </c>
      <c r="D18" s="163" t="s">
        <v>119</v>
      </c>
      <c r="E18" s="169">
        <v>51.83</v>
      </c>
      <c r="F18" s="171"/>
      <c r="G18" s="172">
        <f t="shared" si="0"/>
        <v>0</v>
      </c>
      <c r="H18" s="171"/>
      <c r="I18" s="172">
        <f t="shared" si="1"/>
        <v>0</v>
      </c>
      <c r="J18" s="171"/>
      <c r="K18" s="172">
        <f t="shared" si="2"/>
        <v>0</v>
      </c>
      <c r="L18" s="172">
        <v>15</v>
      </c>
      <c r="M18" s="172">
        <f t="shared" si="3"/>
        <v>0</v>
      </c>
      <c r="N18" s="164">
        <v>4.8999999999999998E-4</v>
      </c>
      <c r="O18" s="164">
        <f t="shared" si="4"/>
        <v>2.5399999999999999E-2</v>
      </c>
      <c r="P18" s="164">
        <v>8.9999999999999993E-3</v>
      </c>
      <c r="Q18" s="164">
        <f t="shared" si="5"/>
        <v>0.46647</v>
      </c>
      <c r="R18" s="164"/>
      <c r="S18" s="164"/>
      <c r="T18" s="165">
        <v>0.30099999999999999</v>
      </c>
      <c r="U18" s="164">
        <f t="shared" si="6"/>
        <v>15.6</v>
      </c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120</v>
      </c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>
        <v>9</v>
      </c>
      <c r="B19" s="161" t="s">
        <v>138</v>
      </c>
      <c r="C19" s="194" t="s">
        <v>139</v>
      </c>
      <c r="D19" s="163" t="s">
        <v>119</v>
      </c>
      <c r="E19" s="169">
        <v>15</v>
      </c>
      <c r="F19" s="171"/>
      <c r="G19" s="172">
        <f t="shared" si="0"/>
        <v>0</v>
      </c>
      <c r="H19" s="171"/>
      <c r="I19" s="172">
        <f t="shared" si="1"/>
        <v>0</v>
      </c>
      <c r="J19" s="171"/>
      <c r="K19" s="172">
        <f t="shared" si="2"/>
        <v>0</v>
      </c>
      <c r="L19" s="172">
        <v>15</v>
      </c>
      <c r="M19" s="172">
        <f t="shared" si="3"/>
        <v>0</v>
      </c>
      <c r="N19" s="164">
        <v>0</v>
      </c>
      <c r="O19" s="164">
        <f t="shared" si="4"/>
        <v>0</v>
      </c>
      <c r="P19" s="164">
        <v>1.0499999999999999E-3</v>
      </c>
      <c r="Q19" s="164">
        <f t="shared" si="5"/>
        <v>1.575E-2</v>
      </c>
      <c r="R19" s="164"/>
      <c r="S19" s="164"/>
      <c r="T19" s="165">
        <v>0.15160000000000001</v>
      </c>
      <c r="U19" s="164">
        <f t="shared" si="6"/>
        <v>2.27</v>
      </c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120</v>
      </c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>
        <v>10</v>
      </c>
      <c r="B20" s="161" t="s">
        <v>140</v>
      </c>
      <c r="C20" s="194" t="s">
        <v>141</v>
      </c>
      <c r="D20" s="163" t="s">
        <v>142</v>
      </c>
      <c r="E20" s="169">
        <v>0.753</v>
      </c>
      <c r="F20" s="171"/>
      <c r="G20" s="172">
        <f t="shared" si="0"/>
        <v>0</v>
      </c>
      <c r="H20" s="171"/>
      <c r="I20" s="172">
        <f t="shared" si="1"/>
        <v>0</v>
      </c>
      <c r="J20" s="171"/>
      <c r="K20" s="172">
        <f t="shared" si="2"/>
        <v>0</v>
      </c>
      <c r="L20" s="172">
        <v>15</v>
      </c>
      <c r="M20" s="172">
        <f t="shared" si="3"/>
        <v>0</v>
      </c>
      <c r="N20" s="164">
        <v>0</v>
      </c>
      <c r="O20" s="164">
        <f t="shared" si="4"/>
        <v>0</v>
      </c>
      <c r="P20" s="164">
        <v>0</v>
      </c>
      <c r="Q20" s="164">
        <f t="shared" si="5"/>
        <v>0</v>
      </c>
      <c r="R20" s="164"/>
      <c r="S20" s="164"/>
      <c r="T20" s="165">
        <v>0</v>
      </c>
      <c r="U20" s="164">
        <f t="shared" si="6"/>
        <v>0</v>
      </c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120</v>
      </c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>
        <v>11</v>
      </c>
      <c r="B21" s="161" t="s">
        <v>143</v>
      </c>
      <c r="C21" s="194" t="s">
        <v>144</v>
      </c>
      <c r="D21" s="163" t="s">
        <v>142</v>
      </c>
      <c r="E21" s="169">
        <v>0.753</v>
      </c>
      <c r="F21" s="171"/>
      <c r="G21" s="172">
        <f t="shared" si="0"/>
        <v>0</v>
      </c>
      <c r="H21" s="171"/>
      <c r="I21" s="172">
        <f t="shared" si="1"/>
        <v>0</v>
      </c>
      <c r="J21" s="171"/>
      <c r="K21" s="172">
        <f t="shared" si="2"/>
        <v>0</v>
      </c>
      <c r="L21" s="172">
        <v>15</v>
      </c>
      <c r="M21" s="172">
        <f t="shared" si="3"/>
        <v>0</v>
      </c>
      <c r="N21" s="164">
        <v>0</v>
      </c>
      <c r="O21" s="164">
        <f t="shared" si="4"/>
        <v>0</v>
      </c>
      <c r="P21" s="164">
        <v>0</v>
      </c>
      <c r="Q21" s="164">
        <f t="shared" si="5"/>
        <v>0</v>
      </c>
      <c r="R21" s="164"/>
      <c r="S21" s="164"/>
      <c r="T21" s="165">
        <v>2.0089999999999999</v>
      </c>
      <c r="U21" s="164">
        <f t="shared" si="6"/>
        <v>1.51</v>
      </c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120</v>
      </c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>
        <v>12</v>
      </c>
      <c r="B22" s="161" t="s">
        <v>145</v>
      </c>
      <c r="C22" s="194" t="s">
        <v>146</v>
      </c>
      <c r="D22" s="163" t="s">
        <v>142</v>
      </c>
      <c r="E22" s="169">
        <v>1.56</v>
      </c>
      <c r="F22" s="171"/>
      <c r="G22" s="172">
        <f t="shared" si="0"/>
        <v>0</v>
      </c>
      <c r="H22" s="171"/>
      <c r="I22" s="172">
        <f t="shared" si="1"/>
        <v>0</v>
      </c>
      <c r="J22" s="171"/>
      <c r="K22" s="172">
        <f t="shared" si="2"/>
        <v>0</v>
      </c>
      <c r="L22" s="172">
        <v>15</v>
      </c>
      <c r="M22" s="172">
        <f t="shared" si="3"/>
        <v>0</v>
      </c>
      <c r="N22" s="164">
        <v>0</v>
      </c>
      <c r="O22" s="164">
        <f t="shared" si="4"/>
        <v>0</v>
      </c>
      <c r="P22" s="164">
        <v>0</v>
      </c>
      <c r="Q22" s="164">
        <f t="shared" si="5"/>
        <v>0</v>
      </c>
      <c r="R22" s="164"/>
      <c r="S22" s="164"/>
      <c r="T22" s="165">
        <v>0.65300000000000002</v>
      </c>
      <c r="U22" s="164">
        <f t="shared" si="6"/>
        <v>1.02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120</v>
      </c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>
        <v>13</v>
      </c>
      <c r="B23" s="161" t="s">
        <v>147</v>
      </c>
      <c r="C23" s="194" t="s">
        <v>148</v>
      </c>
      <c r="D23" s="163" t="s">
        <v>142</v>
      </c>
      <c r="E23" s="169">
        <v>0.753</v>
      </c>
      <c r="F23" s="171"/>
      <c r="G23" s="172">
        <f t="shared" si="0"/>
        <v>0</v>
      </c>
      <c r="H23" s="171"/>
      <c r="I23" s="172">
        <f t="shared" si="1"/>
        <v>0</v>
      </c>
      <c r="J23" s="171"/>
      <c r="K23" s="172">
        <f t="shared" si="2"/>
        <v>0</v>
      </c>
      <c r="L23" s="172">
        <v>15</v>
      </c>
      <c r="M23" s="172">
        <f t="shared" si="3"/>
        <v>0</v>
      </c>
      <c r="N23" s="164">
        <v>0</v>
      </c>
      <c r="O23" s="164">
        <f t="shared" si="4"/>
        <v>0</v>
      </c>
      <c r="P23" s="164">
        <v>0</v>
      </c>
      <c r="Q23" s="164">
        <f t="shared" si="5"/>
        <v>0</v>
      </c>
      <c r="R23" s="164"/>
      <c r="S23" s="164"/>
      <c r="T23" s="165">
        <v>0.49</v>
      </c>
      <c r="U23" s="164">
        <f t="shared" si="6"/>
        <v>0.37</v>
      </c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120</v>
      </c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>
        <v>14</v>
      </c>
      <c r="B24" s="161" t="s">
        <v>149</v>
      </c>
      <c r="C24" s="194" t="s">
        <v>150</v>
      </c>
      <c r="D24" s="163" t="s">
        <v>142</v>
      </c>
      <c r="E24" s="169">
        <v>7.53</v>
      </c>
      <c r="F24" s="171"/>
      <c r="G24" s="172">
        <f t="shared" si="0"/>
        <v>0</v>
      </c>
      <c r="H24" s="171"/>
      <c r="I24" s="172">
        <f t="shared" si="1"/>
        <v>0</v>
      </c>
      <c r="J24" s="171"/>
      <c r="K24" s="172">
        <f t="shared" si="2"/>
        <v>0</v>
      </c>
      <c r="L24" s="172">
        <v>15</v>
      </c>
      <c r="M24" s="172">
        <f t="shared" si="3"/>
        <v>0</v>
      </c>
      <c r="N24" s="164">
        <v>0</v>
      </c>
      <c r="O24" s="164">
        <f t="shared" si="4"/>
        <v>0</v>
      </c>
      <c r="P24" s="164">
        <v>0</v>
      </c>
      <c r="Q24" s="164">
        <f t="shared" si="5"/>
        <v>0</v>
      </c>
      <c r="R24" s="164"/>
      <c r="S24" s="164"/>
      <c r="T24" s="165">
        <v>0</v>
      </c>
      <c r="U24" s="164">
        <f t="shared" si="6"/>
        <v>0</v>
      </c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120</v>
      </c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>
        <v>15</v>
      </c>
      <c r="B25" s="161" t="s">
        <v>151</v>
      </c>
      <c r="C25" s="194" t="s">
        <v>152</v>
      </c>
      <c r="D25" s="163" t="s">
        <v>142</v>
      </c>
      <c r="E25" s="169">
        <v>0.753</v>
      </c>
      <c r="F25" s="171"/>
      <c r="G25" s="172">
        <f t="shared" si="0"/>
        <v>0</v>
      </c>
      <c r="H25" s="171"/>
      <c r="I25" s="172">
        <f t="shared" si="1"/>
        <v>0</v>
      </c>
      <c r="J25" s="171"/>
      <c r="K25" s="172">
        <f t="shared" si="2"/>
        <v>0</v>
      </c>
      <c r="L25" s="172">
        <v>15</v>
      </c>
      <c r="M25" s="172">
        <f t="shared" si="3"/>
        <v>0</v>
      </c>
      <c r="N25" s="164">
        <v>0</v>
      </c>
      <c r="O25" s="164">
        <f t="shared" si="4"/>
        <v>0</v>
      </c>
      <c r="P25" s="164">
        <v>0</v>
      </c>
      <c r="Q25" s="164">
        <f t="shared" si="5"/>
        <v>0</v>
      </c>
      <c r="R25" s="164"/>
      <c r="S25" s="164"/>
      <c r="T25" s="165">
        <v>0.94199999999999995</v>
      </c>
      <c r="U25" s="164">
        <f t="shared" si="6"/>
        <v>0.71</v>
      </c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120</v>
      </c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>
        <v>16</v>
      </c>
      <c r="B26" s="161" t="s">
        <v>153</v>
      </c>
      <c r="C26" s="194" t="s">
        <v>154</v>
      </c>
      <c r="D26" s="163" t="s">
        <v>142</v>
      </c>
      <c r="E26" s="169">
        <v>7.53</v>
      </c>
      <c r="F26" s="171"/>
      <c r="G26" s="172">
        <f t="shared" si="0"/>
        <v>0</v>
      </c>
      <c r="H26" s="171"/>
      <c r="I26" s="172">
        <f t="shared" si="1"/>
        <v>0</v>
      </c>
      <c r="J26" s="171"/>
      <c r="K26" s="172">
        <f t="shared" si="2"/>
        <v>0</v>
      </c>
      <c r="L26" s="172">
        <v>15</v>
      </c>
      <c r="M26" s="172">
        <f t="shared" si="3"/>
        <v>0</v>
      </c>
      <c r="N26" s="164">
        <v>0</v>
      </c>
      <c r="O26" s="164">
        <f t="shared" si="4"/>
        <v>0</v>
      </c>
      <c r="P26" s="164">
        <v>0</v>
      </c>
      <c r="Q26" s="164">
        <f t="shared" si="5"/>
        <v>0</v>
      </c>
      <c r="R26" s="164"/>
      <c r="S26" s="164"/>
      <c r="T26" s="165">
        <v>0.105</v>
      </c>
      <c r="U26" s="164">
        <f t="shared" si="6"/>
        <v>0.79</v>
      </c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120</v>
      </c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x14ac:dyDescent="0.2">
      <c r="A27" s="156" t="s">
        <v>115</v>
      </c>
      <c r="B27" s="162" t="s">
        <v>66</v>
      </c>
      <c r="C27" s="195" t="s">
        <v>67</v>
      </c>
      <c r="D27" s="166"/>
      <c r="E27" s="170"/>
      <c r="F27" s="173"/>
      <c r="G27" s="173">
        <f>SUMIF(AE28:AE28,"&lt;&gt;NOR",G28:G28)</f>
        <v>0</v>
      </c>
      <c r="H27" s="173"/>
      <c r="I27" s="173">
        <f>SUM(I28:I28)</f>
        <v>0</v>
      </c>
      <c r="J27" s="173"/>
      <c r="K27" s="173">
        <f>SUM(K28:K28)</f>
        <v>0</v>
      </c>
      <c r="L27" s="173"/>
      <c r="M27" s="173">
        <f>SUM(M28:M28)</f>
        <v>0</v>
      </c>
      <c r="N27" s="167"/>
      <c r="O27" s="167">
        <f>SUM(O28:O28)</f>
        <v>0</v>
      </c>
      <c r="P27" s="167"/>
      <c r="Q27" s="167">
        <f>SUM(Q28:Q28)</f>
        <v>0</v>
      </c>
      <c r="R27" s="167"/>
      <c r="S27" s="167"/>
      <c r="T27" s="168"/>
      <c r="U27" s="167">
        <f>SUM(U28:U28)</f>
        <v>2.84</v>
      </c>
      <c r="AE27" t="s">
        <v>116</v>
      </c>
    </row>
    <row r="28" spans="1:60" ht="22.5" outlineLevel="1" x14ac:dyDescent="0.2">
      <c r="A28" s="155">
        <v>17</v>
      </c>
      <c r="B28" s="161" t="s">
        <v>155</v>
      </c>
      <c r="C28" s="194" t="s">
        <v>156</v>
      </c>
      <c r="D28" s="163" t="s">
        <v>142</v>
      </c>
      <c r="E28" s="169">
        <v>0.90149999999999997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15</v>
      </c>
      <c r="M28" s="172">
        <f>G28*(1+L28/100)</f>
        <v>0</v>
      </c>
      <c r="N28" s="164">
        <v>0</v>
      </c>
      <c r="O28" s="164">
        <f>ROUND(E28*N28,5)</f>
        <v>0</v>
      </c>
      <c r="P28" s="164">
        <v>0</v>
      </c>
      <c r="Q28" s="164">
        <f>ROUND(E28*P28,5)</f>
        <v>0</v>
      </c>
      <c r="R28" s="164"/>
      <c r="S28" s="164"/>
      <c r="T28" s="165">
        <v>3.15</v>
      </c>
      <c r="U28" s="164">
        <f>ROUND(E28*T28,2)</f>
        <v>2.84</v>
      </c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120</v>
      </c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x14ac:dyDescent="0.2">
      <c r="A29" s="156" t="s">
        <v>115</v>
      </c>
      <c r="B29" s="162" t="s">
        <v>68</v>
      </c>
      <c r="C29" s="195" t="s">
        <v>69</v>
      </c>
      <c r="D29" s="166"/>
      <c r="E29" s="170"/>
      <c r="F29" s="173"/>
      <c r="G29" s="173">
        <f>SUMIF(AE30:AE34,"&lt;&gt;NOR",G30:G34)</f>
        <v>0</v>
      </c>
      <c r="H29" s="173"/>
      <c r="I29" s="173">
        <f>SUM(I30:I34)</f>
        <v>0</v>
      </c>
      <c r="J29" s="173"/>
      <c r="K29" s="173">
        <f>SUM(K30:K34)</f>
        <v>0</v>
      </c>
      <c r="L29" s="173"/>
      <c r="M29" s="173">
        <f>SUM(M30:M34)</f>
        <v>0</v>
      </c>
      <c r="N29" s="167"/>
      <c r="O29" s="167">
        <f>SUM(O30:O34)</f>
        <v>1.525E-2</v>
      </c>
      <c r="P29" s="167"/>
      <c r="Q29" s="167">
        <f>SUM(Q30:Q34)</f>
        <v>2.1220000000000003E-2</v>
      </c>
      <c r="R29" s="167"/>
      <c r="S29" s="167"/>
      <c r="T29" s="168"/>
      <c r="U29" s="167">
        <f>SUM(U30:U34)</f>
        <v>2.5</v>
      </c>
      <c r="AE29" t="s">
        <v>116</v>
      </c>
    </row>
    <row r="30" spans="1:60" outlineLevel="1" x14ac:dyDescent="0.2">
      <c r="A30" s="155">
        <v>18</v>
      </c>
      <c r="B30" s="161" t="s">
        <v>157</v>
      </c>
      <c r="C30" s="194" t="s">
        <v>158</v>
      </c>
      <c r="D30" s="163" t="s">
        <v>159</v>
      </c>
      <c r="E30" s="169">
        <v>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15</v>
      </c>
      <c r="M30" s="172">
        <f>G30*(1+L30/100)</f>
        <v>0</v>
      </c>
      <c r="N30" s="164">
        <v>1.521E-2</v>
      </c>
      <c r="O30" s="164">
        <f>ROUND(E30*N30,5)</f>
        <v>1.521E-2</v>
      </c>
      <c r="P30" s="164">
        <v>0</v>
      </c>
      <c r="Q30" s="164">
        <f>ROUND(E30*P30,5)</f>
        <v>0</v>
      </c>
      <c r="R30" s="164"/>
      <c r="S30" s="164"/>
      <c r="T30" s="165">
        <v>1.1890000000000001</v>
      </c>
      <c r="U30" s="164">
        <f>ROUND(E30*T30,2)</f>
        <v>1.19</v>
      </c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120</v>
      </c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>
        <v>19</v>
      </c>
      <c r="B31" s="161" t="s">
        <v>160</v>
      </c>
      <c r="C31" s="194" t="s">
        <v>161</v>
      </c>
      <c r="D31" s="163" t="s">
        <v>162</v>
      </c>
      <c r="E31" s="169">
        <v>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15</v>
      </c>
      <c r="M31" s="172">
        <f>G31*(1+L31/100)</f>
        <v>0</v>
      </c>
      <c r="N31" s="164">
        <v>4.0000000000000003E-5</v>
      </c>
      <c r="O31" s="164">
        <f>ROUND(E31*N31,5)</f>
        <v>4.0000000000000003E-5</v>
      </c>
      <c r="P31" s="164">
        <v>0</v>
      </c>
      <c r="Q31" s="164">
        <f>ROUND(E31*P31,5)</f>
        <v>0</v>
      </c>
      <c r="R31" s="164"/>
      <c r="S31" s="164"/>
      <c r="T31" s="165">
        <v>0.44500000000000001</v>
      </c>
      <c r="U31" s="164">
        <f>ROUND(E31*T31,2)</f>
        <v>0.45</v>
      </c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120</v>
      </c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>
        <v>20</v>
      </c>
      <c r="B32" s="161" t="s">
        <v>163</v>
      </c>
      <c r="C32" s="194" t="s">
        <v>164</v>
      </c>
      <c r="D32" s="163" t="s">
        <v>159</v>
      </c>
      <c r="E32" s="169">
        <v>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15</v>
      </c>
      <c r="M32" s="172">
        <f>G32*(1+L32/100)</f>
        <v>0</v>
      </c>
      <c r="N32" s="164">
        <v>0</v>
      </c>
      <c r="O32" s="164">
        <f>ROUND(E32*N32,5)</f>
        <v>0</v>
      </c>
      <c r="P32" s="164">
        <v>1.9460000000000002E-2</v>
      </c>
      <c r="Q32" s="164">
        <f>ROUND(E32*P32,5)</f>
        <v>1.9460000000000002E-2</v>
      </c>
      <c r="R32" s="164"/>
      <c r="S32" s="164"/>
      <c r="T32" s="165">
        <v>0.38200000000000001</v>
      </c>
      <c r="U32" s="164">
        <f>ROUND(E32*T32,2)</f>
        <v>0.38</v>
      </c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120</v>
      </c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>
        <v>21</v>
      </c>
      <c r="B33" s="161" t="s">
        <v>165</v>
      </c>
      <c r="C33" s="194" t="s">
        <v>166</v>
      </c>
      <c r="D33" s="163" t="s">
        <v>159</v>
      </c>
      <c r="E33" s="169">
        <v>1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15</v>
      </c>
      <c r="M33" s="172">
        <f>G33*(1+L33/100)</f>
        <v>0</v>
      </c>
      <c r="N33" s="164">
        <v>0</v>
      </c>
      <c r="O33" s="164">
        <f>ROUND(E33*N33,5)</f>
        <v>0</v>
      </c>
      <c r="P33" s="164">
        <v>1.7600000000000001E-3</v>
      </c>
      <c r="Q33" s="164">
        <f>ROUND(E33*P33,5)</f>
        <v>1.7600000000000001E-3</v>
      </c>
      <c r="R33" s="164"/>
      <c r="S33" s="164"/>
      <c r="T33" s="165">
        <v>0.44500000000000001</v>
      </c>
      <c r="U33" s="164">
        <f>ROUND(E33*T33,2)</f>
        <v>0.45</v>
      </c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120</v>
      </c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2.5" outlineLevel="1" x14ac:dyDescent="0.2">
      <c r="A34" s="155">
        <v>22</v>
      </c>
      <c r="B34" s="161" t="s">
        <v>167</v>
      </c>
      <c r="C34" s="194" t="s">
        <v>168</v>
      </c>
      <c r="D34" s="163" t="s">
        <v>142</v>
      </c>
      <c r="E34" s="169">
        <v>2.12E-2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15</v>
      </c>
      <c r="M34" s="172">
        <f>G34*(1+L34/100)</f>
        <v>0</v>
      </c>
      <c r="N34" s="164">
        <v>0</v>
      </c>
      <c r="O34" s="164">
        <f>ROUND(E34*N34,5)</f>
        <v>0</v>
      </c>
      <c r="P34" s="164">
        <v>0</v>
      </c>
      <c r="Q34" s="164">
        <f>ROUND(E34*P34,5)</f>
        <v>0</v>
      </c>
      <c r="R34" s="164"/>
      <c r="S34" s="164"/>
      <c r="T34" s="165">
        <v>1.573</v>
      </c>
      <c r="U34" s="164">
        <f>ROUND(E34*T34,2)</f>
        <v>0.03</v>
      </c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120</v>
      </c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x14ac:dyDescent="0.2">
      <c r="A35" s="156" t="s">
        <v>115</v>
      </c>
      <c r="B35" s="162" t="s">
        <v>70</v>
      </c>
      <c r="C35" s="195" t="s">
        <v>71</v>
      </c>
      <c r="D35" s="166"/>
      <c r="E35" s="170"/>
      <c r="F35" s="173"/>
      <c r="G35" s="173">
        <f>SUMIF(AE36:AE38,"&lt;&gt;NOR",G36:G38)</f>
        <v>0</v>
      </c>
      <c r="H35" s="173"/>
      <c r="I35" s="173">
        <f>SUM(I36:I38)</f>
        <v>0</v>
      </c>
      <c r="J35" s="173"/>
      <c r="K35" s="173">
        <f>SUM(K36:K38)</f>
        <v>0</v>
      </c>
      <c r="L35" s="173"/>
      <c r="M35" s="173">
        <f>SUM(M36:M38)</f>
        <v>0</v>
      </c>
      <c r="N35" s="167"/>
      <c r="O35" s="167">
        <f>SUM(O36:O38)</f>
        <v>0</v>
      </c>
      <c r="P35" s="167"/>
      <c r="Q35" s="167">
        <f>SUM(Q36:Q38)</f>
        <v>0.35836000000000001</v>
      </c>
      <c r="R35" s="167"/>
      <c r="S35" s="167"/>
      <c r="T35" s="168"/>
      <c r="U35" s="167">
        <f>SUM(U36:U38)</f>
        <v>10.610000000000001</v>
      </c>
      <c r="AE35" t="s">
        <v>116</v>
      </c>
    </row>
    <row r="36" spans="1:60" outlineLevel="1" x14ac:dyDescent="0.2">
      <c r="A36" s="155">
        <v>23</v>
      </c>
      <c r="B36" s="161" t="s">
        <v>169</v>
      </c>
      <c r="C36" s="194" t="s">
        <v>170</v>
      </c>
      <c r="D36" s="163" t="s">
        <v>130</v>
      </c>
      <c r="E36" s="169">
        <v>19.908836999999998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15</v>
      </c>
      <c r="M36" s="172">
        <f>G36*(1+L36/100)</f>
        <v>0</v>
      </c>
      <c r="N36" s="164">
        <v>0</v>
      </c>
      <c r="O36" s="164">
        <f>ROUND(E36*N36,5)</f>
        <v>0</v>
      </c>
      <c r="P36" s="164">
        <v>1.7999999999999999E-2</v>
      </c>
      <c r="Q36" s="164">
        <f>ROUND(E36*P36,5)</f>
        <v>0.35836000000000001</v>
      </c>
      <c r="R36" s="164"/>
      <c r="S36" s="164"/>
      <c r="T36" s="165">
        <v>0.19500000000000001</v>
      </c>
      <c r="U36" s="164">
        <f>ROUND(E36*T36,2)</f>
        <v>3.88</v>
      </c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120</v>
      </c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>
        <v>24</v>
      </c>
      <c r="B37" s="161" t="s">
        <v>171</v>
      </c>
      <c r="C37" s="194" t="s">
        <v>172</v>
      </c>
      <c r="D37" s="163" t="s">
        <v>130</v>
      </c>
      <c r="E37" s="169">
        <v>20.399999999999999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15</v>
      </c>
      <c r="M37" s="172">
        <f>G37*(1+L37/100)</f>
        <v>0</v>
      </c>
      <c r="N37" s="164">
        <v>0</v>
      </c>
      <c r="O37" s="164">
        <f>ROUND(E37*N37,5)</f>
        <v>0</v>
      </c>
      <c r="P37" s="164">
        <v>0</v>
      </c>
      <c r="Q37" s="164">
        <f>ROUND(E37*P37,5)</f>
        <v>0</v>
      </c>
      <c r="R37" s="164"/>
      <c r="S37" s="164"/>
      <c r="T37" s="165">
        <v>0.29899999999999999</v>
      </c>
      <c r="U37" s="164">
        <f>ROUND(E37*T37,2)</f>
        <v>6.1</v>
      </c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120</v>
      </c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ht="22.5" outlineLevel="1" x14ac:dyDescent="0.2">
      <c r="A38" s="155">
        <v>25</v>
      </c>
      <c r="B38" s="161" t="s">
        <v>173</v>
      </c>
      <c r="C38" s="194" t="s">
        <v>174</v>
      </c>
      <c r="D38" s="163" t="s">
        <v>142</v>
      </c>
      <c r="E38" s="169">
        <v>0.35830000000000001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15</v>
      </c>
      <c r="M38" s="172">
        <f>G38*(1+L38/100)</f>
        <v>0</v>
      </c>
      <c r="N38" s="164">
        <v>0</v>
      </c>
      <c r="O38" s="164">
        <f>ROUND(E38*N38,5)</f>
        <v>0</v>
      </c>
      <c r="P38" s="164">
        <v>0</v>
      </c>
      <c r="Q38" s="164">
        <f>ROUND(E38*P38,5)</f>
        <v>0</v>
      </c>
      <c r="R38" s="164"/>
      <c r="S38" s="164"/>
      <c r="T38" s="165">
        <v>1.7509999999999999</v>
      </c>
      <c r="U38" s="164">
        <f>ROUND(E38*T38,2)</f>
        <v>0.63</v>
      </c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120</v>
      </c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x14ac:dyDescent="0.2">
      <c r="A39" s="156" t="s">
        <v>115</v>
      </c>
      <c r="B39" s="162" t="s">
        <v>72</v>
      </c>
      <c r="C39" s="195" t="s">
        <v>73</v>
      </c>
      <c r="D39" s="166"/>
      <c r="E39" s="170"/>
      <c r="F39" s="173"/>
      <c r="G39" s="173">
        <f>SUMIF(AE40:AE41,"&lt;&gt;NOR",G40:G41)</f>
        <v>0</v>
      </c>
      <c r="H39" s="173"/>
      <c r="I39" s="173">
        <f>SUM(I40:I41)</f>
        <v>0</v>
      </c>
      <c r="J39" s="173"/>
      <c r="K39" s="173">
        <f>SUM(K40:K41)</f>
        <v>0</v>
      </c>
      <c r="L39" s="173"/>
      <c r="M39" s="173">
        <f>SUM(M40:M41)</f>
        <v>0</v>
      </c>
      <c r="N39" s="167"/>
      <c r="O39" s="167">
        <f>SUM(O40:O41)</f>
        <v>0.54566000000000003</v>
      </c>
      <c r="P39" s="167"/>
      <c r="Q39" s="167">
        <f>SUM(Q40:Q41)</f>
        <v>0</v>
      </c>
      <c r="R39" s="167"/>
      <c r="S39" s="167"/>
      <c r="T39" s="168"/>
      <c r="U39" s="167">
        <f>SUM(U40:U41)</f>
        <v>9.8600000000000012</v>
      </c>
      <c r="AE39" t="s">
        <v>116</v>
      </c>
    </row>
    <row r="40" spans="1:60" ht="22.5" outlineLevel="1" x14ac:dyDescent="0.2">
      <c r="A40" s="155">
        <v>26</v>
      </c>
      <c r="B40" s="161" t="s">
        <v>175</v>
      </c>
      <c r="C40" s="194" t="s">
        <v>176</v>
      </c>
      <c r="D40" s="163" t="s">
        <v>130</v>
      </c>
      <c r="E40" s="169">
        <v>39.799999999999997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15</v>
      </c>
      <c r="M40" s="172">
        <f>G40*(1+L40/100)</f>
        <v>0</v>
      </c>
      <c r="N40" s="164">
        <v>1.371E-2</v>
      </c>
      <c r="O40" s="164">
        <f>ROUND(E40*N40,5)</f>
        <v>0.54566000000000003</v>
      </c>
      <c r="P40" s="164">
        <v>0</v>
      </c>
      <c r="Q40" s="164">
        <f>ROUND(E40*P40,5)</f>
        <v>0</v>
      </c>
      <c r="R40" s="164"/>
      <c r="S40" s="164"/>
      <c r="T40" s="165">
        <v>0.23200000000000001</v>
      </c>
      <c r="U40" s="164">
        <f>ROUND(E40*T40,2)</f>
        <v>9.23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120</v>
      </c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>
        <v>27</v>
      </c>
      <c r="B41" s="161" t="s">
        <v>177</v>
      </c>
      <c r="C41" s="194" t="s">
        <v>178</v>
      </c>
      <c r="D41" s="163" t="s">
        <v>142</v>
      </c>
      <c r="E41" s="169">
        <v>0.54559999999999997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15</v>
      </c>
      <c r="M41" s="172">
        <f>G41*(1+L41/100)</f>
        <v>0</v>
      </c>
      <c r="N41" s="164">
        <v>0</v>
      </c>
      <c r="O41" s="164">
        <f>ROUND(E41*N41,5)</f>
        <v>0</v>
      </c>
      <c r="P41" s="164">
        <v>0</v>
      </c>
      <c r="Q41" s="164">
        <f>ROUND(E41*P41,5)</f>
        <v>0</v>
      </c>
      <c r="R41" s="164"/>
      <c r="S41" s="164"/>
      <c r="T41" s="165">
        <v>1.1559999999999999</v>
      </c>
      <c r="U41" s="164">
        <f>ROUND(E41*T41,2)</f>
        <v>0.63</v>
      </c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120</v>
      </c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x14ac:dyDescent="0.2">
      <c r="A42" s="156" t="s">
        <v>115</v>
      </c>
      <c r="B42" s="162" t="s">
        <v>74</v>
      </c>
      <c r="C42" s="195" t="s">
        <v>75</v>
      </c>
      <c r="D42" s="166"/>
      <c r="E42" s="170"/>
      <c r="F42" s="173"/>
      <c r="G42" s="173">
        <f>SUMIF(AE43:AE46,"&lt;&gt;NOR",G43:G46)</f>
        <v>0</v>
      </c>
      <c r="H42" s="173"/>
      <c r="I42" s="173">
        <f>SUM(I43:I46)</f>
        <v>0</v>
      </c>
      <c r="J42" s="173"/>
      <c r="K42" s="173">
        <f>SUM(K43:K46)</f>
        <v>0</v>
      </c>
      <c r="L42" s="173"/>
      <c r="M42" s="173">
        <f>SUM(M43:M46)</f>
        <v>0</v>
      </c>
      <c r="N42" s="167"/>
      <c r="O42" s="167">
        <f>SUM(O43:O46)</f>
        <v>1.14E-3</v>
      </c>
      <c r="P42" s="167"/>
      <c r="Q42" s="167">
        <f>SUM(Q43:Q46)</f>
        <v>0</v>
      </c>
      <c r="R42" s="167"/>
      <c r="S42" s="167"/>
      <c r="T42" s="168"/>
      <c r="U42" s="167">
        <f>SUM(U43:U46)</f>
        <v>13.4</v>
      </c>
      <c r="AE42" t="s">
        <v>116</v>
      </c>
    </row>
    <row r="43" spans="1:60" outlineLevel="1" x14ac:dyDescent="0.2">
      <c r="A43" s="155">
        <v>28</v>
      </c>
      <c r="B43" s="161" t="s">
        <v>179</v>
      </c>
      <c r="C43" s="194" t="s">
        <v>180</v>
      </c>
      <c r="D43" s="163" t="s">
        <v>130</v>
      </c>
      <c r="E43" s="169">
        <v>4.0671480000000004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15</v>
      </c>
      <c r="M43" s="172">
        <f>G43*(1+L43/100)</f>
        <v>0</v>
      </c>
      <c r="N43" s="164">
        <v>2.7999999999999998E-4</v>
      </c>
      <c r="O43" s="164">
        <f>ROUND(E43*N43,5)</f>
        <v>1.14E-3</v>
      </c>
      <c r="P43" s="164">
        <v>0</v>
      </c>
      <c r="Q43" s="164">
        <f>ROUND(E43*P43,5)</f>
        <v>0</v>
      </c>
      <c r="R43" s="164"/>
      <c r="S43" s="164"/>
      <c r="T43" s="165">
        <v>1.3979999999999999</v>
      </c>
      <c r="U43" s="164">
        <f>ROUND(E43*T43,2)</f>
        <v>5.69</v>
      </c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120</v>
      </c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55">
        <v>29</v>
      </c>
      <c r="B44" s="161" t="s">
        <v>181</v>
      </c>
      <c r="C44" s="194" t="s">
        <v>182</v>
      </c>
      <c r="D44" s="163" t="s">
        <v>130</v>
      </c>
      <c r="E44" s="169">
        <v>7.173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15</v>
      </c>
      <c r="M44" s="172">
        <f>G44*(1+L44/100)</f>
        <v>0</v>
      </c>
      <c r="N44" s="164">
        <v>0</v>
      </c>
      <c r="O44" s="164">
        <f>ROUND(E44*N44,5)</f>
        <v>0</v>
      </c>
      <c r="P44" s="164">
        <v>0</v>
      </c>
      <c r="Q44" s="164">
        <f>ROUND(E44*P44,5)</f>
        <v>0</v>
      </c>
      <c r="R44" s="164"/>
      <c r="S44" s="164"/>
      <c r="T44" s="165">
        <v>0.68200000000000005</v>
      </c>
      <c r="U44" s="164">
        <f>ROUND(E44*T44,2)</f>
        <v>4.8899999999999997</v>
      </c>
      <c r="V44" s="154"/>
      <c r="W44" s="154"/>
      <c r="X44" s="154"/>
      <c r="Y44" s="154"/>
      <c r="Z44" s="154"/>
      <c r="AA44" s="154"/>
      <c r="AB44" s="154"/>
      <c r="AC44" s="154"/>
      <c r="AD44" s="154"/>
      <c r="AE44" s="154" t="s">
        <v>120</v>
      </c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">
      <c r="A45" s="155">
        <v>30</v>
      </c>
      <c r="B45" s="161" t="s">
        <v>183</v>
      </c>
      <c r="C45" s="194" t="s">
        <v>184</v>
      </c>
      <c r="D45" s="163" t="s">
        <v>162</v>
      </c>
      <c r="E45" s="169">
        <v>3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15</v>
      </c>
      <c r="M45" s="172">
        <f>G45*(1+L45/100)</f>
        <v>0</v>
      </c>
      <c r="N45" s="164">
        <v>0</v>
      </c>
      <c r="O45" s="164">
        <f>ROUND(E45*N45,5)</f>
        <v>0</v>
      </c>
      <c r="P45" s="164">
        <v>0</v>
      </c>
      <c r="Q45" s="164">
        <f>ROUND(E45*P45,5)</f>
        <v>0</v>
      </c>
      <c r="R45" s="164"/>
      <c r="S45" s="164"/>
      <c r="T45" s="165">
        <v>0.93</v>
      </c>
      <c r="U45" s="164">
        <f>ROUND(E45*T45,2)</f>
        <v>2.79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120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>
        <v>31</v>
      </c>
      <c r="B46" s="161" t="s">
        <v>185</v>
      </c>
      <c r="C46" s="194" t="s">
        <v>186</v>
      </c>
      <c r="D46" s="163" t="s">
        <v>142</v>
      </c>
      <c r="E46" s="169">
        <v>1.0999999999999999E-2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15</v>
      </c>
      <c r="M46" s="172">
        <f>G46*(1+L46/100)</f>
        <v>0</v>
      </c>
      <c r="N46" s="164">
        <v>0</v>
      </c>
      <c r="O46" s="164">
        <f>ROUND(E46*N46,5)</f>
        <v>0</v>
      </c>
      <c r="P46" s="164">
        <v>0</v>
      </c>
      <c r="Q46" s="164">
        <f>ROUND(E46*P46,5)</f>
        <v>0</v>
      </c>
      <c r="R46" s="164"/>
      <c r="S46" s="164"/>
      <c r="T46" s="165">
        <v>2.4209999999999998</v>
      </c>
      <c r="U46" s="164">
        <f>ROUND(E46*T46,2)</f>
        <v>0.03</v>
      </c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120</v>
      </c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x14ac:dyDescent="0.2">
      <c r="A47" s="156" t="s">
        <v>115</v>
      </c>
      <c r="B47" s="162" t="s">
        <v>76</v>
      </c>
      <c r="C47" s="195" t="s">
        <v>77</v>
      </c>
      <c r="D47" s="166"/>
      <c r="E47" s="170"/>
      <c r="F47" s="173"/>
      <c r="G47" s="173">
        <f>SUMIF(AE48:AE52,"&lt;&gt;NOR",G48:G52)</f>
        <v>0</v>
      </c>
      <c r="H47" s="173"/>
      <c r="I47" s="173">
        <f>SUM(I48:I52)</f>
        <v>0</v>
      </c>
      <c r="J47" s="173"/>
      <c r="K47" s="173">
        <f>SUM(K48:K52)</f>
        <v>0</v>
      </c>
      <c r="L47" s="173"/>
      <c r="M47" s="173">
        <f>SUM(M48:M52)</f>
        <v>0</v>
      </c>
      <c r="N47" s="167"/>
      <c r="O47" s="167">
        <f>SUM(O48:O52)</f>
        <v>0</v>
      </c>
      <c r="P47" s="167"/>
      <c r="Q47" s="167">
        <f>SUM(Q48:Q52)</f>
        <v>5.4999999999999997E-3</v>
      </c>
      <c r="R47" s="167"/>
      <c r="S47" s="167"/>
      <c r="T47" s="168"/>
      <c r="U47" s="167">
        <f>SUM(U48:U52)</f>
        <v>5.4899999999999993</v>
      </c>
      <c r="AE47" t="s">
        <v>116</v>
      </c>
    </row>
    <row r="48" spans="1:60" outlineLevel="1" x14ac:dyDescent="0.2">
      <c r="A48" s="155">
        <v>32</v>
      </c>
      <c r="B48" s="161" t="s">
        <v>187</v>
      </c>
      <c r="C48" s="194" t="s">
        <v>188</v>
      </c>
      <c r="D48" s="163" t="s">
        <v>162</v>
      </c>
      <c r="E48" s="169">
        <v>3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15</v>
      </c>
      <c r="M48" s="172">
        <f>G48*(1+L48/100)</f>
        <v>0</v>
      </c>
      <c r="N48" s="164">
        <v>0</v>
      </c>
      <c r="O48" s="164">
        <f>ROUND(E48*N48,5)</f>
        <v>0</v>
      </c>
      <c r="P48" s="164">
        <v>0</v>
      </c>
      <c r="Q48" s="164">
        <f>ROUND(E48*P48,5)</f>
        <v>0</v>
      </c>
      <c r="R48" s="164"/>
      <c r="S48" s="164"/>
      <c r="T48" s="165">
        <v>0.35</v>
      </c>
      <c r="U48" s="164">
        <f>ROUND(E48*T48,2)</f>
        <v>1.05</v>
      </c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120</v>
      </c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55">
        <v>33</v>
      </c>
      <c r="B49" s="161" t="s">
        <v>189</v>
      </c>
      <c r="C49" s="194" t="s">
        <v>190</v>
      </c>
      <c r="D49" s="163" t="s">
        <v>162</v>
      </c>
      <c r="E49" s="169">
        <v>3</v>
      </c>
      <c r="F49" s="171"/>
      <c r="G49" s="172">
        <f>ROUND(E49*F49,2)</f>
        <v>0</v>
      </c>
      <c r="H49" s="171"/>
      <c r="I49" s="172">
        <f>ROUND(E49*H49,2)</f>
        <v>0</v>
      </c>
      <c r="J49" s="171"/>
      <c r="K49" s="172">
        <f>ROUND(E49*J49,2)</f>
        <v>0</v>
      </c>
      <c r="L49" s="172">
        <v>15</v>
      </c>
      <c r="M49" s="172">
        <f>G49*(1+L49/100)</f>
        <v>0</v>
      </c>
      <c r="N49" s="164">
        <v>0</v>
      </c>
      <c r="O49" s="164">
        <f>ROUND(E49*N49,5)</f>
        <v>0</v>
      </c>
      <c r="P49" s="164">
        <v>0</v>
      </c>
      <c r="Q49" s="164">
        <f>ROUND(E49*P49,5)</f>
        <v>0</v>
      </c>
      <c r="R49" s="164"/>
      <c r="S49" s="164"/>
      <c r="T49" s="165">
        <v>1.1000000000000001</v>
      </c>
      <c r="U49" s="164">
        <f>ROUND(E49*T49,2)</f>
        <v>3.3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120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>
        <v>34</v>
      </c>
      <c r="B50" s="161" t="s">
        <v>191</v>
      </c>
      <c r="C50" s="194" t="s">
        <v>192</v>
      </c>
      <c r="D50" s="163" t="s">
        <v>162</v>
      </c>
      <c r="E50" s="169">
        <v>3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15</v>
      </c>
      <c r="M50" s="172">
        <f>G50*(1+L50/100)</f>
        <v>0</v>
      </c>
      <c r="N50" s="164">
        <v>0</v>
      </c>
      <c r="O50" s="164">
        <f>ROUND(E50*N50,5)</f>
        <v>0</v>
      </c>
      <c r="P50" s="164">
        <v>5.0000000000000001E-4</v>
      </c>
      <c r="Q50" s="164">
        <f>ROUND(E50*P50,5)</f>
        <v>1.5E-3</v>
      </c>
      <c r="R50" s="164"/>
      <c r="S50" s="164"/>
      <c r="T50" s="165">
        <v>0.253</v>
      </c>
      <c r="U50" s="164">
        <f>ROUND(E50*T50,2)</f>
        <v>0.76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120</v>
      </c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>
        <v>35</v>
      </c>
      <c r="B51" s="161" t="s">
        <v>193</v>
      </c>
      <c r="C51" s="194" t="s">
        <v>194</v>
      </c>
      <c r="D51" s="163" t="s">
        <v>162</v>
      </c>
      <c r="E51" s="169">
        <v>4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15</v>
      </c>
      <c r="M51" s="172">
        <f>G51*(1+L51/100)</f>
        <v>0</v>
      </c>
      <c r="N51" s="164">
        <v>0</v>
      </c>
      <c r="O51" s="164">
        <f>ROUND(E51*N51,5)</f>
        <v>0</v>
      </c>
      <c r="P51" s="164">
        <v>1E-3</v>
      </c>
      <c r="Q51" s="164">
        <f>ROUND(E51*P51,5)</f>
        <v>4.0000000000000001E-3</v>
      </c>
      <c r="R51" s="164"/>
      <c r="S51" s="164"/>
      <c r="T51" s="165">
        <v>9.0999999999999998E-2</v>
      </c>
      <c r="U51" s="164">
        <f>ROUND(E51*T51,2)</f>
        <v>0.36</v>
      </c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120</v>
      </c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>
        <v>36</v>
      </c>
      <c r="B52" s="161" t="s">
        <v>195</v>
      </c>
      <c r="C52" s="194" t="s">
        <v>196</v>
      </c>
      <c r="D52" s="163" t="s">
        <v>142</v>
      </c>
      <c r="E52" s="169">
        <v>5.4999999999999997E-3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15</v>
      </c>
      <c r="M52" s="172">
        <f>G52*(1+L52/100)</f>
        <v>0</v>
      </c>
      <c r="N52" s="164">
        <v>0</v>
      </c>
      <c r="O52" s="164">
        <f>ROUND(E52*N52,5)</f>
        <v>0</v>
      </c>
      <c r="P52" s="164">
        <v>0</v>
      </c>
      <c r="Q52" s="164">
        <f>ROUND(E52*P52,5)</f>
        <v>0</v>
      </c>
      <c r="R52" s="164"/>
      <c r="S52" s="164"/>
      <c r="T52" s="165">
        <v>3.0059999999999998</v>
      </c>
      <c r="U52" s="164">
        <f>ROUND(E52*T52,2)</f>
        <v>0.02</v>
      </c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120</v>
      </c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x14ac:dyDescent="0.2">
      <c r="A53" s="156" t="s">
        <v>115</v>
      </c>
      <c r="B53" s="162" t="s">
        <v>78</v>
      </c>
      <c r="C53" s="195" t="s">
        <v>79</v>
      </c>
      <c r="D53" s="166"/>
      <c r="E53" s="170"/>
      <c r="F53" s="173"/>
      <c r="G53" s="173">
        <f>SUMIF(AE54:AE60,"&lt;&gt;NOR",G54:G60)</f>
        <v>0</v>
      </c>
      <c r="H53" s="173"/>
      <c r="I53" s="173">
        <f>SUM(I54:I60)</f>
        <v>0</v>
      </c>
      <c r="J53" s="173"/>
      <c r="K53" s="173">
        <f>SUM(K54:K60)</f>
        <v>0</v>
      </c>
      <c r="L53" s="173"/>
      <c r="M53" s="173">
        <f>SUM(M54:M60)</f>
        <v>0</v>
      </c>
      <c r="N53" s="167"/>
      <c r="O53" s="167">
        <f>SUM(O54:O60)</f>
        <v>1.5890000000000001E-2</v>
      </c>
      <c r="P53" s="167"/>
      <c r="Q53" s="167">
        <f>SUM(Q54:Q60)</f>
        <v>0.13091</v>
      </c>
      <c r="R53" s="167"/>
      <c r="S53" s="167"/>
      <c r="T53" s="168"/>
      <c r="U53" s="167">
        <f>SUM(U54:U60)</f>
        <v>17.809999999999999</v>
      </c>
      <c r="AE53" t="s">
        <v>116</v>
      </c>
    </row>
    <row r="54" spans="1:60" ht="22.5" outlineLevel="1" x14ac:dyDescent="0.2">
      <c r="A54" s="155">
        <v>37</v>
      </c>
      <c r="B54" s="161" t="s">
        <v>197</v>
      </c>
      <c r="C54" s="194" t="s">
        <v>198</v>
      </c>
      <c r="D54" s="163" t="s">
        <v>130</v>
      </c>
      <c r="E54" s="169">
        <v>14.072089999999999</v>
      </c>
      <c r="F54" s="171"/>
      <c r="G54" s="172">
        <f t="shared" ref="G54:G60" si="7">ROUND(E54*F54,2)</f>
        <v>0</v>
      </c>
      <c r="H54" s="171"/>
      <c r="I54" s="172">
        <f t="shared" ref="I54:I60" si="8">ROUND(E54*H54,2)</f>
        <v>0</v>
      </c>
      <c r="J54" s="171"/>
      <c r="K54" s="172">
        <f t="shared" ref="K54:K60" si="9">ROUND(E54*J54,2)</f>
        <v>0</v>
      </c>
      <c r="L54" s="172">
        <v>15</v>
      </c>
      <c r="M54" s="172">
        <f t="shared" ref="M54:M60" si="10">G54*(1+L54/100)</f>
        <v>0</v>
      </c>
      <c r="N54" s="164">
        <v>0</v>
      </c>
      <c r="O54" s="164">
        <f t="shared" ref="O54:O60" si="11">ROUND(E54*N54,5)</f>
        <v>0</v>
      </c>
      <c r="P54" s="164">
        <v>0</v>
      </c>
      <c r="Q54" s="164">
        <f t="shared" ref="Q54:Q60" si="12">ROUND(E54*P54,5)</f>
        <v>0</v>
      </c>
      <c r="R54" s="164"/>
      <c r="S54" s="164"/>
      <c r="T54" s="165">
        <v>1.6E-2</v>
      </c>
      <c r="U54" s="164">
        <f t="shared" ref="U54:U60" si="13">ROUND(E54*T54,2)</f>
        <v>0.23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120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ht="22.5" outlineLevel="1" x14ac:dyDescent="0.2">
      <c r="A55" s="155">
        <v>38</v>
      </c>
      <c r="B55" s="161" t="s">
        <v>199</v>
      </c>
      <c r="C55" s="194" t="s">
        <v>200</v>
      </c>
      <c r="D55" s="163" t="s">
        <v>130</v>
      </c>
      <c r="E55" s="169">
        <v>14.071999999999999</v>
      </c>
      <c r="F55" s="171"/>
      <c r="G55" s="172">
        <f t="shared" si="7"/>
        <v>0</v>
      </c>
      <c r="H55" s="171"/>
      <c r="I55" s="172">
        <f t="shared" si="8"/>
        <v>0</v>
      </c>
      <c r="J55" s="171"/>
      <c r="K55" s="172">
        <f t="shared" si="9"/>
        <v>0</v>
      </c>
      <c r="L55" s="172">
        <v>15</v>
      </c>
      <c r="M55" s="172">
        <f t="shared" si="10"/>
        <v>0</v>
      </c>
      <c r="N55" s="164">
        <v>4.6000000000000001E-4</v>
      </c>
      <c r="O55" s="164">
        <f t="shared" si="11"/>
        <v>6.4700000000000001E-3</v>
      </c>
      <c r="P55" s="164">
        <v>0</v>
      </c>
      <c r="Q55" s="164">
        <f t="shared" si="12"/>
        <v>0</v>
      </c>
      <c r="R55" s="164"/>
      <c r="S55" s="164"/>
      <c r="T55" s="165">
        <v>0.72499999999999998</v>
      </c>
      <c r="U55" s="164">
        <f t="shared" si="13"/>
        <v>10.199999999999999</v>
      </c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120</v>
      </c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>
        <v>39</v>
      </c>
      <c r="B56" s="161" t="s">
        <v>201</v>
      </c>
      <c r="C56" s="194" t="s">
        <v>202</v>
      </c>
      <c r="D56" s="163" t="s">
        <v>130</v>
      </c>
      <c r="E56" s="169">
        <v>14.071999999999999</v>
      </c>
      <c r="F56" s="171"/>
      <c r="G56" s="172">
        <f t="shared" si="7"/>
        <v>0</v>
      </c>
      <c r="H56" s="171"/>
      <c r="I56" s="172">
        <f t="shared" si="8"/>
        <v>0</v>
      </c>
      <c r="J56" s="171"/>
      <c r="K56" s="172">
        <f t="shared" si="9"/>
        <v>0</v>
      </c>
      <c r="L56" s="172">
        <v>15</v>
      </c>
      <c r="M56" s="172">
        <f t="shared" si="10"/>
        <v>0</v>
      </c>
      <c r="N56" s="164">
        <v>0</v>
      </c>
      <c r="O56" s="164">
        <f t="shared" si="11"/>
        <v>0</v>
      </c>
      <c r="P56" s="164">
        <v>0</v>
      </c>
      <c r="Q56" s="164">
        <f t="shared" si="12"/>
        <v>0</v>
      </c>
      <c r="R56" s="164"/>
      <c r="S56" s="164"/>
      <c r="T56" s="165">
        <v>0.09</v>
      </c>
      <c r="U56" s="164">
        <f t="shared" si="13"/>
        <v>1.27</v>
      </c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120</v>
      </c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>
        <v>40</v>
      </c>
      <c r="B57" s="161" t="s">
        <v>203</v>
      </c>
      <c r="C57" s="194" t="s">
        <v>204</v>
      </c>
      <c r="D57" s="163" t="s">
        <v>130</v>
      </c>
      <c r="E57" s="169">
        <v>14.071999999999999</v>
      </c>
      <c r="F57" s="171"/>
      <c r="G57" s="172">
        <f t="shared" si="7"/>
        <v>0</v>
      </c>
      <c r="H57" s="171"/>
      <c r="I57" s="172">
        <f t="shared" si="8"/>
        <v>0</v>
      </c>
      <c r="J57" s="171"/>
      <c r="K57" s="172">
        <f t="shared" si="9"/>
        <v>0</v>
      </c>
      <c r="L57" s="172">
        <v>15</v>
      </c>
      <c r="M57" s="172">
        <f t="shared" si="10"/>
        <v>0</v>
      </c>
      <c r="N57" s="164">
        <v>4.8999999999999998E-4</v>
      </c>
      <c r="O57" s="164">
        <f t="shared" si="11"/>
        <v>6.8999999999999999E-3</v>
      </c>
      <c r="P57" s="164">
        <v>0</v>
      </c>
      <c r="Q57" s="164">
        <f t="shared" si="12"/>
        <v>0</v>
      </c>
      <c r="R57" s="164"/>
      <c r="S57" s="164"/>
      <c r="T57" s="165">
        <v>0.13</v>
      </c>
      <c r="U57" s="164">
        <f t="shared" si="13"/>
        <v>1.83</v>
      </c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120</v>
      </c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>
        <v>41</v>
      </c>
      <c r="B58" s="161" t="s">
        <v>205</v>
      </c>
      <c r="C58" s="194" t="s">
        <v>206</v>
      </c>
      <c r="D58" s="163" t="s">
        <v>119</v>
      </c>
      <c r="E58" s="169">
        <v>14.798</v>
      </c>
      <c r="F58" s="171"/>
      <c r="G58" s="172">
        <f t="shared" si="7"/>
        <v>0</v>
      </c>
      <c r="H58" s="171"/>
      <c r="I58" s="172">
        <f t="shared" si="8"/>
        <v>0</v>
      </c>
      <c r="J58" s="171"/>
      <c r="K58" s="172">
        <f t="shared" si="9"/>
        <v>0</v>
      </c>
      <c r="L58" s="172">
        <v>15</v>
      </c>
      <c r="M58" s="172">
        <f t="shared" si="10"/>
        <v>0</v>
      </c>
      <c r="N58" s="164">
        <v>1.7000000000000001E-4</v>
      </c>
      <c r="O58" s="164">
        <f t="shared" si="11"/>
        <v>2.5200000000000001E-3</v>
      </c>
      <c r="P58" s="164">
        <v>0</v>
      </c>
      <c r="Q58" s="164">
        <f t="shared" si="12"/>
        <v>0</v>
      </c>
      <c r="R58" s="164"/>
      <c r="S58" s="164"/>
      <c r="T58" s="165">
        <v>0.09</v>
      </c>
      <c r="U58" s="164">
        <f t="shared" si="13"/>
        <v>1.33</v>
      </c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120</v>
      </c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>
        <v>42</v>
      </c>
      <c r="B59" s="161" t="s">
        <v>207</v>
      </c>
      <c r="C59" s="194" t="s">
        <v>208</v>
      </c>
      <c r="D59" s="163" t="s">
        <v>130</v>
      </c>
      <c r="E59" s="169">
        <v>14.627079999999999</v>
      </c>
      <c r="F59" s="171"/>
      <c r="G59" s="172">
        <f t="shared" si="7"/>
        <v>0</v>
      </c>
      <c r="H59" s="171"/>
      <c r="I59" s="172">
        <f t="shared" si="8"/>
        <v>0</v>
      </c>
      <c r="J59" s="171"/>
      <c r="K59" s="172">
        <f t="shared" si="9"/>
        <v>0</v>
      </c>
      <c r="L59" s="172">
        <v>15</v>
      </c>
      <c r="M59" s="172">
        <f t="shared" si="10"/>
        <v>0</v>
      </c>
      <c r="N59" s="164">
        <v>0</v>
      </c>
      <c r="O59" s="164">
        <f t="shared" si="11"/>
        <v>0</v>
      </c>
      <c r="P59" s="164">
        <v>8.9499999999999996E-3</v>
      </c>
      <c r="Q59" s="164">
        <f t="shared" si="12"/>
        <v>0.13091</v>
      </c>
      <c r="R59" s="164"/>
      <c r="S59" s="164"/>
      <c r="T59" s="165">
        <v>0.18</v>
      </c>
      <c r="U59" s="164">
        <f t="shared" si="13"/>
        <v>2.63</v>
      </c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120</v>
      </c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>
        <v>43</v>
      </c>
      <c r="B60" s="161" t="s">
        <v>209</v>
      </c>
      <c r="C60" s="194" t="s">
        <v>210</v>
      </c>
      <c r="D60" s="163" t="s">
        <v>142</v>
      </c>
      <c r="E60" s="169">
        <v>0.13089999999999999</v>
      </c>
      <c r="F60" s="171"/>
      <c r="G60" s="172">
        <f t="shared" si="7"/>
        <v>0</v>
      </c>
      <c r="H60" s="171"/>
      <c r="I60" s="172">
        <f t="shared" si="8"/>
        <v>0</v>
      </c>
      <c r="J60" s="171"/>
      <c r="K60" s="172">
        <f t="shared" si="9"/>
        <v>0</v>
      </c>
      <c r="L60" s="172">
        <v>15</v>
      </c>
      <c r="M60" s="172">
        <f t="shared" si="10"/>
        <v>0</v>
      </c>
      <c r="N60" s="164">
        <v>0</v>
      </c>
      <c r="O60" s="164">
        <f t="shared" si="11"/>
        <v>0</v>
      </c>
      <c r="P60" s="164">
        <v>0</v>
      </c>
      <c r="Q60" s="164">
        <f t="shared" si="12"/>
        <v>0</v>
      </c>
      <c r="R60" s="164"/>
      <c r="S60" s="164"/>
      <c r="T60" s="165">
        <v>2.42</v>
      </c>
      <c r="U60" s="164">
        <f t="shared" si="13"/>
        <v>0.32</v>
      </c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120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x14ac:dyDescent="0.2">
      <c r="A61" s="156" t="s">
        <v>115</v>
      </c>
      <c r="B61" s="162" t="s">
        <v>80</v>
      </c>
      <c r="C61" s="195" t="s">
        <v>81</v>
      </c>
      <c r="D61" s="166"/>
      <c r="E61" s="170"/>
      <c r="F61" s="173"/>
      <c r="G61" s="173">
        <f>SUMIF(AE62:AE67,"&lt;&gt;NOR",G62:G67)</f>
        <v>0</v>
      </c>
      <c r="H61" s="173"/>
      <c r="I61" s="173">
        <f>SUM(I62:I67)</f>
        <v>0</v>
      </c>
      <c r="J61" s="173"/>
      <c r="K61" s="173">
        <f>SUM(K62:K67)</f>
        <v>0</v>
      </c>
      <c r="L61" s="173"/>
      <c r="M61" s="173">
        <f>SUM(M62:M67)</f>
        <v>0</v>
      </c>
      <c r="N61" s="167"/>
      <c r="O61" s="167">
        <f>SUM(O62:O67)</f>
        <v>0.14407999999999999</v>
      </c>
      <c r="P61" s="167"/>
      <c r="Q61" s="167">
        <f>SUM(Q62:Q67)</f>
        <v>0</v>
      </c>
      <c r="R61" s="167"/>
      <c r="S61" s="167"/>
      <c r="T61" s="168"/>
      <c r="U61" s="167">
        <f>SUM(U62:U67)</f>
        <v>27.650000000000002</v>
      </c>
      <c r="AE61" t="s">
        <v>116</v>
      </c>
    </row>
    <row r="62" spans="1:60" ht="22.5" outlineLevel="1" x14ac:dyDescent="0.2">
      <c r="A62" s="155">
        <v>44</v>
      </c>
      <c r="B62" s="161" t="s">
        <v>211</v>
      </c>
      <c r="C62" s="194" t="s">
        <v>212</v>
      </c>
      <c r="D62" s="163" t="s">
        <v>130</v>
      </c>
      <c r="E62" s="169">
        <v>34.743000000000002</v>
      </c>
      <c r="F62" s="171"/>
      <c r="G62" s="172">
        <f t="shared" ref="G62:G67" si="14">ROUND(E62*F62,2)</f>
        <v>0</v>
      </c>
      <c r="H62" s="171"/>
      <c r="I62" s="172">
        <f t="shared" ref="I62:I67" si="15">ROUND(E62*H62,2)</f>
        <v>0</v>
      </c>
      <c r="J62" s="171"/>
      <c r="K62" s="172">
        <f t="shared" ref="K62:K67" si="16">ROUND(E62*J62,2)</f>
        <v>0</v>
      </c>
      <c r="L62" s="172">
        <v>15</v>
      </c>
      <c r="M62" s="172">
        <f t="shared" ref="M62:M67" si="17">G62*(1+L62/100)</f>
        <v>0</v>
      </c>
      <c r="N62" s="164">
        <v>0</v>
      </c>
      <c r="O62" s="164">
        <f t="shared" ref="O62:O67" si="18">ROUND(E62*N62,5)</f>
        <v>0</v>
      </c>
      <c r="P62" s="164">
        <v>0</v>
      </c>
      <c r="Q62" s="164">
        <f t="shared" ref="Q62:Q67" si="19">ROUND(E62*P62,5)</f>
        <v>0</v>
      </c>
      <c r="R62" s="164"/>
      <c r="S62" s="164"/>
      <c r="T62" s="165">
        <v>1.6E-2</v>
      </c>
      <c r="U62" s="164">
        <f t="shared" ref="U62:U67" si="20">ROUND(E62*T62,2)</f>
        <v>0.56000000000000005</v>
      </c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120</v>
      </c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>
        <v>45</v>
      </c>
      <c r="B63" s="161" t="s">
        <v>213</v>
      </c>
      <c r="C63" s="194" t="s">
        <v>214</v>
      </c>
      <c r="D63" s="163" t="s">
        <v>130</v>
      </c>
      <c r="E63" s="169">
        <v>34.743000000000002</v>
      </c>
      <c r="F63" s="171"/>
      <c r="G63" s="172">
        <f t="shared" si="14"/>
        <v>0</v>
      </c>
      <c r="H63" s="171"/>
      <c r="I63" s="172">
        <f t="shared" si="15"/>
        <v>0</v>
      </c>
      <c r="J63" s="171"/>
      <c r="K63" s="172">
        <f t="shared" si="16"/>
        <v>0</v>
      </c>
      <c r="L63" s="172">
        <v>15</v>
      </c>
      <c r="M63" s="172">
        <f t="shared" si="17"/>
        <v>0</v>
      </c>
      <c r="N63" s="164">
        <v>0</v>
      </c>
      <c r="O63" s="164">
        <f t="shared" si="18"/>
        <v>0</v>
      </c>
      <c r="P63" s="164">
        <v>0</v>
      </c>
      <c r="Q63" s="164">
        <f t="shared" si="19"/>
        <v>0</v>
      </c>
      <c r="R63" s="164"/>
      <c r="S63" s="164"/>
      <c r="T63" s="165">
        <v>0.14699999999999999</v>
      </c>
      <c r="U63" s="164">
        <f t="shared" si="20"/>
        <v>5.1100000000000003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120</v>
      </c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>
        <v>46</v>
      </c>
      <c r="B64" s="161" t="s">
        <v>215</v>
      </c>
      <c r="C64" s="194" t="s">
        <v>216</v>
      </c>
      <c r="D64" s="163" t="s">
        <v>130</v>
      </c>
      <c r="E64" s="169">
        <v>34.743000000000002</v>
      </c>
      <c r="F64" s="171"/>
      <c r="G64" s="172">
        <f t="shared" si="14"/>
        <v>0</v>
      </c>
      <c r="H64" s="171"/>
      <c r="I64" s="172">
        <f t="shared" si="15"/>
        <v>0</v>
      </c>
      <c r="J64" s="171"/>
      <c r="K64" s="172">
        <f t="shared" si="16"/>
        <v>0</v>
      </c>
      <c r="L64" s="172">
        <v>15</v>
      </c>
      <c r="M64" s="172">
        <f t="shared" si="17"/>
        <v>0</v>
      </c>
      <c r="N64" s="164">
        <v>0</v>
      </c>
      <c r="O64" s="164">
        <f t="shared" si="18"/>
        <v>0</v>
      </c>
      <c r="P64" s="164">
        <v>0</v>
      </c>
      <c r="Q64" s="164">
        <f t="shared" si="19"/>
        <v>0</v>
      </c>
      <c r="R64" s="164"/>
      <c r="S64" s="164"/>
      <c r="T64" s="165">
        <v>4.5999999999999999E-2</v>
      </c>
      <c r="U64" s="164">
        <f t="shared" si="20"/>
        <v>1.6</v>
      </c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120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ht="22.5" outlineLevel="1" x14ac:dyDescent="0.2">
      <c r="A65" s="155">
        <v>47</v>
      </c>
      <c r="B65" s="161" t="s">
        <v>217</v>
      </c>
      <c r="C65" s="194" t="s">
        <v>218</v>
      </c>
      <c r="D65" s="163" t="s">
        <v>119</v>
      </c>
      <c r="E65" s="169">
        <v>33.475999999999999</v>
      </c>
      <c r="F65" s="171"/>
      <c r="G65" s="172">
        <f t="shared" si="14"/>
        <v>0</v>
      </c>
      <c r="H65" s="171"/>
      <c r="I65" s="172">
        <f t="shared" si="15"/>
        <v>0</v>
      </c>
      <c r="J65" s="171"/>
      <c r="K65" s="172">
        <f t="shared" si="16"/>
        <v>0</v>
      </c>
      <c r="L65" s="172">
        <v>15</v>
      </c>
      <c r="M65" s="172">
        <f t="shared" si="17"/>
        <v>0</v>
      </c>
      <c r="N65" s="164">
        <v>8.0000000000000007E-5</v>
      </c>
      <c r="O65" s="164">
        <f t="shared" si="18"/>
        <v>2.6800000000000001E-3</v>
      </c>
      <c r="P65" s="164">
        <v>0</v>
      </c>
      <c r="Q65" s="164">
        <f t="shared" si="19"/>
        <v>0</v>
      </c>
      <c r="R65" s="164"/>
      <c r="S65" s="164"/>
      <c r="T65" s="165">
        <v>0.13719999999999999</v>
      </c>
      <c r="U65" s="164">
        <f t="shared" si="20"/>
        <v>4.59</v>
      </c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120</v>
      </c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2.5" outlineLevel="1" x14ac:dyDescent="0.2">
      <c r="A66" s="155">
        <v>48</v>
      </c>
      <c r="B66" s="161" t="s">
        <v>219</v>
      </c>
      <c r="C66" s="194" t="s">
        <v>220</v>
      </c>
      <c r="D66" s="163" t="s">
        <v>130</v>
      </c>
      <c r="E66" s="169">
        <v>34.743000000000002</v>
      </c>
      <c r="F66" s="171"/>
      <c r="G66" s="172">
        <f t="shared" si="14"/>
        <v>0</v>
      </c>
      <c r="H66" s="171"/>
      <c r="I66" s="172">
        <f t="shared" si="15"/>
        <v>0</v>
      </c>
      <c r="J66" s="171"/>
      <c r="K66" s="172">
        <f t="shared" si="16"/>
        <v>0</v>
      </c>
      <c r="L66" s="172">
        <v>15</v>
      </c>
      <c r="M66" s="172">
        <f t="shared" si="17"/>
        <v>0</v>
      </c>
      <c r="N66" s="164">
        <v>4.0699999999999998E-3</v>
      </c>
      <c r="O66" s="164">
        <f t="shared" si="18"/>
        <v>0.1414</v>
      </c>
      <c r="P66" s="164">
        <v>0</v>
      </c>
      <c r="Q66" s="164">
        <f t="shared" si="19"/>
        <v>0</v>
      </c>
      <c r="R66" s="164"/>
      <c r="S66" s="164"/>
      <c r="T66" s="165">
        <v>0.45</v>
      </c>
      <c r="U66" s="164">
        <f t="shared" si="20"/>
        <v>15.63</v>
      </c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120</v>
      </c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>
        <v>49</v>
      </c>
      <c r="B67" s="161" t="s">
        <v>221</v>
      </c>
      <c r="C67" s="194" t="s">
        <v>222</v>
      </c>
      <c r="D67" s="163" t="s">
        <v>142</v>
      </c>
      <c r="E67" s="169">
        <v>0.14399999999999999</v>
      </c>
      <c r="F67" s="171"/>
      <c r="G67" s="172">
        <f t="shared" si="14"/>
        <v>0</v>
      </c>
      <c r="H67" s="171"/>
      <c r="I67" s="172">
        <f t="shared" si="15"/>
        <v>0</v>
      </c>
      <c r="J67" s="171"/>
      <c r="K67" s="172">
        <f t="shared" si="16"/>
        <v>0</v>
      </c>
      <c r="L67" s="172">
        <v>15</v>
      </c>
      <c r="M67" s="172">
        <f t="shared" si="17"/>
        <v>0</v>
      </c>
      <c r="N67" s="164">
        <v>0</v>
      </c>
      <c r="O67" s="164">
        <f t="shared" si="18"/>
        <v>0</v>
      </c>
      <c r="P67" s="164">
        <v>0</v>
      </c>
      <c r="Q67" s="164">
        <f t="shared" si="19"/>
        <v>0</v>
      </c>
      <c r="R67" s="164"/>
      <c r="S67" s="164"/>
      <c r="T67" s="165">
        <v>1.1140000000000001</v>
      </c>
      <c r="U67" s="164">
        <f t="shared" si="20"/>
        <v>0.16</v>
      </c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120</v>
      </c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x14ac:dyDescent="0.2">
      <c r="A68" s="156" t="s">
        <v>115</v>
      </c>
      <c r="B68" s="162" t="s">
        <v>82</v>
      </c>
      <c r="C68" s="195" t="s">
        <v>83</v>
      </c>
      <c r="D68" s="166"/>
      <c r="E68" s="170"/>
      <c r="F68" s="173"/>
      <c r="G68" s="173">
        <f>SUMIF(AE69:AE69,"&lt;&gt;NOR",G69:G69)</f>
        <v>0</v>
      </c>
      <c r="H68" s="173"/>
      <c r="I68" s="173">
        <f>SUM(I69:I69)</f>
        <v>0</v>
      </c>
      <c r="J68" s="173"/>
      <c r="K68" s="173">
        <f>SUM(K69:K69)</f>
        <v>0</v>
      </c>
      <c r="L68" s="173"/>
      <c r="M68" s="173">
        <f>SUM(M69:M69)</f>
        <v>0</v>
      </c>
      <c r="N68" s="167"/>
      <c r="O68" s="167">
        <f>SUM(O69:O69)</f>
        <v>1.7129999999999999E-2</v>
      </c>
      <c r="P68" s="167"/>
      <c r="Q68" s="167">
        <f>SUM(Q69:Q69)</f>
        <v>0</v>
      </c>
      <c r="R68" s="167"/>
      <c r="S68" s="167"/>
      <c r="T68" s="168"/>
      <c r="U68" s="167">
        <f>SUM(U69:U69)</f>
        <v>19.73</v>
      </c>
      <c r="AE68" t="s">
        <v>116</v>
      </c>
    </row>
    <row r="69" spans="1:60" outlineLevel="1" x14ac:dyDescent="0.2">
      <c r="A69" s="155">
        <v>50</v>
      </c>
      <c r="B69" s="161" t="s">
        <v>223</v>
      </c>
      <c r="C69" s="194" t="s">
        <v>224</v>
      </c>
      <c r="D69" s="163" t="s">
        <v>130</v>
      </c>
      <c r="E69" s="169">
        <v>27.629149999999999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15</v>
      </c>
      <c r="M69" s="172">
        <f>G69*(1+L69/100)</f>
        <v>0</v>
      </c>
      <c r="N69" s="164">
        <v>6.2E-4</v>
      </c>
      <c r="O69" s="164">
        <f>ROUND(E69*N69,5)</f>
        <v>1.7129999999999999E-2</v>
      </c>
      <c r="P69" s="164">
        <v>0</v>
      </c>
      <c r="Q69" s="164">
        <f>ROUND(E69*P69,5)</f>
        <v>0</v>
      </c>
      <c r="R69" s="164"/>
      <c r="S69" s="164"/>
      <c r="T69" s="165">
        <v>0.71399999999999997</v>
      </c>
      <c r="U69" s="164">
        <f>ROUND(E69*T69,2)</f>
        <v>19.73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120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x14ac:dyDescent="0.2">
      <c r="A70" s="156" t="s">
        <v>115</v>
      </c>
      <c r="B70" s="162" t="s">
        <v>84</v>
      </c>
      <c r="C70" s="195" t="s">
        <v>85</v>
      </c>
      <c r="D70" s="166"/>
      <c r="E70" s="170"/>
      <c r="F70" s="173"/>
      <c r="G70" s="173">
        <f>SUMIF(AE71:AE72,"&lt;&gt;NOR",G71:G72)</f>
        <v>0</v>
      </c>
      <c r="H70" s="173"/>
      <c r="I70" s="173">
        <f>SUM(I71:I72)</f>
        <v>0</v>
      </c>
      <c r="J70" s="173"/>
      <c r="K70" s="173">
        <f>SUM(K71:K72)</f>
        <v>0</v>
      </c>
      <c r="L70" s="173"/>
      <c r="M70" s="173">
        <f>SUM(M71:M72)</f>
        <v>0</v>
      </c>
      <c r="N70" s="167"/>
      <c r="O70" s="167">
        <f>SUM(O71:O72)</f>
        <v>4.4970000000000003E-2</v>
      </c>
      <c r="P70" s="167"/>
      <c r="Q70" s="167">
        <f>SUM(Q71:Q72)</f>
        <v>0</v>
      </c>
      <c r="R70" s="167"/>
      <c r="S70" s="167"/>
      <c r="T70" s="168"/>
      <c r="U70" s="167">
        <f>SUM(U71:U72)</f>
        <v>39.65</v>
      </c>
      <c r="AE70" t="s">
        <v>116</v>
      </c>
    </row>
    <row r="71" spans="1:60" outlineLevel="1" x14ac:dyDescent="0.2">
      <c r="A71" s="155">
        <v>51</v>
      </c>
      <c r="B71" s="161" t="s">
        <v>225</v>
      </c>
      <c r="C71" s="194" t="s">
        <v>226</v>
      </c>
      <c r="D71" s="163" t="s">
        <v>130</v>
      </c>
      <c r="E71" s="169">
        <v>224.85499999999999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15</v>
      </c>
      <c r="M71" s="172">
        <f>G71*(1+L71/100)</f>
        <v>0</v>
      </c>
      <c r="N71" s="164">
        <v>0</v>
      </c>
      <c r="O71" s="164">
        <f>ROUND(E71*N71,5)</f>
        <v>0</v>
      </c>
      <c r="P71" s="164">
        <v>0</v>
      </c>
      <c r="Q71" s="164">
        <f>ROUND(E71*P71,5)</f>
        <v>0</v>
      </c>
      <c r="R71" s="164"/>
      <c r="S71" s="164"/>
      <c r="T71" s="165">
        <v>6.9709999999999994E-2</v>
      </c>
      <c r="U71" s="164">
        <f>ROUND(E71*T71,2)</f>
        <v>15.67</v>
      </c>
      <c r="V71" s="154"/>
      <c r="W71" s="154"/>
      <c r="X71" s="154"/>
      <c r="Y71" s="154"/>
      <c r="Z71" s="154"/>
      <c r="AA71" s="154"/>
      <c r="AB71" s="154"/>
      <c r="AC71" s="154"/>
      <c r="AD71" s="154"/>
      <c r="AE71" s="154" t="s">
        <v>120</v>
      </c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55">
        <v>52</v>
      </c>
      <c r="B72" s="161" t="s">
        <v>227</v>
      </c>
      <c r="C72" s="194" t="s">
        <v>228</v>
      </c>
      <c r="D72" s="163" t="s">
        <v>130</v>
      </c>
      <c r="E72" s="169">
        <v>224.85507200000001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15</v>
      </c>
      <c r="M72" s="172">
        <f>G72*(1+L72/100)</f>
        <v>0</v>
      </c>
      <c r="N72" s="164">
        <v>2.0000000000000001E-4</v>
      </c>
      <c r="O72" s="164">
        <f>ROUND(E72*N72,5)</f>
        <v>4.4970000000000003E-2</v>
      </c>
      <c r="P72" s="164">
        <v>0</v>
      </c>
      <c r="Q72" s="164">
        <f>ROUND(E72*P72,5)</f>
        <v>0</v>
      </c>
      <c r="R72" s="164"/>
      <c r="S72" s="164"/>
      <c r="T72" s="165">
        <v>0.10664999999999999</v>
      </c>
      <c r="U72" s="164">
        <f>ROUND(E72*T72,2)</f>
        <v>23.98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120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x14ac:dyDescent="0.2">
      <c r="A73" s="156" t="s">
        <v>115</v>
      </c>
      <c r="B73" s="162" t="s">
        <v>86</v>
      </c>
      <c r="C73" s="195" t="s">
        <v>87</v>
      </c>
      <c r="D73" s="166"/>
      <c r="E73" s="170"/>
      <c r="F73" s="173"/>
      <c r="G73" s="173">
        <f>SUMIF(AE74:AE77,"&lt;&gt;NOR",G74:G77)</f>
        <v>0</v>
      </c>
      <c r="H73" s="173"/>
      <c r="I73" s="173">
        <f>SUM(I74:I77)</f>
        <v>0</v>
      </c>
      <c r="J73" s="173"/>
      <c r="K73" s="173">
        <f>SUM(K74:K77)</f>
        <v>0</v>
      </c>
      <c r="L73" s="173"/>
      <c r="M73" s="173">
        <f>SUM(M74:M77)</f>
        <v>0</v>
      </c>
      <c r="N73" s="167"/>
      <c r="O73" s="167">
        <f>SUM(O74:O77)</f>
        <v>0</v>
      </c>
      <c r="P73" s="167"/>
      <c r="Q73" s="167">
        <f>SUM(Q74:Q77)</f>
        <v>0</v>
      </c>
      <c r="R73" s="167"/>
      <c r="S73" s="167"/>
      <c r="T73" s="168"/>
      <c r="U73" s="167">
        <f>SUM(U74:U77)</f>
        <v>1</v>
      </c>
      <c r="AE73" t="s">
        <v>116</v>
      </c>
    </row>
    <row r="74" spans="1:60" outlineLevel="1" x14ac:dyDescent="0.2">
      <c r="A74" s="155">
        <v>53</v>
      </c>
      <c r="B74" s="161" t="s">
        <v>229</v>
      </c>
      <c r="C74" s="194" t="s">
        <v>230</v>
      </c>
      <c r="D74" s="163" t="s">
        <v>159</v>
      </c>
      <c r="E74" s="169">
        <v>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15</v>
      </c>
      <c r="M74" s="172">
        <f>G74*(1+L74/100)</f>
        <v>0</v>
      </c>
      <c r="N74" s="164">
        <v>0</v>
      </c>
      <c r="O74" s="164">
        <f>ROUND(E74*N74,5)</f>
        <v>0</v>
      </c>
      <c r="P74" s="164">
        <v>0</v>
      </c>
      <c r="Q74" s="164">
        <f>ROUND(E74*P74,5)</f>
        <v>0</v>
      </c>
      <c r="R74" s="164"/>
      <c r="S74" s="164"/>
      <c r="T74" s="165">
        <v>1</v>
      </c>
      <c r="U74" s="164">
        <f>ROUND(E74*T74,2)</f>
        <v>1</v>
      </c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120</v>
      </c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>
        <v>54</v>
      </c>
      <c r="B75" s="161" t="s">
        <v>231</v>
      </c>
      <c r="C75" s="194" t="s">
        <v>232</v>
      </c>
      <c r="D75" s="163" t="s">
        <v>233</v>
      </c>
      <c r="E75" s="169">
        <v>0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15</v>
      </c>
      <c r="M75" s="172">
        <f>G75*(1+L75/100)</f>
        <v>0</v>
      </c>
      <c r="N75" s="164">
        <v>0</v>
      </c>
      <c r="O75" s="164">
        <f>ROUND(E75*N75,5)</f>
        <v>0</v>
      </c>
      <c r="P75" s="164">
        <v>0</v>
      </c>
      <c r="Q75" s="164">
        <f>ROUND(E75*P75,5)</f>
        <v>0</v>
      </c>
      <c r="R75" s="164"/>
      <c r="S75" s="164"/>
      <c r="T75" s="165">
        <v>1</v>
      </c>
      <c r="U75" s="164">
        <f>ROUND(E75*T75,2)</f>
        <v>0</v>
      </c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120</v>
      </c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>
        <v>55</v>
      </c>
      <c r="B76" s="161" t="s">
        <v>231</v>
      </c>
      <c r="C76" s="194" t="s">
        <v>234</v>
      </c>
      <c r="D76" s="163" t="s">
        <v>233</v>
      </c>
      <c r="E76" s="169">
        <v>0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15</v>
      </c>
      <c r="M76" s="172">
        <f>G76*(1+L76/100)</f>
        <v>0</v>
      </c>
      <c r="N76" s="164">
        <v>0</v>
      </c>
      <c r="O76" s="164">
        <f>ROUND(E76*N76,5)</f>
        <v>0</v>
      </c>
      <c r="P76" s="164">
        <v>0</v>
      </c>
      <c r="Q76" s="164">
        <f>ROUND(E76*P76,5)</f>
        <v>0</v>
      </c>
      <c r="R76" s="164"/>
      <c r="S76" s="164"/>
      <c r="T76" s="165">
        <v>1</v>
      </c>
      <c r="U76" s="164">
        <f>ROUND(E76*T76,2)</f>
        <v>0</v>
      </c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120</v>
      </c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>
        <v>56</v>
      </c>
      <c r="B77" s="161" t="s">
        <v>231</v>
      </c>
      <c r="C77" s="194" t="s">
        <v>235</v>
      </c>
      <c r="D77" s="163" t="s">
        <v>233</v>
      </c>
      <c r="E77" s="169">
        <v>0</v>
      </c>
      <c r="F77" s="171"/>
      <c r="G77" s="172">
        <f>ROUND(E77*F77,2)</f>
        <v>0</v>
      </c>
      <c r="H77" s="171"/>
      <c r="I77" s="172">
        <f>ROUND(E77*H77,2)</f>
        <v>0</v>
      </c>
      <c r="J77" s="171"/>
      <c r="K77" s="172">
        <f>ROUND(E77*J77,2)</f>
        <v>0</v>
      </c>
      <c r="L77" s="172">
        <v>15</v>
      </c>
      <c r="M77" s="172">
        <f>G77*(1+L77/100)</f>
        <v>0</v>
      </c>
      <c r="N77" s="164">
        <v>0</v>
      </c>
      <c r="O77" s="164">
        <f>ROUND(E77*N77,5)</f>
        <v>0</v>
      </c>
      <c r="P77" s="164">
        <v>0</v>
      </c>
      <c r="Q77" s="164">
        <f>ROUND(E77*P77,5)</f>
        <v>0</v>
      </c>
      <c r="R77" s="164"/>
      <c r="S77" s="164"/>
      <c r="T77" s="165">
        <v>1</v>
      </c>
      <c r="U77" s="164">
        <f>ROUND(E77*T77,2)</f>
        <v>0</v>
      </c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120</v>
      </c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156" t="s">
        <v>115</v>
      </c>
      <c r="B78" s="162" t="s">
        <v>88</v>
      </c>
      <c r="C78" s="195" t="s">
        <v>26</v>
      </c>
      <c r="D78" s="166"/>
      <c r="E78" s="170"/>
      <c r="F78" s="173"/>
      <c r="G78" s="173">
        <f>SUMIF(AE79:AE79,"&lt;&gt;NOR",G79:G79)</f>
        <v>0</v>
      </c>
      <c r="H78" s="173"/>
      <c r="I78" s="173">
        <f>SUM(I79:I79)</f>
        <v>0</v>
      </c>
      <c r="J78" s="173"/>
      <c r="K78" s="173">
        <f>SUM(K79:K79)</f>
        <v>0</v>
      </c>
      <c r="L78" s="173"/>
      <c r="M78" s="173">
        <f>SUM(M79:M79)</f>
        <v>0</v>
      </c>
      <c r="N78" s="167"/>
      <c r="O78" s="167">
        <f>SUM(O79:O79)</f>
        <v>0</v>
      </c>
      <c r="P78" s="167"/>
      <c r="Q78" s="167">
        <f>SUM(Q79:Q79)</f>
        <v>0</v>
      </c>
      <c r="R78" s="167"/>
      <c r="S78" s="167"/>
      <c r="T78" s="168"/>
      <c r="U78" s="167">
        <f>SUM(U79:U79)</f>
        <v>0</v>
      </c>
      <c r="AE78" t="s">
        <v>116</v>
      </c>
    </row>
    <row r="79" spans="1:60" outlineLevel="1" x14ac:dyDescent="0.2">
      <c r="A79" s="182">
        <v>57</v>
      </c>
      <c r="B79" s="183" t="s">
        <v>236</v>
      </c>
      <c r="C79" s="196" t="s">
        <v>237</v>
      </c>
      <c r="D79" s="184" t="s">
        <v>238</v>
      </c>
      <c r="E79" s="185">
        <v>1</v>
      </c>
      <c r="F79" s="186"/>
      <c r="G79" s="187">
        <f>ROUND(E79*F79,2)</f>
        <v>0</v>
      </c>
      <c r="H79" s="186"/>
      <c r="I79" s="187">
        <f>ROUND(E79*H79,2)</f>
        <v>0</v>
      </c>
      <c r="J79" s="186"/>
      <c r="K79" s="187">
        <f>ROUND(E79*J79,2)</f>
        <v>0</v>
      </c>
      <c r="L79" s="187">
        <v>15</v>
      </c>
      <c r="M79" s="187">
        <f>G79*(1+L79/100)</f>
        <v>0</v>
      </c>
      <c r="N79" s="188">
        <v>0</v>
      </c>
      <c r="O79" s="188">
        <f>ROUND(E79*N79,5)</f>
        <v>0</v>
      </c>
      <c r="P79" s="188">
        <v>0</v>
      </c>
      <c r="Q79" s="188">
        <f>ROUND(E79*P79,5)</f>
        <v>0</v>
      </c>
      <c r="R79" s="188"/>
      <c r="S79" s="188"/>
      <c r="T79" s="189">
        <v>0</v>
      </c>
      <c r="U79" s="188">
        <f>ROUND(E79*T79,2)</f>
        <v>0</v>
      </c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120</v>
      </c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x14ac:dyDescent="0.2">
      <c r="A80" s="6"/>
      <c r="B80" s="7" t="s">
        <v>239</v>
      </c>
      <c r="C80" s="197" t="s">
        <v>239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AC80">
        <v>15</v>
      </c>
      <c r="AD80">
        <v>21</v>
      </c>
    </row>
    <row r="81" spans="1:31" x14ac:dyDescent="0.2">
      <c r="A81" s="190"/>
      <c r="B81" s="191">
        <v>26</v>
      </c>
      <c r="C81" s="198" t="s">
        <v>239</v>
      </c>
      <c r="D81" s="192"/>
      <c r="E81" s="192"/>
      <c r="F81" s="192"/>
      <c r="G81" s="193">
        <f>G8+G13+G16+G27+G29+G35+G39+G42+G47+G53+G61+G68+G70+G73+G78</f>
        <v>0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AC81">
        <f>SUMIF(L7:L79,AC80,G7:G79)</f>
        <v>0</v>
      </c>
      <c r="AD81">
        <f>SUMIF(L7:L79,AD80,G7:G79)</f>
        <v>0</v>
      </c>
      <c r="AE81" t="s">
        <v>240</v>
      </c>
    </row>
    <row r="82" spans="1:31" x14ac:dyDescent="0.2">
      <c r="A82" s="6"/>
      <c r="B82" s="7" t="s">
        <v>239</v>
      </c>
      <c r="C82" s="197" t="s">
        <v>239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31" x14ac:dyDescent="0.2">
      <c r="A83" s="6"/>
      <c r="B83" s="7" t="s">
        <v>239</v>
      </c>
      <c r="C83" s="197" t="s">
        <v>239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31" x14ac:dyDescent="0.2">
      <c r="A84" s="272">
        <v>33</v>
      </c>
      <c r="B84" s="272"/>
      <c r="C84" s="273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31" x14ac:dyDescent="0.2">
      <c r="A85" s="253"/>
      <c r="B85" s="254"/>
      <c r="C85" s="255"/>
      <c r="D85" s="254"/>
      <c r="E85" s="254"/>
      <c r="F85" s="254"/>
      <c r="G85" s="25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E85" t="s">
        <v>241</v>
      </c>
    </row>
    <row r="86" spans="1:31" x14ac:dyDescent="0.2">
      <c r="A86" s="257"/>
      <c r="B86" s="258"/>
      <c r="C86" s="259"/>
      <c r="D86" s="258"/>
      <c r="E86" s="258"/>
      <c r="F86" s="258"/>
      <c r="G86" s="26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31" x14ac:dyDescent="0.2">
      <c r="A87" s="257"/>
      <c r="B87" s="258"/>
      <c r="C87" s="259"/>
      <c r="D87" s="258"/>
      <c r="E87" s="258"/>
      <c r="F87" s="258"/>
      <c r="G87" s="26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31" x14ac:dyDescent="0.2">
      <c r="A88" s="257"/>
      <c r="B88" s="258"/>
      <c r="C88" s="259"/>
      <c r="D88" s="258"/>
      <c r="E88" s="258"/>
      <c r="F88" s="258"/>
      <c r="G88" s="26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31" x14ac:dyDescent="0.2">
      <c r="A89" s="261"/>
      <c r="B89" s="262"/>
      <c r="C89" s="263"/>
      <c r="D89" s="262"/>
      <c r="E89" s="262"/>
      <c r="F89" s="262"/>
      <c r="G89" s="264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31" x14ac:dyDescent="0.2">
      <c r="A90" s="6"/>
      <c r="B90" s="7" t="s">
        <v>239</v>
      </c>
      <c r="C90" s="197" t="s">
        <v>239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31" x14ac:dyDescent="0.2">
      <c r="C91" s="199"/>
      <c r="AE91" t="s">
        <v>242</v>
      </c>
    </row>
  </sheetData>
  <mergeCells count="6">
    <mergeCell ref="A85:G89"/>
    <mergeCell ref="A1:G1"/>
    <mergeCell ref="C2:G2"/>
    <mergeCell ref="C3:G3"/>
    <mergeCell ref="C4:G4"/>
    <mergeCell ref="A84:C8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</dc:creator>
  <cp:lastModifiedBy>Radomír Marvan</cp:lastModifiedBy>
  <cp:lastPrinted>2014-02-28T09:52:57Z</cp:lastPrinted>
  <dcterms:created xsi:type="dcterms:W3CDTF">2009-04-08T07:15:50Z</dcterms:created>
  <dcterms:modified xsi:type="dcterms:W3CDTF">2022-01-21T09:39:10Z</dcterms:modified>
</cp:coreProperties>
</file>