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kce\2021\Podzemáky Brno střed_2021\Projekt Horák\Výkaz výměr k ocenění\"/>
    </mc:Choice>
  </mc:AlternateContent>
  <xr:revisionPtr revIDLastSave="0" documentId="13_ncr:1_{9D72D7FF-C40A-4748-8624-F909551ACEB2}" xr6:coauthVersionLast="47" xr6:coauthVersionMax="47" xr10:uidLastSave="{00000000-0000-0000-0000-000000000000}"/>
  <bookViews>
    <workbookView xWindow="-110" yWindow="-110" windowWidth="38620" windowHeight="212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9055_1-2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9055_1-21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9055_1-21 Pol'!$A$1:$X$57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20" i="12"/>
  <c r="G8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4" i="12"/>
  <c r="I50" i="1" s="1"/>
  <c r="G25" i="12"/>
  <c r="I25" i="12"/>
  <c r="I24" i="12" s="1"/>
  <c r="K25" i="12"/>
  <c r="K24" i="12" s="1"/>
  <c r="M25" i="12"/>
  <c r="O25" i="12"/>
  <c r="O24" i="12" s="1"/>
  <c r="Q25" i="12"/>
  <c r="Q24" i="12" s="1"/>
  <c r="V25" i="12"/>
  <c r="V24" i="12" s="1"/>
  <c r="G26" i="12"/>
  <c r="M26" i="12" s="1"/>
  <c r="I26" i="12"/>
  <c r="K26" i="12"/>
  <c r="O26" i="12"/>
  <c r="Q26" i="12"/>
  <c r="V26" i="12"/>
  <c r="G27" i="12"/>
  <c r="I27" i="12"/>
  <c r="K27" i="12"/>
  <c r="M27" i="12"/>
  <c r="O27" i="12"/>
  <c r="Q27" i="12"/>
  <c r="V27" i="12"/>
  <c r="G30" i="12"/>
  <c r="M30" i="12" s="1"/>
  <c r="I30" i="12"/>
  <c r="K30" i="12"/>
  <c r="O30" i="12"/>
  <c r="Q30" i="12"/>
  <c r="V30" i="12"/>
  <c r="G31" i="12"/>
  <c r="I51" i="1" s="1"/>
  <c r="G32" i="12"/>
  <c r="M32" i="12" s="1"/>
  <c r="I32" i="12"/>
  <c r="I31" i="12" s="1"/>
  <c r="K32" i="12"/>
  <c r="K31" i="12" s="1"/>
  <c r="O32" i="12"/>
  <c r="O31" i="12" s="1"/>
  <c r="Q32" i="12"/>
  <c r="V32" i="12"/>
  <c r="V31" i="12" s="1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Q31" i="12" s="1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I40" i="12"/>
  <c r="K40" i="12"/>
  <c r="M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I52" i="1" s="1"/>
  <c r="K44" i="12"/>
  <c r="Q44" i="12"/>
  <c r="G45" i="12"/>
  <c r="I45" i="12"/>
  <c r="I44" i="12" s="1"/>
  <c r="K45" i="12"/>
  <c r="M45" i="12"/>
  <c r="M44" i="12" s="1"/>
  <c r="O45" i="12"/>
  <c r="O44" i="12" s="1"/>
  <c r="Q45" i="12"/>
  <c r="V45" i="12"/>
  <c r="V44" i="12" s="1"/>
  <c r="AE47" i="12"/>
  <c r="F39" i="1" s="1"/>
  <c r="I20" i="1"/>
  <c r="I19" i="1"/>
  <c r="I18" i="1"/>
  <c r="I17" i="1"/>
  <c r="J28" i="1"/>
  <c r="J26" i="1"/>
  <c r="G38" i="1"/>
  <c r="F38" i="1"/>
  <c r="J23" i="1"/>
  <c r="J24" i="1"/>
  <c r="J25" i="1"/>
  <c r="J27" i="1"/>
  <c r="E24" i="1"/>
  <c r="E26" i="1"/>
  <c r="G47" i="12" l="1"/>
  <c r="M24" i="12"/>
  <c r="F42" i="1"/>
  <c r="G23" i="1" s="1"/>
  <c r="A23" i="1" s="1"/>
  <c r="A24" i="1" s="1"/>
  <c r="G24" i="1" s="1"/>
  <c r="F40" i="1"/>
  <c r="F41" i="1"/>
  <c r="I49" i="1"/>
  <c r="M31" i="12"/>
  <c r="M20" i="12"/>
  <c r="M8" i="12" s="1"/>
  <c r="AF47" i="12"/>
  <c r="I16" i="1" l="1"/>
  <c r="I21" i="1" s="1"/>
  <c r="I53" i="1"/>
  <c r="G39" i="1"/>
  <c r="G41" i="1"/>
  <c r="H41" i="1" s="1"/>
  <c r="I41" i="1" s="1"/>
  <c r="G40" i="1"/>
  <c r="H40" i="1"/>
  <c r="I40" i="1" s="1"/>
  <c r="G42" i="1" l="1"/>
  <c r="H39" i="1"/>
  <c r="H42" i="1" s="1"/>
  <c r="J52" i="1"/>
  <c r="J49" i="1"/>
  <c r="J50" i="1"/>
  <c r="J51" i="1"/>
  <c r="J53" i="1" l="1"/>
  <c r="I39" i="1"/>
  <c r="I42" i="1" s="1"/>
  <c r="G25" i="1"/>
  <c r="G28" i="1"/>
  <c r="A25" i="1" l="1"/>
  <c r="A26" i="1" s="1"/>
  <c r="G26" i="1" s="1"/>
  <c r="A27" i="1" s="1"/>
  <c r="A29" i="1" s="1"/>
  <c r="G29" i="1" s="1"/>
  <c r="G27" i="1" s="1"/>
  <c r="J41" i="1"/>
  <c r="J39" i="1"/>
  <c r="J42" i="1" s="1"/>
  <c r="J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7FF75CB4-130B-47DE-9010-BD9314EBCFC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6C6D167-B7A0-4DD0-8CEA-9484426F481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<sst xmlns="http://schemas.openxmlformats.org/spreadsheetml/2006/main" count="354" uniqueCount="175">
  <si>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</si>
  <si>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</si>
  <si>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</si>
  <si>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</si>
  <si>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</si>
  <si>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</si>
  <si>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</si>
  <si>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</si>
  <si>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</si>
  <si>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</si>
  <si>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</si>
  <si>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</si>
  <si>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</si>
  <si>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</si>
  <si>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</si>
  <si>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</si>
  <si>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</si>
  <si>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</si>
  <si>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</si>
  <si>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</si>
  <si>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</si>
  <si>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</si>
  <si>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</si>
  <si>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</si>
  <si>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</si>
  <si>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</si>
  <si>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</si>
  <si>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</si>
  <si>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</si>
  <si>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</si>
  <si>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</si>
  <si>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</si>
  <si>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</si>
  <si>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</si>
  <si>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</si>
  <si>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</si>
  <si>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</si>
  <si>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</si>
  <si>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</si>
  <si>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</si>
  <si>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</si>
  <si>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</si>
  <si>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9055/1-21</t>
  </si>
  <si>
    <t>Lokalita - ul.Kopečná</t>
  </si>
  <si>
    <t>01</t>
  </si>
  <si>
    <t>Podzemní kontejn.stanoviště pro separovaný odpad</t>
  </si>
  <si>
    <t>Objekt:</t>
  </si>
  <si>
    <t>Rozpočet:</t>
  </si>
  <si>
    <t>9055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</si>
  <si>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</si>
  <si>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</si>
  <si>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</si>
  <si>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</si>
  <si>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</si>
  <si>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</si>
  <si>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</si>
  <si>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</si>
  <si>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</si>
  <si>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</t>
  </si>
  <si>
    <t>Ostatní konstrukce, bourání</t>
  </si>
  <si>
    <t>99</t>
  </si>
  <si>
    <t>Staveništní 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</si>
  <si>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</si>
  <si>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</si>
  <si>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</si>
  <si>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</si>
  <si>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</si>
  <si>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</si>
  <si>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</si>
  <si>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</si>
  <si>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</si>
  <si>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</si>
  <si>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</si>
  <si>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</si>
  <si>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</si>
  <si>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</si>
  <si>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</si>
  <si>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</si>
  <si>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</si>
  <si>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</si>
  <si>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</si>
  <si>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</si>
  <si>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</si>
  <si>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</si>
  <si>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</si>
  <si>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</si>
  <si>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</si>
  <si>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</si>
  <si>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</si>
  <si>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</si>
  <si>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</si>
  <si>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139601102R00</t>
  </si>
  <si>
    <t>Ruční výkop jam, rýh a šachet v hornině tř. 3</t>
  </si>
  <si>
    <t>m3</t>
  </si>
  <si>
    <t>RTS 21/ I</t>
  </si>
  <si>
    <t>Práce</t>
  </si>
  <si>
    <t>POL1_1</t>
  </si>
  <si>
    <t>6,6*2,7*2,182+4,35*2,7*0,68</t>
  </si>
  <si>
    <t>VV</t>
  </si>
  <si>
    <t>151201201R00</t>
  </si>
  <si>
    <t>Pažení stěn výkopu popis viz projektová dokumentace, vč.odstranění</t>
  </si>
  <si>
    <t>m2</t>
  </si>
  <si>
    <t>Indiv</t>
  </si>
  <si>
    <t>(6,6+2,7)*2*5</t>
  </si>
  <si>
    <t>161101101R00</t>
  </si>
  <si>
    <t>Svislé přemístění výkopku z hor.1-4 do 2,5 m</t>
  </si>
  <si>
    <t>162701105R00</t>
  </si>
  <si>
    <t>Vodorovné přemístění výkopku z hor.1-4 do 10000 m</t>
  </si>
  <si>
    <t>167101101R00</t>
  </si>
  <si>
    <t>Nakládání výkopku z hor.1-4 v množství do 100 m3</t>
  </si>
  <si>
    <t>171201201R00</t>
  </si>
  <si>
    <t>Uložení sypaniny na skl.-modelace na výšku přes 2m</t>
  </si>
  <si>
    <t>174101101R00</t>
  </si>
  <si>
    <t>Zásyp jam, rýh, šachet se zhutněním písek prolitý vodou</t>
  </si>
  <si>
    <t>(6,6*2,7-1,8*1,9*3)*1,55</t>
  </si>
  <si>
    <t>(4,2*2,7-1,8*1,9*2)*0,68</t>
  </si>
  <si>
    <t>181101102R00</t>
  </si>
  <si>
    <t>Úprava pláně v zářezech v hor. 1-4, se zhutněním</t>
  </si>
  <si>
    <t>199000002R00</t>
  </si>
  <si>
    <t>Poplatek za skládku horniny 1- 4</t>
  </si>
  <si>
    <t>631571003R00</t>
  </si>
  <si>
    <t>Násyp ze štěrkopísku 0 - 32,  zpevňující</t>
  </si>
  <si>
    <t>6,6*2,7*0,3+2,7*0,68*0,3</t>
  </si>
  <si>
    <t>564851111R00</t>
  </si>
  <si>
    <t>Podklad ze štěrkodrti po zhutnění tloušťky 15 cm</t>
  </si>
  <si>
    <t>POL1_0</t>
  </si>
  <si>
    <t>591211111R00</t>
  </si>
  <si>
    <t>Kladení dlažby drobné kostky,lože z kamen.tl. 5 cm</t>
  </si>
  <si>
    <t>596111111R00</t>
  </si>
  <si>
    <t>Kladení dlažby mozaika 1barva, lože z kam.do 4 cm</t>
  </si>
  <si>
    <t>6,6*2,7-1,8*1,9*3</t>
  </si>
  <si>
    <t>21-10</t>
  </si>
  <si>
    <t>59245020R</t>
  </si>
  <si>
    <t>Dlažba zámková tl.6 cm přírodní</t>
  </si>
  <si>
    <t>SPCM</t>
  </si>
  <si>
    <t>Specifikace</t>
  </si>
  <si>
    <t>POL3_1</t>
  </si>
  <si>
    <t>113106111R00</t>
  </si>
  <si>
    <t>Rozebrání dlažeb z mozaiky</t>
  </si>
  <si>
    <t>90002</t>
  </si>
  <si>
    <t>Dodávka kontejnerů (3ks)</t>
  </si>
  <si>
    <t>ks</t>
  </si>
  <si>
    <t>Vlastní</t>
  </si>
  <si>
    <t>90003</t>
  </si>
  <si>
    <t>D+M popisná tabulka Sako</t>
  </si>
  <si>
    <t>90011</t>
  </si>
  <si>
    <t>Vytýčení inž. sítí</t>
  </si>
  <si>
    <t>soub</t>
  </si>
  <si>
    <t>90012</t>
  </si>
  <si>
    <t>Zajištění rozhodnutí ZUK+požadovaných dokladů</t>
  </si>
  <si>
    <t>90013</t>
  </si>
  <si>
    <t>Ukončení ZUK a předání staveniště</t>
  </si>
  <si>
    <t>90014</t>
  </si>
  <si>
    <t>Zajišt.staveniště-oplocení,inf.tabule,ochr.zeleně - požadavky Bkom, OŽP MMB, rozhodnutí ZUK</t>
  </si>
  <si>
    <t>90015</t>
  </si>
  <si>
    <t>Hutnící zkoušky násypů a zemní pláně</t>
  </si>
  <si>
    <t>90016</t>
  </si>
  <si>
    <t>Ověření  průtočnosti stávajících silniční vpustí na staveniště -  před a po stavbě</t>
  </si>
  <si>
    <t>90017</t>
  </si>
  <si>
    <t>Odvoz přebytečné dlažby do areálu Bkom</t>
  </si>
  <si>
    <t>90018</t>
  </si>
  <si>
    <t>Skut.provedení stavby-dokumentace, geod.zaměření dle pravidel OI MMB, doklady k trvalému užívání</t>
  </si>
  <si>
    <t>90001</t>
  </si>
  <si>
    <t>Osazení kontejneru vč. dopravy</t>
  </si>
  <si>
    <t>POL3_</t>
  </si>
  <si>
    <t>998011031R00</t>
  </si>
  <si>
    <t>Přesun hmot</t>
  </si>
  <si>
    <t>t</t>
  </si>
  <si>
    <t>POL1_</t>
  </si>
  <si>
    <t>SUM</t>
  </si>
  <si>
    <t>Poznámky uchazeče k zadání</t>
  </si>
  <si>
    <t>POPUZIV</t>
  </si>
  <si>
    <t>END</t>
  </si>
  <si>
    <t>Výkaz výměr</t>
  </si>
  <si>
    <t>Položkový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</si>
</sst>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39</v>
      </c>
    </row>
    <row r="2" spans="1:7" ht="57.75" customHeight="1" x14ac:dyDescent="0.25">
      <c r="A2" s="188" t="s">
        <v>40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6"/>
  <sheetViews>
    <sheetView showGridLines="0" topLeftCell="B23" zoomScaleNormal="100" zoomScaleSheetLayoutView="75" workbookViewId="0">
      <selection activeCell="T18" sqref="T1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37</v>
      </c>
      <c r="B1" s="224" t="s">
        <v>174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5">
      <c r="A2" s="2"/>
      <c r="B2" s="77" t="s">
        <v>23</v>
      </c>
      <c r="C2" s="78"/>
      <c r="D2" s="79" t="s">
        <v>48</v>
      </c>
      <c r="E2" s="230" t="s">
        <v>45</v>
      </c>
      <c r="F2" s="231"/>
      <c r="G2" s="231"/>
      <c r="H2" s="231"/>
      <c r="I2" s="231"/>
      <c r="J2" s="232"/>
      <c r="O2" s="1"/>
    </row>
    <row r="3" spans="1:15" ht="27" customHeight="1" x14ac:dyDescent="0.25">
      <c r="A3" s="2"/>
      <c r="B3" s="80" t="s">
        <v>46</v>
      </c>
      <c r="C3" s="78"/>
      <c r="D3" s="81" t="s">
        <v>44</v>
      </c>
      <c r="E3" s="233" t="s">
        <v>45</v>
      </c>
      <c r="F3" s="234"/>
      <c r="G3" s="234"/>
      <c r="H3" s="234"/>
      <c r="I3" s="234"/>
      <c r="J3" s="235"/>
    </row>
    <row r="4" spans="1:15" ht="23.25" customHeight="1" x14ac:dyDescent="0.25">
      <c r="A4" s="76">
        <v>2100</v>
      </c>
      <c r="B4" s="82" t="s">
        <v>47</v>
      </c>
      <c r="C4" s="83"/>
      <c r="D4" s="84" t="s">
        <v>42</v>
      </c>
      <c r="E4" s="213" t="s">
        <v>43</v>
      </c>
      <c r="F4" s="214"/>
      <c r="G4" s="214"/>
      <c r="H4" s="214"/>
      <c r="I4" s="214"/>
      <c r="J4" s="215"/>
    </row>
    <row r="5" spans="1:15" ht="24" customHeight="1" x14ac:dyDescent="0.25">
      <c r="A5" s="2"/>
      <c r="B5" s="31" t="s">
        <v>22</v>
      </c>
      <c r="D5" s="218"/>
      <c r="E5" s="219"/>
      <c r="F5" s="219"/>
      <c r="G5" s="219"/>
      <c r="H5" s="18" t="s">
        <v>41</v>
      </c>
      <c r="I5" s="22"/>
      <c r="J5" s="8"/>
    </row>
    <row r="6" spans="1:15" ht="15.75" customHeight="1" x14ac:dyDescent="0.25">
      <c r="A6" s="2"/>
      <c r="B6" s="28"/>
      <c r="C6" s="55"/>
      <c r="D6" s="220"/>
      <c r="E6" s="221"/>
      <c r="F6" s="221"/>
      <c r="G6" s="221"/>
      <c r="H6" s="18" t="s">
        <v>35</v>
      </c>
      <c r="I6" s="22"/>
      <c r="J6" s="8"/>
    </row>
    <row r="7" spans="1:15" ht="15.75" customHeight="1" x14ac:dyDescent="0.25">
      <c r="A7" s="2"/>
      <c r="B7" s="29"/>
      <c r="C7" s="56"/>
      <c r="D7" s="53"/>
      <c r="E7" s="222"/>
      <c r="F7" s="223"/>
      <c r="G7" s="223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41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37"/>
      <c r="E11" s="237"/>
      <c r="F11" s="237"/>
      <c r="G11" s="237"/>
      <c r="H11" s="18" t="s">
        <v>41</v>
      </c>
      <c r="I11" s="86"/>
      <c r="J11" s="8"/>
    </row>
    <row r="12" spans="1:15" ht="15.75" customHeight="1" x14ac:dyDescent="0.25">
      <c r="A12" s="2"/>
      <c r="B12" s="28"/>
      <c r="C12" s="55"/>
      <c r="D12" s="212"/>
      <c r="E12" s="212"/>
      <c r="F12" s="212"/>
      <c r="G12" s="212"/>
      <c r="H12" s="18" t="s">
        <v>35</v>
      </c>
      <c r="I12" s="86"/>
      <c r="J12" s="8"/>
    </row>
    <row r="13" spans="1:15" ht="15.75" customHeight="1" x14ac:dyDescent="0.25">
      <c r="A13" s="2"/>
      <c r="B13" s="29"/>
      <c r="C13" s="56"/>
      <c r="D13" s="85"/>
      <c r="E13" s="216"/>
      <c r="F13" s="217"/>
      <c r="G13" s="217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33</v>
      </c>
      <c r="C15" s="61"/>
      <c r="D15" s="54"/>
      <c r="E15" s="236"/>
      <c r="F15" s="236"/>
      <c r="G15" s="238"/>
      <c r="H15" s="238"/>
      <c r="I15" s="238" t="s">
        <v>30</v>
      </c>
      <c r="J15" s="239"/>
    </row>
    <row r="16" spans="1:15" ht="23.25" customHeight="1" x14ac:dyDescent="0.25">
      <c r="A16" s="139" t="s">
        <v>25</v>
      </c>
      <c r="B16" s="38" t="s">
        <v>25</v>
      </c>
      <c r="C16" s="62"/>
      <c r="D16" s="63"/>
      <c r="E16" s="201"/>
      <c r="F16" s="202"/>
      <c r="G16" s="201"/>
      <c r="H16" s="202"/>
      <c r="I16" s="201">
        <f>SUMIF(F49:F52,A16,I49:I52)+SUMIF(F49:F52,"PSU",I49:I52)</f>
        <v>0</v>
      </c>
      <c r="J16" s="203"/>
    </row>
    <row r="17" spans="1:10" ht="23.25" customHeight="1" x14ac:dyDescent="0.25">
      <c r="A17" s="139" t="s">
        <v>26</v>
      </c>
      <c r="B17" s="38" t="s">
        <v>26</v>
      </c>
      <c r="C17" s="62"/>
      <c r="D17" s="63"/>
      <c r="E17" s="201"/>
      <c r="F17" s="202"/>
      <c r="G17" s="201"/>
      <c r="H17" s="202"/>
      <c r="I17" s="201">
        <f>SUMIF(F49:F52,A17,I49:I52)</f>
        <v>0</v>
      </c>
      <c r="J17" s="203"/>
    </row>
    <row r="18" spans="1:10" ht="23.25" customHeight="1" x14ac:dyDescent="0.25">
      <c r="A18" s="139" t="s">
        <v>27</v>
      </c>
      <c r="B18" s="38" t="s">
        <v>27</v>
      </c>
      <c r="C18" s="62"/>
      <c r="D18" s="63"/>
      <c r="E18" s="201"/>
      <c r="F18" s="202"/>
      <c r="G18" s="201"/>
      <c r="H18" s="202"/>
      <c r="I18" s="201">
        <f>SUMIF(F49:F52,A18,I49:I52)</f>
        <v>0</v>
      </c>
      <c r="J18" s="203"/>
    </row>
    <row r="19" spans="1:10" ht="23.25" customHeight="1" x14ac:dyDescent="0.25">
      <c r="A19" s="139" t="s">
        <v>62</v>
      </c>
      <c r="B19" s="38" t="s">
        <v>28</v>
      </c>
      <c r="C19" s="62"/>
      <c r="D19" s="63"/>
      <c r="E19" s="201"/>
      <c r="F19" s="202"/>
      <c r="G19" s="201"/>
      <c r="H19" s="202"/>
      <c r="I19" s="201">
        <f>SUMIF(F49:F52,A19,I49:I52)</f>
        <v>0</v>
      </c>
      <c r="J19" s="203"/>
    </row>
    <row r="20" spans="1:10" ht="23.25" customHeight="1" x14ac:dyDescent="0.25">
      <c r="A20" s="139" t="s">
        <v>63</v>
      </c>
      <c r="B20" s="38" t="s">
        <v>29</v>
      </c>
      <c r="C20" s="62"/>
      <c r="D20" s="63"/>
      <c r="E20" s="201"/>
      <c r="F20" s="202"/>
      <c r="G20" s="201"/>
      <c r="H20" s="202"/>
      <c r="I20" s="201">
        <f>SUMIF(F49:F52,A20,I49:I52)</f>
        <v>0</v>
      </c>
      <c r="J20" s="203"/>
    </row>
    <row r="21" spans="1:10" ht="23.25" customHeight="1" x14ac:dyDescent="0.3">
      <c r="A21" s="2"/>
      <c r="B21" s="48" t="s">
        <v>30</v>
      </c>
      <c r="C21" s="64"/>
      <c r="D21" s="65"/>
      <c r="E21" s="204"/>
      <c r="F21" s="240"/>
      <c r="G21" s="204"/>
      <c r="H21" s="240"/>
      <c r="I21" s="204">
        <f>SUM(I16:J20)</f>
        <v>0</v>
      </c>
      <c r="J21" s="205"/>
    </row>
    <row r="22" spans="1:10" ht="33" customHeight="1" x14ac:dyDescent="0.25">
      <c r="A22" s="2"/>
      <c r="B22" s="42" t="s">
        <v>34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99">
        <f>ZakladDPHSniVypocet</f>
        <v>0</v>
      </c>
      <c r="H23" s="200"/>
      <c r="I23" s="200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7">
        <f>IF(A24&gt;50, ROUNDUP(A23, 0), ROUNDDOWN(A23, 0))</f>
        <v>0</v>
      </c>
      <c r="H24" s="198"/>
      <c r="I24" s="19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9">
        <f>ZakladDPHZaklVypocet</f>
        <v>0</v>
      </c>
      <c r="H25" s="200"/>
      <c r="I25" s="200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7">
        <f>IF(A26&gt;50, ROUNDUP(A25, 0), ROUNDDOWN(A25, 0))</f>
        <v>0</v>
      </c>
      <c r="H26" s="228"/>
      <c r="I26" s="228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9">
        <f>CenaCelkem-(ZakladDPHSni+DPHSni+ZakladDPHZakl+DPHZakl)</f>
        <v>0</v>
      </c>
      <c r="H27" s="229"/>
      <c r="I27" s="229"/>
      <c r="J27" s="41" t="str">
        <f t="shared" si="0"/>
        <v>CZK</v>
      </c>
    </row>
    <row r="28" spans="1:10" ht="27.75" hidden="1" customHeight="1" thickBot="1" x14ac:dyDescent="0.3">
      <c r="A28" s="2"/>
      <c r="B28" s="113" t="s">
        <v>24</v>
      </c>
      <c r="C28" s="114"/>
      <c r="D28" s="114"/>
      <c r="E28" s="115"/>
      <c r="F28" s="116"/>
      <c r="G28" s="206">
        <f>ZakladDPHSniVypocet+ZakladDPHZaklVypocet</f>
        <v>0</v>
      </c>
      <c r="H28" s="207"/>
      <c r="I28" s="207"/>
      <c r="J28" s="11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3" t="s">
        <v>36</v>
      </c>
      <c r="C29" s="118"/>
      <c r="D29" s="118"/>
      <c r="E29" s="118"/>
      <c r="F29" s="119"/>
      <c r="G29" s="206">
        <f>IF(A29&gt;50, ROUNDUP(A27, 0), ROUNDDOWN(A27, 0))</f>
        <v>0</v>
      </c>
      <c r="H29" s="206"/>
      <c r="I29" s="206"/>
      <c r="J29" s="120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08"/>
      <c r="E34" s="209"/>
      <c r="G34" s="210"/>
      <c r="H34" s="211"/>
      <c r="I34" s="211"/>
      <c r="J34" s="25"/>
    </row>
    <row r="35" spans="1:10" ht="12.75" customHeight="1" x14ac:dyDescent="0.25">
      <c r="A35" s="2"/>
      <c r="B35" s="2"/>
      <c r="D35" s="196" t="s">
        <v>2</v>
      </c>
      <c r="E35" s="19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5">
      <c r="A38" s="89" t="s">
        <v>38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5">
      <c r="A39" s="89">
        <v>1</v>
      </c>
      <c r="B39" s="99" t="s">
        <v>49</v>
      </c>
      <c r="C39" s="191"/>
      <c r="D39" s="191"/>
      <c r="E39" s="191"/>
      <c r="F39" s="100">
        <f>'01 9055_1-21 Pol'!AE47</f>
        <v>0</v>
      </c>
      <c r="G39" s="101">
        <f>'01 9055_1-21 Pol'!AF47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5">
      <c r="A40" s="89">
        <v>2</v>
      </c>
      <c r="B40" s="104" t="s">
        <v>44</v>
      </c>
      <c r="C40" s="192" t="s">
        <v>45</v>
      </c>
      <c r="D40" s="192"/>
      <c r="E40" s="192"/>
      <c r="F40" s="105">
        <f>'01 9055_1-21 Pol'!AE47</f>
        <v>0</v>
      </c>
      <c r="G40" s="106">
        <f>'01 9055_1-21 Pol'!AF47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5">
      <c r="A41" s="89">
        <v>3</v>
      </c>
      <c r="B41" s="108" t="s">
        <v>42</v>
      </c>
      <c r="C41" s="191" t="s">
        <v>43</v>
      </c>
      <c r="D41" s="191"/>
      <c r="E41" s="191"/>
      <c r="F41" s="109">
        <f>'01 9055_1-21 Pol'!AE47</f>
        <v>0</v>
      </c>
      <c r="G41" s="102">
        <f>'01 9055_1-21 Pol'!AF47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5">
      <c r="A42" s="89"/>
      <c r="B42" s="193" t="s">
        <v>50</v>
      </c>
      <c r="C42" s="194"/>
      <c r="D42" s="194"/>
      <c r="E42" s="195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5" x14ac:dyDescent="0.35">
      <c r="B46" s="121" t="s">
        <v>52</v>
      </c>
    </row>
    <row r="48" spans="1:10" ht="25.5" customHeight="1" x14ac:dyDescent="0.25">
      <c r="A48" s="123"/>
      <c r="B48" s="126" t="s">
        <v>17</v>
      </c>
      <c r="C48" s="126" t="s">
        <v>5</v>
      </c>
      <c r="D48" s="127"/>
      <c r="E48" s="127"/>
      <c r="F48" s="128" t="s">
        <v>53</v>
      </c>
      <c r="G48" s="128"/>
      <c r="H48" s="128"/>
      <c r="I48" s="128" t="s">
        <v>30</v>
      </c>
      <c r="J48" s="128" t="s">
        <v>0</v>
      </c>
    </row>
    <row r="49" spans="1:10" ht="36.75" customHeight="1" x14ac:dyDescent="0.25">
      <c r="A49" s="124"/>
      <c r="B49" s="129" t="s">
        <v>54</v>
      </c>
      <c r="C49" s="189" t="s">
        <v>55</v>
      </c>
      <c r="D49" s="190"/>
      <c r="E49" s="190"/>
      <c r="F49" s="137" t="s">
        <v>25</v>
      </c>
      <c r="G49" s="130"/>
      <c r="H49" s="130"/>
      <c r="I49" s="130">
        <f>'01 9055_1-21 Pol'!G8</f>
        <v>0</v>
      </c>
      <c r="J49" s="135" t="str">
        <f>IF(I53=0,"",I49/I53*100)</f>
        <v/>
      </c>
    </row>
    <row r="50" spans="1:10" ht="36.75" customHeight="1" x14ac:dyDescent="0.25">
      <c r="A50" s="124"/>
      <c r="B50" s="129" t="s">
        <v>56</v>
      </c>
      <c r="C50" s="189" t="s">
        <v>57</v>
      </c>
      <c r="D50" s="190"/>
      <c r="E50" s="190"/>
      <c r="F50" s="137" t="s">
        <v>25</v>
      </c>
      <c r="G50" s="130"/>
      <c r="H50" s="130"/>
      <c r="I50" s="130">
        <f>'01 9055_1-21 Pol'!G24</f>
        <v>0</v>
      </c>
      <c r="J50" s="135" t="str">
        <f>IF(I53=0,"",I50/I53*100)</f>
        <v/>
      </c>
    </row>
    <row r="51" spans="1:10" ht="36.75" customHeight="1" x14ac:dyDescent="0.25">
      <c r="A51" s="124"/>
      <c r="B51" s="129" t="s">
        <v>58</v>
      </c>
      <c r="C51" s="189" t="s">
        <v>59</v>
      </c>
      <c r="D51" s="190"/>
      <c r="E51" s="190"/>
      <c r="F51" s="137" t="s">
        <v>25</v>
      </c>
      <c r="G51" s="130"/>
      <c r="H51" s="130"/>
      <c r="I51" s="130">
        <f>'01 9055_1-21 Pol'!G31</f>
        <v>0</v>
      </c>
      <c r="J51" s="135" t="str">
        <f>IF(I53=0,"",I51/I53*100)</f>
        <v/>
      </c>
    </row>
    <row r="52" spans="1:10" ht="36.75" customHeight="1" x14ac:dyDescent="0.25">
      <c r="A52" s="124"/>
      <c r="B52" s="129" t="s">
        <v>60</v>
      </c>
      <c r="C52" s="189" t="s">
        <v>61</v>
      </c>
      <c r="D52" s="190"/>
      <c r="E52" s="190"/>
      <c r="F52" s="137" t="s">
        <v>25</v>
      </c>
      <c r="G52" s="130"/>
      <c r="H52" s="130"/>
      <c r="I52" s="130">
        <f>'01 9055_1-21 Pol'!G44</f>
        <v>0</v>
      </c>
      <c r="J52" s="135" t="str">
        <f>IF(I53=0,"",I52/I53*100)</f>
        <v/>
      </c>
    </row>
    <row r="53" spans="1:10" ht="25.5" customHeight="1" x14ac:dyDescent="0.25">
      <c r="A53" s="125"/>
      <c r="B53" s="131" t="s">
        <v>1</v>
      </c>
      <c r="C53" s="132"/>
      <c r="D53" s="133"/>
      <c r="E53" s="133"/>
      <c r="F53" s="138"/>
      <c r="G53" s="134"/>
      <c r="H53" s="134"/>
      <c r="I53" s="134">
        <f>SUM(I49:I52)</f>
        <v>0</v>
      </c>
      <c r="J53" s="136">
        <f>SUM(J49:J52)</f>
        <v>0</v>
      </c>
    </row>
    <row r="54" spans="1:10" x14ac:dyDescent="0.25">
      <c r="F54" s="87"/>
      <c r="G54" s="87"/>
      <c r="H54" s="87"/>
      <c r="I54" s="87"/>
      <c r="J54" s="88"/>
    </row>
    <row r="55" spans="1:10" x14ac:dyDescent="0.25">
      <c r="F55" s="87"/>
      <c r="G55" s="87"/>
      <c r="H55" s="87"/>
      <c r="I55" s="87"/>
      <c r="J55" s="88"/>
    </row>
    <row r="56" spans="1:10" x14ac:dyDescent="0.25">
      <c r="F56" s="87"/>
      <c r="G56" s="87"/>
      <c r="H56" s="87"/>
      <c r="I56" s="87"/>
      <c r="J56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0:E50"/>
    <mergeCell ref="C51:E51"/>
    <mergeCell ref="C52:E52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241" t="s">
        <v>6</v>
      </c>
      <c r="B1" s="241"/>
      <c r="C1" s="242"/>
      <c r="D1" s="241"/>
      <c r="E1" s="241"/>
      <c r="F1" s="241"/>
      <c r="G1" s="241"/>
    </row>
    <row r="2" spans="1:7" ht="25" customHeight="1" x14ac:dyDescent="0.25">
      <c r="A2" s="50" t="s">
        <v>7</v>
      </c>
      <c r="B2" s="49"/>
      <c r="C2" s="243"/>
      <c r="D2" s="243"/>
      <c r="E2" s="243"/>
      <c r="F2" s="243"/>
      <c r="G2" s="244"/>
    </row>
    <row r="3" spans="1:7" ht="25" customHeight="1" x14ac:dyDescent="0.25">
      <c r="A3" s="50" t="s">
        <v>8</v>
      </c>
      <c r="B3" s="49"/>
      <c r="C3" s="243"/>
      <c r="D3" s="243"/>
      <c r="E3" s="243"/>
      <c r="F3" s="243"/>
      <c r="G3" s="244"/>
    </row>
    <row r="4" spans="1:7" ht="25" customHeight="1" x14ac:dyDescent="0.25">
      <c r="A4" s="50" t="s">
        <v>9</v>
      </c>
      <c r="B4" s="49"/>
      <c r="C4" s="243"/>
      <c r="D4" s="243"/>
      <c r="E4" s="243"/>
      <c r="F4" s="243"/>
      <c r="G4" s="244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08C7-9B87-48ED-9114-B34418DD3C0F}">
  <sheetPr>
    <outlinePr summaryBelow="0"/>
    <pageSetUpPr fitToPage="1"/>
  </sheetPr>
  <dimension ref="A1:BH5000"/>
  <sheetViews>
    <sheetView tabSelected="1" workbookViewId="0">
      <pane ySplit="7" topLeftCell="A17" activePane="bottomLeft" state="frozen"/>
      <selection pane="bottomLeft" activeCell="AP34" sqref="AP34"/>
    </sheetView>
  </sheetViews>
  <sheetFormatPr defaultRowHeight="12.5" outlineLevelRow="1" x14ac:dyDescent="0.25"/>
  <cols>
    <col min="1" max="1" width="3.453125" customWidth="1"/>
    <col min="2" max="2" width="12.54296875" style="122" customWidth="1"/>
    <col min="3" max="3" width="38.26953125" style="122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45" t="s">
        <v>173</v>
      </c>
      <c r="B1" s="245"/>
      <c r="C1" s="245"/>
      <c r="D1" s="245"/>
      <c r="E1" s="245"/>
      <c r="F1" s="245"/>
      <c r="G1" s="245"/>
      <c r="AG1" t="s">
        <v>64</v>
      </c>
    </row>
    <row r="2" spans="1:60" ht="25" customHeight="1" x14ac:dyDescent="0.25">
      <c r="A2" s="140" t="s">
        <v>7</v>
      </c>
      <c r="B2" s="49" t="s">
        <v>48</v>
      </c>
      <c r="C2" s="246" t="s">
        <v>45</v>
      </c>
      <c r="D2" s="247"/>
      <c r="E2" s="247"/>
      <c r="F2" s="247"/>
      <c r="G2" s="248"/>
      <c r="AG2" t="s">
        <v>65</v>
      </c>
    </row>
    <row r="3" spans="1:60" ht="25" customHeight="1" x14ac:dyDescent="0.25">
      <c r="A3" s="140" t="s">
        <v>8</v>
      </c>
      <c r="B3" s="49" t="s">
        <v>44</v>
      </c>
      <c r="C3" s="246" t="s">
        <v>45</v>
      </c>
      <c r="D3" s="247"/>
      <c r="E3" s="247"/>
      <c r="F3" s="247"/>
      <c r="G3" s="248"/>
      <c r="AC3" s="122" t="s">
        <v>65</v>
      </c>
      <c r="AG3" t="s">
        <v>66</v>
      </c>
    </row>
    <row r="4" spans="1:60" ht="25" customHeight="1" x14ac:dyDescent="0.25">
      <c r="A4" s="141" t="s">
        <v>9</v>
      </c>
      <c r="B4" s="142" t="s">
        <v>42</v>
      </c>
      <c r="C4" s="249" t="s">
        <v>43</v>
      </c>
      <c r="D4" s="250"/>
      <c r="E4" s="250"/>
      <c r="F4" s="250"/>
      <c r="G4" s="251"/>
      <c r="AG4" t="s">
        <v>67</v>
      </c>
    </row>
    <row r="5" spans="1:60" x14ac:dyDescent="0.25">
      <c r="D5" s="10"/>
    </row>
    <row r="6" spans="1:60" ht="37.5" x14ac:dyDescent="0.25">
      <c r="A6" s="144" t="s">
        <v>68</v>
      </c>
      <c r="B6" s="146" t="s">
        <v>69</v>
      </c>
      <c r="C6" s="146" t="s">
        <v>70</v>
      </c>
      <c r="D6" s="145" t="s">
        <v>71</v>
      </c>
      <c r="E6" s="144" t="s">
        <v>72</v>
      </c>
      <c r="F6" s="143" t="s">
        <v>73</v>
      </c>
      <c r="G6" s="144" t="s">
        <v>30</v>
      </c>
      <c r="H6" s="147" t="s">
        <v>31</v>
      </c>
      <c r="I6" s="147" t="s">
        <v>74</v>
      </c>
      <c r="J6" s="147" t="s">
        <v>32</v>
      </c>
      <c r="K6" s="147" t="s">
        <v>75</v>
      </c>
      <c r="L6" s="147" t="s">
        <v>76</v>
      </c>
      <c r="M6" s="147" t="s">
        <v>77</v>
      </c>
      <c r="N6" s="147" t="s">
        <v>78</v>
      </c>
      <c r="O6" s="147" t="s">
        <v>79</v>
      </c>
      <c r="P6" s="147" t="s">
        <v>80</v>
      </c>
      <c r="Q6" s="147" t="s">
        <v>81</v>
      </c>
      <c r="R6" s="147" t="s">
        <v>82</v>
      </c>
      <c r="S6" s="147" t="s">
        <v>83</v>
      </c>
      <c r="T6" s="147" t="s">
        <v>84</v>
      </c>
      <c r="U6" s="147" t="s">
        <v>85</v>
      </c>
      <c r="V6" s="147" t="s">
        <v>86</v>
      </c>
      <c r="W6" s="147" t="s">
        <v>87</v>
      </c>
      <c r="X6" s="147" t="s">
        <v>88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ht="13" x14ac:dyDescent="0.25">
      <c r="A8" s="162" t="s">
        <v>89</v>
      </c>
      <c r="B8" s="163" t="s">
        <v>54</v>
      </c>
      <c r="C8" s="181" t="s">
        <v>55</v>
      </c>
      <c r="D8" s="164"/>
      <c r="E8" s="165"/>
      <c r="F8" s="166"/>
      <c r="G8" s="167">
        <f>SUMIF(AG9:AG23,"&lt;&gt;NOR",G9:G23)</f>
        <v>0</v>
      </c>
      <c r="H8" s="161"/>
      <c r="I8" s="161">
        <f>SUM(I9:I23)</f>
        <v>37629.14</v>
      </c>
      <c r="J8" s="161"/>
      <c r="K8" s="161">
        <f>SUM(K9:K23)</f>
        <v>317576.67</v>
      </c>
      <c r="L8" s="161"/>
      <c r="M8" s="161">
        <f>SUM(M9:M23)</f>
        <v>0</v>
      </c>
      <c r="N8" s="161"/>
      <c r="O8" s="161">
        <f>SUM(O9:O23)</f>
        <v>10.97</v>
      </c>
      <c r="P8" s="161"/>
      <c r="Q8" s="161">
        <f>SUM(Q9:Q23)</f>
        <v>0</v>
      </c>
      <c r="R8" s="161"/>
      <c r="S8" s="161"/>
      <c r="T8" s="161"/>
      <c r="U8" s="161"/>
      <c r="V8" s="161">
        <f>SUM(V9:V23)</f>
        <v>257.26</v>
      </c>
      <c r="W8" s="161"/>
      <c r="X8" s="161"/>
      <c r="AG8" t="s">
        <v>90</v>
      </c>
    </row>
    <row r="9" spans="1:60" outlineLevel="1" x14ac:dyDescent="0.25">
      <c r="A9" s="168">
        <v>1</v>
      </c>
      <c r="B9" s="169" t="s">
        <v>91</v>
      </c>
      <c r="C9" s="182" t="s">
        <v>92</v>
      </c>
      <c r="D9" s="170" t="s">
        <v>93</v>
      </c>
      <c r="E9" s="171">
        <v>46.869799999999998</v>
      </c>
      <c r="F9" s="172"/>
      <c r="G9" s="173">
        <f>ROUND(E9*F9,2)</f>
        <v>0</v>
      </c>
      <c r="H9" s="158">
        <v>0</v>
      </c>
      <c r="I9" s="157">
        <f>ROUND(E9*H9,2)</f>
        <v>0</v>
      </c>
      <c r="J9" s="158">
        <v>1274</v>
      </c>
      <c r="K9" s="157">
        <f>ROUND(E9*J9,2)</f>
        <v>59712.13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94</v>
      </c>
      <c r="T9" s="157" t="s">
        <v>94</v>
      </c>
      <c r="U9" s="157">
        <v>3.5329999999999999</v>
      </c>
      <c r="V9" s="157">
        <f>ROUND(E9*U9,2)</f>
        <v>165.59</v>
      </c>
      <c r="W9" s="157"/>
      <c r="X9" s="157" t="s">
        <v>95</v>
      </c>
      <c r="Y9" s="148"/>
      <c r="Z9" s="148"/>
      <c r="AA9" s="148"/>
      <c r="AB9" s="148"/>
      <c r="AC9" s="148"/>
      <c r="AD9" s="148"/>
      <c r="AE9" s="148"/>
      <c r="AF9" s="148"/>
      <c r="AG9" s="148" t="s">
        <v>96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55"/>
      <c r="B10" s="156"/>
      <c r="C10" s="183" t="s">
        <v>97</v>
      </c>
      <c r="D10" s="159"/>
      <c r="E10" s="160">
        <v>46.87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98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0" outlineLevel="1" x14ac:dyDescent="0.25">
      <c r="A11" s="168">
        <v>2</v>
      </c>
      <c r="B11" s="169" t="s">
        <v>99</v>
      </c>
      <c r="C11" s="182" t="s">
        <v>100</v>
      </c>
      <c r="D11" s="170" t="s">
        <v>101</v>
      </c>
      <c r="E11" s="171">
        <v>93</v>
      </c>
      <c r="F11" s="172"/>
      <c r="G11" s="173">
        <f>ROUND(E11*F11,2)</f>
        <v>0</v>
      </c>
      <c r="H11" s="158">
        <v>371.43</v>
      </c>
      <c r="I11" s="157">
        <f>ROUND(E11*H11,2)</f>
        <v>34542.99</v>
      </c>
      <c r="J11" s="158">
        <v>2228.5700000000002</v>
      </c>
      <c r="K11" s="157">
        <f>ROUND(E11*J11,2)</f>
        <v>207257.01</v>
      </c>
      <c r="L11" s="157">
        <v>21</v>
      </c>
      <c r="M11" s="157">
        <f>G11*(1+L11/100)</f>
        <v>0</v>
      </c>
      <c r="N11" s="157">
        <v>1.49E-3</v>
      </c>
      <c r="O11" s="157">
        <f>ROUND(E11*N11,2)</f>
        <v>0.14000000000000001</v>
      </c>
      <c r="P11" s="157">
        <v>0</v>
      </c>
      <c r="Q11" s="157">
        <f>ROUND(E11*P11,2)</f>
        <v>0</v>
      </c>
      <c r="R11" s="157"/>
      <c r="S11" s="157" t="s">
        <v>94</v>
      </c>
      <c r="T11" s="157" t="s">
        <v>102</v>
      </c>
      <c r="U11" s="157">
        <v>0.32300000000000001</v>
      </c>
      <c r="V11" s="157">
        <f>ROUND(E11*U11,2)</f>
        <v>30.04</v>
      </c>
      <c r="W11" s="157"/>
      <c r="X11" s="157" t="s">
        <v>95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96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55"/>
      <c r="B12" s="156"/>
      <c r="C12" s="183" t="s">
        <v>103</v>
      </c>
      <c r="D12" s="159"/>
      <c r="E12" s="160">
        <v>93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98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74">
        <v>3</v>
      </c>
      <c r="B13" s="175" t="s">
        <v>104</v>
      </c>
      <c r="C13" s="184" t="s">
        <v>105</v>
      </c>
      <c r="D13" s="176" t="s">
        <v>93</v>
      </c>
      <c r="E13" s="177">
        <v>46.869799999999998</v>
      </c>
      <c r="F13" s="178"/>
      <c r="G13" s="179">
        <f>ROUND(E13*F13,2)</f>
        <v>0</v>
      </c>
      <c r="H13" s="158">
        <v>0</v>
      </c>
      <c r="I13" s="157">
        <f>ROUND(E13*H13,2)</f>
        <v>0</v>
      </c>
      <c r="J13" s="158">
        <v>128</v>
      </c>
      <c r="K13" s="157">
        <f>ROUND(E13*J13,2)</f>
        <v>5999.33</v>
      </c>
      <c r="L13" s="157">
        <v>21</v>
      </c>
      <c r="M13" s="157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7"/>
      <c r="S13" s="157" t="s">
        <v>94</v>
      </c>
      <c r="T13" s="157" t="s">
        <v>94</v>
      </c>
      <c r="U13" s="157">
        <v>0.34499999999999997</v>
      </c>
      <c r="V13" s="157">
        <f>ROUND(E13*U13,2)</f>
        <v>16.170000000000002</v>
      </c>
      <c r="W13" s="157"/>
      <c r="X13" s="157" t="s">
        <v>95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96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74">
        <v>4</v>
      </c>
      <c r="B14" s="175" t="s">
        <v>106</v>
      </c>
      <c r="C14" s="184" t="s">
        <v>107</v>
      </c>
      <c r="D14" s="176" t="s">
        <v>93</v>
      </c>
      <c r="E14" s="177">
        <v>46.869799999999998</v>
      </c>
      <c r="F14" s="178"/>
      <c r="G14" s="179">
        <f>ROUND(E14*F14,2)</f>
        <v>0</v>
      </c>
      <c r="H14" s="158">
        <v>0</v>
      </c>
      <c r="I14" s="157">
        <f>ROUND(E14*H14,2)</f>
        <v>0</v>
      </c>
      <c r="J14" s="158">
        <v>262.5</v>
      </c>
      <c r="K14" s="157">
        <f>ROUND(E14*J14,2)</f>
        <v>12303.32</v>
      </c>
      <c r="L14" s="157">
        <v>21</v>
      </c>
      <c r="M14" s="157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7"/>
      <c r="S14" s="157" t="s">
        <v>94</v>
      </c>
      <c r="T14" s="157" t="s">
        <v>94</v>
      </c>
      <c r="U14" s="157">
        <v>1.0999999999999999E-2</v>
      </c>
      <c r="V14" s="157">
        <f>ROUND(E14*U14,2)</f>
        <v>0.52</v>
      </c>
      <c r="W14" s="157"/>
      <c r="X14" s="157" t="s">
        <v>95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96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74">
        <v>5</v>
      </c>
      <c r="B15" s="175" t="s">
        <v>108</v>
      </c>
      <c r="C15" s="184" t="s">
        <v>109</v>
      </c>
      <c r="D15" s="176" t="s">
        <v>93</v>
      </c>
      <c r="E15" s="177">
        <v>46.869799999999998</v>
      </c>
      <c r="F15" s="178"/>
      <c r="G15" s="179">
        <f>ROUND(E15*F15,2)</f>
        <v>0</v>
      </c>
      <c r="H15" s="158">
        <v>0</v>
      </c>
      <c r="I15" s="157">
        <f>ROUND(E15*H15,2)</f>
        <v>0</v>
      </c>
      <c r="J15" s="158">
        <v>264.5</v>
      </c>
      <c r="K15" s="157">
        <f>ROUND(E15*J15,2)</f>
        <v>12397.06</v>
      </c>
      <c r="L15" s="157">
        <v>21</v>
      </c>
      <c r="M15" s="157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7"/>
      <c r="S15" s="157" t="s">
        <v>94</v>
      </c>
      <c r="T15" s="157" t="s">
        <v>94</v>
      </c>
      <c r="U15" s="157">
        <v>0.65200000000000002</v>
      </c>
      <c r="V15" s="157">
        <f>ROUND(E15*U15,2)</f>
        <v>30.56</v>
      </c>
      <c r="W15" s="157"/>
      <c r="X15" s="157" t="s">
        <v>95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96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74">
        <v>6</v>
      </c>
      <c r="B16" s="175" t="s">
        <v>110</v>
      </c>
      <c r="C16" s="184" t="s">
        <v>111</v>
      </c>
      <c r="D16" s="176" t="s">
        <v>93</v>
      </c>
      <c r="E16" s="177">
        <v>46.869799999999998</v>
      </c>
      <c r="F16" s="178"/>
      <c r="G16" s="179">
        <f>ROUND(E16*F16,2)</f>
        <v>0</v>
      </c>
      <c r="H16" s="158">
        <v>0</v>
      </c>
      <c r="I16" s="157">
        <f>ROUND(E16*H16,2)</f>
        <v>0</v>
      </c>
      <c r="J16" s="158">
        <v>16.3</v>
      </c>
      <c r="K16" s="157">
        <f>ROUND(E16*J16,2)</f>
        <v>763.98</v>
      </c>
      <c r="L16" s="157">
        <v>21</v>
      </c>
      <c r="M16" s="157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7"/>
      <c r="S16" s="157" t="s">
        <v>94</v>
      </c>
      <c r="T16" s="157" t="s">
        <v>94</v>
      </c>
      <c r="U16" s="157">
        <v>8.9999999999999993E-3</v>
      </c>
      <c r="V16" s="157">
        <f>ROUND(E16*U16,2)</f>
        <v>0.42</v>
      </c>
      <c r="W16" s="157"/>
      <c r="X16" s="157" t="s">
        <v>95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96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68">
        <v>7</v>
      </c>
      <c r="B17" s="169" t="s">
        <v>112</v>
      </c>
      <c r="C17" s="182" t="s">
        <v>113</v>
      </c>
      <c r="D17" s="170" t="s">
        <v>93</v>
      </c>
      <c r="E17" s="171">
        <v>14.778</v>
      </c>
      <c r="F17" s="172"/>
      <c r="G17" s="173">
        <f>ROUND(E17*F17,2)</f>
        <v>0</v>
      </c>
      <c r="H17" s="158">
        <v>0</v>
      </c>
      <c r="I17" s="157">
        <f>ROUND(E17*H17,2)</f>
        <v>0</v>
      </c>
      <c r="J17" s="158">
        <v>123</v>
      </c>
      <c r="K17" s="157">
        <f>ROUND(E17*J17,2)</f>
        <v>1817.69</v>
      </c>
      <c r="L17" s="157">
        <v>21</v>
      </c>
      <c r="M17" s="157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7"/>
      <c r="S17" s="157" t="s">
        <v>94</v>
      </c>
      <c r="T17" s="157" t="s">
        <v>94</v>
      </c>
      <c r="U17" s="157">
        <v>0.20200000000000001</v>
      </c>
      <c r="V17" s="157">
        <f>ROUND(E17*U17,2)</f>
        <v>2.99</v>
      </c>
      <c r="W17" s="157"/>
      <c r="X17" s="157" t="s">
        <v>95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96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155"/>
      <c r="B18" s="156"/>
      <c r="C18" s="183" t="s">
        <v>114</v>
      </c>
      <c r="D18" s="159"/>
      <c r="E18" s="160">
        <v>11.72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98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55"/>
      <c r="B19" s="156"/>
      <c r="C19" s="183" t="s">
        <v>115</v>
      </c>
      <c r="D19" s="159"/>
      <c r="E19" s="160">
        <v>3.06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98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74">
        <v>8</v>
      </c>
      <c r="B20" s="175" t="s">
        <v>116</v>
      </c>
      <c r="C20" s="184" t="s">
        <v>117</v>
      </c>
      <c r="D20" s="176" t="s">
        <v>101</v>
      </c>
      <c r="E20" s="177">
        <v>7.56</v>
      </c>
      <c r="F20" s="178"/>
      <c r="G20" s="179">
        <f>ROUND(E20*F20,2)</f>
        <v>0</v>
      </c>
      <c r="H20" s="158">
        <v>0</v>
      </c>
      <c r="I20" s="157">
        <f>ROUND(E20*H20,2)</f>
        <v>0</v>
      </c>
      <c r="J20" s="158">
        <v>13.2</v>
      </c>
      <c r="K20" s="157">
        <f>ROUND(E20*J20,2)</f>
        <v>99.79</v>
      </c>
      <c r="L20" s="157">
        <v>21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94</v>
      </c>
      <c r="T20" s="157" t="s">
        <v>94</v>
      </c>
      <c r="U20" s="157">
        <v>1.7999999999999999E-2</v>
      </c>
      <c r="V20" s="157">
        <f>ROUND(E20*U20,2)</f>
        <v>0.14000000000000001</v>
      </c>
      <c r="W20" s="157"/>
      <c r="X20" s="157" t="s">
        <v>95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96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74">
        <v>9</v>
      </c>
      <c r="B21" s="175" t="s">
        <v>118</v>
      </c>
      <c r="C21" s="184" t="s">
        <v>119</v>
      </c>
      <c r="D21" s="176" t="s">
        <v>93</v>
      </c>
      <c r="E21" s="177">
        <v>46.869799999999998</v>
      </c>
      <c r="F21" s="178"/>
      <c r="G21" s="179">
        <f>ROUND(E21*F21,2)</f>
        <v>0</v>
      </c>
      <c r="H21" s="158">
        <v>0</v>
      </c>
      <c r="I21" s="157">
        <f>ROUND(E21*H21,2)</f>
        <v>0</v>
      </c>
      <c r="J21" s="158">
        <v>277.5</v>
      </c>
      <c r="K21" s="157">
        <f>ROUND(E21*J21,2)</f>
        <v>13006.37</v>
      </c>
      <c r="L21" s="157">
        <v>21</v>
      </c>
      <c r="M21" s="157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7"/>
      <c r="S21" s="157" t="s">
        <v>94</v>
      </c>
      <c r="T21" s="157" t="s">
        <v>94</v>
      </c>
      <c r="U21" s="157">
        <v>0</v>
      </c>
      <c r="V21" s="157">
        <f>ROUND(E21*U21,2)</f>
        <v>0</v>
      </c>
      <c r="W21" s="157"/>
      <c r="X21" s="157" t="s">
        <v>95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96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68">
        <v>10</v>
      </c>
      <c r="B22" s="169" t="s">
        <v>120</v>
      </c>
      <c r="C22" s="182" t="s">
        <v>121</v>
      </c>
      <c r="D22" s="170" t="s">
        <v>93</v>
      </c>
      <c r="E22" s="171">
        <v>5.8967999999999998</v>
      </c>
      <c r="F22" s="172"/>
      <c r="G22" s="173">
        <f>ROUND(E22*F22,2)</f>
        <v>0</v>
      </c>
      <c r="H22" s="158">
        <v>523.36</v>
      </c>
      <c r="I22" s="157">
        <f>ROUND(E22*H22,2)</f>
        <v>3086.15</v>
      </c>
      <c r="J22" s="158">
        <v>715.64</v>
      </c>
      <c r="K22" s="157">
        <f>ROUND(E22*J22,2)</f>
        <v>4219.99</v>
      </c>
      <c r="L22" s="157">
        <v>21</v>
      </c>
      <c r="M22" s="157">
        <f>G22*(1+L22/100)</f>
        <v>0</v>
      </c>
      <c r="N22" s="157">
        <v>1.837</v>
      </c>
      <c r="O22" s="157">
        <f>ROUND(E22*N22,2)</f>
        <v>10.83</v>
      </c>
      <c r="P22" s="157">
        <v>0</v>
      </c>
      <c r="Q22" s="157">
        <f>ROUND(E22*P22,2)</f>
        <v>0</v>
      </c>
      <c r="R22" s="157"/>
      <c r="S22" s="157" t="s">
        <v>94</v>
      </c>
      <c r="T22" s="157" t="s">
        <v>94</v>
      </c>
      <c r="U22" s="157">
        <v>1.8360000000000001</v>
      </c>
      <c r="V22" s="157">
        <f>ROUND(E22*U22,2)</f>
        <v>10.83</v>
      </c>
      <c r="W22" s="157"/>
      <c r="X22" s="157" t="s">
        <v>95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96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55"/>
      <c r="B23" s="156"/>
      <c r="C23" s="183" t="s">
        <v>122</v>
      </c>
      <c r="D23" s="159"/>
      <c r="E23" s="160">
        <v>5.9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98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13" x14ac:dyDescent="0.25">
      <c r="A24" s="162" t="s">
        <v>89</v>
      </c>
      <c r="B24" s="163" t="s">
        <v>56</v>
      </c>
      <c r="C24" s="181" t="s">
        <v>57</v>
      </c>
      <c r="D24" s="164"/>
      <c r="E24" s="165"/>
      <c r="F24" s="166"/>
      <c r="G24" s="167">
        <f>SUMIF(AG25:AG30,"&lt;&gt;NOR",G25:G30)</f>
        <v>0</v>
      </c>
      <c r="H24" s="161"/>
      <c r="I24" s="161">
        <f>SUM(I25:I30)</f>
        <v>8846.2900000000009</v>
      </c>
      <c r="J24" s="161"/>
      <c r="K24" s="161">
        <f>SUM(K25:K30)</f>
        <v>12556.31</v>
      </c>
      <c r="L24" s="161"/>
      <c r="M24" s="161">
        <f>SUM(M25:M30)</f>
        <v>0</v>
      </c>
      <c r="N24" s="161"/>
      <c r="O24" s="161">
        <f>SUM(O25:O30)</f>
        <v>14.35</v>
      </c>
      <c r="P24" s="161"/>
      <c r="Q24" s="161">
        <f>SUM(Q25:Q30)</f>
        <v>0</v>
      </c>
      <c r="R24" s="161"/>
      <c r="S24" s="161"/>
      <c r="T24" s="161"/>
      <c r="U24" s="161"/>
      <c r="V24" s="161">
        <f>SUM(V25:V30)</f>
        <v>26.68</v>
      </c>
      <c r="W24" s="161"/>
      <c r="X24" s="161"/>
      <c r="AG24" t="s">
        <v>90</v>
      </c>
    </row>
    <row r="25" spans="1:60" outlineLevel="1" x14ac:dyDescent="0.25">
      <c r="A25" s="174">
        <v>11</v>
      </c>
      <c r="B25" s="175" t="s">
        <v>123</v>
      </c>
      <c r="C25" s="184" t="s">
        <v>124</v>
      </c>
      <c r="D25" s="176" t="s">
        <v>101</v>
      </c>
      <c r="E25" s="177">
        <v>28.56</v>
      </c>
      <c r="F25" s="178"/>
      <c r="G25" s="179">
        <f>ROUND(E25*F25,2)</f>
        <v>0</v>
      </c>
      <c r="H25" s="158">
        <v>152.59</v>
      </c>
      <c r="I25" s="157">
        <f>ROUND(E25*H25,2)</f>
        <v>4357.97</v>
      </c>
      <c r="J25" s="158">
        <v>25.91</v>
      </c>
      <c r="K25" s="157">
        <f>ROUND(E25*J25,2)</f>
        <v>739.99</v>
      </c>
      <c r="L25" s="157">
        <v>21</v>
      </c>
      <c r="M25" s="157">
        <f>G25*(1+L25/100)</f>
        <v>0</v>
      </c>
      <c r="N25" s="157">
        <v>0.30993999999999999</v>
      </c>
      <c r="O25" s="157">
        <f>ROUND(E25*N25,2)</f>
        <v>8.85</v>
      </c>
      <c r="P25" s="157">
        <v>0</v>
      </c>
      <c r="Q25" s="157">
        <f>ROUND(E25*P25,2)</f>
        <v>0</v>
      </c>
      <c r="R25" s="157"/>
      <c r="S25" s="157" t="s">
        <v>94</v>
      </c>
      <c r="T25" s="157" t="s">
        <v>94</v>
      </c>
      <c r="U25" s="157">
        <v>2.5999999999999999E-2</v>
      </c>
      <c r="V25" s="157">
        <f>ROUND(E25*U25,2)</f>
        <v>0.74</v>
      </c>
      <c r="W25" s="157"/>
      <c r="X25" s="157" t="s">
        <v>95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125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74">
        <v>12</v>
      </c>
      <c r="B26" s="175" t="s">
        <v>126</v>
      </c>
      <c r="C26" s="184" t="s">
        <v>127</v>
      </c>
      <c r="D26" s="176" t="s">
        <v>101</v>
      </c>
      <c r="E26" s="177">
        <v>10</v>
      </c>
      <c r="F26" s="178"/>
      <c r="G26" s="179">
        <f>ROUND(E26*F26,2)</f>
        <v>0</v>
      </c>
      <c r="H26" s="158">
        <v>34.78</v>
      </c>
      <c r="I26" s="157">
        <f>ROUND(E26*H26,2)</f>
        <v>347.8</v>
      </c>
      <c r="J26" s="158">
        <v>525.22</v>
      </c>
      <c r="K26" s="157">
        <f>ROUND(E26*J26,2)</f>
        <v>5252.2</v>
      </c>
      <c r="L26" s="157">
        <v>21</v>
      </c>
      <c r="M26" s="157">
        <f>G26*(1+L26/100)</f>
        <v>0</v>
      </c>
      <c r="N26" s="157">
        <v>0.11</v>
      </c>
      <c r="O26" s="157">
        <f>ROUND(E26*N26,2)</f>
        <v>1.1000000000000001</v>
      </c>
      <c r="P26" s="157">
        <v>0</v>
      </c>
      <c r="Q26" s="157">
        <f>ROUND(E26*P26,2)</f>
        <v>0</v>
      </c>
      <c r="R26" s="157"/>
      <c r="S26" s="157" t="s">
        <v>94</v>
      </c>
      <c r="T26" s="157" t="s">
        <v>94</v>
      </c>
      <c r="U26" s="157">
        <v>1.1930000000000001</v>
      </c>
      <c r="V26" s="157">
        <f>ROUND(E26*U26,2)</f>
        <v>11.93</v>
      </c>
      <c r="W26" s="157"/>
      <c r="X26" s="157" t="s">
        <v>95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96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68">
        <v>13</v>
      </c>
      <c r="B27" s="169" t="s">
        <v>128</v>
      </c>
      <c r="C27" s="182" t="s">
        <v>129</v>
      </c>
      <c r="D27" s="170" t="s">
        <v>101</v>
      </c>
      <c r="E27" s="171">
        <v>18.559999999999999</v>
      </c>
      <c r="F27" s="172"/>
      <c r="G27" s="173">
        <f>ROUND(E27*F27,2)</f>
        <v>0</v>
      </c>
      <c r="H27" s="158">
        <v>52.83</v>
      </c>
      <c r="I27" s="157">
        <f>ROUND(E27*H27,2)</f>
        <v>980.52</v>
      </c>
      <c r="J27" s="158">
        <v>353.67</v>
      </c>
      <c r="K27" s="157">
        <f>ROUND(E27*J27,2)</f>
        <v>6564.12</v>
      </c>
      <c r="L27" s="157">
        <v>21</v>
      </c>
      <c r="M27" s="157">
        <f>G27*(1+L27/100)</f>
        <v>0</v>
      </c>
      <c r="N27" s="157">
        <v>0.16700000000000001</v>
      </c>
      <c r="O27" s="157">
        <f>ROUND(E27*N27,2)</f>
        <v>3.1</v>
      </c>
      <c r="P27" s="157">
        <v>0</v>
      </c>
      <c r="Q27" s="157">
        <f>ROUND(E27*P27,2)</f>
        <v>0</v>
      </c>
      <c r="R27" s="157"/>
      <c r="S27" s="157" t="s">
        <v>94</v>
      </c>
      <c r="T27" s="157" t="s">
        <v>94</v>
      </c>
      <c r="U27" s="157">
        <v>0.755</v>
      </c>
      <c r="V27" s="157">
        <f>ROUND(E27*U27,2)</f>
        <v>14.01</v>
      </c>
      <c r="W27" s="157"/>
      <c r="X27" s="157" t="s">
        <v>95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96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55"/>
      <c r="B28" s="156"/>
      <c r="C28" s="183" t="s">
        <v>130</v>
      </c>
      <c r="D28" s="159"/>
      <c r="E28" s="160">
        <v>7.56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98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55"/>
      <c r="B29" s="156"/>
      <c r="C29" s="183" t="s">
        <v>131</v>
      </c>
      <c r="D29" s="159"/>
      <c r="E29" s="160">
        <v>11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98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5">
      <c r="A30" s="174">
        <v>14</v>
      </c>
      <c r="B30" s="175" t="s">
        <v>132</v>
      </c>
      <c r="C30" s="184" t="s">
        <v>133</v>
      </c>
      <c r="D30" s="176" t="s">
        <v>101</v>
      </c>
      <c r="E30" s="177">
        <v>10</v>
      </c>
      <c r="F30" s="178"/>
      <c r="G30" s="179">
        <f>ROUND(E30*F30,2)</f>
        <v>0</v>
      </c>
      <c r="H30" s="158">
        <v>316</v>
      </c>
      <c r="I30" s="157">
        <f>ROUND(E30*H30,2)</f>
        <v>3160</v>
      </c>
      <c r="J30" s="158">
        <v>0</v>
      </c>
      <c r="K30" s="157">
        <f>ROUND(E30*J30,2)</f>
        <v>0</v>
      </c>
      <c r="L30" s="157">
        <v>21</v>
      </c>
      <c r="M30" s="157">
        <f>G30*(1+L30/100)</f>
        <v>0</v>
      </c>
      <c r="N30" s="157">
        <v>0.12959999999999999</v>
      </c>
      <c r="O30" s="157">
        <f>ROUND(E30*N30,2)</f>
        <v>1.3</v>
      </c>
      <c r="P30" s="157">
        <v>0</v>
      </c>
      <c r="Q30" s="157">
        <f>ROUND(E30*P30,2)</f>
        <v>0</v>
      </c>
      <c r="R30" s="157" t="s">
        <v>134</v>
      </c>
      <c r="S30" s="157" t="s">
        <v>94</v>
      </c>
      <c r="T30" s="157" t="s">
        <v>94</v>
      </c>
      <c r="U30" s="157">
        <v>0</v>
      </c>
      <c r="V30" s="157">
        <f>ROUND(E30*U30,2)</f>
        <v>0</v>
      </c>
      <c r="W30" s="157"/>
      <c r="X30" s="157" t="s">
        <v>135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136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13" x14ac:dyDescent="0.25">
      <c r="A31" s="162" t="s">
        <v>89</v>
      </c>
      <c r="B31" s="163" t="s">
        <v>58</v>
      </c>
      <c r="C31" s="181" t="s">
        <v>59</v>
      </c>
      <c r="D31" s="164"/>
      <c r="E31" s="165"/>
      <c r="F31" s="166"/>
      <c r="G31" s="167">
        <f>SUMIF(AG32:AG43,"&lt;&gt;NOR",G32:G43)</f>
        <v>0</v>
      </c>
      <c r="H31" s="161"/>
      <c r="I31" s="161">
        <f>SUM(I32:I43)</f>
        <v>20000</v>
      </c>
      <c r="J31" s="161"/>
      <c r="K31" s="161">
        <f>SUM(K32:K43)</f>
        <v>591871.19999999995</v>
      </c>
      <c r="L31" s="161"/>
      <c r="M31" s="161">
        <f>SUM(M32:M43)</f>
        <v>0</v>
      </c>
      <c r="N31" s="161"/>
      <c r="O31" s="161">
        <f>SUM(O32:O43)</f>
        <v>0</v>
      </c>
      <c r="P31" s="161"/>
      <c r="Q31" s="161">
        <f>SUM(Q32:Q43)</f>
        <v>4.5999999999999996</v>
      </c>
      <c r="R31" s="161"/>
      <c r="S31" s="161"/>
      <c r="T31" s="161"/>
      <c r="U31" s="161"/>
      <c r="V31" s="161">
        <f>SUM(V32:V43)</f>
        <v>6.24</v>
      </c>
      <c r="W31" s="161"/>
      <c r="X31" s="161"/>
      <c r="AG31" t="s">
        <v>90</v>
      </c>
    </row>
    <row r="32" spans="1:60" outlineLevel="1" x14ac:dyDescent="0.25">
      <c r="A32" s="174">
        <v>15</v>
      </c>
      <c r="B32" s="175" t="s">
        <v>137</v>
      </c>
      <c r="C32" s="184" t="s">
        <v>138</v>
      </c>
      <c r="D32" s="176" t="s">
        <v>101</v>
      </c>
      <c r="E32" s="177">
        <v>39</v>
      </c>
      <c r="F32" s="178"/>
      <c r="G32" s="179">
        <f t="shared" ref="G32:G43" si="0">ROUND(E32*F32,2)</f>
        <v>0</v>
      </c>
      <c r="H32" s="158">
        <v>0</v>
      </c>
      <c r="I32" s="157">
        <f t="shared" ref="I32:I43" si="1">ROUND(E32*H32,2)</f>
        <v>0</v>
      </c>
      <c r="J32" s="158">
        <v>60.8</v>
      </c>
      <c r="K32" s="157">
        <f t="shared" ref="K32:K43" si="2">ROUND(E32*J32,2)</f>
        <v>2371.1999999999998</v>
      </c>
      <c r="L32" s="157">
        <v>21</v>
      </c>
      <c r="M32" s="157">
        <f t="shared" ref="M32:M43" si="3">G32*(1+L32/100)</f>
        <v>0</v>
      </c>
      <c r="N32" s="157">
        <v>0</v>
      </c>
      <c r="O32" s="157">
        <f t="shared" ref="O32:O43" si="4">ROUND(E32*N32,2)</f>
        <v>0</v>
      </c>
      <c r="P32" s="157">
        <v>0.11799999999999999</v>
      </c>
      <c r="Q32" s="157">
        <f t="shared" ref="Q32:Q43" si="5">ROUND(E32*P32,2)</f>
        <v>4.5999999999999996</v>
      </c>
      <c r="R32" s="157"/>
      <c r="S32" s="157" t="s">
        <v>94</v>
      </c>
      <c r="T32" s="157" t="s">
        <v>94</v>
      </c>
      <c r="U32" s="157">
        <v>0.16</v>
      </c>
      <c r="V32" s="157">
        <f t="shared" ref="V32:V43" si="6">ROUND(E32*U32,2)</f>
        <v>6.24</v>
      </c>
      <c r="W32" s="157"/>
      <c r="X32" s="157" t="s">
        <v>95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96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74">
        <v>16</v>
      </c>
      <c r="B33" s="175" t="s">
        <v>139</v>
      </c>
      <c r="C33" s="184" t="s">
        <v>140</v>
      </c>
      <c r="D33" s="176" t="s">
        <v>141</v>
      </c>
      <c r="E33" s="177">
        <v>1</v>
      </c>
      <c r="F33" s="178"/>
      <c r="G33" s="179">
        <f t="shared" si="0"/>
        <v>0</v>
      </c>
      <c r="H33" s="158">
        <v>0</v>
      </c>
      <c r="I33" s="157">
        <f t="shared" si="1"/>
        <v>0</v>
      </c>
      <c r="J33" s="158">
        <v>500000</v>
      </c>
      <c r="K33" s="157">
        <f t="shared" si="2"/>
        <v>500000</v>
      </c>
      <c r="L33" s="157">
        <v>21</v>
      </c>
      <c r="M33" s="157">
        <f t="shared" si="3"/>
        <v>0</v>
      </c>
      <c r="N33" s="157">
        <v>0</v>
      </c>
      <c r="O33" s="157">
        <f t="shared" si="4"/>
        <v>0</v>
      </c>
      <c r="P33" s="157">
        <v>0</v>
      </c>
      <c r="Q33" s="157">
        <f t="shared" si="5"/>
        <v>0</v>
      </c>
      <c r="R33" s="157"/>
      <c r="S33" s="157" t="s">
        <v>142</v>
      </c>
      <c r="T33" s="157" t="s">
        <v>102</v>
      </c>
      <c r="U33" s="157">
        <v>0</v>
      </c>
      <c r="V33" s="157">
        <f t="shared" si="6"/>
        <v>0</v>
      </c>
      <c r="W33" s="157"/>
      <c r="X33" s="157" t="s">
        <v>95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96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5">
      <c r="A34" s="174">
        <v>17</v>
      </c>
      <c r="B34" s="175" t="s">
        <v>143</v>
      </c>
      <c r="C34" s="184" t="s">
        <v>144</v>
      </c>
      <c r="D34" s="176" t="s">
        <v>141</v>
      </c>
      <c r="E34" s="177">
        <v>3</v>
      </c>
      <c r="F34" s="178"/>
      <c r="G34" s="179">
        <f t="shared" si="0"/>
        <v>0</v>
      </c>
      <c r="H34" s="158">
        <v>0</v>
      </c>
      <c r="I34" s="157">
        <f t="shared" si="1"/>
        <v>0</v>
      </c>
      <c r="J34" s="158">
        <v>500</v>
      </c>
      <c r="K34" s="157">
        <f t="shared" si="2"/>
        <v>1500</v>
      </c>
      <c r="L34" s="157">
        <v>21</v>
      </c>
      <c r="M34" s="157">
        <f t="shared" si="3"/>
        <v>0</v>
      </c>
      <c r="N34" s="157">
        <v>0</v>
      </c>
      <c r="O34" s="157">
        <f t="shared" si="4"/>
        <v>0</v>
      </c>
      <c r="P34" s="157">
        <v>0</v>
      </c>
      <c r="Q34" s="157">
        <f t="shared" si="5"/>
        <v>0</v>
      </c>
      <c r="R34" s="157"/>
      <c r="S34" s="157" t="s">
        <v>142</v>
      </c>
      <c r="T34" s="157" t="s">
        <v>102</v>
      </c>
      <c r="U34" s="157">
        <v>0</v>
      </c>
      <c r="V34" s="157">
        <f t="shared" si="6"/>
        <v>0</v>
      </c>
      <c r="W34" s="157"/>
      <c r="X34" s="157" t="s">
        <v>95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96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74">
        <v>18</v>
      </c>
      <c r="B35" s="175" t="s">
        <v>145</v>
      </c>
      <c r="C35" s="184" t="s">
        <v>146</v>
      </c>
      <c r="D35" s="176" t="s">
        <v>147</v>
      </c>
      <c r="E35" s="177">
        <v>1</v>
      </c>
      <c r="F35" s="178"/>
      <c r="G35" s="179">
        <f t="shared" si="0"/>
        <v>0</v>
      </c>
      <c r="H35" s="158">
        <v>0</v>
      </c>
      <c r="I35" s="157">
        <f t="shared" si="1"/>
        <v>0</v>
      </c>
      <c r="J35" s="158">
        <v>10000</v>
      </c>
      <c r="K35" s="157">
        <f t="shared" si="2"/>
        <v>10000</v>
      </c>
      <c r="L35" s="157">
        <v>21</v>
      </c>
      <c r="M35" s="157">
        <f t="shared" si="3"/>
        <v>0</v>
      </c>
      <c r="N35" s="157">
        <v>0</v>
      </c>
      <c r="O35" s="157">
        <f t="shared" si="4"/>
        <v>0</v>
      </c>
      <c r="P35" s="157">
        <v>0</v>
      </c>
      <c r="Q35" s="157">
        <f t="shared" si="5"/>
        <v>0</v>
      </c>
      <c r="R35" s="157"/>
      <c r="S35" s="157" t="s">
        <v>142</v>
      </c>
      <c r="T35" s="157" t="s">
        <v>102</v>
      </c>
      <c r="U35" s="157">
        <v>0</v>
      </c>
      <c r="V35" s="157">
        <f t="shared" si="6"/>
        <v>0</v>
      </c>
      <c r="W35" s="157"/>
      <c r="X35" s="157" t="s">
        <v>95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96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5">
      <c r="A36" s="174">
        <v>19</v>
      </c>
      <c r="B36" s="175" t="s">
        <v>148</v>
      </c>
      <c r="C36" s="184" t="s">
        <v>149</v>
      </c>
      <c r="D36" s="176" t="s">
        <v>147</v>
      </c>
      <c r="E36" s="177">
        <v>1</v>
      </c>
      <c r="F36" s="178"/>
      <c r="G36" s="179">
        <f t="shared" si="0"/>
        <v>0</v>
      </c>
      <c r="H36" s="158">
        <v>0</v>
      </c>
      <c r="I36" s="157">
        <f t="shared" si="1"/>
        <v>0</v>
      </c>
      <c r="J36" s="158">
        <v>15000</v>
      </c>
      <c r="K36" s="157">
        <f t="shared" si="2"/>
        <v>15000</v>
      </c>
      <c r="L36" s="157">
        <v>21</v>
      </c>
      <c r="M36" s="157">
        <f t="shared" si="3"/>
        <v>0</v>
      </c>
      <c r="N36" s="157">
        <v>0</v>
      </c>
      <c r="O36" s="157">
        <f t="shared" si="4"/>
        <v>0</v>
      </c>
      <c r="P36" s="157">
        <v>0</v>
      </c>
      <c r="Q36" s="157">
        <f t="shared" si="5"/>
        <v>0</v>
      </c>
      <c r="R36" s="157"/>
      <c r="S36" s="157" t="s">
        <v>142</v>
      </c>
      <c r="T36" s="157" t="s">
        <v>102</v>
      </c>
      <c r="U36" s="157">
        <v>0</v>
      </c>
      <c r="V36" s="157">
        <f t="shared" si="6"/>
        <v>0</v>
      </c>
      <c r="W36" s="157"/>
      <c r="X36" s="157" t="s">
        <v>95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96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74">
        <v>20</v>
      </c>
      <c r="B37" s="175" t="s">
        <v>150</v>
      </c>
      <c r="C37" s="184" t="s">
        <v>151</v>
      </c>
      <c r="D37" s="176" t="s">
        <v>147</v>
      </c>
      <c r="E37" s="177">
        <v>1</v>
      </c>
      <c r="F37" s="178"/>
      <c r="G37" s="179">
        <f t="shared" si="0"/>
        <v>0</v>
      </c>
      <c r="H37" s="158">
        <v>0</v>
      </c>
      <c r="I37" s="157">
        <f t="shared" si="1"/>
        <v>0</v>
      </c>
      <c r="J37" s="158">
        <v>10000</v>
      </c>
      <c r="K37" s="157">
        <f t="shared" si="2"/>
        <v>10000</v>
      </c>
      <c r="L37" s="157">
        <v>21</v>
      </c>
      <c r="M37" s="157">
        <f t="shared" si="3"/>
        <v>0</v>
      </c>
      <c r="N37" s="157">
        <v>0</v>
      </c>
      <c r="O37" s="157">
        <f t="shared" si="4"/>
        <v>0</v>
      </c>
      <c r="P37" s="157">
        <v>0</v>
      </c>
      <c r="Q37" s="157">
        <f t="shared" si="5"/>
        <v>0</v>
      </c>
      <c r="R37" s="157"/>
      <c r="S37" s="157" t="s">
        <v>142</v>
      </c>
      <c r="T37" s="157" t="s">
        <v>102</v>
      </c>
      <c r="U37" s="157">
        <v>0</v>
      </c>
      <c r="V37" s="157">
        <f t="shared" si="6"/>
        <v>0</v>
      </c>
      <c r="W37" s="157"/>
      <c r="X37" s="157" t="s">
        <v>95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96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0" outlineLevel="1" x14ac:dyDescent="0.25">
      <c r="A38" s="174">
        <v>21</v>
      </c>
      <c r="B38" s="175" t="s">
        <v>152</v>
      </c>
      <c r="C38" s="184" t="s">
        <v>153</v>
      </c>
      <c r="D38" s="176" t="s">
        <v>147</v>
      </c>
      <c r="E38" s="177">
        <v>1</v>
      </c>
      <c r="F38" s="178"/>
      <c r="G38" s="179">
        <f t="shared" si="0"/>
        <v>0</v>
      </c>
      <c r="H38" s="158">
        <v>0</v>
      </c>
      <c r="I38" s="157">
        <f t="shared" si="1"/>
        <v>0</v>
      </c>
      <c r="J38" s="158">
        <v>20000</v>
      </c>
      <c r="K38" s="157">
        <f t="shared" si="2"/>
        <v>20000</v>
      </c>
      <c r="L38" s="157">
        <v>21</v>
      </c>
      <c r="M38" s="157">
        <f t="shared" si="3"/>
        <v>0</v>
      </c>
      <c r="N38" s="157">
        <v>0</v>
      </c>
      <c r="O38" s="157">
        <f t="shared" si="4"/>
        <v>0</v>
      </c>
      <c r="P38" s="157">
        <v>0</v>
      </c>
      <c r="Q38" s="157">
        <f t="shared" si="5"/>
        <v>0</v>
      </c>
      <c r="R38" s="157"/>
      <c r="S38" s="157" t="s">
        <v>142</v>
      </c>
      <c r="T38" s="157" t="s">
        <v>102</v>
      </c>
      <c r="U38" s="157">
        <v>0</v>
      </c>
      <c r="V38" s="157">
        <f t="shared" si="6"/>
        <v>0</v>
      </c>
      <c r="W38" s="157"/>
      <c r="X38" s="157" t="s">
        <v>95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96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174">
        <v>22</v>
      </c>
      <c r="B39" s="175" t="s">
        <v>154</v>
      </c>
      <c r="C39" s="184" t="s">
        <v>155</v>
      </c>
      <c r="D39" s="176" t="s">
        <v>147</v>
      </c>
      <c r="E39" s="177">
        <v>1</v>
      </c>
      <c r="F39" s="178"/>
      <c r="G39" s="179">
        <f t="shared" si="0"/>
        <v>0</v>
      </c>
      <c r="H39" s="158">
        <v>0</v>
      </c>
      <c r="I39" s="157">
        <f t="shared" si="1"/>
        <v>0</v>
      </c>
      <c r="J39" s="158">
        <v>5000</v>
      </c>
      <c r="K39" s="157">
        <f t="shared" si="2"/>
        <v>5000</v>
      </c>
      <c r="L39" s="157">
        <v>21</v>
      </c>
      <c r="M39" s="157">
        <f t="shared" si="3"/>
        <v>0</v>
      </c>
      <c r="N39" s="157">
        <v>0</v>
      </c>
      <c r="O39" s="157">
        <f t="shared" si="4"/>
        <v>0</v>
      </c>
      <c r="P39" s="157">
        <v>0</v>
      </c>
      <c r="Q39" s="157">
        <f t="shared" si="5"/>
        <v>0</v>
      </c>
      <c r="R39" s="157"/>
      <c r="S39" s="157" t="s">
        <v>142</v>
      </c>
      <c r="T39" s="157" t="s">
        <v>102</v>
      </c>
      <c r="U39" s="157">
        <v>0</v>
      </c>
      <c r="V39" s="157">
        <f t="shared" si="6"/>
        <v>0</v>
      </c>
      <c r="W39" s="157"/>
      <c r="X39" s="157" t="s">
        <v>95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96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0" outlineLevel="1" x14ac:dyDescent="0.25">
      <c r="A40" s="174">
        <v>23</v>
      </c>
      <c r="B40" s="175" t="s">
        <v>156</v>
      </c>
      <c r="C40" s="184" t="s">
        <v>157</v>
      </c>
      <c r="D40" s="176" t="s">
        <v>147</v>
      </c>
      <c r="E40" s="177">
        <v>1</v>
      </c>
      <c r="F40" s="178"/>
      <c r="G40" s="179">
        <f t="shared" si="0"/>
        <v>0</v>
      </c>
      <c r="H40" s="158">
        <v>0</v>
      </c>
      <c r="I40" s="157">
        <f t="shared" si="1"/>
        <v>0</v>
      </c>
      <c r="J40" s="158">
        <v>10000</v>
      </c>
      <c r="K40" s="157">
        <f t="shared" si="2"/>
        <v>10000</v>
      </c>
      <c r="L40" s="157">
        <v>21</v>
      </c>
      <c r="M40" s="157">
        <f t="shared" si="3"/>
        <v>0</v>
      </c>
      <c r="N40" s="157">
        <v>0</v>
      </c>
      <c r="O40" s="157">
        <f t="shared" si="4"/>
        <v>0</v>
      </c>
      <c r="P40" s="157">
        <v>0</v>
      </c>
      <c r="Q40" s="157">
        <f t="shared" si="5"/>
        <v>0</v>
      </c>
      <c r="R40" s="157"/>
      <c r="S40" s="157" t="s">
        <v>142</v>
      </c>
      <c r="T40" s="157" t="s">
        <v>102</v>
      </c>
      <c r="U40" s="157">
        <v>0</v>
      </c>
      <c r="V40" s="157">
        <f t="shared" si="6"/>
        <v>0</v>
      </c>
      <c r="W40" s="157"/>
      <c r="X40" s="157" t="s">
        <v>95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96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5">
      <c r="A41" s="174">
        <v>24</v>
      </c>
      <c r="B41" s="175" t="s">
        <v>158</v>
      </c>
      <c r="C41" s="184" t="s">
        <v>159</v>
      </c>
      <c r="D41" s="176" t="s">
        <v>147</v>
      </c>
      <c r="E41" s="177">
        <v>1</v>
      </c>
      <c r="F41" s="178"/>
      <c r="G41" s="179">
        <f t="shared" si="0"/>
        <v>0</v>
      </c>
      <c r="H41" s="158">
        <v>0</v>
      </c>
      <c r="I41" s="157">
        <f t="shared" si="1"/>
        <v>0</v>
      </c>
      <c r="J41" s="158">
        <v>3000</v>
      </c>
      <c r="K41" s="157">
        <f t="shared" si="2"/>
        <v>3000</v>
      </c>
      <c r="L41" s="157">
        <v>21</v>
      </c>
      <c r="M41" s="157">
        <f t="shared" si="3"/>
        <v>0</v>
      </c>
      <c r="N41" s="157">
        <v>0</v>
      </c>
      <c r="O41" s="157">
        <f t="shared" si="4"/>
        <v>0</v>
      </c>
      <c r="P41" s="157">
        <v>0</v>
      </c>
      <c r="Q41" s="157">
        <f t="shared" si="5"/>
        <v>0</v>
      </c>
      <c r="R41" s="157"/>
      <c r="S41" s="157" t="s">
        <v>142</v>
      </c>
      <c r="T41" s="157" t="s">
        <v>102</v>
      </c>
      <c r="U41" s="157">
        <v>0</v>
      </c>
      <c r="V41" s="157">
        <f t="shared" si="6"/>
        <v>0</v>
      </c>
      <c r="W41" s="157"/>
      <c r="X41" s="157" t="s">
        <v>95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96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0" outlineLevel="1" x14ac:dyDescent="0.25">
      <c r="A42" s="174">
        <v>25</v>
      </c>
      <c r="B42" s="175" t="s">
        <v>160</v>
      </c>
      <c r="C42" s="184" t="s">
        <v>161</v>
      </c>
      <c r="D42" s="176" t="s">
        <v>147</v>
      </c>
      <c r="E42" s="177">
        <v>1</v>
      </c>
      <c r="F42" s="178"/>
      <c r="G42" s="179">
        <f t="shared" si="0"/>
        <v>0</v>
      </c>
      <c r="H42" s="158">
        <v>0</v>
      </c>
      <c r="I42" s="157">
        <f t="shared" si="1"/>
        <v>0</v>
      </c>
      <c r="J42" s="158">
        <v>15000</v>
      </c>
      <c r="K42" s="157">
        <f t="shared" si="2"/>
        <v>15000</v>
      </c>
      <c r="L42" s="157">
        <v>21</v>
      </c>
      <c r="M42" s="157">
        <f t="shared" si="3"/>
        <v>0</v>
      </c>
      <c r="N42" s="157">
        <v>0</v>
      </c>
      <c r="O42" s="157">
        <f t="shared" si="4"/>
        <v>0</v>
      </c>
      <c r="P42" s="157">
        <v>0</v>
      </c>
      <c r="Q42" s="157">
        <f t="shared" si="5"/>
        <v>0</v>
      </c>
      <c r="R42" s="157"/>
      <c r="S42" s="157" t="s">
        <v>142</v>
      </c>
      <c r="T42" s="157" t="s">
        <v>102</v>
      </c>
      <c r="U42" s="157">
        <v>0</v>
      </c>
      <c r="V42" s="157">
        <f t="shared" si="6"/>
        <v>0</v>
      </c>
      <c r="W42" s="157"/>
      <c r="X42" s="157" t="s">
        <v>95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96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5">
      <c r="A43" s="174">
        <v>26</v>
      </c>
      <c r="B43" s="175" t="s">
        <v>162</v>
      </c>
      <c r="C43" s="184" t="s">
        <v>163</v>
      </c>
      <c r="D43" s="176" t="s">
        <v>141</v>
      </c>
      <c r="E43" s="177">
        <v>1</v>
      </c>
      <c r="F43" s="178"/>
      <c r="G43" s="179">
        <f t="shared" si="0"/>
        <v>0</v>
      </c>
      <c r="H43" s="158">
        <v>20000</v>
      </c>
      <c r="I43" s="157">
        <f t="shared" si="1"/>
        <v>20000</v>
      </c>
      <c r="J43" s="158">
        <v>0</v>
      </c>
      <c r="K43" s="157">
        <f t="shared" si="2"/>
        <v>0</v>
      </c>
      <c r="L43" s="157">
        <v>21</v>
      </c>
      <c r="M43" s="157">
        <f t="shared" si="3"/>
        <v>0</v>
      </c>
      <c r="N43" s="157">
        <v>0</v>
      </c>
      <c r="O43" s="157">
        <f t="shared" si="4"/>
        <v>0</v>
      </c>
      <c r="P43" s="157">
        <v>0</v>
      </c>
      <c r="Q43" s="157">
        <f t="shared" si="5"/>
        <v>0</v>
      </c>
      <c r="R43" s="157"/>
      <c r="S43" s="157" t="s">
        <v>142</v>
      </c>
      <c r="T43" s="157" t="s">
        <v>102</v>
      </c>
      <c r="U43" s="157">
        <v>0</v>
      </c>
      <c r="V43" s="157">
        <f t="shared" si="6"/>
        <v>0</v>
      </c>
      <c r="W43" s="157"/>
      <c r="X43" s="157" t="s">
        <v>135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164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13" x14ac:dyDescent="0.25">
      <c r="A44" s="162" t="s">
        <v>89</v>
      </c>
      <c r="B44" s="163" t="s">
        <v>60</v>
      </c>
      <c r="C44" s="181" t="s">
        <v>61</v>
      </c>
      <c r="D44" s="164"/>
      <c r="E44" s="165"/>
      <c r="F44" s="166"/>
      <c r="G44" s="167">
        <f>SUMIF(AG45:AG45,"&lt;&gt;NOR",G45:G45)</f>
        <v>0</v>
      </c>
      <c r="H44" s="161"/>
      <c r="I44" s="161">
        <f>SUM(I45:I45)</f>
        <v>0</v>
      </c>
      <c r="J44" s="161"/>
      <c r="K44" s="161">
        <f>SUM(K45:K45)</f>
        <v>7418.29</v>
      </c>
      <c r="L44" s="161"/>
      <c r="M44" s="161">
        <f>SUM(M45:M45)</f>
        <v>0</v>
      </c>
      <c r="N44" s="161"/>
      <c r="O44" s="161">
        <f>SUM(O45:O45)</f>
        <v>0</v>
      </c>
      <c r="P44" s="161"/>
      <c r="Q44" s="161">
        <f>SUM(Q45:Q45)</f>
        <v>0</v>
      </c>
      <c r="R44" s="161"/>
      <c r="S44" s="161"/>
      <c r="T44" s="161"/>
      <c r="U44" s="161"/>
      <c r="V44" s="161">
        <f>SUM(V45:V45)</f>
        <v>18.96</v>
      </c>
      <c r="W44" s="161"/>
      <c r="X44" s="161"/>
      <c r="AG44" t="s">
        <v>90</v>
      </c>
    </row>
    <row r="45" spans="1:60" outlineLevel="1" x14ac:dyDescent="0.25">
      <c r="A45" s="168">
        <v>27</v>
      </c>
      <c r="B45" s="169" t="s">
        <v>165</v>
      </c>
      <c r="C45" s="182" t="s">
        <v>166</v>
      </c>
      <c r="D45" s="170" t="s">
        <v>167</v>
      </c>
      <c r="E45" s="171">
        <v>25.3184</v>
      </c>
      <c r="F45" s="172"/>
      <c r="G45" s="173">
        <f>ROUND(E45*F45,2)</f>
        <v>0</v>
      </c>
      <c r="H45" s="158">
        <v>0</v>
      </c>
      <c r="I45" s="157">
        <f>ROUND(E45*H45,2)</f>
        <v>0</v>
      </c>
      <c r="J45" s="158">
        <v>293</v>
      </c>
      <c r="K45" s="157">
        <f>ROUND(E45*J45,2)</f>
        <v>7418.29</v>
      </c>
      <c r="L45" s="157">
        <v>21</v>
      </c>
      <c r="M45" s="157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7"/>
      <c r="S45" s="157" t="s">
        <v>94</v>
      </c>
      <c r="T45" s="157" t="s">
        <v>94</v>
      </c>
      <c r="U45" s="157">
        <v>0.749</v>
      </c>
      <c r="V45" s="157">
        <f>ROUND(E45*U45,2)</f>
        <v>18.96</v>
      </c>
      <c r="W45" s="157"/>
      <c r="X45" s="157" t="s">
        <v>95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168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5">
      <c r="A46" s="3"/>
      <c r="B46" s="4"/>
      <c r="C46" s="185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76</v>
      </c>
    </row>
    <row r="47" spans="1:60" ht="13" x14ac:dyDescent="0.25">
      <c r="A47" s="151"/>
      <c r="B47" s="152" t="s">
        <v>30</v>
      </c>
      <c r="C47" s="186"/>
      <c r="D47" s="153"/>
      <c r="E47" s="154"/>
      <c r="F47" s="154"/>
      <c r="G47" s="180">
        <f>G8+G24+G31+G44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169</v>
      </c>
    </row>
    <row r="48" spans="1:60" x14ac:dyDescent="0.25">
      <c r="A48" s="3"/>
      <c r="B48" s="4"/>
      <c r="C48" s="185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5">
      <c r="A49" s="3"/>
      <c r="B49" s="4"/>
      <c r="C49" s="185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5">
      <c r="A50" s="252" t="s">
        <v>170</v>
      </c>
      <c r="B50" s="252"/>
      <c r="C50" s="253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5">
      <c r="A51" s="254"/>
      <c r="B51" s="255"/>
      <c r="C51" s="256"/>
      <c r="D51" s="255"/>
      <c r="E51" s="255"/>
      <c r="F51" s="255"/>
      <c r="G51" s="25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G51" t="s">
        <v>171</v>
      </c>
    </row>
    <row r="52" spans="1:33" x14ac:dyDescent="0.25">
      <c r="A52" s="258"/>
      <c r="B52" s="259"/>
      <c r="C52" s="260"/>
      <c r="D52" s="259"/>
      <c r="E52" s="259"/>
      <c r="F52" s="259"/>
      <c r="G52" s="26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5">
      <c r="A53" s="258"/>
      <c r="B53" s="259"/>
      <c r="C53" s="260"/>
      <c r="D53" s="259"/>
      <c r="E53" s="259"/>
      <c r="F53" s="259"/>
      <c r="G53" s="26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5">
      <c r="A54" s="258"/>
      <c r="B54" s="259"/>
      <c r="C54" s="260"/>
      <c r="D54" s="259"/>
      <c r="E54" s="259"/>
      <c r="F54" s="259"/>
      <c r="G54" s="26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5">
      <c r="A55" s="262"/>
      <c r="B55" s="263"/>
      <c r="C55" s="264"/>
      <c r="D55" s="263"/>
      <c r="E55" s="263"/>
      <c r="F55" s="263"/>
      <c r="G55" s="26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5">
      <c r="A56" s="3"/>
      <c r="B56" s="4"/>
      <c r="C56" s="185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5">
      <c r="C57" s="187"/>
      <c r="D57" s="10"/>
      <c r="AG57" t="s">
        <v>172</v>
      </c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51:G55"/>
    <mergeCell ref="A1:G1"/>
    <mergeCell ref="C2:G2"/>
    <mergeCell ref="C3:G3"/>
    <mergeCell ref="C4:G4"/>
    <mergeCell ref="A50:C50"/>
  </mergeCells>
  <pageMargins left="0.59055118110236204" right="0.196850393700787" top="0.78740157499999996" bottom="0.78740157499999996" header="0.3" footer="0.3"/>
  <pageSetup paperSize="9" fitToHeight="0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9055_1-21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9055_1-21 Pol'!Názvy_tisku</vt:lpstr>
      <vt:lpstr>oadresa</vt:lpstr>
      <vt:lpstr>Stavba!Objednatel</vt:lpstr>
      <vt:lpstr>Stavba!Objekt</vt:lpstr>
      <vt:lpstr>'01 9055_1-21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Kazimír Horák</cp:lastModifiedBy>
  <cp:lastPrinted>2021-07-18T19:24:59Z</cp:lastPrinted>
  <dcterms:created xsi:type="dcterms:W3CDTF">2009-04-08T07:15:50Z</dcterms:created>
  <dcterms:modified xsi:type="dcterms:W3CDTF">2021-07-18T19:25:34Z</dcterms:modified>
</cp:coreProperties>
</file>