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Cdata\users\hana.novotna\Dokumenty\PRACOVNÍ\STAVBY\059 Výměna bytových vodoměrů\"/>
    </mc:Choice>
  </mc:AlternateContent>
  <bookViews>
    <workbookView xWindow="28680" yWindow="-120" windowWidth="29040" windowHeight="15840"/>
  </bookViews>
  <sheets>
    <sheet name="Pokyny pro vyplnění" sheetId="11" r:id="rId1"/>
    <sheet name="Stavba" sheetId="1" r:id="rId2"/>
    <sheet name="VzorPolozky" sheetId="10" state="hidden" r:id="rId3"/>
    <sheet name="1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Pol'!$A$1:$Y$32</definedName>
    <definedName name="_xlnm.Print_Area" localSheetId="1">Stavba!$A$1:$J$56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5" i="1" l="1"/>
  <c r="I54" i="1"/>
  <c r="I53" i="1"/>
  <c r="G42" i="1"/>
  <c r="F42" i="1"/>
  <c r="G41" i="1"/>
  <c r="F41" i="1"/>
  <c r="G39" i="1"/>
  <c r="F39" i="1"/>
  <c r="F43" i="1" s="1"/>
  <c r="G31" i="12"/>
  <c r="BA25" i="12"/>
  <c r="BA24" i="12"/>
  <c r="BA18" i="12"/>
  <c r="BA17" i="12"/>
  <c r="G8" i="12"/>
  <c r="K8" i="12"/>
  <c r="G9" i="12"/>
  <c r="I9" i="12"/>
  <c r="I8" i="12" s="1"/>
  <c r="K9" i="12"/>
  <c r="M9" i="12"/>
  <c r="O9" i="12"/>
  <c r="O8" i="12" s="1"/>
  <c r="Q9" i="12"/>
  <c r="V9" i="12"/>
  <c r="V8" i="12" s="1"/>
  <c r="G12" i="12"/>
  <c r="M12" i="12" s="1"/>
  <c r="M8" i="12" s="1"/>
  <c r="I12" i="12"/>
  <c r="K12" i="12"/>
  <c r="O12" i="12"/>
  <c r="Q12" i="12"/>
  <c r="Q8" i="12" s="1"/>
  <c r="V12" i="12"/>
  <c r="G15" i="12"/>
  <c r="I15" i="12"/>
  <c r="K15" i="12"/>
  <c r="M15" i="12"/>
  <c r="O15" i="12"/>
  <c r="Q15" i="12"/>
  <c r="V15" i="12"/>
  <c r="O26" i="12"/>
  <c r="Q26" i="12"/>
  <c r="V26" i="12"/>
  <c r="G27" i="12"/>
  <c r="G26" i="12" s="1"/>
  <c r="I27" i="12"/>
  <c r="I26" i="12" s="1"/>
  <c r="K27" i="12"/>
  <c r="K26" i="12" s="1"/>
  <c r="O27" i="12"/>
  <c r="Q27" i="12"/>
  <c r="V27" i="12"/>
  <c r="G28" i="12"/>
  <c r="I28" i="12"/>
  <c r="Q28" i="12"/>
  <c r="V28" i="12"/>
  <c r="G29" i="12"/>
  <c r="I29" i="12"/>
  <c r="K29" i="12"/>
  <c r="K28" i="12" s="1"/>
  <c r="M29" i="12"/>
  <c r="M28" i="12" s="1"/>
  <c r="O29" i="12"/>
  <c r="O28" i="12" s="1"/>
  <c r="Q29" i="12"/>
  <c r="V29" i="12"/>
  <c r="AF31" i="12"/>
  <c r="I20" i="1"/>
  <c r="I19" i="1"/>
  <c r="I18" i="1"/>
  <c r="I17" i="1"/>
  <c r="I16" i="1"/>
  <c r="I56" i="1"/>
  <c r="J54" i="1" s="1"/>
  <c r="J55" i="1"/>
  <c r="G43" i="1"/>
  <c r="G25" i="1" s="1"/>
  <c r="A25" i="1" s="1"/>
  <c r="H41" i="1"/>
  <c r="I41" i="1" s="1"/>
  <c r="H40" i="1"/>
  <c r="J53" i="1" l="1"/>
  <c r="J56" i="1"/>
  <c r="H42" i="1"/>
  <c r="I42" i="1" s="1"/>
  <c r="G26" i="1"/>
  <c r="A26" i="1"/>
  <c r="G28" i="1"/>
  <c r="G23" i="1"/>
  <c r="H39" i="1"/>
  <c r="H43" i="1" s="1"/>
  <c r="AE31" i="12"/>
  <c r="M27" i="12"/>
  <c r="M26" i="12" s="1"/>
  <c r="I21" i="1"/>
  <c r="J28" i="1"/>
  <c r="J26" i="1"/>
  <c r="G38" i="1"/>
  <c r="F38" i="1"/>
  <c r="J23" i="1"/>
  <c r="J24" i="1"/>
  <c r="J25" i="1"/>
  <c r="J27" i="1"/>
  <c r="E24" i="1"/>
  <c r="E26" i="1"/>
  <c r="I39" i="1" l="1"/>
  <c r="I43" i="1" s="1"/>
  <c r="J39" i="1" s="1"/>
  <c r="J43" i="1" s="1"/>
  <c r="A23" i="1"/>
  <c r="J41" i="1" l="1"/>
  <c r="J42" i="1"/>
  <c r="A24" i="1"/>
  <c r="G24" i="1"/>
  <c r="A27" i="1" s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Hana Novotná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<sst xmlns="http://schemas.openxmlformats.org/spreadsheetml/2006/main" count="225" uniqueCount="144">
  <si>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</si>
  <si>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</si>
  <si>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</si>
  <si>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</si>
  <si>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</si>
  <si>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</si>
  <si>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</si>
  <si>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</si>
  <si>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</si>
  <si>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</si>
  <si>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</si>
  <si>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</si>
  <si>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</si>
  <si>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</si>
  <si>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</si>
  <si>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</si>
  <si>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</si>
  <si>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</si>
  <si>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</si>
  <si>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</si>
  <si>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</si>
  <si>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</si>
  <si>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</si>
  <si>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</si>
  <si>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</si>
  <si>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</si>
  <si>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</si>
  <si>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</si>
  <si>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</si>
  <si>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</si>
  <si>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</si>
  <si>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</si>
  <si>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</si>
  <si>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</si>
  <si>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</si>
  <si>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</si>
  <si>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</si>
  <si>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</si>
  <si>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</si>
  <si>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</si>
  <si>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</si>
  <si>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</si>
  <si>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</si>
  <si>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</si>
  <si>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Výměna bytových vodoměrů</t>
  </si>
  <si>
    <t>Objekt:</t>
  </si>
  <si>
    <t>Rozpočet:</t>
  </si>
  <si>
    <t>059</t>
  </si>
  <si>
    <t>Statutární město Brno - MČ Brno-střed</t>
  </si>
  <si>
    <t>Dominikánská 2</t>
  </si>
  <si>
    <t>Brno</t>
  </si>
  <si>
    <t>60169</t>
  </si>
  <si>
    <t>44992785</t>
  </si>
  <si>
    <t>CZ44992785</t>
  </si>
  <si>
    <t>Stavba</t>
  </si>
  <si>
    <t>Stavební objekt</t>
  </si>
  <si>
    <t>Celkem za stavbu</t>
  </si>
  <si>
    <t>CZK</t>
  </si>
  <si>
    <t>#POPS</t>
  </si>
  <si>
    <t>Popis stavby: 059 - Výměna bytových vodoměrů</t>
  </si>
  <si>
    <t>#POPO</t>
  </si>
  <si>
    <t>Popis objektu: 1 - Výměna bytových vodoměrů</t>
  </si>
  <si>
    <t>#POPR</t>
  </si>
  <si>
    <t>Popis rozpočtu: 1 - Výměna bytových vodoměrů</t>
  </si>
  <si>
    <t>Rekapitulace dílů</t>
  </si>
  <si>
    <t>Typ dílu</t>
  </si>
  <si>
    <t>722</t>
  </si>
  <si>
    <t>Vnitřní vodovod</t>
  </si>
  <si>
    <t>734</t>
  </si>
  <si>
    <t>Armatury</t>
  </si>
  <si>
    <t>799</t>
  </si>
  <si>
    <t>Ostatní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</si>
  <si>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</si>
  <si>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</si>
  <si>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</si>
  <si>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</si>
  <si>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</si>
  <si>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</si>
  <si>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</si>
  <si>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</si>
  <si>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</si>
  <si>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</si>
  <si>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</si>
  <si>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</si>
  <si>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</si>
  <si>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</si>
  <si>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</si>
  <si>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</si>
  <si>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</si>
  <si>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</si>
  <si>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</si>
  <si>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</si>
  <si>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</si>
  <si>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</si>
  <si>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</si>
  <si>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</si>
  <si>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</si>
  <si>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</si>
  <si>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</si>
  <si>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</si>
  <si>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</si>
  <si>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</si>
  <si>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</si>
  <si>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722260811R00</t>
  </si>
  <si>
    <t>Demontáž vodoměrů závitových G 1/2"</t>
  </si>
  <si>
    <t>kus</t>
  </si>
  <si>
    <t>800-721</t>
  </si>
  <si>
    <t>RTS 22/ II</t>
  </si>
  <si>
    <t>RTS 22/ I</t>
  </si>
  <si>
    <t>Práce</t>
  </si>
  <si>
    <t>Běžná</t>
  </si>
  <si>
    <t>POL1_</t>
  </si>
  <si>
    <t>Včetně provedení odečtu stávajících čidel - dodání objednateli v elektronické podobě.</t>
  </si>
  <si>
    <t>POP</t>
  </si>
  <si>
    <t>Včetně demontáže radiových modulů.</t>
  </si>
  <si>
    <t>722260921R00</t>
  </si>
  <si>
    <t>Montáž vodoměrů závitových G 1/2"</t>
  </si>
  <si>
    <t>Osazenívodoměru rozšiřujícím modulem pro síť LoRaWAN.</t>
  </si>
  <si>
    <t>V položce jsou  započítány min. 3 výjezdy.</t>
  </si>
  <si>
    <t>388R01</t>
  </si>
  <si>
    <t>Vodoměr pro dálkový odečet DN 15 o stavební délce 110 mm</t>
  </si>
  <si>
    <t>Vlastní</t>
  </si>
  <si>
    <t>Indiv</t>
  </si>
  <si>
    <t>Specifikace</t>
  </si>
  <si>
    <t>POL3_</t>
  </si>
  <si>
    <t>Vodoměr nový, nepoužitý, antimagnetický, s detekcí pokusu o ovlivnění</t>
  </si>
  <si>
    <t>Osazení vodoměru rozšiřujícím modulem pro vzdálený odečet (LoRaWAN – obousměrná komunikace v pásmu 868MHz), popř. vodoměr bez dodatečného modulu s integrovanou výše uvedenou technologií LoRaWAN; životnost baterie min. 5let; pro odečet vodoměrů nesmí být nutné instalovat v domě žádné další zařízení, které by zajišťovalo komunikaci s provozovatelem sítě LoRaWAN;</t>
  </si>
  <si>
    <t>Vodoměry ověřené s platností ověření min. 5 let, budou určené pro měření studené vody (teplotní třída min. T30) a teplé vody (teplotní třída min. T70), to vše v souladu s vyhláškou č. 345/2002 Sb. Ministerstva průmyslu a obchodu, kterou se stanoví měřidla k povinnému ověřování a měřidla podléhající schválení typu.</t>
  </si>
  <si>
    <t>Vodorovná i svislá montážní poloha.</t>
  </si>
  <si>
    <t>Rozteč stavební délky vodoměru 110 mm.</t>
  </si>
  <si>
    <t>Plomba šroubení.</t>
  </si>
  <si>
    <t>Zpětná klapka na výtoku vodoměru.</t>
  </si>
  <si>
    <t>Trvalý průtok Q3=2,5m3/hod.</t>
  </si>
  <si>
    <t>Vodoměr musí splňovat požadavky směrnice MID, přesnost měření R=Q3/Q1, R v horizontální poloze rovno 50 nebo lepší.</t>
  </si>
  <si>
    <t>Rozměry vodoměru musí umožnit jejich montáž v rámci stávajícího umístění původních, demontovaných vodoměrů.</t>
  </si>
  <si>
    <t>734R02</t>
  </si>
  <si>
    <t>Demontáž + zpětná montáž armatur- ventily do DN 15, včetně dodávky nového uzavíracího ventilu DN15</t>
  </si>
  <si>
    <t>900 R04</t>
  </si>
  <si>
    <t>Mimořádný výjezd navíc</t>
  </si>
  <si>
    <t xml:space="preserve">kus </t>
  </si>
  <si>
    <t>HZS</t>
  </si>
  <si>
    <t>POL10_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</si>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</sst>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0" fontId="18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password="8879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9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47</v>
      </c>
      <c r="E2" s="114" t="s">
        <v>44</v>
      </c>
      <c r="F2" s="115"/>
      <c r="G2" s="115"/>
      <c r="H2" s="115"/>
      <c r="I2" s="115"/>
      <c r="J2" s="116"/>
      <c r="O2" s="1"/>
    </row>
    <row r="3" spans="1:15" ht="27" customHeight="1" x14ac:dyDescent="0.2">
      <c r="A3" s="2"/>
      <c r="B3" s="117" t="s">
        <v>45</v>
      </c>
      <c r="C3" s="112"/>
      <c r="D3" s="118" t="s">
        <v>43</v>
      </c>
      <c r="E3" s="119" t="s">
        <v>44</v>
      </c>
      <c r="F3" s="120"/>
      <c r="G3" s="120"/>
      <c r="H3" s="120"/>
      <c r="I3" s="120"/>
      <c r="J3" s="121"/>
    </row>
    <row r="4" spans="1:15" ht="23.25" customHeight="1" x14ac:dyDescent="0.2">
      <c r="A4" s="108">
        <v>10079</v>
      </c>
      <c r="B4" s="122" t="s">
        <v>46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42</v>
      </c>
      <c r="D5" s="128" t="s">
        <v>48</v>
      </c>
      <c r="E5" s="91"/>
      <c r="F5" s="91"/>
      <c r="G5" s="91"/>
      <c r="H5" s="18" t="s">
        <v>40</v>
      </c>
      <c r="I5" s="130" t="s">
        <v>52</v>
      </c>
      <c r="J5" s="8"/>
    </row>
    <row r="6" spans="1:15" ht="15.75" customHeight="1" x14ac:dyDescent="0.2">
      <c r="A6" s="2"/>
      <c r="B6" s="28"/>
      <c r="C6" s="55"/>
      <c r="D6" s="110" t="s">
        <v>49</v>
      </c>
      <c r="E6" s="92"/>
      <c r="F6" s="92"/>
      <c r="G6" s="92"/>
      <c r="H6" s="18" t="s">
        <v>34</v>
      </c>
      <c r="I6" s="130" t="s">
        <v>53</v>
      </c>
      <c r="J6" s="8"/>
    </row>
    <row r="7" spans="1:15" ht="15.75" customHeight="1" x14ac:dyDescent="0.2">
      <c r="A7" s="2"/>
      <c r="B7" s="29"/>
      <c r="C7" s="56"/>
      <c r="D7" s="109" t="s">
        <v>51</v>
      </c>
      <c r="E7" s="129" t="s">
        <v>50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31"/>
      <c r="E11" s="131"/>
      <c r="F11" s="131"/>
      <c r="G11" s="131"/>
      <c r="H11" s="18" t="s">
        <v>40</v>
      </c>
      <c r="I11" s="136"/>
      <c r="J11" s="8"/>
    </row>
    <row r="12" spans="1:15" ht="15.75" customHeight="1" x14ac:dyDescent="0.2">
      <c r="A12" s="2"/>
      <c r="B12" s="28"/>
      <c r="C12" s="55"/>
      <c r="D12" s="132"/>
      <c r="E12" s="132"/>
      <c r="F12" s="132"/>
      <c r="G12" s="132"/>
      <c r="H12" s="18" t="s">
        <v>34</v>
      </c>
      <c r="I12" s="136"/>
      <c r="J12" s="8"/>
    </row>
    <row r="13" spans="1:15" ht="15.75" customHeight="1" x14ac:dyDescent="0.2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8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SUMIF(F53:F55,A16,I53:I55)+SUMIF(F53:F55,"PSU",I53:I55)</f>
        <v>0</v>
      </c>
      <c r="J16" s="85"/>
    </row>
    <row r="17" spans="1:10" ht="23.25" customHeight="1" x14ac:dyDescent="0.2">
      <c r="A17" s="198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SUMIF(F53:F55,A17,I53:I55)</f>
        <v>0</v>
      </c>
      <c r="J17" s="85"/>
    </row>
    <row r="18" spans="1:10" ht="23.25" customHeight="1" x14ac:dyDescent="0.2">
      <c r="A18" s="198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SUMIF(F53:F55,A18,I53:I55)</f>
        <v>0</v>
      </c>
      <c r="J18" s="85"/>
    </row>
    <row r="19" spans="1:10" ht="23.25" customHeight="1" x14ac:dyDescent="0.2">
      <c r="A19" s="198" t="s">
        <v>72</v>
      </c>
      <c r="B19" s="38" t="s">
        <v>27</v>
      </c>
      <c r="C19" s="62"/>
      <c r="D19" s="63"/>
      <c r="E19" s="83"/>
      <c r="F19" s="84"/>
      <c r="G19" s="83"/>
      <c r="H19" s="84"/>
      <c r="I19" s="83">
        <f>SUMIF(F53:F55,A19,I53:I55)</f>
        <v>0</v>
      </c>
      <c r="J19" s="85"/>
    </row>
    <row r="20" spans="1:10" ht="23.25" customHeight="1" x14ac:dyDescent="0.2">
      <c r="A20" s="198" t="s">
        <v>73</v>
      </c>
      <c r="B20" s="38" t="s">
        <v>28</v>
      </c>
      <c r="C20" s="62"/>
      <c r="D20" s="63"/>
      <c r="E20" s="83"/>
      <c r="F20" s="84"/>
      <c r="G20" s="83"/>
      <c r="H20" s="84"/>
      <c r="I20" s="83">
        <f>SUMIF(F53:F55,A20,I53:I55)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7" t="s">
        <v>23</v>
      </c>
      <c r="C28" s="168"/>
      <c r="D28" s="168"/>
      <c r="E28" s="169"/>
      <c r="F28" s="170"/>
      <c r="G28" s="171">
        <f>ZakladDPHSniVypocet+ZakladDPHZaklVypocet</f>
        <v>0</v>
      </c>
      <c r="H28" s="171"/>
      <c r="I28" s="171"/>
      <c r="J28" s="172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7" t="s">
        <v>35</v>
      </c>
      <c r="C29" s="173"/>
      <c r="D29" s="173"/>
      <c r="E29" s="173"/>
      <c r="F29" s="174"/>
      <c r="G29" s="175">
        <f>A27</f>
        <v>0</v>
      </c>
      <c r="H29" s="175"/>
      <c r="I29" s="175"/>
      <c r="J29" s="176" t="s">
        <v>57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9" t="s">
        <v>16</v>
      </c>
      <c r="C37" s="140"/>
      <c r="D37" s="140"/>
      <c r="E37" s="140"/>
      <c r="F37" s="141"/>
      <c r="G37" s="141"/>
      <c r="H37" s="141"/>
      <c r="I37" s="141"/>
      <c r="J37" s="142"/>
    </row>
    <row r="38" spans="1:10" ht="25.5" hidden="1" customHeight="1" x14ac:dyDescent="0.2">
      <c r="A38" s="138" t="s">
        <v>37</v>
      </c>
      <c r="B38" s="143" t="s">
        <v>17</v>
      </c>
      <c r="C38" s="144" t="s">
        <v>5</v>
      </c>
      <c r="D38" s="144"/>
      <c r="E38" s="144"/>
      <c r="F38" s="145" t="str">
        <f>B23</f>
        <v>Základ pro sníženou DPH</v>
      </c>
      <c r="G38" s="145" t="str">
        <f>B25</f>
        <v>Základ pro základní DPH</v>
      </c>
      <c r="H38" s="146" t="s">
        <v>18</v>
      </c>
      <c r="I38" s="146" t="s">
        <v>1</v>
      </c>
      <c r="J38" s="147" t="s">
        <v>0</v>
      </c>
    </row>
    <row r="39" spans="1:10" ht="25.5" hidden="1" customHeight="1" x14ac:dyDescent="0.2">
      <c r="A39" s="138">
        <v>1</v>
      </c>
      <c r="B39" s="148" t="s">
        <v>54</v>
      </c>
      <c r="C39" s="149"/>
      <c r="D39" s="149"/>
      <c r="E39" s="149"/>
      <c r="F39" s="150">
        <f>'1 1 Pol'!AE31</f>
        <v>0</v>
      </c>
      <c r="G39" s="151">
        <f>'1 1 Pol'!AF31</f>
        <v>0</v>
      </c>
      <c r="H39" s="152">
        <f>(F39*SazbaDPH1/100)+(G39*SazbaDPH2/100)</f>
        <v>0</v>
      </c>
      <c r="I39" s="152">
        <f>F39+G39+H39</f>
        <v>0</v>
      </c>
      <c r="J39" s="153" t="str">
        <f>IF(CenaCelkemVypocet=0,"",I39/CenaCelkemVypocet*100)</f>
        <v/>
      </c>
    </row>
    <row r="40" spans="1:10" ht="25.5" hidden="1" customHeight="1" x14ac:dyDescent="0.2">
      <c r="A40" s="138">
        <v>2</v>
      </c>
      <c r="B40" s="154"/>
      <c r="C40" s="155" t="s">
        <v>55</v>
      </c>
      <c r="D40" s="155"/>
      <c r="E40" s="155"/>
      <c r="F40" s="156"/>
      <c r="G40" s="157"/>
      <c r="H40" s="157">
        <f>(F40*SazbaDPH1/100)+(G40*SazbaDPH2/100)</f>
        <v>0</v>
      </c>
      <c r="I40" s="157"/>
      <c r="J40" s="158"/>
    </row>
    <row r="41" spans="1:10" ht="25.5" hidden="1" customHeight="1" x14ac:dyDescent="0.2">
      <c r="A41" s="138">
        <v>2</v>
      </c>
      <c r="B41" s="154" t="s">
        <v>43</v>
      </c>
      <c r="C41" s="155" t="s">
        <v>44</v>
      </c>
      <c r="D41" s="155"/>
      <c r="E41" s="155"/>
      <c r="F41" s="156">
        <f>'1 1 Pol'!AE31</f>
        <v>0</v>
      </c>
      <c r="G41" s="157">
        <f>'1 1 Pol'!AF31</f>
        <v>0</v>
      </c>
      <c r="H41" s="157">
        <f>(F41*SazbaDPH1/100)+(G41*SazbaDPH2/100)</f>
        <v>0</v>
      </c>
      <c r="I41" s="157">
        <f>F41+G41+H41</f>
        <v>0</v>
      </c>
      <c r="J41" s="158" t="str">
        <f>IF(CenaCelkemVypocet=0,"",I41/CenaCelkemVypocet*100)</f>
        <v/>
      </c>
    </row>
    <row r="42" spans="1:10" ht="25.5" hidden="1" customHeight="1" x14ac:dyDescent="0.2">
      <c r="A42" s="138">
        <v>3</v>
      </c>
      <c r="B42" s="159" t="s">
        <v>43</v>
      </c>
      <c r="C42" s="149" t="s">
        <v>44</v>
      </c>
      <c r="D42" s="149"/>
      <c r="E42" s="149"/>
      <c r="F42" s="160">
        <f>'1 1 Pol'!AE31</f>
        <v>0</v>
      </c>
      <c r="G42" s="152">
        <f>'1 1 Pol'!AF31</f>
        <v>0</v>
      </c>
      <c r="H42" s="152">
        <f>(F42*SazbaDPH1/100)+(G42*SazbaDPH2/100)</f>
        <v>0</v>
      </c>
      <c r="I42" s="152">
        <f>F42+G42+H42</f>
        <v>0</v>
      </c>
      <c r="J42" s="153" t="str">
        <f>IF(CenaCelkemVypocet=0,"",I42/CenaCelkemVypocet*100)</f>
        <v/>
      </c>
    </row>
    <row r="43" spans="1:10" ht="25.5" hidden="1" customHeight="1" x14ac:dyDescent="0.2">
      <c r="A43" s="138"/>
      <c r="B43" s="161" t="s">
        <v>56</v>
      </c>
      <c r="C43" s="162"/>
      <c r="D43" s="162"/>
      <c r="E43" s="163"/>
      <c r="F43" s="164">
        <f>SUMIF(A39:A42,"=1",F39:F42)</f>
        <v>0</v>
      </c>
      <c r="G43" s="165">
        <f>SUMIF(A39:A42,"=1",G39:G42)</f>
        <v>0</v>
      </c>
      <c r="H43" s="165">
        <f>SUMIF(A39:A42,"=1",H39:H42)</f>
        <v>0</v>
      </c>
      <c r="I43" s="165">
        <f>SUMIF(A39:A42,"=1",I39:I42)</f>
        <v>0</v>
      </c>
      <c r="J43" s="166">
        <f>SUMIF(A39:A42,"=1",J39:J42)</f>
        <v>0</v>
      </c>
    </row>
    <row r="45" spans="1:10" x14ac:dyDescent="0.2">
      <c r="A45" t="s">
        <v>58</v>
      </c>
      <c r="B45" t="s">
        <v>59</v>
      </c>
    </row>
    <row r="46" spans="1:10" x14ac:dyDescent="0.2">
      <c r="A46" t="s">
        <v>60</v>
      </c>
      <c r="B46" t="s">
        <v>61</v>
      </c>
    </row>
    <row r="47" spans="1:10" x14ac:dyDescent="0.2">
      <c r="A47" t="s">
        <v>62</v>
      </c>
      <c r="B47" t="s">
        <v>63</v>
      </c>
    </row>
    <row r="50" spans="1:10" ht="15.75" x14ac:dyDescent="0.25">
      <c r="B50" s="177" t="s">
        <v>64</v>
      </c>
    </row>
    <row r="52" spans="1:10" ht="25.5" customHeight="1" x14ac:dyDescent="0.2">
      <c r="A52" s="179"/>
      <c r="B52" s="182" t="s">
        <v>17</v>
      </c>
      <c r="C52" s="182" t="s">
        <v>5</v>
      </c>
      <c r="D52" s="183"/>
      <c r="E52" s="183"/>
      <c r="F52" s="184" t="s">
        <v>65</v>
      </c>
      <c r="G52" s="184"/>
      <c r="H52" s="184"/>
      <c r="I52" s="184" t="s">
        <v>29</v>
      </c>
      <c r="J52" s="184" t="s">
        <v>0</v>
      </c>
    </row>
    <row r="53" spans="1:10" ht="36.75" customHeight="1" x14ac:dyDescent="0.2">
      <c r="A53" s="180"/>
      <c r="B53" s="185" t="s">
        <v>66</v>
      </c>
      <c r="C53" s="186" t="s">
        <v>67</v>
      </c>
      <c r="D53" s="187"/>
      <c r="E53" s="187"/>
      <c r="F53" s="194" t="s">
        <v>25</v>
      </c>
      <c r="G53" s="195"/>
      <c r="H53" s="195"/>
      <c r="I53" s="195">
        <f>'1 1 Pol'!G8</f>
        <v>0</v>
      </c>
      <c r="J53" s="191" t="str">
        <f>IF(I56=0,"",I53/I56*100)</f>
        <v/>
      </c>
    </row>
    <row r="54" spans="1:10" ht="36.75" customHeight="1" x14ac:dyDescent="0.2">
      <c r="A54" s="180"/>
      <c r="B54" s="185" t="s">
        <v>68</v>
      </c>
      <c r="C54" s="186" t="s">
        <v>69</v>
      </c>
      <c r="D54" s="187"/>
      <c r="E54" s="187"/>
      <c r="F54" s="194" t="s">
        <v>25</v>
      </c>
      <c r="G54" s="195"/>
      <c r="H54" s="195"/>
      <c r="I54" s="195">
        <f>'1 1 Pol'!G26</f>
        <v>0</v>
      </c>
      <c r="J54" s="191" t="str">
        <f>IF(I56=0,"",I54/I56*100)</f>
        <v/>
      </c>
    </row>
    <row r="55" spans="1:10" ht="36.75" customHeight="1" x14ac:dyDescent="0.2">
      <c r="A55" s="180"/>
      <c r="B55" s="185" t="s">
        <v>70</v>
      </c>
      <c r="C55" s="186" t="s">
        <v>71</v>
      </c>
      <c r="D55" s="187"/>
      <c r="E55" s="187"/>
      <c r="F55" s="194" t="s">
        <v>25</v>
      </c>
      <c r="G55" s="195"/>
      <c r="H55" s="195"/>
      <c r="I55" s="195">
        <f>'1 1 Pol'!G28</f>
        <v>0</v>
      </c>
      <c r="J55" s="191" t="str">
        <f>IF(I56=0,"",I55/I56*100)</f>
        <v/>
      </c>
    </row>
    <row r="56" spans="1:10" ht="25.5" customHeight="1" x14ac:dyDescent="0.2">
      <c r="A56" s="181"/>
      <c r="B56" s="188" t="s">
        <v>1</v>
      </c>
      <c r="C56" s="189"/>
      <c r="D56" s="190"/>
      <c r="E56" s="190"/>
      <c r="F56" s="196"/>
      <c r="G56" s="197"/>
      <c r="H56" s="197"/>
      <c r="I56" s="197">
        <f>SUM(I53:I55)</f>
        <v>0</v>
      </c>
      <c r="J56" s="192">
        <f>SUM(J53:J55)</f>
        <v>0</v>
      </c>
    </row>
    <row r="57" spans="1:10" x14ac:dyDescent="0.2">
      <c r="F57" s="137"/>
      <c r="G57" s="137"/>
      <c r="H57" s="137"/>
      <c r="I57" s="137"/>
      <c r="J57" s="193"/>
    </row>
    <row r="58" spans="1:10" x14ac:dyDescent="0.2">
      <c r="F58" s="137"/>
      <c r="G58" s="137"/>
      <c r="H58" s="137"/>
      <c r="I58" s="137"/>
      <c r="J58" s="193"/>
    </row>
    <row r="59" spans="1:10" x14ac:dyDescent="0.2">
      <c r="F59" s="137"/>
      <c r="G59" s="137"/>
      <c r="H59" s="137"/>
      <c r="I59" s="137"/>
      <c r="J59" s="193"/>
    </row>
  </sheetData>
  <sheetProtection password="8879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C53:E53"/>
    <mergeCell ref="C54:E54"/>
    <mergeCell ref="C55:E55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9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password="8879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9" t="s">
        <v>74</v>
      </c>
      <c r="B1" s="199"/>
      <c r="C1" s="199"/>
      <c r="D1" s="199"/>
      <c r="E1" s="199"/>
      <c r="F1" s="199"/>
      <c r="G1" s="199"/>
      <c r="AG1" t="s">
        <v>75</v>
      </c>
    </row>
    <row r="2" spans="1:60" ht="24.95" customHeight="1" x14ac:dyDescent="0.2">
      <c r="A2" s="200" t="s">
        <v>7</v>
      </c>
      <c r="B2" s="49" t="s">
        <v>47</v>
      </c>
      <c r="C2" s="203" t="s">
        <v>44</v>
      </c>
      <c r="D2" s="201"/>
      <c r="E2" s="201"/>
      <c r="F2" s="201"/>
      <c r="G2" s="202"/>
      <c r="AG2" t="s">
        <v>76</v>
      </c>
    </row>
    <row r="3" spans="1:60" ht="24.95" customHeight="1" x14ac:dyDescent="0.2">
      <c r="A3" s="200" t="s">
        <v>8</v>
      </c>
      <c r="B3" s="49" t="s">
        <v>43</v>
      </c>
      <c r="C3" s="203" t="s">
        <v>44</v>
      </c>
      <c r="D3" s="201"/>
      <c r="E3" s="201"/>
      <c r="F3" s="201"/>
      <c r="G3" s="202"/>
      <c r="AC3" s="178" t="s">
        <v>76</v>
      </c>
      <c r="AG3" t="s">
        <v>77</v>
      </c>
    </row>
    <row r="4" spans="1:60" ht="24.95" customHeight="1" x14ac:dyDescent="0.2">
      <c r="A4" s="204" t="s">
        <v>9</v>
      </c>
      <c r="B4" s="205" t="s">
        <v>43</v>
      </c>
      <c r="C4" s="206" t="s">
        <v>44</v>
      </c>
      <c r="D4" s="207"/>
      <c r="E4" s="207"/>
      <c r="F4" s="207"/>
      <c r="G4" s="208"/>
      <c r="AG4" t="s">
        <v>78</v>
      </c>
    </row>
    <row r="5" spans="1:60" x14ac:dyDescent="0.2">
      <c r="D5" s="10"/>
    </row>
    <row r="6" spans="1:60" ht="38.25" x14ac:dyDescent="0.2">
      <c r="A6" s="210" t="s">
        <v>79</v>
      </c>
      <c r="B6" s="212" t="s">
        <v>80</v>
      </c>
      <c r="C6" s="212" t="s">
        <v>81</v>
      </c>
      <c r="D6" s="211" t="s">
        <v>82</v>
      </c>
      <c r="E6" s="210" t="s">
        <v>83</v>
      </c>
      <c r="F6" s="209" t="s">
        <v>84</v>
      </c>
      <c r="G6" s="210" t="s">
        <v>29</v>
      </c>
      <c r="H6" s="213" t="s">
        <v>30</v>
      </c>
      <c r="I6" s="213" t="s">
        <v>85</v>
      </c>
      <c r="J6" s="213" t="s">
        <v>31</v>
      </c>
      <c r="K6" s="213" t="s">
        <v>86</v>
      </c>
      <c r="L6" s="213" t="s">
        <v>87</v>
      </c>
      <c r="M6" s="213" t="s">
        <v>88</v>
      </c>
      <c r="N6" s="213" t="s">
        <v>89</v>
      </c>
      <c r="O6" s="213" t="s">
        <v>90</v>
      </c>
      <c r="P6" s="213" t="s">
        <v>91</v>
      </c>
      <c r="Q6" s="213" t="s">
        <v>92</v>
      </c>
      <c r="R6" s="213" t="s">
        <v>93</v>
      </c>
      <c r="S6" s="213" t="s">
        <v>94</v>
      </c>
      <c r="T6" s="213" t="s">
        <v>95</v>
      </c>
      <c r="U6" s="213" t="s">
        <v>96</v>
      </c>
      <c r="V6" s="213" t="s">
        <v>97</v>
      </c>
      <c r="W6" s="213" t="s">
        <v>98</v>
      </c>
      <c r="X6" s="213" t="s">
        <v>99</v>
      </c>
      <c r="Y6" s="213" t="s">
        <v>100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26" t="s">
        <v>101</v>
      </c>
      <c r="B8" s="227" t="s">
        <v>66</v>
      </c>
      <c r="C8" s="250" t="s">
        <v>67</v>
      </c>
      <c r="D8" s="228"/>
      <c r="E8" s="229"/>
      <c r="F8" s="230"/>
      <c r="G8" s="230">
        <f>SUMIF(AG9:AG25,"&lt;&gt;NOR",G9:G25)</f>
        <v>0</v>
      </c>
      <c r="H8" s="230"/>
      <c r="I8" s="230">
        <f>SUM(I9:I25)</f>
        <v>0</v>
      </c>
      <c r="J8" s="230"/>
      <c r="K8" s="230">
        <f>SUM(K9:K25)</f>
        <v>0</v>
      </c>
      <c r="L8" s="230"/>
      <c r="M8" s="230">
        <f>SUM(M9:M25)</f>
        <v>0</v>
      </c>
      <c r="N8" s="229"/>
      <c r="O8" s="229">
        <f>SUM(O9:O25)</f>
        <v>5.46</v>
      </c>
      <c r="P8" s="229"/>
      <c r="Q8" s="229">
        <f>SUM(Q9:Q25)</f>
        <v>29.39</v>
      </c>
      <c r="R8" s="230"/>
      <c r="S8" s="230"/>
      <c r="T8" s="231"/>
      <c r="U8" s="225"/>
      <c r="V8" s="225">
        <f>SUM(V9:V25)</f>
        <v>1124.3400000000001</v>
      </c>
      <c r="W8" s="225"/>
      <c r="X8" s="225"/>
      <c r="Y8" s="225"/>
      <c r="AG8" t="s">
        <v>102</v>
      </c>
    </row>
    <row r="9" spans="1:60" outlineLevel="1" x14ac:dyDescent="0.2">
      <c r="A9" s="233">
        <v>1</v>
      </c>
      <c r="B9" s="234" t="s">
        <v>103</v>
      </c>
      <c r="C9" s="251" t="s">
        <v>104</v>
      </c>
      <c r="D9" s="235" t="s">
        <v>105</v>
      </c>
      <c r="E9" s="236">
        <v>5354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15</v>
      </c>
      <c r="M9" s="238">
        <f>G9*(1+L9/100)</f>
        <v>0</v>
      </c>
      <c r="N9" s="236">
        <v>0</v>
      </c>
      <c r="O9" s="236">
        <f>ROUND(E9*N9,2)</f>
        <v>0</v>
      </c>
      <c r="P9" s="236">
        <v>5.4900000000000001E-3</v>
      </c>
      <c r="Q9" s="236">
        <f>ROUND(E9*P9,2)</f>
        <v>29.39</v>
      </c>
      <c r="R9" s="238" t="s">
        <v>106</v>
      </c>
      <c r="S9" s="238" t="s">
        <v>107</v>
      </c>
      <c r="T9" s="239" t="s">
        <v>108</v>
      </c>
      <c r="U9" s="224">
        <v>0.06</v>
      </c>
      <c r="V9" s="224">
        <f>ROUND(E9*U9,2)</f>
        <v>321.24</v>
      </c>
      <c r="W9" s="224"/>
      <c r="X9" s="224" t="s">
        <v>109</v>
      </c>
      <c r="Y9" s="224" t="s">
        <v>110</v>
      </c>
      <c r="Z9" s="214"/>
      <c r="AA9" s="214"/>
      <c r="AB9" s="214"/>
      <c r="AC9" s="214"/>
      <c r="AD9" s="214"/>
      <c r="AE9" s="214"/>
      <c r="AF9" s="214"/>
      <c r="AG9" s="214" t="s">
        <v>111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 x14ac:dyDescent="0.2">
      <c r="A10" s="221"/>
      <c r="B10" s="222"/>
      <c r="C10" s="252" t="s">
        <v>112</v>
      </c>
      <c r="D10" s="240"/>
      <c r="E10" s="240"/>
      <c r="F10" s="240"/>
      <c r="G10" s="240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4"/>
      <c r="AA10" s="214"/>
      <c r="AB10" s="214"/>
      <c r="AC10" s="214"/>
      <c r="AD10" s="214"/>
      <c r="AE10" s="214"/>
      <c r="AF10" s="214"/>
      <c r="AG10" s="214" t="s">
        <v>113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3" x14ac:dyDescent="0.2">
      <c r="A11" s="221"/>
      <c r="B11" s="222"/>
      <c r="C11" s="253" t="s">
        <v>114</v>
      </c>
      <c r="D11" s="241"/>
      <c r="E11" s="241"/>
      <c r="F11" s="241"/>
      <c r="G11" s="241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24"/>
      <c r="Z11" s="214"/>
      <c r="AA11" s="214"/>
      <c r="AB11" s="214"/>
      <c r="AC11" s="214"/>
      <c r="AD11" s="214"/>
      <c r="AE11" s="214"/>
      <c r="AF11" s="214"/>
      <c r="AG11" s="214" t="s">
        <v>113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">
      <c r="A12" s="233">
        <v>2</v>
      </c>
      <c r="B12" s="234" t="s">
        <v>115</v>
      </c>
      <c r="C12" s="251" t="s">
        <v>116</v>
      </c>
      <c r="D12" s="235" t="s">
        <v>105</v>
      </c>
      <c r="E12" s="236">
        <v>5354</v>
      </c>
      <c r="F12" s="237"/>
      <c r="G12" s="238">
        <f>ROUND(E12*F12,2)</f>
        <v>0</v>
      </c>
      <c r="H12" s="237"/>
      <c r="I12" s="238">
        <f>ROUND(E12*H12,2)</f>
        <v>0</v>
      </c>
      <c r="J12" s="237"/>
      <c r="K12" s="238">
        <f>ROUND(E12*J12,2)</f>
        <v>0</v>
      </c>
      <c r="L12" s="238">
        <v>15</v>
      </c>
      <c r="M12" s="238">
        <f>G12*(1+L12/100)</f>
        <v>0</v>
      </c>
      <c r="N12" s="236">
        <v>2.0000000000000002E-5</v>
      </c>
      <c r="O12" s="236">
        <f>ROUND(E12*N12,2)</f>
        <v>0.11</v>
      </c>
      <c r="P12" s="236">
        <v>0</v>
      </c>
      <c r="Q12" s="236">
        <f>ROUND(E12*P12,2)</f>
        <v>0</v>
      </c>
      <c r="R12" s="238" t="s">
        <v>106</v>
      </c>
      <c r="S12" s="238" t="s">
        <v>107</v>
      </c>
      <c r="T12" s="239" t="s">
        <v>108</v>
      </c>
      <c r="U12" s="224">
        <v>0.15</v>
      </c>
      <c r="V12" s="224">
        <f>ROUND(E12*U12,2)</f>
        <v>803.1</v>
      </c>
      <c r="W12" s="224"/>
      <c r="X12" s="224" t="s">
        <v>109</v>
      </c>
      <c r="Y12" s="224" t="s">
        <v>110</v>
      </c>
      <c r="Z12" s="214"/>
      <c r="AA12" s="214"/>
      <c r="AB12" s="214"/>
      <c r="AC12" s="214"/>
      <c r="AD12" s="214"/>
      <c r="AE12" s="214"/>
      <c r="AF12" s="214"/>
      <c r="AG12" s="214" t="s">
        <v>111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2" x14ac:dyDescent="0.2">
      <c r="A13" s="221"/>
      <c r="B13" s="222"/>
      <c r="C13" s="252" t="s">
        <v>117</v>
      </c>
      <c r="D13" s="240"/>
      <c r="E13" s="240"/>
      <c r="F13" s="240"/>
      <c r="G13" s="240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24"/>
      <c r="Z13" s="214"/>
      <c r="AA13" s="214"/>
      <c r="AB13" s="214"/>
      <c r="AC13" s="214"/>
      <c r="AD13" s="214"/>
      <c r="AE13" s="214"/>
      <c r="AF13" s="214"/>
      <c r="AG13" s="214" t="s">
        <v>113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3" x14ac:dyDescent="0.2">
      <c r="A14" s="221"/>
      <c r="B14" s="222"/>
      <c r="C14" s="253" t="s">
        <v>118</v>
      </c>
      <c r="D14" s="241"/>
      <c r="E14" s="241"/>
      <c r="F14" s="241"/>
      <c r="G14" s="241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24"/>
      <c r="Z14" s="214"/>
      <c r="AA14" s="214"/>
      <c r="AB14" s="214"/>
      <c r="AC14" s="214"/>
      <c r="AD14" s="214"/>
      <c r="AE14" s="214"/>
      <c r="AF14" s="214"/>
      <c r="AG14" s="214" t="s">
        <v>113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">
      <c r="A15" s="233">
        <v>3</v>
      </c>
      <c r="B15" s="234" t="s">
        <v>119</v>
      </c>
      <c r="C15" s="251" t="s">
        <v>120</v>
      </c>
      <c r="D15" s="235" t="s">
        <v>105</v>
      </c>
      <c r="E15" s="236">
        <v>5354</v>
      </c>
      <c r="F15" s="237"/>
      <c r="G15" s="238">
        <f>ROUND(E15*F15,2)</f>
        <v>0</v>
      </c>
      <c r="H15" s="237"/>
      <c r="I15" s="238">
        <f>ROUND(E15*H15,2)</f>
        <v>0</v>
      </c>
      <c r="J15" s="237"/>
      <c r="K15" s="238">
        <f>ROUND(E15*J15,2)</f>
        <v>0</v>
      </c>
      <c r="L15" s="238">
        <v>15</v>
      </c>
      <c r="M15" s="238">
        <f>G15*(1+L15/100)</f>
        <v>0</v>
      </c>
      <c r="N15" s="236">
        <v>1E-3</v>
      </c>
      <c r="O15" s="236">
        <f>ROUND(E15*N15,2)</f>
        <v>5.35</v>
      </c>
      <c r="P15" s="236">
        <v>0</v>
      </c>
      <c r="Q15" s="236">
        <f>ROUND(E15*P15,2)</f>
        <v>0</v>
      </c>
      <c r="R15" s="238"/>
      <c r="S15" s="238" t="s">
        <v>121</v>
      </c>
      <c r="T15" s="239" t="s">
        <v>122</v>
      </c>
      <c r="U15" s="224">
        <v>0</v>
      </c>
      <c r="V15" s="224">
        <f>ROUND(E15*U15,2)</f>
        <v>0</v>
      </c>
      <c r="W15" s="224"/>
      <c r="X15" s="224" t="s">
        <v>123</v>
      </c>
      <c r="Y15" s="224" t="s">
        <v>110</v>
      </c>
      <c r="Z15" s="214"/>
      <c r="AA15" s="214"/>
      <c r="AB15" s="214"/>
      <c r="AC15" s="214"/>
      <c r="AD15" s="214"/>
      <c r="AE15" s="214"/>
      <c r="AF15" s="214"/>
      <c r="AG15" s="214" t="s">
        <v>124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2" x14ac:dyDescent="0.2">
      <c r="A16" s="221"/>
      <c r="B16" s="222"/>
      <c r="C16" s="252" t="s">
        <v>125</v>
      </c>
      <c r="D16" s="240"/>
      <c r="E16" s="240"/>
      <c r="F16" s="240"/>
      <c r="G16" s="240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24"/>
      <c r="Z16" s="214"/>
      <c r="AA16" s="214"/>
      <c r="AB16" s="214"/>
      <c r="AC16" s="214"/>
      <c r="AD16" s="214"/>
      <c r="AE16" s="214"/>
      <c r="AF16" s="214"/>
      <c r="AG16" s="214" t="s">
        <v>113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ht="33.75" outlineLevel="3" x14ac:dyDescent="0.2">
      <c r="A17" s="221"/>
      <c r="B17" s="222"/>
      <c r="C17" s="253" t="s">
        <v>126</v>
      </c>
      <c r="D17" s="241"/>
      <c r="E17" s="241"/>
      <c r="F17" s="241"/>
      <c r="G17" s="241"/>
      <c r="H17" s="224"/>
      <c r="I17" s="224"/>
      <c r="J17" s="224"/>
      <c r="K17" s="224"/>
      <c r="L17" s="224"/>
      <c r="M17" s="224"/>
      <c r="N17" s="223"/>
      <c r="O17" s="223"/>
      <c r="P17" s="223"/>
      <c r="Q17" s="223"/>
      <c r="R17" s="224"/>
      <c r="S17" s="224"/>
      <c r="T17" s="224"/>
      <c r="U17" s="224"/>
      <c r="V17" s="224"/>
      <c r="W17" s="224"/>
      <c r="X17" s="224"/>
      <c r="Y17" s="224"/>
      <c r="Z17" s="214"/>
      <c r="AA17" s="214"/>
      <c r="AB17" s="214"/>
      <c r="AC17" s="214"/>
      <c r="AD17" s="214"/>
      <c r="AE17" s="214"/>
      <c r="AF17" s="214"/>
      <c r="AG17" s="214" t="s">
        <v>113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42" t="str">
        <f>C17</f>
        <v>Osazení vodoměru rozšiřujícím modulem pro vzdálený odečet (LoRaWAN – obousměrná komunikace v pásmu 868MHz), popř. vodoměr bez dodatečného modulu s integrovanou výše uvedenou technologií LoRaWAN; životnost baterie min. 5let; pro odečet vodoměrů nesmí být nutné instalovat v domě žádné další zařízení, které by zajišťovalo komunikaci s provozovatelem sítě LoRaWAN;</v>
      </c>
      <c r="BB17" s="214"/>
      <c r="BC17" s="214"/>
      <c r="BD17" s="214"/>
      <c r="BE17" s="214"/>
      <c r="BF17" s="214"/>
      <c r="BG17" s="214"/>
      <c r="BH17" s="214"/>
    </row>
    <row r="18" spans="1:60" ht="33.75" outlineLevel="3" x14ac:dyDescent="0.2">
      <c r="A18" s="221"/>
      <c r="B18" s="222"/>
      <c r="C18" s="253" t="s">
        <v>127</v>
      </c>
      <c r="D18" s="241"/>
      <c r="E18" s="241"/>
      <c r="F18" s="241"/>
      <c r="G18" s="241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24"/>
      <c r="Z18" s="214"/>
      <c r="AA18" s="214"/>
      <c r="AB18" s="214"/>
      <c r="AC18" s="214"/>
      <c r="AD18" s="214"/>
      <c r="AE18" s="214"/>
      <c r="AF18" s="214"/>
      <c r="AG18" s="214" t="s">
        <v>113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42" t="str">
        <f>C18</f>
        <v>Vodoměry ověřené s platností ověření min. 5 let, budou určené pro měření studené vody (teplotní třída min. T30) a teplé vody (teplotní třída min. T70), to vše v souladu s vyhláškou č. 345/2002 Sb. Ministerstva průmyslu a obchodu, kterou se stanoví měřidla k povinnému ověřování a měřidla podléhající schválení typu.</v>
      </c>
      <c r="BB18" s="214"/>
      <c r="BC18" s="214"/>
      <c r="BD18" s="214"/>
      <c r="BE18" s="214"/>
      <c r="BF18" s="214"/>
      <c r="BG18" s="214"/>
      <c r="BH18" s="214"/>
    </row>
    <row r="19" spans="1:60" outlineLevel="3" x14ac:dyDescent="0.2">
      <c r="A19" s="221"/>
      <c r="B19" s="222"/>
      <c r="C19" s="253" t="s">
        <v>128</v>
      </c>
      <c r="D19" s="241"/>
      <c r="E19" s="241"/>
      <c r="F19" s="241"/>
      <c r="G19" s="241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24"/>
      <c r="Z19" s="214"/>
      <c r="AA19" s="214"/>
      <c r="AB19" s="214"/>
      <c r="AC19" s="214"/>
      <c r="AD19" s="214"/>
      <c r="AE19" s="214"/>
      <c r="AF19" s="214"/>
      <c r="AG19" s="214" t="s">
        <v>113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3" x14ac:dyDescent="0.2">
      <c r="A20" s="221"/>
      <c r="B20" s="222"/>
      <c r="C20" s="253" t="s">
        <v>129</v>
      </c>
      <c r="D20" s="241"/>
      <c r="E20" s="241"/>
      <c r="F20" s="241"/>
      <c r="G20" s="241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24"/>
      <c r="Z20" s="214"/>
      <c r="AA20" s="214"/>
      <c r="AB20" s="214"/>
      <c r="AC20" s="214"/>
      <c r="AD20" s="214"/>
      <c r="AE20" s="214"/>
      <c r="AF20" s="214"/>
      <c r="AG20" s="214" t="s">
        <v>113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3" x14ac:dyDescent="0.2">
      <c r="A21" s="221"/>
      <c r="B21" s="222"/>
      <c r="C21" s="253" t="s">
        <v>130</v>
      </c>
      <c r="D21" s="241"/>
      <c r="E21" s="241"/>
      <c r="F21" s="241"/>
      <c r="G21" s="241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24"/>
      <c r="Z21" s="214"/>
      <c r="AA21" s="214"/>
      <c r="AB21" s="214"/>
      <c r="AC21" s="214"/>
      <c r="AD21" s="214"/>
      <c r="AE21" s="214"/>
      <c r="AF21" s="214"/>
      <c r="AG21" s="214" t="s">
        <v>113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3" x14ac:dyDescent="0.2">
      <c r="A22" s="221"/>
      <c r="B22" s="222"/>
      <c r="C22" s="253" t="s">
        <v>131</v>
      </c>
      <c r="D22" s="241"/>
      <c r="E22" s="241"/>
      <c r="F22" s="241"/>
      <c r="G22" s="241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24"/>
      <c r="Z22" s="214"/>
      <c r="AA22" s="214"/>
      <c r="AB22" s="214"/>
      <c r="AC22" s="214"/>
      <c r="AD22" s="214"/>
      <c r="AE22" s="214"/>
      <c r="AF22" s="214"/>
      <c r="AG22" s="214" t="s">
        <v>113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3" x14ac:dyDescent="0.2">
      <c r="A23" s="221"/>
      <c r="B23" s="222"/>
      <c r="C23" s="253" t="s">
        <v>132</v>
      </c>
      <c r="D23" s="241"/>
      <c r="E23" s="241"/>
      <c r="F23" s="241"/>
      <c r="G23" s="241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24"/>
      <c r="Z23" s="214"/>
      <c r="AA23" s="214"/>
      <c r="AB23" s="214"/>
      <c r="AC23" s="214"/>
      <c r="AD23" s="214"/>
      <c r="AE23" s="214"/>
      <c r="AF23" s="214"/>
      <c r="AG23" s="214" t="s">
        <v>113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3" x14ac:dyDescent="0.2">
      <c r="A24" s="221"/>
      <c r="B24" s="222"/>
      <c r="C24" s="253" t="s">
        <v>133</v>
      </c>
      <c r="D24" s="241"/>
      <c r="E24" s="241"/>
      <c r="F24" s="241"/>
      <c r="G24" s="241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24"/>
      <c r="Z24" s="214"/>
      <c r="AA24" s="214"/>
      <c r="AB24" s="214"/>
      <c r="AC24" s="214"/>
      <c r="AD24" s="214"/>
      <c r="AE24" s="214"/>
      <c r="AF24" s="214"/>
      <c r="AG24" s="214" t="s">
        <v>113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42" t="str">
        <f>C24</f>
        <v>Vodoměr musí splňovat požadavky směrnice MID, přesnost měření R=Q3/Q1, R v horizontální poloze rovno 50 nebo lepší.</v>
      </c>
      <c r="BB24" s="214"/>
      <c r="BC24" s="214"/>
      <c r="BD24" s="214"/>
      <c r="BE24" s="214"/>
      <c r="BF24" s="214"/>
      <c r="BG24" s="214"/>
      <c r="BH24" s="214"/>
    </row>
    <row r="25" spans="1:60" outlineLevel="3" x14ac:dyDescent="0.2">
      <c r="A25" s="221"/>
      <c r="B25" s="222"/>
      <c r="C25" s="253" t="s">
        <v>134</v>
      </c>
      <c r="D25" s="241"/>
      <c r="E25" s="241"/>
      <c r="F25" s="241"/>
      <c r="G25" s="241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24"/>
      <c r="Z25" s="214"/>
      <c r="AA25" s="214"/>
      <c r="AB25" s="214"/>
      <c r="AC25" s="214"/>
      <c r="AD25" s="214"/>
      <c r="AE25" s="214"/>
      <c r="AF25" s="214"/>
      <c r="AG25" s="214" t="s">
        <v>113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42" t="str">
        <f>C25</f>
        <v>Rozměry vodoměru musí umožnit jejich montáž v rámci stávajícího umístění původních, demontovaných vodoměrů.</v>
      </c>
      <c r="BB25" s="214"/>
      <c r="BC25" s="214"/>
      <c r="BD25" s="214"/>
      <c r="BE25" s="214"/>
      <c r="BF25" s="214"/>
      <c r="BG25" s="214"/>
      <c r="BH25" s="214"/>
    </row>
    <row r="26" spans="1:60" x14ac:dyDescent="0.2">
      <c r="A26" s="226" t="s">
        <v>101</v>
      </c>
      <c r="B26" s="227" t="s">
        <v>68</v>
      </c>
      <c r="C26" s="250" t="s">
        <v>69</v>
      </c>
      <c r="D26" s="228"/>
      <c r="E26" s="229"/>
      <c r="F26" s="230"/>
      <c r="G26" s="230">
        <f>SUMIF(AG27:AG27,"&lt;&gt;NOR",G27:G27)</f>
        <v>0</v>
      </c>
      <c r="H26" s="230"/>
      <c r="I26" s="230">
        <f>SUM(I27:I27)</f>
        <v>0</v>
      </c>
      <c r="J26" s="230"/>
      <c r="K26" s="230">
        <f>SUM(K27:K27)</f>
        <v>0</v>
      </c>
      <c r="L26" s="230"/>
      <c r="M26" s="230">
        <f>SUM(M27:M27)</f>
        <v>0</v>
      </c>
      <c r="N26" s="229"/>
      <c r="O26" s="229">
        <f>SUM(O27:O27)</f>
        <v>0</v>
      </c>
      <c r="P26" s="229"/>
      <c r="Q26" s="229">
        <f>SUM(Q27:Q27)</f>
        <v>0.34</v>
      </c>
      <c r="R26" s="230"/>
      <c r="S26" s="230"/>
      <c r="T26" s="231"/>
      <c r="U26" s="225"/>
      <c r="V26" s="225">
        <f>SUM(V27:V27)</f>
        <v>32.5</v>
      </c>
      <c r="W26" s="225"/>
      <c r="X26" s="225"/>
      <c r="Y26" s="225"/>
      <c r="AG26" t="s">
        <v>102</v>
      </c>
    </row>
    <row r="27" spans="1:60" ht="22.5" outlineLevel="1" x14ac:dyDescent="0.2">
      <c r="A27" s="243">
        <v>4</v>
      </c>
      <c r="B27" s="244" t="s">
        <v>135</v>
      </c>
      <c r="C27" s="254" t="s">
        <v>136</v>
      </c>
      <c r="D27" s="245" t="s">
        <v>105</v>
      </c>
      <c r="E27" s="246">
        <v>250</v>
      </c>
      <c r="F27" s="247"/>
      <c r="G27" s="248">
        <f>ROUND(E27*F27,2)</f>
        <v>0</v>
      </c>
      <c r="H27" s="247"/>
      <c r="I27" s="248">
        <f>ROUND(E27*H27,2)</f>
        <v>0</v>
      </c>
      <c r="J27" s="247"/>
      <c r="K27" s="248">
        <f>ROUND(E27*J27,2)</f>
        <v>0</v>
      </c>
      <c r="L27" s="248">
        <v>15</v>
      </c>
      <c r="M27" s="248">
        <f>G27*(1+L27/100)</f>
        <v>0</v>
      </c>
      <c r="N27" s="246">
        <v>0</v>
      </c>
      <c r="O27" s="246">
        <f>ROUND(E27*N27,2)</f>
        <v>0</v>
      </c>
      <c r="P27" s="246">
        <v>1.3699999999999999E-3</v>
      </c>
      <c r="Q27" s="246">
        <f>ROUND(E27*P27,2)</f>
        <v>0.34</v>
      </c>
      <c r="R27" s="248"/>
      <c r="S27" s="248" t="s">
        <v>121</v>
      </c>
      <c r="T27" s="249" t="s">
        <v>122</v>
      </c>
      <c r="U27" s="224">
        <v>0.13</v>
      </c>
      <c r="V27" s="224">
        <f>ROUND(E27*U27,2)</f>
        <v>32.5</v>
      </c>
      <c r="W27" s="224"/>
      <c r="X27" s="224" t="s">
        <v>109</v>
      </c>
      <c r="Y27" s="224" t="s">
        <v>110</v>
      </c>
      <c r="Z27" s="214"/>
      <c r="AA27" s="214"/>
      <c r="AB27" s="214"/>
      <c r="AC27" s="214"/>
      <c r="AD27" s="214"/>
      <c r="AE27" s="214"/>
      <c r="AF27" s="214"/>
      <c r="AG27" s="214" t="s">
        <v>111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x14ac:dyDescent="0.2">
      <c r="A28" s="226" t="s">
        <v>101</v>
      </c>
      <c r="B28" s="227" t="s">
        <v>70</v>
      </c>
      <c r="C28" s="250" t="s">
        <v>71</v>
      </c>
      <c r="D28" s="228"/>
      <c r="E28" s="229"/>
      <c r="F28" s="230"/>
      <c r="G28" s="230">
        <f>SUMIF(AG29:AG29,"&lt;&gt;NOR",G29:G29)</f>
        <v>0</v>
      </c>
      <c r="H28" s="230"/>
      <c r="I28" s="230">
        <f>SUM(I29:I29)</f>
        <v>0</v>
      </c>
      <c r="J28" s="230"/>
      <c r="K28" s="230">
        <f>SUM(K29:K29)</f>
        <v>0</v>
      </c>
      <c r="L28" s="230"/>
      <c r="M28" s="230">
        <f>SUM(M29:M29)</f>
        <v>0</v>
      </c>
      <c r="N28" s="229"/>
      <c r="O28" s="229">
        <f>SUM(O29:O29)</f>
        <v>0</v>
      </c>
      <c r="P28" s="229"/>
      <c r="Q28" s="229">
        <f>SUM(Q29:Q29)</f>
        <v>0</v>
      </c>
      <c r="R28" s="230"/>
      <c r="S28" s="230"/>
      <c r="T28" s="231"/>
      <c r="U28" s="225"/>
      <c r="V28" s="225">
        <f>SUM(V29:V29)</f>
        <v>0</v>
      </c>
      <c r="W28" s="225"/>
      <c r="X28" s="225"/>
      <c r="Y28" s="225"/>
      <c r="AG28" t="s">
        <v>102</v>
      </c>
    </row>
    <row r="29" spans="1:60" outlineLevel="1" x14ac:dyDescent="0.2">
      <c r="A29" s="233">
        <v>5</v>
      </c>
      <c r="B29" s="234" t="s">
        <v>137</v>
      </c>
      <c r="C29" s="251" t="s">
        <v>138</v>
      </c>
      <c r="D29" s="235" t="s">
        <v>139</v>
      </c>
      <c r="E29" s="236">
        <v>154</v>
      </c>
      <c r="F29" s="237"/>
      <c r="G29" s="238">
        <f>ROUND(E29*F29,2)</f>
        <v>0</v>
      </c>
      <c r="H29" s="237"/>
      <c r="I29" s="238">
        <f>ROUND(E29*H29,2)</f>
        <v>0</v>
      </c>
      <c r="J29" s="237"/>
      <c r="K29" s="238">
        <f>ROUND(E29*J29,2)</f>
        <v>0</v>
      </c>
      <c r="L29" s="238">
        <v>15</v>
      </c>
      <c r="M29" s="238">
        <f>G29*(1+L29/100)</f>
        <v>0</v>
      </c>
      <c r="N29" s="236">
        <v>0</v>
      </c>
      <c r="O29" s="236">
        <f>ROUND(E29*N29,2)</f>
        <v>0</v>
      </c>
      <c r="P29" s="236">
        <v>0</v>
      </c>
      <c r="Q29" s="236">
        <f>ROUND(E29*P29,2)</f>
        <v>0</v>
      </c>
      <c r="R29" s="238"/>
      <c r="S29" s="238" t="s">
        <v>121</v>
      </c>
      <c r="T29" s="239" t="s">
        <v>122</v>
      </c>
      <c r="U29" s="224">
        <v>0</v>
      </c>
      <c r="V29" s="224">
        <f>ROUND(E29*U29,2)</f>
        <v>0</v>
      </c>
      <c r="W29" s="224"/>
      <c r="X29" s="224" t="s">
        <v>140</v>
      </c>
      <c r="Y29" s="224" t="s">
        <v>110</v>
      </c>
      <c r="Z29" s="214"/>
      <c r="AA29" s="214"/>
      <c r="AB29" s="214"/>
      <c r="AC29" s="214"/>
      <c r="AD29" s="214"/>
      <c r="AE29" s="214"/>
      <c r="AF29" s="214"/>
      <c r="AG29" s="214" t="s">
        <v>141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x14ac:dyDescent="0.2">
      <c r="A30" s="3"/>
      <c r="B30" s="4"/>
      <c r="C30" s="255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E30">
        <v>15</v>
      </c>
      <c r="AF30">
        <v>21</v>
      </c>
      <c r="AG30" t="s">
        <v>87</v>
      </c>
    </row>
    <row r="31" spans="1:60" x14ac:dyDescent="0.2">
      <c r="A31" s="217"/>
      <c r="B31" s="218" t="s">
        <v>29</v>
      </c>
      <c r="C31" s="256"/>
      <c r="D31" s="219"/>
      <c r="E31" s="220"/>
      <c r="F31" s="220"/>
      <c r="G31" s="232">
        <f>G8+G26+G28</f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E31">
        <f>SUMIF(L7:L29,AE30,G7:G29)</f>
        <v>0</v>
      </c>
      <c r="AF31">
        <f>SUMIF(L7:L29,AF30,G7:G29)</f>
        <v>0</v>
      </c>
      <c r="AG31" t="s">
        <v>142</v>
      </c>
    </row>
    <row r="32" spans="1:60" x14ac:dyDescent="0.2">
      <c r="C32" s="257"/>
      <c r="D32" s="10"/>
      <c r="AG32" t="s">
        <v>143</v>
      </c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8879" sheet="1" formatRows="0"/>
  <mergeCells count="18">
    <mergeCell ref="C20:G20"/>
    <mergeCell ref="C21:G21"/>
    <mergeCell ref="C22:G22"/>
    <mergeCell ref="C23:G23"/>
    <mergeCell ref="C24:G24"/>
    <mergeCell ref="C25:G25"/>
    <mergeCell ref="C13:G13"/>
    <mergeCell ref="C14:G14"/>
    <mergeCell ref="C16:G16"/>
    <mergeCell ref="C17:G17"/>
    <mergeCell ref="C18:G18"/>
    <mergeCell ref="C19:G19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oadresa</vt:lpstr>
      <vt:lpstr>Stavba!Objednatel</vt:lpstr>
      <vt:lpstr>Stavba!Objekt</vt:lpstr>
      <vt:lpstr>'1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Novotná</dc:creator>
  <cp:lastModifiedBy>Hana Novotná</cp:lastModifiedBy>
  <cp:lastPrinted>2019-03-19T12:27:02Z</cp:lastPrinted>
  <dcterms:created xsi:type="dcterms:W3CDTF">2009-04-08T07:15:50Z</dcterms:created>
  <dcterms:modified xsi:type="dcterms:W3CDTF">2022-07-18T06:36:20Z</dcterms:modified>
</cp:coreProperties>
</file>