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https://vutbr-my.sharepoint.com/personal/188625_vutbr_cz/Documents/_Práce/2022/Staga/22MM001 - Byty Brno střed/22MM001.12 - Moravské náměstí 14a, byt č. 17/"/>
    </mc:Choice>
  </mc:AlternateContent>
  <xr:revisionPtr revIDLastSave="0" documentId="8_{E6F8DB10-9E42-4A08-8FA7-54D739788A31}"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22.12 22.12 Pol" sheetId="12" r:id="rId4"/>
  </sheets>
  <externalReferences>
    <externalReference r:id="rId5"/>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'22.12 22.12 Pol'!$1:$7</definedName>
    <definedName name="oadresa">Stavba!$D$6</definedName>
    <definedName name="Objednatel" localSheetId="1">Stavba!$D$5</definedName>
    <definedName name="Objekt" localSheetId="1">Stavba!$B$38</definedName>
    <definedName name="_xlnm.Print_Area" localSheetId="3">'22.12 22.12 Pol'!$A$1:$X$62</definedName>
    <definedName name="_xlnm.Print_Area" localSheetId="1">Stavba!$A$1:$J$64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3" i="1" l="1"/>
  <c r="I62" i="1"/>
  <c r="I61" i="1"/>
  <c r="I60" i="1"/>
  <c r="I59" i="1"/>
  <c r="I58" i="1"/>
  <c r="G41" i="1"/>
  <c r="F41" i="1"/>
  <c r="G40" i="1"/>
  <c r="F40" i="1"/>
  <c r="G39" i="1"/>
  <c r="F39" i="1"/>
  <c r="G52" i="12"/>
  <c r="BA50" i="12"/>
  <c r="BA48" i="12"/>
  <c r="BA46" i="12"/>
  <c r="BA44" i="12"/>
  <c r="BA42" i="12"/>
  <c r="BA23" i="12"/>
  <c r="BA15" i="12"/>
  <c r="K8" i="12"/>
  <c r="V8" i="12"/>
  <c r="G9" i="12"/>
  <c r="M9" i="12" s="1"/>
  <c r="M8" i="12" s="1"/>
  <c r="I9" i="12"/>
  <c r="I8" i="12" s="1"/>
  <c r="K9" i="12"/>
  <c r="O9" i="12"/>
  <c r="O8" i="12" s="1"/>
  <c r="Q9" i="12"/>
  <c r="Q8" i="12" s="1"/>
  <c r="V9" i="12"/>
  <c r="G13" i="12"/>
  <c r="I13" i="12"/>
  <c r="O13" i="12"/>
  <c r="G14" i="12"/>
  <c r="I14" i="12"/>
  <c r="K14" i="12"/>
  <c r="K13" i="12" s="1"/>
  <c r="M14" i="12"/>
  <c r="M13" i="12" s="1"/>
  <c r="O14" i="12"/>
  <c r="Q14" i="12"/>
  <c r="Q13" i="12" s="1"/>
  <c r="V14" i="12"/>
  <c r="V13" i="12" s="1"/>
  <c r="G20" i="12"/>
  <c r="G19" i="12" s="1"/>
  <c r="I20" i="12"/>
  <c r="I19" i="12" s="1"/>
  <c r="K20" i="12"/>
  <c r="O20" i="12"/>
  <c r="O19" i="12" s="1"/>
  <c r="Q20" i="12"/>
  <c r="Q19" i="12" s="1"/>
  <c r="V20" i="12"/>
  <c r="G21" i="12"/>
  <c r="M21" i="12" s="1"/>
  <c r="I21" i="12"/>
  <c r="K21" i="12"/>
  <c r="O21" i="12"/>
  <c r="Q21" i="12"/>
  <c r="V21" i="12"/>
  <c r="V19" i="12" s="1"/>
  <c r="G22" i="12"/>
  <c r="I22" i="12"/>
  <c r="K22" i="12"/>
  <c r="K19" i="12" s="1"/>
  <c r="M22" i="12"/>
  <c r="O22" i="12"/>
  <c r="Q22" i="12"/>
  <c r="V22" i="12"/>
  <c r="G25" i="12"/>
  <c r="M25" i="12" s="1"/>
  <c r="M24" i="12" s="1"/>
  <c r="I25" i="12"/>
  <c r="I24" i="12" s="1"/>
  <c r="K25" i="12"/>
  <c r="O25" i="12"/>
  <c r="O24" i="12" s="1"/>
  <c r="Q25" i="12"/>
  <c r="Q24" i="12" s="1"/>
  <c r="V25" i="12"/>
  <c r="G27" i="12"/>
  <c r="M27" i="12" s="1"/>
  <c r="I27" i="12"/>
  <c r="K27" i="12"/>
  <c r="K24" i="12" s="1"/>
  <c r="O27" i="12"/>
  <c r="Q27" i="12"/>
  <c r="V27" i="12"/>
  <c r="G29" i="12"/>
  <c r="I29" i="12"/>
  <c r="K29" i="12"/>
  <c r="M29" i="12"/>
  <c r="O29" i="12"/>
  <c r="Q29" i="12"/>
  <c r="V29" i="12"/>
  <c r="V24" i="12" s="1"/>
  <c r="G31" i="12"/>
  <c r="I31" i="12"/>
  <c r="K31" i="12"/>
  <c r="M31" i="12"/>
  <c r="O31" i="12"/>
  <c r="Q31" i="12"/>
  <c r="V31" i="12"/>
  <c r="O33" i="12"/>
  <c r="G34" i="12"/>
  <c r="M34" i="12" s="1"/>
  <c r="M33" i="12" s="1"/>
  <c r="I34" i="12"/>
  <c r="I33" i="12" s="1"/>
  <c r="K34" i="12"/>
  <c r="K33" i="12" s="1"/>
  <c r="O34" i="12"/>
  <c r="Q34" i="12"/>
  <c r="Q33" i="12" s="1"/>
  <c r="V34" i="12"/>
  <c r="V33" i="12" s="1"/>
  <c r="G35" i="12"/>
  <c r="I35" i="12"/>
  <c r="K35" i="12"/>
  <c r="M35" i="12"/>
  <c r="O35" i="12"/>
  <c r="Q35" i="12"/>
  <c r="V35" i="12"/>
  <c r="G36" i="12"/>
  <c r="I36" i="12"/>
  <c r="K36" i="12"/>
  <c r="M36" i="12"/>
  <c r="O36" i="12"/>
  <c r="Q36" i="12"/>
  <c r="V36" i="12"/>
  <c r="G37" i="12"/>
  <c r="M37" i="12" s="1"/>
  <c r="I37" i="12"/>
  <c r="K37" i="12"/>
  <c r="O37" i="12"/>
  <c r="Q37" i="12"/>
  <c r="V37" i="12"/>
  <c r="G38" i="12"/>
  <c r="M38" i="12" s="1"/>
  <c r="I38" i="12"/>
  <c r="K38" i="12"/>
  <c r="O38" i="12"/>
  <c r="Q38" i="12"/>
  <c r="V38" i="12"/>
  <c r="G39" i="12"/>
  <c r="I39" i="12"/>
  <c r="K39" i="12"/>
  <c r="M39" i="12"/>
  <c r="O39" i="12"/>
  <c r="Q39" i="12"/>
  <c r="V39" i="12"/>
  <c r="G41" i="12"/>
  <c r="G40" i="12" s="1"/>
  <c r="I41" i="12"/>
  <c r="I40" i="12" s="1"/>
  <c r="K41" i="12"/>
  <c r="O41" i="12"/>
  <c r="O40" i="12" s="1"/>
  <c r="Q41" i="12"/>
  <c r="Q40" i="12" s="1"/>
  <c r="V41" i="12"/>
  <c r="G43" i="12"/>
  <c r="M43" i="12" s="1"/>
  <c r="I43" i="12"/>
  <c r="K43" i="12"/>
  <c r="K40" i="12" s="1"/>
  <c r="O43" i="12"/>
  <c r="Q43" i="12"/>
  <c r="V43" i="12"/>
  <c r="V40" i="12" s="1"/>
  <c r="G45" i="12"/>
  <c r="I45" i="12"/>
  <c r="K45" i="12"/>
  <c r="M45" i="12"/>
  <c r="O45" i="12"/>
  <c r="Q45" i="12"/>
  <c r="V45" i="12"/>
  <c r="G47" i="12"/>
  <c r="I47" i="12"/>
  <c r="K47" i="12"/>
  <c r="M47" i="12"/>
  <c r="O47" i="12"/>
  <c r="Q47" i="12"/>
  <c r="V47" i="12"/>
  <c r="G49" i="12"/>
  <c r="M49" i="12" s="1"/>
  <c r="I49" i="12"/>
  <c r="K49" i="12"/>
  <c r="O49" i="12"/>
  <c r="Q49" i="12"/>
  <c r="V49" i="12"/>
  <c r="AF52" i="12"/>
  <c r="I20" i="1"/>
  <c r="I19" i="1"/>
  <c r="I18" i="1"/>
  <c r="I17" i="1"/>
  <c r="I16" i="1"/>
  <c r="AZ52" i="1"/>
  <c r="AZ50" i="1"/>
  <c r="AZ48" i="1"/>
  <c r="AZ46" i="1"/>
  <c r="AZ45" i="1"/>
  <c r="F42" i="1"/>
  <c r="G23" i="1" s="1"/>
  <c r="G42" i="1"/>
  <c r="G25" i="1" s="1"/>
  <c r="A25" i="1" s="1"/>
  <c r="H41" i="1"/>
  <c r="I41" i="1" s="1"/>
  <c r="H40" i="1"/>
  <c r="I40" i="1" s="1"/>
  <c r="J28" i="1"/>
  <c r="J26" i="1"/>
  <c r="G38" i="1"/>
  <c r="F38" i="1"/>
  <c r="J23" i="1"/>
  <c r="J24" i="1"/>
  <c r="J25" i="1"/>
  <c r="J27" i="1"/>
  <c r="E24" i="1"/>
  <c r="E26" i="1"/>
  <c r="I64" i="1" l="1"/>
  <c r="J62" i="1" s="1"/>
  <c r="A26" i="1"/>
  <c r="G26" i="1"/>
  <c r="H39" i="1"/>
  <c r="I39" i="1" s="1"/>
  <c r="I42" i="1" s="1"/>
  <c r="J39" i="1" s="1"/>
  <c r="J42" i="1" s="1"/>
  <c r="A23" i="1"/>
  <c r="G28" i="1"/>
  <c r="G24" i="12"/>
  <c r="G8" i="12"/>
  <c r="AE52" i="12"/>
  <c r="M41" i="12"/>
  <c r="M40" i="12" s="1"/>
  <c r="M20" i="12"/>
  <c r="M19" i="12" s="1"/>
  <c r="G33" i="12"/>
  <c r="I21" i="1"/>
  <c r="J61" i="1"/>
  <c r="J59" i="1" l="1"/>
  <c r="J60" i="1"/>
  <c r="J63" i="1"/>
  <c r="J58" i="1"/>
  <c r="J64" i="1" s="1"/>
  <c r="J40" i="1"/>
  <c r="J41" i="1"/>
  <c r="H42" i="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Mikulik</author>
  </authors>
  <commentList>
    <comment ref="S6" authorId="0" shapeId="0" xr:uid="{71F5A6D5-5E78-43CA-8883-70A432930347}">
      <text>
        <r>
          <rPr>
            <sz val="9"/>
            <color indexed="81"/>
            <rFont val="Tahoma"/>
            <family val="2"/>
            <charset val="238"/>
          </rPr>
          <t>Jedná se o informaci, zda se jedná o položku, která je do rozpočtu zadána z cenové soustavy RTS, nebo vlastní.</t>
        </r>
      </text>
    </comment>
    <comment ref="T6" authorId="0" shapeId="0" xr:uid="{A693BB3D-EEC2-46B2-83D8-252EB48B8C7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<sst xmlns="http://schemas.openxmlformats.org/spreadsheetml/2006/main" count="346" uniqueCount="175">
  <si>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</si>
  <si>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</si>
  <si>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</si>
  <si>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</si>
  <si>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</si>
  <si>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</si>
  <si>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</si>
  <si>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</si>
  <si>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</si>
  <si>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</si>
  <si>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</si>
  <si>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</si>
  <si>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</si>
  <si>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</si>
  <si>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</si>
  <si>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</si>
  <si>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</si>
  <si>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</si>
  <si>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</si>
  <si>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</si>
  <si>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</si>
  <si>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</si>
  <si>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</si>
  <si>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</si>
  <si>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</si>
  <si>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</si>
  <si>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</si>
  <si>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</si>
  <si>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</si>
  <si>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</si>
  <si>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</si>
  <si>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</si>
  <si>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</si>
  <si>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</si>
  <si>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</si>
  <si>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</si>
  <si>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</si>
  <si>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</si>
  <si>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</si>
  <si>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</si>
  <si>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</si>
  <si>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</si>
  <si>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</si>
  <si>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22.12</t>
  </si>
  <si>
    <t>Stavební úpravy - topení</t>
  </si>
  <si>
    <t>Moravské náměstí 14a, byt č. 17</t>
  </si>
  <si>
    <t>Objekt:</t>
  </si>
  <si>
    <t>Rozpočet:</t>
  </si>
  <si>
    <t>22MM001</t>
  </si>
  <si>
    <t>Správa nemovitostí městské části Brno-střed - opravy a údržba bytů</t>
  </si>
  <si>
    <t>Stavba</t>
  </si>
  <si>
    <t>Celkem za stavbu</t>
  </si>
  <si>
    <t>CZK</t>
  </si>
  <si>
    <t>#POPS</t>
  </si>
  <si>
    <t>Popis stavby: 22MM001 - Správa nemovitostí městské části Brno-střed - opravy a údržba bytů</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</si>
  <si>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</si>
  <si>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t>
  </si>
  <si>
    <t>Množství v položkách je předpokládané a řídí se po vzoru vyhláškou č. 169/2016 Sb. Zhotovitel je povinen zkontrolovat rozpočet a doplnit chybějící položky. V opačném případě je zhotovitel povinen upozornit zadavatele na případné nedostatky.</t>
  </si>
  <si>
    <t>Položky označené D+M (dodávka + montáž) se oceňují včetně přesunu hmot. Ostatní vlastní položky jsou založeny na cenové soustavě RTS. Veškeré prvky a konstrukce se oceňují jako kompletní, včetně detailů, pomocných prací (vysekání drážek, doklínkování, vysekání kapes, lože, obsyp, zásyp, výkop, seřízení, revize, doplňků, příslušenství, povrchové úpravy apod.).</t>
  </si>
  <si>
    <t>Zhotovitel doplní poskytnuté informace svými vlastními znalostmi a zkušenostmi tak, aby mohl připravit nabídku a je plnou Zhotovitelovou zodpovědností učinit potřebné dotazy, jak to pro tento účel považuje za nutné.</t>
  </si>
  <si>
    <t>Rekapitulace dílů</t>
  </si>
  <si>
    <t>Typ dílu</t>
  </si>
  <si>
    <t>900</t>
  </si>
  <si>
    <t>HZS</t>
  </si>
  <si>
    <t>95</t>
  </si>
  <si>
    <t>Dokončovací konstrukce na pozemních stavbách</t>
  </si>
  <si>
    <t>731</t>
  </si>
  <si>
    <t>Kotelny</t>
  </si>
  <si>
    <t>733</t>
  </si>
  <si>
    <t>Rozvod potrubí</t>
  </si>
  <si>
    <t>734</t>
  </si>
  <si>
    <t>Armatury</t>
  </si>
  <si>
    <t>735</t>
  </si>
  <si>
    <t>Otopná tělesa</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</si>
  <si>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</si>
  <si>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</si>
  <si>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</si>
  <si>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</si>
  <si>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</si>
  <si>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</si>
  <si>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</si>
  <si>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</si>
  <si>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</si>
  <si>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</si>
  <si>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</si>
  <si>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</si>
  <si>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</si>
  <si>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</si>
  <si>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</si>
  <si>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</si>
  <si>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</si>
  <si>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</si>
  <si>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</si>
  <si>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</si>
  <si>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</si>
  <si>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</si>
  <si>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</si>
  <si>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</si>
  <si>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</si>
  <si>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</si>
  <si>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</si>
  <si>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</si>
  <si>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</si>
  <si>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900      RT1</t>
  </si>
  <si>
    <t>HZS Práce v tarifní třídě 4</t>
  </si>
  <si>
    <t>h</t>
  </si>
  <si>
    <t>RTS 22/ I</t>
  </si>
  <si>
    <t>Práce</t>
  </si>
  <si>
    <t>POL1_</t>
  </si>
  <si>
    <t xml:space="preserve">Moravské náměstí 14a, byt č. 17 : </t>
  </si>
  <si>
    <t>VV</t>
  </si>
  <si>
    <t>32</t>
  </si>
  <si>
    <t>Mezisoučet</t>
  </si>
  <si>
    <t>952901111R00</t>
  </si>
  <si>
    <t>Vyčištění budov o výšce podlaží do 4 m</t>
  </si>
  <si>
    <t>m2</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</si>
  <si>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</si>
  <si>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POP</t>
  </si>
  <si>
    <t>96,0</t>
  </si>
  <si>
    <t>731249124R00</t>
  </si>
  <si>
    <t>Montáž ocelových kotlů do 50 kW (100 kW) na kapalná a plynná paliva</t>
  </si>
  <si>
    <t>soubor</t>
  </si>
  <si>
    <t>731249124R01</t>
  </si>
  <si>
    <t>Spuštění kotle</t>
  </si>
  <si>
    <t>Vlastní</t>
  </si>
  <si>
    <t>Indiv</t>
  </si>
  <si>
    <t>48417311020R</t>
  </si>
  <si>
    <t>kotel plynový  nástěnný, kondenzační; vytápění a ohřev TUV (dle popisu)</t>
  </si>
  <si>
    <t>kus</t>
  </si>
  <si>
    <t>SPCM</t>
  </si>
  <si>
    <t>Specifikace</t>
  </si>
  <si>
    <t>POL3_</t>
  </si>
  <si>
    <t>kotel plynový  nástěnný, kondenzační; vytápění a ohřev TUV; odtah spalin přes zeď(turbo); energ.třída kotle A; ocelový; palivo zemní plyn, propan; jmen.tepelný výkon 24,0 kW; v = 700 mm; š = 395 mm; hloubka kotle 279 mm; průměr odkouření koaxiální 60/100, dělené 80/80 mm; specifický průtok TUV 11,5 l/min; množství TUV ohřáté o 25 °C 13,8 l/min; jmen.tepelný příkon TUV 24,7 kW; jmen.tepelný příkon topení 20,6 kW; hořák; krytí IP X5D</t>
  </si>
  <si>
    <t>733163102R00</t>
  </si>
  <si>
    <t>Potrubí z měděných trubek vytápění D 15 x 1,0 mm</t>
  </si>
  <si>
    <t>m</t>
  </si>
  <si>
    <t>Včetně pomocného lešení o výšce podlahy do 1900 mm a pro zatížení do 1,5 kPa.</t>
  </si>
  <si>
    <t>733163103R00</t>
  </si>
  <si>
    <t>Potrubí z měděných trubek vytápění D 18 x 1,0 mm</t>
  </si>
  <si>
    <t>733163104R00</t>
  </si>
  <si>
    <t>Potrubí z měděných trubek vytápění D 22 x 1,0 mm</t>
  </si>
  <si>
    <t>733190106R00</t>
  </si>
  <si>
    <t>Tlaková zkouška potrubí  DN 32</t>
  </si>
  <si>
    <t>Včetně dodávky vody, uzavření a zabezpečení konců potrubí.</t>
  </si>
  <si>
    <t>734295211R00</t>
  </si>
  <si>
    <t>Filtr mosazný magn. DN 15, PN 20, vnitřní-vnitřní závit, filtr pro vytápění včetně dodávky materiálu</t>
  </si>
  <si>
    <t>734209114R00x</t>
  </si>
  <si>
    <t>Montáž armatur závitových,se 2závity, G 3/4 včetně dodávky materiálu</t>
  </si>
  <si>
    <t>734209113R00x</t>
  </si>
  <si>
    <t>Montáž armatur závitových,se 2závity, G 1/2 včetně dodávky materiálu</t>
  </si>
  <si>
    <t>734226212RT2</t>
  </si>
  <si>
    <t>Ventil termostatický, dvouregulační, přímý, bronzový, DN 15, s termostatickou hlavicí  včetně dodávky materiálu</t>
  </si>
  <si>
    <t>734266122R00</t>
  </si>
  <si>
    <t>Šroubení regulační a uzavírací, přímé, bronzové, DN 15, PN 10 včetně dodávky materiálu</t>
  </si>
  <si>
    <t>723185113R00</t>
  </si>
  <si>
    <t xml:space="preserve">Potrubí ohebné vlnovcové  nerezové, DN 15, spojované šroubením se svěracím kroužkem </t>
  </si>
  <si>
    <t>735156661R00</t>
  </si>
  <si>
    <t>Otopná tělesa panelová 600/ 500</t>
  </si>
  <si>
    <t>Otopná tělesa panelová počet desek 2, počet přídavných přestupných ploch 2, výška 600 mm, délka 500 mm, levé nebo pravé boční připojení,s nuceným nebo samotížným oběhem, čelní deska profilovaná, včetně dodávky materiálu</t>
  </si>
  <si>
    <t>735156666R00</t>
  </si>
  <si>
    <t>Otopná tělesa panelová 600/1000</t>
  </si>
  <si>
    <t>Otopná tělesa panelová počet desek 2, počet přídavných přestupných ploch 2, výška 600 mm, délka 1000 mm, levé nebo pravé boční připojení,s nuceným nebo samotížným oběhem, čelní deska profilovaná, včetně dodávky materiálu</t>
  </si>
  <si>
    <t>735156667R00</t>
  </si>
  <si>
    <t>Otopná tělesa panelová 600/1200</t>
  </si>
  <si>
    <t>Otopná tělesa panelová počet desek 2, počet přídavných přestupných ploch 2, výška 600 mm, délka 1200 mm, levé nebo pravé boční připojení,s nuceným nebo samotížným oběhem, čelní deska profilovaná, včetně dodávky materiálu</t>
  </si>
  <si>
    <t>735156668R00</t>
  </si>
  <si>
    <t>Otopná tělesa panelová 600/1400</t>
  </si>
  <si>
    <t>Otopná tělesa panelová počet desek 2, počet přídavných přestupných ploch 2, výška 600 mm, délka 1400 mm, levé nebo pravé boční připojení,s nuceným nebo samotížným oběhem, čelní deska profilovaná, včetně dodávky materiálu</t>
  </si>
  <si>
    <t>735171311R00</t>
  </si>
  <si>
    <t>Těleso trubkové 1500/600</t>
  </si>
  <si>
    <t>Otopná tělesa koupelnová trubkové otopné těleso rovné, spodní zdola dolů nebo oboustranné shora dolů připojení, výška 1500 mm, šířka 600 mm, průměr trubek 20 mm, objem tělesa 6,9 l, včetně dodávky materiálu</t>
  </si>
  <si>
    <t>SUM</t>
  </si>
  <si>
    <t>Poznámky uchazeče k zadání</t>
  </si>
  <si>
    <t>POPUZIV</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</si>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</sst>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21" fillId="0" borderId="0" xfId="0" applyNumberFormat="1" applyFont="1" applyAlignment="1">
      <alignment wrapText="1"/>
    </xf>
    <xf numFmtId="0" fontId="20" fillId="0" borderId="18" xfId="0" applyNumberFormat="1" applyFont="1" applyBorder="1" applyAlignment="1">
      <alignment vertical="top"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20" fillId="0" borderId="18" xfId="0"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76" t="s">
        <v>41</v>
      </c>
      <c r="B2" s="76"/>
      <c r="C2" s="76"/>
      <c r="D2" s="76"/>
      <c r="E2" s="76"/>
      <c r="F2" s="76"/>
      <c r="G2" s="76"/>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67"/>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38</v>
      </c>
      <c r="B1" s="77" t="s">
        <v>4</v>
      </c>
      <c r="C1" s="78"/>
      <c r="D1" s="78"/>
      <c r="E1" s="78"/>
      <c r="F1" s="78"/>
      <c r="G1" s="78"/>
      <c r="H1" s="78"/>
      <c r="I1" s="78"/>
      <c r="J1" s="79"/>
    </row>
    <row r="2" spans="1:15" ht="36" customHeight="1" x14ac:dyDescent="0.2">
      <c r="A2" s="2"/>
      <c r="B2" s="112" t="s">
        <v>24</v>
      </c>
      <c r="C2" s="113"/>
      <c r="D2" s="114" t="s">
        <v>48</v>
      </c>
      <c r="E2" s="115" t="s">
        <v>49</v>
      </c>
      <c r="F2" s="116"/>
      <c r="G2" s="116"/>
      <c r="H2" s="116"/>
      <c r="I2" s="116"/>
      <c r="J2" s="117"/>
      <c r="O2" s="1"/>
    </row>
    <row r="3" spans="1:15" ht="27" customHeight="1" x14ac:dyDescent="0.2">
      <c r="A3" s="2"/>
      <c r="B3" s="118" t="s">
        <v>46</v>
      </c>
      <c r="C3" s="113"/>
      <c r="D3" s="119" t="s">
        <v>43</v>
      </c>
      <c r="E3" s="120" t="s">
        <v>45</v>
      </c>
      <c r="F3" s="121"/>
      <c r="G3" s="121"/>
      <c r="H3" s="121"/>
      <c r="I3" s="121"/>
      <c r="J3" s="122"/>
    </row>
    <row r="4" spans="1:15" ht="23.25" customHeight="1" x14ac:dyDescent="0.2">
      <c r="A4" s="111">
        <v>4742</v>
      </c>
      <c r="B4" s="123" t="s">
        <v>47</v>
      </c>
      <c r="C4" s="124"/>
      <c r="D4" s="125" t="s">
        <v>43</v>
      </c>
      <c r="E4" s="126" t="s">
        <v>44</v>
      </c>
      <c r="F4" s="127"/>
      <c r="G4" s="127"/>
      <c r="H4" s="127"/>
      <c r="I4" s="127"/>
      <c r="J4" s="128"/>
    </row>
    <row r="5" spans="1:15" ht="24" customHeight="1" x14ac:dyDescent="0.2">
      <c r="A5" s="2"/>
      <c r="B5" s="31" t="s">
        <v>23</v>
      </c>
      <c r="D5" s="92"/>
      <c r="E5" s="93"/>
      <c r="F5" s="93"/>
      <c r="G5" s="93"/>
      <c r="H5" s="18" t="s">
        <v>42</v>
      </c>
      <c r="I5" s="22"/>
      <c r="J5" s="8"/>
    </row>
    <row r="6" spans="1:15" ht="15.75" customHeight="1" x14ac:dyDescent="0.2">
      <c r="A6" s="2"/>
      <c r="B6" s="28"/>
      <c r="C6" s="55"/>
      <c r="D6" s="86"/>
      <c r="E6" s="94"/>
      <c r="F6" s="94"/>
      <c r="G6" s="94"/>
      <c r="H6" s="18" t="s">
        <v>36</v>
      </c>
      <c r="I6" s="22"/>
      <c r="J6" s="8"/>
    </row>
    <row r="7" spans="1:15" ht="15.75" customHeight="1" x14ac:dyDescent="0.2">
      <c r="A7" s="2"/>
      <c r="B7" s="29"/>
      <c r="C7" s="56"/>
      <c r="D7" s="53"/>
      <c r="E7" s="95"/>
      <c r="F7" s="96"/>
      <c r="G7" s="96"/>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129"/>
      <c r="E11" s="129"/>
      <c r="F11" s="129"/>
      <c r="G11" s="129"/>
      <c r="H11" s="18" t="s">
        <v>42</v>
      </c>
      <c r="I11" s="134"/>
      <c r="J11" s="8"/>
    </row>
    <row r="12" spans="1:15" ht="15.75" customHeight="1" x14ac:dyDescent="0.2">
      <c r="A12" s="2"/>
      <c r="B12" s="28"/>
      <c r="C12" s="55"/>
      <c r="D12" s="130"/>
      <c r="E12" s="130"/>
      <c r="F12" s="130"/>
      <c r="G12" s="130"/>
      <c r="H12" s="18" t="s">
        <v>36</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22</v>
      </c>
      <c r="C14" s="58"/>
      <c r="D14" s="59"/>
      <c r="E14" s="60"/>
      <c r="F14" s="44"/>
      <c r="G14" s="44"/>
      <c r="H14" s="45"/>
      <c r="I14" s="44"/>
      <c r="J14" s="46"/>
    </row>
    <row r="15" spans="1:15" ht="32.25" customHeight="1" x14ac:dyDescent="0.2">
      <c r="A15" s="2"/>
      <c r="B15" s="35" t="s">
        <v>34</v>
      </c>
      <c r="C15" s="61"/>
      <c r="D15" s="54"/>
      <c r="E15" s="87"/>
      <c r="F15" s="87"/>
      <c r="G15" s="88"/>
      <c r="H15" s="88"/>
      <c r="I15" s="88" t="s">
        <v>31</v>
      </c>
      <c r="J15" s="89"/>
    </row>
    <row r="16" spans="1:15" ht="23.25" customHeight="1" x14ac:dyDescent="0.2">
      <c r="A16" s="198" t="s">
        <v>26</v>
      </c>
      <c r="B16" s="38" t="s">
        <v>26</v>
      </c>
      <c r="C16" s="62"/>
      <c r="D16" s="63"/>
      <c r="E16" s="83"/>
      <c r="F16" s="84"/>
      <c r="G16" s="83"/>
      <c r="H16" s="84"/>
      <c r="I16" s="83">
        <f>SUMIF(F58:F63,A16,I58:I63)+SUMIF(F58:F63,"PSU",I58:I63)</f>
        <v>0</v>
      </c>
      <c r="J16" s="85"/>
    </row>
    <row r="17" spans="1:10" ht="23.25" customHeight="1" x14ac:dyDescent="0.2">
      <c r="A17" s="198" t="s">
        <v>27</v>
      </c>
      <c r="B17" s="38" t="s">
        <v>27</v>
      </c>
      <c r="C17" s="62"/>
      <c r="D17" s="63"/>
      <c r="E17" s="83"/>
      <c r="F17" s="84"/>
      <c r="G17" s="83"/>
      <c r="H17" s="84"/>
      <c r="I17" s="83">
        <f>SUMIF(F58:F63,A17,I58:I63)</f>
        <v>0</v>
      </c>
      <c r="J17" s="85"/>
    </row>
    <row r="18" spans="1:10" ht="23.25" customHeight="1" x14ac:dyDescent="0.2">
      <c r="A18" s="198" t="s">
        <v>28</v>
      </c>
      <c r="B18" s="38" t="s">
        <v>28</v>
      </c>
      <c r="C18" s="62"/>
      <c r="D18" s="63"/>
      <c r="E18" s="83"/>
      <c r="F18" s="84"/>
      <c r="G18" s="83"/>
      <c r="H18" s="84"/>
      <c r="I18" s="83">
        <f>SUMIF(F58:F63,A18,I58:I63)</f>
        <v>0</v>
      </c>
      <c r="J18" s="85"/>
    </row>
    <row r="19" spans="1:10" ht="23.25" customHeight="1" x14ac:dyDescent="0.2">
      <c r="A19" s="198" t="s">
        <v>74</v>
      </c>
      <c r="B19" s="38" t="s">
        <v>29</v>
      </c>
      <c r="C19" s="62"/>
      <c r="D19" s="63"/>
      <c r="E19" s="83"/>
      <c r="F19" s="84"/>
      <c r="G19" s="83"/>
      <c r="H19" s="84"/>
      <c r="I19" s="83">
        <f>SUMIF(F58:F63,A19,I58:I63)</f>
        <v>0</v>
      </c>
      <c r="J19" s="85"/>
    </row>
    <row r="20" spans="1:10" ht="23.25" customHeight="1" x14ac:dyDescent="0.2">
      <c r="A20" s="198" t="s">
        <v>75</v>
      </c>
      <c r="B20" s="38" t="s">
        <v>30</v>
      </c>
      <c r="C20" s="62"/>
      <c r="D20" s="63"/>
      <c r="E20" s="83"/>
      <c r="F20" s="84"/>
      <c r="G20" s="83"/>
      <c r="H20" s="84"/>
      <c r="I20" s="83">
        <f>SUMIF(F58:F63,A20,I58:I63)</f>
        <v>0</v>
      </c>
      <c r="J20" s="85"/>
    </row>
    <row r="21" spans="1:10" ht="23.25" customHeight="1" x14ac:dyDescent="0.2">
      <c r="A21" s="2"/>
      <c r="B21" s="48" t="s">
        <v>31</v>
      </c>
      <c r="C21" s="64"/>
      <c r="D21" s="65"/>
      <c r="E21" s="90"/>
      <c r="F21" s="91"/>
      <c r="G21" s="90"/>
      <c r="H21" s="91"/>
      <c r="I21" s="90">
        <f>SUM(I16:J20)</f>
        <v>0</v>
      </c>
      <c r="J21" s="102"/>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14</v>
      </c>
      <c r="C24" s="62"/>
      <c r="D24" s="63"/>
      <c r="E24" s="67">
        <f>SazbaDPH1</f>
        <v>15</v>
      </c>
      <c r="F24" s="39" t="s">
        <v>0</v>
      </c>
      <c r="G24" s="98">
        <f>A23</f>
        <v>0</v>
      </c>
      <c r="H24" s="99"/>
      <c r="I24" s="99"/>
      <c r="J24" s="40" t="str">
        <f t="shared" si="0"/>
        <v>CZK</v>
      </c>
    </row>
    <row r="25" spans="1:10" ht="23.25" customHeight="1" x14ac:dyDescent="0.2">
      <c r="A25" s="2">
        <f>ZakladDPHZakl*SazbaDPH2/100</f>
        <v>0</v>
      </c>
      <c r="B25" s="38" t="s">
        <v>15</v>
      </c>
      <c r="C25" s="62"/>
      <c r="D25" s="63"/>
      <c r="E25" s="67">
        <v>21</v>
      </c>
      <c r="F25" s="39" t="s">
        <v>0</v>
      </c>
      <c r="G25" s="100">
        <f>ZakladDPHZaklVypocet</f>
        <v>0</v>
      </c>
      <c r="H25" s="101"/>
      <c r="I25" s="101"/>
      <c r="J25" s="40" t="str">
        <f t="shared" si="0"/>
        <v>CZK</v>
      </c>
    </row>
    <row r="26" spans="1:10" ht="23.25" customHeight="1" x14ac:dyDescent="0.2">
      <c r="A26" s="2">
        <f>(A25-INT(A25))*100</f>
        <v>0</v>
      </c>
      <c r="B26" s="32" t="s">
        <v>16</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5</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25</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37</v>
      </c>
      <c r="C29" s="172"/>
      <c r="D29" s="172"/>
      <c r="E29" s="172"/>
      <c r="F29" s="173"/>
      <c r="G29" s="174">
        <f>A27</f>
        <v>0</v>
      </c>
      <c r="H29" s="174"/>
      <c r="I29" s="174"/>
      <c r="J29" s="175" t="s">
        <v>52</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c r="I32" s="26"/>
      <c r="J32" s="9"/>
    </row>
    <row r="33" spans="1:52" ht="47.25" customHeight="1" x14ac:dyDescent="0.2">
      <c r="A33" s="2"/>
      <c r="B33" s="2"/>
      <c r="J33" s="9"/>
    </row>
    <row r="34" spans="1:52" s="21" customFormat="1" ht="18.75" customHeight="1" x14ac:dyDescent="0.2">
      <c r="A34" s="20"/>
      <c r="B34" s="20"/>
      <c r="C34" s="74"/>
      <c r="D34" s="103"/>
      <c r="E34" s="104"/>
      <c r="G34" s="105"/>
      <c r="H34" s="106"/>
      <c r="I34" s="106"/>
      <c r="J34" s="25"/>
    </row>
    <row r="35" spans="1:52" ht="12.75" customHeight="1" x14ac:dyDescent="0.2">
      <c r="A35" s="2"/>
      <c r="B35" s="2"/>
      <c r="D35" s="97" t="s">
        <v>2</v>
      </c>
      <c r="E35" s="97"/>
      <c r="H35" s="10" t="s">
        <v>3</v>
      </c>
      <c r="J35" s="9"/>
    </row>
    <row r="36" spans="1:52" ht="13.5" customHeight="1" thickBot="1" x14ac:dyDescent="0.25">
      <c r="A36" s="11"/>
      <c r="B36" s="11"/>
      <c r="C36" s="75"/>
      <c r="D36" s="75"/>
      <c r="E36" s="75"/>
      <c r="F36" s="12"/>
      <c r="G36" s="12"/>
      <c r="H36" s="12"/>
      <c r="I36" s="12"/>
      <c r="J36" s="13"/>
    </row>
    <row r="37" spans="1:52" ht="27" hidden="1" customHeight="1" x14ac:dyDescent="0.2">
      <c r="B37" s="138" t="s">
        <v>17</v>
      </c>
      <c r="C37" s="139"/>
      <c r="D37" s="139"/>
      <c r="E37" s="139"/>
      <c r="F37" s="140"/>
      <c r="G37" s="140"/>
      <c r="H37" s="140"/>
      <c r="I37" s="140"/>
      <c r="J37" s="141"/>
    </row>
    <row r="38" spans="1:52" ht="25.5" hidden="1" customHeight="1" x14ac:dyDescent="0.2">
      <c r="A38" s="137" t="s">
        <v>39</v>
      </c>
      <c r="B38" s="142" t="s">
        <v>18</v>
      </c>
      <c r="C38" s="143" t="s">
        <v>6</v>
      </c>
      <c r="D38" s="143"/>
      <c r="E38" s="143"/>
      <c r="F38" s="144" t="str">
        <f>B23</f>
        <v>Základ pro sníženou DPH</v>
      </c>
      <c r="G38" s="144" t="str">
        <f>B25</f>
        <v>Základ pro základní DPH</v>
      </c>
      <c r="H38" s="145" t="s">
        <v>19</v>
      </c>
      <c r="I38" s="145" t="s">
        <v>1</v>
      </c>
      <c r="J38" s="146" t="s">
        <v>0</v>
      </c>
    </row>
    <row r="39" spans="1:52" ht="25.5" hidden="1" customHeight="1" x14ac:dyDescent="0.2">
      <c r="A39" s="137">
        <v>1</v>
      </c>
      <c r="B39" s="147" t="s">
        <v>50</v>
      </c>
      <c r="C39" s="148"/>
      <c r="D39" s="148"/>
      <c r="E39" s="148"/>
      <c r="F39" s="149">
        <f>'22.12 22.12 Pol'!AE52</f>
        <v>0</v>
      </c>
      <c r="G39" s="150">
        <f>'22.12 22.12 Pol'!AF52</f>
        <v>0</v>
      </c>
      <c r="H39" s="151">
        <f>(F39*SazbaDPH1/100)+(G39*SazbaDPH2/100)</f>
        <v>0</v>
      </c>
      <c r="I39" s="151">
        <f>F39+G39+H39</f>
        <v>0</v>
      </c>
      <c r="J39" s="152" t="str">
        <f>IF(_xlfn.SINGLE(CenaCelkemVypocet)=0,"",I39/_xlfn.SINGLE(CenaCelkemVypocet)*100)</f>
        <v/>
      </c>
    </row>
    <row r="40" spans="1:52" ht="25.5" hidden="1" customHeight="1" x14ac:dyDescent="0.2">
      <c r="A40" s="137">
        <v>2</v>
      </c>
      <c r="B40" s="153" t="s">
        <v>43</v>
      </c>
      <c r="C40" s="154" t="s">
        <v>45</v>
      </c>
      <c r="D40" s="154"/>
      <c r="E40" s="154"/>
      <c r="F40" s="155">
        <f>'22.12 22.12 Pol'!AE52</f>
        <v>0</v>
      </c>
      <c r="G40" s="156">
        <f>'22.12 22.12 Pol'!AF52</f>
        <v>0</v>
      </c>
      <c r="H40" s="156">
        <f>(F40*SazbaDPH1/100)+(G40*SazbaDPH2/100)</f>
        <v>0</v>
      </c>
      <c r="I40" s="156">
        <f>F40+G40+H40</f>
        <v>0</v>
      </c>
      <c r="J40" s="157" t="str">
        <f>IF(_xlfn.SINGLE(CenaCelkemVypocet)=0,"",I40/_xlfn.SINGLE(CenaCelkemVypocet)*100)</f>
        <v/>
      </c>
    </row>
    <row r="41" spans="1:52" ht="25.5" hidden="1" customHeight="1" x14ac:dyDescent="0.2">
      <c r="A41" s="137">
        <v>3</v>
      </c>
      <c r="B41" s="158" t="s">
        <v>43</v>
      </c>
      <c r="C41" s="148" t="s">
        <v>44</v>
      </c>
      <c r="D41" s="148"/>
      <c r="E41" s="148"/>
      <c r="F41" s="159">
        <f>'22.12 22.12 Pol'!AE52</f>
        <v>0</v>
      </c>
      <c r="G41" s="151">
        <f>'22.12 22.12 Pol'!AF52</f>
        <v>0</v>
      </c>
      <c r="H41" s="151">
        <f>(F41*SazbaDPH1/100)+(G41*SazbaDPH2/100)</f>
        <v>0</v>
      </c>
      <c r="I41" s="151">
        <f>F41+G41+H41</f>
        <v>0</v>
      </c>
      <c r="J41" s="152" t="str">
        <f>IF(_xlfn.SINGLE(CenaCelkemVypocet)=0,"",I41/_xlfn.SINGLE(CenaCelkemVypocet)*100)</f>
        <v/>
      </c>
    </row>
    <row r="42" spans="1:52" ht="25.5" hidden="1" customHeight="1" x14ac:dyDescent="0.2">
      <c r="A42" s="137"/>
      <c r="B42" s="160" t="s">
        <v>51</v>
      </c>
      <c r="C42" s="161"/>
      <c r="D42" s="161"/>
      <c r="E42" s="162"/>
      <c r="F42" s="163">
        <f>SUMIF(A39:A41,"=1",F39:F41)</f>
        <v>0</v>
      </c>
      <c r="G42" s="164">
        <f>SUMIF(A39:A41,"=1",G39:G41)</f>
        <v>0</v>
      </c>
      <c r="H42" s="164">
        <f>SUMIF(A39:A41,"=1",H39:H41)</f>
        <v>0</v>
      </c>
      <c r="I42" s="164">
        <f>SUMIF(A39:A41,"=1",I39:I41)</f>
        <v>0</v>
      </c>
      <c r="J42" s="165">
        <f>SUMIF(A39:A41,"=1",J39:J41)</f>
        <v>0</v>
      </c>
    </row>
    <row r="44" spans="1:52" x14ac:dyDescent="0.2">
      <c r="A44" t="s">
        <v>53</v>
      </c>
      <c r="B44" t="s">
        <v>54</v>
      </c>
    </row>
    <row r="45" spans="1:52" ht="51" x14ac:dyDescent="0.2">
      <c r="B45" s="177" t="s">
        <v>55</v>
      </c>
      <c r="C45" s="177"/>
      <c r="D45" s="177"/>
      <c r="E45" s="177"/>
      <c r="F45" s="177"/>
      <c r="G45" s="177"/>
      <c r="H45" s="177"/>
      <c r="I45" s="177"/>
      <c r="J45" s="177"/>
      <c r="AZ45" s="176" t="str">
        <f>B45</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6" spans="1:52" ht="38.25" x14ac:dyDescent="0.2">
      <c r="B46" s="177" t="s">
        <v>56</v>
      </c>
      <c r="C46" s="177"/>
      <c r="D46" s="177"/>
      <c r="E46" s="177"/>
      <c r="F46" s="177"/>
      <c r="G46" s="177"/>
      <c r="H46" s="177"/>
      <c r="I46" s="177"/>
      <c r="J46" s="177"/>
      <c r="AZ46" s="176" t="str">
        <f>B46</f>
        <v>Předpokládá se, že dodavatel před zpracováním cenové nabídky pečlivě prostuduje všechny pokyny a podmínky pro zpracování nabídkové ceny obsažené v zadávacích podmínkách a bude se jimi při zpracování nabídkové ceny řídit.</v>
      </c>
    </row>
    <row r="48" spans="1:52" ht="38.25" x14ac:dyDescent="0.2">
      <c r="B48" s="177" t="s">
        <v>57</v>
      </c>
      <c r="C48" s="177"/>
      <c r="D48" s="177"/>
      <c r="E48" s="177"/>
      <c r="F48" s="177"/>
      <c r="G48" s="177"/>
      <c r="H48" s="177"/>
      <c r="I48" s="177"/>
      <c r="J48" s="177"/>
      <c r="AZ48" s="176" t="str">
        <f>B48</f>
        <v>Množství v položkách je předpokládané a řídí se po vzoru vyhláškou č. 169/2016 Sb. Zhotovitel je povinen zkontrolovat rozpočet a doplnit chybějící položky. V opačném případě je zhotovitel povinen upozornit zadavatele na případné nedostatky.</v>
      </c>
    </row>
    <row r="50" spans="1:52" ht="51" x14ac:dyDescent="0.2">
      <c r="B50" s="177" t="s">
        <v>58</v>
      </c>
      <c r="C50" s="177"/>
      <c r="D50" s="177"/>
      <c r="E50" s="177"/>
      <c r="F50" s="177"/>
      <c r="G50" s="177"/>
      <c r="H50" s="177"/>
      <c r="I50" s="177"/>
      <c r="J50" s="177"/>
      <c r="AZ50" s="176" t="str">
        <f>B50</f>
        <v>Položky označené D+M (dodávka + montáž) se oceňují včetně přesunu hmot. Ostatní vlastní položky jsou založeny na cenové soustavě RTS. Veškeré prvky a konstrukce se oceňují jako kompletní, včetně detailů, pomocných prací (vysekání drážek, doklínkování, vysekání kapes, lože, obsyp, zásyp, výkop, seřízení, revize, doplňků, příslušenství, povrchové úpravy apod.).</v>
      </c>
    </row>
    <row r="52" spans="1:52" ht="38.25" x14ac:dyDescent="0.2">
      <c r="B52" s="177" t="s">
        <v>59</v>
      </c>
      <c r="C52" s="177"/>
      <c r="D52" s="177"/>
      <c r="E52" s="177"/>
      <c r="F52" s="177"/>
      <c r="G52" s="177"/>
      <c r="H52" s="177"/>
      <c r="I52" s="177"/>
      <c r="J52" s="177"/>
      <c r="AZ52" s="176" t="str">
        <f>B52</f>
        <v>Zhotovitel doplní poskytnuté informace svými vlastními znalostmi a zkušenostmi tak, aby mohl připravit nabídku a je plnou Zhotovitelovou zodpovědností učinit potřebné dotazy, jak to pro tento účel považuje za nutné.</v>
      </c>
    </row>
    <row r="55" spans="1:52" ht="15.75" x14ac:dyDescent="0.25">
      <c r="B55" s="178" t="s">
        <v>60</v>
      </c>
    </row>
    <row r="57" spans="1:52" ht="25.5" customHeight="1" x14ac:dyDescent="0.2">
      <c r="A57" s="180"/>
      <c r="B57" s="183" t="s">
        <v>18</v>
      </c>
      <c r="C57" s="183" t="s">
        <v>6</v>
      </c>
      <c r="D57" s="184"/>
      <c r="E57" s="184"/>
      <c r="F57" s="185" t="s">
        <v>61</v>
      </c>
      <c r="G57" s="185"/>
      <c r="H57" s="185"/>
      <c r="I57" s="185" t="s">
        <v>31</v>
      </c>
      <c r="J57" s="185" t="s">
        <v>0</v>
      </c>
    </row>
    <row r="58" spans="1:52" ht="36.75" customHeight="1" x14ac:dyDescent="0.2">
      <c r="A58" s="181"/>
      <c r="B58" s="186" t="s">
        <v>62</v>
      </c>
      <c r="C58" s="187" t="s">
        <v>63</v>
      </c>
      <c r="D58" s="188"/>
      <c r="E58" s="188"/>
      <c r="F58" s="194" t="s">
        <v>26</v>
      </c>
      <c r="G58" s="195"/>
      <c r="H58" s="195"/>
      <c r="I58" s="195">
        <f>'22.12 22.12 Pol'!G8</f>
        <v>0</v>
      </c>
      <c r="J58" s="192" t="str">
        <f>IF(I64=0,"",I58/I64*100)</f>
        <v/>
      </c>
    </row>
    <row r="59" spans="1:52" ht="36.75" customHeight="1" x14ac:dyDescent="0.2">
      <c r="A59" s="181"/>
      <c r="B59" s="186" t="s">
        <v>64</v>
      </c>
      <c r="C59" s="187" t="s">
        <v>65</v>
      </c>
      <c r="D59" s="188"/>
      <c r="E59" s="188"/>
      <c r="F59" s="194" t="s">
        <v>26</v>
      </c>
      <c r="G59" s="195"/>
      <c r="H59" s="195"/>
      <c r="I59" s="195">
        <f>'22.12 22.12 Pol'!G13</f>
        <v>0</v>
      </c>
      <c r="J59" s="192" t="str">
        <f>IF(I64=0,"",I59/I64*100)</f>
        <v/>
      </c>
    </row>
    <row r="60" spans="1:52" ht="36.75" customHeight="1" x14ac:dyDescent="0.2">
      <c r="A60" s="181"/>
      <c r="B60" s="186" t="s">
        <v>66</v>
      </c>
      <c r="C60" s="187" t="s">
        <v>67</v>
      </c>
      <c r="D60" s="188"/>
      <c r="E60" s="188"/>
      <c r="F60" s="194" t="s">
        <v>27</v>
      </c>
      <c r="G60" s="195"/>
      <c r="H60" s="195"/>
      <c r="I60" s="195">
        <f>'22.12 22.12 Pol'!G19</f>
        <v>0</v>
      </c>
      <c r="J60" s="192" t="str">
        <f>IF(I64=0,"",I60/I64*100)</f>
        <v/>
      </c>
    </row>
    <row r="61" spans="1:52" ht="36.75" customHeight="1" x14ac:dyDescent="0.2">
      <c r="A61" s="181"/>
      <c r="B61" s="186" t="s">
        <v>68</v>
      </c>
      <c r="C61" s="187" t="s">
        <v>69</v>
      </c>
      <c r="D61" s="188"/>
      <c r="E61" s="188"/>
      <c r="F61" s="194" t="s">
        <v>27</v>
      </c>
      <c r="G61" s="195"/>
      <c r="H61" s="195"/>
      <c r="I61" s="195">
        <f>'22.12 22.12 Pol'!G24</f>
        <v>0</v>
      </c>
      <c r="J61" s="192" t="str">
        <f>IF(I64=0,"",I61/I64*100)</f>
        <v/>
      </c>
    </row>
    <row r="62" spans="1:52" ht="36.75" customHeight="1" x14ac:dyDescent="0.2">
      <c r="A62" s="181"/>
      <c r="B62" s="186" t="s">
        <v>70</v>
      </c>
      <c r="C62" s="187" t="s">
        <v>71</v>
      </c>
      <c r="D62" s="188"/>
      <c r="E62" s="188"/>
      <c r="F62" s="194" t="s">
        <v>27</v>
      </c>
      <c r="G62" s="195"/>
      <c r="H62" s="195"/>
      <c r="I62" s="195">
        <f>'22.12 22.12 Pol'!G33</f>
        <v>0</v>
      </c>
      <c r="J62" s="192" t="str">
        <f>IF(I64=0,"",I62/I64*100)</f>
        <v/>
      </c>
    </row>
    <row r="63" spans="1:52" ht="36.75" customHeight="1" x14ac:dyDescent="0.2">
      <c r="A63" s="181"/>
      <c r="B63" s="186" t="s">
        <v>72</v>
      </c>
      <c r="C63" s="187" t="s">
        <v>73</v>
      </c>
      <c r="D63" s="188"/>
      <c r="E63" s="188"/>
      <c r="F63" s="194" t="s">
        <v>27</v>
      </c>
      <c r="G63" s="195"/>
      <c r="H63" s="195"/>
      <c r="I63" s="195">
        <f>'22.12 22.12 Pol'!G40</f>
        <v>0</v>
      </c>
      <c r="J63" s="192" t="str">
        <f>IF(I64=0,"",I63/I64*100)</f>
        <v/>
      </c>
    </row>
    <row r="64" spans="1:52" ht="25.5" customHeight="1" x14ac:dyDescent="0.2">
      <c r="A64" s="182"/>
      <c r="B64" s="189" t="s">
        <v>1</v>
      </c>
      <c r="C64" s="190"/>
      <c r="D64" s="191"/>
      <c r="E64" s="191"/>
      <c r="F64" s="196"/>
      <c r="G64" s="197"/>
      <c r="H64" s="197"/>
      <c r="I64" s="197">
        <f>SUM(I58:I63)</f>
        <v>0</v>
      </c>
      <c r="J64" s="193">
        <f>SUM(J58:J63)</f>
        <v>0</v>
      </c>
    </row>
    <row r="65" spans="6:10" x14ac:dyDescent="0.2">
      <c r="F65" s="135"/>
      <c r="G65" s="135"/>
      <c r="H65" s="135"/>
      <c r="I65" s="135"/>
      <c r="J65" s="136"/>
    </row>
    <row r="66" spans="6:10" x14ac:dyDescent="0.2">
      <c r="F66" s="135"/>
      <c r="G66" s="135"/>
      <c r="H66" s="135"/>
      <c r="I66" s="135"/>
      <c r="J66" s="136"/>
    </row>
    <row r="67" spans="6:10" x14ac:dyDescent="0.2">
      <c r="F67" s="135"/>
      <c r="G67" s="135"/>
      <c r="H67" s="135"/>
      <c r="I67" s="135"/>
      <c r="J67" s="13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6">
    <mergeCell ref="C59:E59"/>
    <mergeCell ref="C60:E60"/>
    <mergeCell ref="C61:E61"/>
    <mergeCell ref="C62:E62"/>
    <mergeCell ref="C63:E63"/>
    <mergeCell ref="B46:J46"/>
    <mergeCell ref="B48:J48"/>
    <mergeCell ref="B50:J50"/>
    <mergeCell ref="B52:J52"/>
    <mergeCell ref="C58:E58"/>
    <mergeCell ref="C39:E39"/>
    <mergeCell ref="C40:E40"/>
    <mergeCell ref="C41:E41"/>
    <mergeCell ref="B42:E42"/>
    <mergeCell ref="B45:J45"/>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7</v>
      </c>
      <c r="B1" s="107"/>
      <c r="C1" s="108"/>
      <c r="D1" s="107"/>
      <c r="E1" s="107"/>
      <c r="F1" s="107"/>
      <c r="G1" s="107"/>
    </row>
    <row r="2" spans="1:7" ht="24.95" customHeight="1" x14ac:dyDescent="0.2">
      <c r="A2" s="50" t="s">
        <v>8</v>
      </c>
      <c r="B2" s="49"/>
      <c r="C2" s="109"/>
      <c r="D2" s="109"/>
      <c r="E2" s="109"/>
      <c r="F2" s="109"/>
      <c r="G2" s="110"/>
    </row>
    <row r="3" spans="1:7" ht="24.95" customHeight="1" x14ac:dyDescent="0.2">
      <c r="A3" s="50" t="s">
        <v>9</v>
      </c>
      <c r="B3" s="49"/>
      <c r="C3" s="109"/>
      <c r="D3" s="109"/>
      <c r="E3" s="109"/>
      <c r="F3" s="109"/>
      <c r="G3" s="110"/>
    </row>
    <row r="4" spans="1:7" ht="24.95" customHeight="1" x14ac:dyDescent="0.2">
      <c r="A4" s="50" t="s">
        <v>10</v>
      </c>
      <c r="B4" s="49"/>
      <c r="C4" s="109"/>
      <c r="D4" s="109"/>
      <c r="E4" s="109"/>
      <c r="F4" s="109"/>
      <c r="G4" s="110"/>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8E07-82C4-4B2C-8E21-BDED3E86EDD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38.28515625" style="179" customWidth="1"/>
    <col min="4" max="4" width="4.85546875" customWidth="1"/>
    <col min="5" max="5" width="10.5703125" customWidth="1"/>
    <col min="6" max="6" width="9.85546875" customWidth="1"/>
    <col min="7" max="7" width="12.7109375" customWidth="1"/>
    <col min="8" max="18" width="0" hidden="1" customWidth="1"/>
    <col min="21" max="24" width="0" hidden="1" customWidth="1"/>
    <col min="29" max="29" width="0" hidden="1" customWidth="1"/>
    <col min="31" max="41" width="0" hidden="1" customWidth="1"/>
    <col min="53" max="53" width="73.7109375" customWidth="1"/>
  </cols>
  <sheetData>
    <row r="1" spans="1:60" ht="15.75" customHeight="1" x14ac:dyDescent="0.25">
      <c r="A1" s="199" t="s">
        <v>7</v>
      </c>
      <c r="B1" s="199"/>
      <c r="C1" s="199"/>
      <c r="D1" s="199"/>
      <c r="E1" s="199"/>
      <c r="F1" s="199"/>
      <c r="G1" s="199"/>
      <c r="AG1" t="s">
        <v>76</v>
      </c>
    </row>
    <row r="2" spans="1:60" ht="24.95" customHeight="1" x14ac:dyDescent="0.2">
      <c r="A2" s="200" t="s">
        <v>8</v>
      </c>
      <c r="B2" s="49" t="s">
        <v>48</v>
      </c>
      <c r="C2" s="203" t="s">
        <v>49</v>
      </c>
      <c r="D2" s="201"/>
      <c r="E2" s="201"/>
      <c r="F2" s="201"/>
      <c r="G2" s="202"/>
      <c r="AG2" t="s">
        <v>77</v>
      </c>
    </row>
    <row r="3" spans="1:60" ht="24.95" customHeight="1" x14ac:dyDescent="0.2">
      <c r="A3" s="200" t="s">
        <v>9</v>
      </c>
      <c r="B3" s="49" t="s">
        <v>43</v>
      </c>
      <c r="C3" s="203" t="s">
        <v>45</v>
      </c>
      <c r="D3" s="201"/>
      <c r="E3" s="201"/>
      <c r="F3" s="201"/>
      <c r="G3" s="202"/>
      <c r="AC3" s="179" t="s">
        <v>77</v>
      </c>
      <c r="AG3" t="s">
        <v>78</v>
      </c>
    </row>
    <row r="4" spans="1:60" ht="24.95" customHeight="1" x14ac:dyDescent="0.2">
      <c r="A4" s="204" t="s">
        <v>10</v>
      </c>
      <c r="B4" s="205" t="s">
        <v>43</v>
      </c>
      <c r="C4" s="206" t="s">
        <v>44</v>
      </c>
      <c r="D4" s="207"/>
      <c r="E4" s="207"/>
      <c r="F4" s="207"/>
      <c r="G4" s="208"/>
      <c r="AG4" t="s">
        <v>79</v>
      </c>
    </row>
    <row r="5" spans="1:60" x14ac:dyDescent="0.2">
      <c r="D5" s="10"/>
    </row>
    <row r="6" spans="1:60" ht="38.25" x14ac:dyDescent="0.2">
      <c r="A6" s="210" t="s">
        <v>80</v>
      </c>
      <c r="B6" s="212" t="s">
        <v>81</v>
      </c>
      <c r="C6" s="212" t="s">
        <v>82</v>
      </c>
      <c r="D6" s="211" t="s">
        <v>83</v>
      </c>
      <c r="E6" s="210" t="s">
        <v>84</v>
      </c>
      <c r="F6" s="209" t="s">
        <v>85</v>
      </c>
      <c r="G6" s="210" t="s">
        <v>31</v>
      </c>
      <c r="H6" s="213" t="s">
        <v>32</v>
      </c>
      <c r="I6" s="213" t="s">
        <v>86</v>
      </c>
      <c r="J6" s="213" t="s">
        <v>33</v>
      </c>
      <c r="K6" s="213" t="s">
        <v>87</v>
      </c>
      <c r="L6" s="213" t="s">
        <v>88</v>
      </c>
      <c r="M6" s="213" t="s">
        <v>89</v>
      </c>
      <c r="N6" s="213" t="s">
        <v>90</v>
      </c>
      <c r="O6" s="213" t="s">
        <v>91</v>
      </c>
      <c r="P6" s="213" t="s">
        <v>92</v>
      </c>
      <c r="Q6" s="213" t="s">
        <v>93</v>
      </c>
      <c r="R6" s="213" t="s">
        <v>94</v>
      </c>
      <c r="S6" s="213" t="s">
        <v>95</v>
      </c>
      <c r="T6" s="213" t="s">
        <v>96</v>
      </c>
      <c r="U6" s="213" t="s">
        <v>97</v>
      </c>
      <c r="V6" s="213" t="s">
        <v>98</v>
      </c>
      <c r="W6" s="213" t="s">
        <v>99</v>
      </c>
      <c r="X6" s="213" t="s">
        <v>100</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39" t="s">
        <v>101</v>
      </c>
      <c r="B8" s="240" t="s">
        <v>62</v>
      </c>
      <c r="C8" s="262" t="s">
        <v>63</v>
      </c>
      <c r="D8" s="241"/>
      <c r="E8" s="242"/>
      <c r="F8" s="243"/>
      <c r="G8" s="243">
        <f>SUMIF(AG9:AG12,"&lt;&gt;NOR",G9:G12)</f>
        <v>0</v>
      </c>
      <c r="H8" s="243"/>
      <c r="I8" s="243">
        <f>SUM(I9:I12)</f>
        <v>0</v>
      </c>
      <c r="J8" s="243"/>
      <c r="K8" s="243">
        <f>SUM(K9:K12)</f>
        <v>0</v>
      </c>
      <c r="L8" s="243"/>
      <c r="M8" s="243">
        <f>SUM(M9:M12)</f>
        <v>0</v>
      </c>
      <c r="N8" s="243"/>
      <c r="O8" s="243">
        <f>SUM(O9:O12)</f>
        <v>0</v>
      </c>
      <c r="P8" s="243"/>
      <c r="Q8" s="243">
        <f>SUM(Q9:Q12)</f>
        <v>0</v>
      </c>
      <c r="R8" s="243"/>
      <c r="S8" s="243"/>
      <c r="T8" s="244"/>
      <c r="U8" s="238"/>
      <c r="V8" s="238">
        <f>SUM(V9:V12)</f>
        <v>32</v>
      </c>
      <c r="W8" s="238"/>
      <c r="X8" s="238"/>
      <c r="AG8" t="s">
        <v>102</v>
      </c>
    </row>
    <row r="9" spans="1:60" outlineLevel="1" x14ac:dyDescent="0.2">
      <c r="A9" s="245">
        <v>1</v>
      </c>
      <c r="B9" s="246" t="s">
        <v>103</v>
      </c>
      <c r="C9" s="263" t="s">
        <v>104</v>
      </c>
      <c r="D9" s="247" t="s">
        <v>105</v>
      </c>
      <c r="E9" s="248">
        <v>32</v>
      </c>
      <c r="F9" s="249"/>
      <c r="G9" s="250">
        <f>ROUND(E9*F9,2)</f>
        <v>0</v>
      </c>
      <c r="H9" s="249"/>
      <c r="I9" s="250">
        <f>ROUND(E9*H9,2)</f>
        <v>0</v>
      </c>
      <c r="J9" s="249"/>
      <c r="K9" s="250">
        <f>ROUND(E9*J9,2)</f>
        <v>0</v>
      </c>
      <c r="L9" s="250">
        <v>15</v>
      </c>
      <c r="M9" s="250">
        <f>G9*(1+L9/100)</f>
        <v>0</v>
      </c>
      <c r="N9" s="250">
        <v>0</v>
      </c>
      <c r="O9" s="250">
        <f>ROUND(E9*N9,2)</f>
        <v>0</v>
      </c>
      <c r="P9" s="250">
        <v>0</v>
      </c>
      <c r="Q9" s="250">
        <f>ROUND(E9*P9,2)</f>
        <v>0</v>
      </c>
      <c r="R9" s="250"/>
      <c r="S9" s="250" t="s">
        <v>106</v>
      </c>
      <c r="T9" s="251" t="s">
        <v>106</v>
      </c>
      <c r="U9" s="233">
        <v>1</v>
      </c>
      <c r="V9" s="233">
        <f>ROUND(E9*U9,2)</f>
        <v>32</v>
      </c>
      <c r="W9" s="233"/>
      <c r="X9" s="233" t="s">
        <v>107</v>
      </c>
      <c r="Y9" s="214"/>
      <c r="Z9" s="214"/>
      <c r="AA9" s="214"/>
      <c r="AB9" s="214"/>
      <c r="AC9" s="214"/>
      <c r="AD9" s="214"/>
      <c r="AE9" s="214"/>
      <c r="AF9" s="214"/>
      <c r="AG9" s="214" t="s">
        <v>108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31"/>
      <c r="B10" s="232"/>
      <c r="C10" s="264" t="s">
        <v>109</v>
      </c>
      <c r="D10" s="234"/>
      <c r="E10" s="235"/>
      <c r="F10" s="233"/>
      <c r="G10" s="233"/>
      <c r="H10" s="233"/>
      <c r="I10" s="233"/>
      <c r="J10" s="233"/>
      <c r="K10" s="233"/>
      <c r="L10" s="233"/>
      <c r="M10" s="233"/>
      <c r="N10" s="233"/>
      <c r="O10" s="233"/>
      <c r="P10" s="233"/>
      <c r="Q10" s="233"/>
      <c r="R10" s="233"/>
      <c r="S10" s="233"/>
      <c r="T10" s="233"/>
      <c r="U10" s="233"/>
      <c r="V10" s="233"/>
      <c r="W10" s="233"/>
      <c r="X10" s="233"/>
      <c r="Y10" s="214"/>
      <c r="Z10" s="214"/>
      <c r="AA10" s="214"/>
      <c r="AB10" s="214"/>
      <c r="AC10" s="214"/>
      <c r="AD10" s="214"/>
      <c r="AE10" s="214"/>
      <c r="AF10" s="214"/>
      <c r="AG10" s="214" t="s">
        <v>110</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1"/>
      <c r="B11" s="232"/>
      <c r="C11" s="264" t="s">
        <v>111</v>
      </c>
      <c r="D11" s="234"/>
      <c r="E11" s="235">
        <v>32</v>
      </c>
      <c r="F11" s="233"/>
      <c r="G11" s="233"/>
      <c r="H11" s="233"/>
      <c r="I11" s="233"/>
      <c r="J11" s="233"/>
      <c r="K11" s="233"/>
      <c r="L11" s="233"/>
      <c r="M11" s="233"/>
      <c r="N11" s="233"/>
      <c r="O11" s="233"/>
      <c r="P11" s="233"/>
      <c r="Q11" s="233"/>
      <c r="R11" s="233"/>
      <c r="S11" s="233"/>
      <c r="T11" s="233"/>
      <c r="U11" s="233"/>
      <c r="V11" s="233"/>
      <c r="W11" s="233"/>
      <c r="X11" s="233"/>
      <c r="Y11" s="214"/>
      <c r="Z11" s="214"/>
      <c r="AA11" s="214"/>
      <c r="AB11" s="214"/>
      <c r="AC11" s="214"/>
      <c r="AD11" s="214"/>
      <c r="AE11" s="214"/>
      <c r="AF11" s="214"/>
      <c r="AG11" s="214" t="s">
        <v>110</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31"/>
      <c r="B12" s="232"/>
      <c r="C12" s="265" t="s">
        <v>112</v>
      </c>
      <c r="D12" s="236"/>
      <c r="E12" s="237">
        <v>32</v>
      </c>
      <c r="F12" s="233"/>
      <c r="G12" s="233"/>
      <c r="H12" s="233"/>
      <c r="I12" s="233"/>
      <c r="J12" s="233"/>
      <c r="K12" s="233"/>
      <c r="L12" s="233"/>
      <c r="M12" s="233"/>
      <c r="N12" s="233"/>
      <c r="O12" s="233"/>
      <c r="P12" s="233"/>
      <c r="Q12" s="233"/>
      <c r="R12" s="233"/>
      <c r="S12" s="233"/>
      <c r="T12" s="233"/>
      <c r="U12" s="233"/>
      <c r="V12" s="233"/>
      <c r="W12" s="233"/>
      <c r="X12" s="233"/>
      <c r="Y12" s="214"/>
      <c r="Z12" s="214"/>
      <c r="AA12" s="214"/>
      <c r="AB12" s="214"/>
      <c r="AC12" s="214"/>
      <c r="AD12" s="214"/>
      <c r="AE12" s="214"/>
      <c r="AF12" s="214"/>
      <c r="AG12" s="214" t="s">
        <v>110</v>
      </c>
      <c r="AH12" s="214">
        <v>1</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5.5" x14ac:dyDescent="0.2">
      <c r="A13" s="239" t="s">
        <v>101</v>
      </c>
      <c r="B13" s="240" t="s">
        <v>64</v>
      </c>
      <c r="C13" s="262" t="s">
        <v>65</v>
      </c>
      <c r="D13" s="241"/>
      <c r="E13" s="242"/>
      <c r="F13" s="243"/>
      <c r="G13" s="243">
        <f>SUMIF(AG14:AG18,"&lt;&gt;NOR",G14:G18)</f>
        <v>0</v>
      </c>
      <c r="H13" s="243"/>
      <c r="I13" s="243">
        <f>SUM(I14:I18)</f>
        <v>0</v>
      </c>
      <c r="J13" s="243"/>
      <c r="K13" s="243">
        <f>SUM(K14:K18)</f>
        <v>0</v>
      </c>
      <c r="L13" s="243"/>
      <c r="M13" s="243">
        <f>SUM(M14:M18)</f>
        <v>0</v>
      </c>
      <c r="N13" s="243"/>
      <c r="O13" s="243">
        <f>SUM(O14:O18)</f>
        <v>0</v>
      </c>
      <c r="P13" s="243"/>
      <c r="Q13" s="243">
        <f>SUM(Q14:Q18)</f>
        <v>0</v>
      </c>
      <c r="R13" s="243"/>
      <c r="S13" s="243"/>
      <c r="T13" s="244"/>
      <c r="U13" s="238"/>
      <c r="V13" s="238">
        <f>SUM(V14:V18)</f>
        <v>29.57</v>
      </c>
      <c r="W13" s="238"/>
      <c r="X13" s="238"/>
      <c r="AG13" t="s">
        <v>102</v>
      </c>
    </row>
    <row r="14" spans="1:60" outlineLevel="1" x14ac:dyDescent="0.2">
      <c r="A14" s="245">
        <v>2</v>
      </c>
      <c r="B14" s="246" t="s">
        <v>113</v>
      </c>
      <c r="C14" s="263" t="s">
        <v>114</v>
      </c>
      <c r="D14" s="247" t="s">
        <v>115</v>
      </c>
      <c r="E14" s="248">
        <v>96</v>
      </c>
      <c r="F14" s="249"/>
      <c r="G14" s="250">
        <f>ROUND(E14*F14,2)</f>
        <v>0</v>
      </c>
      <c r="H14" s="249"/>
      <c r="I14" s="250">
        <f>ROUND(E14*H14,2)</f>
        <v>0</v>
      </c>
      <c r="J14" s="249"/>
      <c r="K14" s="250">
        <f>ROUND(E14*J14,2)</f>
        <v>0</v>
      </c>
      <c r="L14" s="250">
        <v>15</v>
      </c>
      <c r="M14" s="250">
        <f>G14*(1+L14/100)</f>
        <v>0</v>
      </c>
      <c r="N14" s="250">
        <v>4.0000000000000003E-5</v>
      </c>
      <c r="O14" s="250">
        <f>ROUND(E14*N14,2)</f>
        <v>0</v>
      </c>
      <c r="P14" s="250">
        <v>0</v>
      </c>
      <c r="Q14" s="250">
        <f>ROUND(E14*P14,2)</f>
        <v>0</v>
      </c>
      <c r="R14" s="250"/>
      <c r="S14" s="250" t="s">
        <v>106</v>
      </c>
      <c r="T14" s="251" t="s">
        <v>106</v>
      </c>
      <c r="U14" s="233">
        <v>0.308</v>
      </c>
      <c r="V14" s="233">
        <f>ROUND(E14*U14,2)</f>
        <v>29.57</v>
      </c>
      <c r="W14" s="233"/>
      <c r="X14" s="233" t="s">
        <v>107</v>
      </c>
      <c r="Y14" s="214"/>
      <c r="Z14" s="214"/>
      <c r="AA14" s="214"/>
      <c r="AB14" s="214"/>
      <c r="AC14" s="214"/>
      <c r="AD14" s="214"/>
      <c r="AE14" s="214"/>
      <c r="AF14" s="214"/>
      <c r="AG14" s="214" t="s">
        <v>108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45" outlineLevel="1" x14ac:dyDescent="0.2">
      <c r="A15" s="231"/>
      <c r="B15" s="232"/>
      <c r="C15" s="266" t="s">
        <v>116</v>
      </c>
      <c r="D15" s="253"/>
      <c r="E15" s="253"/>
      <c r="F15" s="253"/>
      <c r="G15" s="253"/>
      <c r="H15" s="233"/>
      <c r="I15" s="233"/>
      <c r="J15" s="233"/>
      <c r="K15" s="233"/>
      <c r="L15" s="233"/>
      <c r="M15" s="233"/>
      <c r="N15" s="233"/>
      <c r="O15" s="233"/>
      <c r="P15" s="233"/>
      <c r="Q15" s="233"/>
      <c r="R15" s="233"/>
      <c r="S15" s="233"/>
      <c r="T15" s="233"/>
      <c r="U15" s="233"/>
      <c r="V15" s="233"/>
      <c r="W15" s="233"/>
      <c r="X15" s="233"/>
      <c r="Y15" s="214"/>
      <c r="Z15" s="214"/>
      <c r="AA15" s="214"/>
      <c r="AB15" s="214"/>
      <c r="AC15" s="214"/>
      <c r="AD15" s="214"/>
      <c r="AE15" s="214"/>
      <c r="AF15" s="214"/>
      <c r="AG15" s="214" t="s">
        <v>117</v>
      </c>
      <c r="AH15" s="214"/>
      <c r="AI15" s="214"/>
      <c r="AJ15" s="214"/>
      <c r="AK15" s="214"/>
      <c r="AL15" s="214"/>
      <c r="AM15" s="214"/>
      <c r="AN15" s="214"/>
      <c r="AO15" s="214"/>
      <c r="AP15" s="214"/>
      <c r="AQ15" s="214"/>
      <c r="AR15" s="214"/>
      <c r="AS15" s="214"/>
      <c r="AT15" s="214"/>
      <c r="AU15" s="214"/>
      <c r="AV15" s="214"/>
      <c r="AW15" s="214"/>
      <c r="AX15" s="214"/>
      <c r="AY15" s="214"/>
      <c r="AZ15" s="214"/>
      <c r="BA15" s="252" t="str">
        <f>C15</f>
        <v>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v>
      </c>
      <c r="BB15" s="214"/>
      <c r="BC15" s="214"/>
      <c r="BD15" s="214"/>
      <c r="BE15" s="214"/>
      <c r="BF15" s="214"/>
      <c r="BG15" s="214"/>
      <c r="BH15" s="214"/>
    </row>
    <row r="16" spans="1:60" outlineLevel="1" x14ac:dyDescent="0.2">
      <c r="A16" s="231"/>
      <c r="B16" s="232"/>
      <c r="C16" s="264" t="s">
        <v>109</v>
      </c>
      <c r="D16" s="234"/>
      <c r="E16" s="235"/>
      <c r="F16" s="233"/>
      <c r="G16" s="233"/>
      <c r="H16" s="233"/>
      <c r="I16" s="233"/>
      <c r="J16" s="233"/>
      <c r="K16" s="233"/>
      <c r="L16" s="233"/>
      <c r="M16" s="233"/>
      <c r="N16" s="233"/>
      <c r="O16" s="233"/>
      <c r="P16" s="233"/>
      <c r="Q16" s="233"/>
      <c r="R16" s="233"/>
      <c r="S16" s="233"/>
      <c r="T16" s="233"/>
      <c r="U16" s="233"/>
      <c r="V16" s="233"/>
      <c r="W16" s="233"/>
      <c r="X16" s="233"/>
      <c r="Y16" s="214"/>
      <c r="Z16" s="214"/>
      <c r="AA16" s="214"/>
      <c r="AB16" s="214"/>
      <c r="AC16" s="214"/>
      <c r="AD16" s="214"/>
      <c r="AE16" s="214"/>
      <c r="AF16" s="214"/>
      <c r="AG16" s="214" t="s">
        <v>110</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1"/>
      <c r="B17" s="232"/>
      <c r="C17" s="264" t="s">
        <v>118</v>
      </c>
      <c r="D17" s="234"/>
      <c r="E17" s="235">
        <v>96</v>
      </c>
      <c r="F17" s="233"/>
      <c r="G17" s="233"/>
      <c r="H17" s="233"/>
      <c r="I17" s="233"/>
      <c r="J17" s="233"/>
      <c r="K17" s="233"/>
      <c r="L17" s="233"/>
      <c r="M17" s="233"/>
      <c r="N17" s="233"/>
      <c r="O17" s="233"/>
      <c r="P17" s="233"/>
      <c r="Q17" s="233"/>
      <c r="R17" s="233"/>
      <c r="S17" s="233"/>
      <c r="T17" s="233"/>
      <c r="U17" s="233"/>
      <c r="V17" s="233"/>
      <c r="W17" s="233"/>
      <c r="X17" s="233"/>
      <c r="Y17" s="214"/>
      <c r="Z17" s="214"/>
      <c r="AA17" s="214"/>
      <c r="AB17" s="214"/>
      <c r="AC17" s="214"/>
      <c r="AD17" s="214"/>
      <c r="AE17" s="214"/>
      <c r="AF17" s="214"/>
      <c r="AG17" s="214" t="s">
        <v>110</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1"/>
      <c r="B18" s="232"/>
      <c r="C18" s="265" t="s">
        <v>112</v>
      </c>
      <c r="D18" s="236"/>
      <c r="E18" s="237">
        <v>96</v>
      </c>
      <c r="F18" s="233"/>
      <c r="G18" s="233"/>
      <c r="H18" s="233"/>
      <c r="I18" s="233"/>
      <c r="J18" s="233"/>
      <c r="K18" s="233"/>
      <c r="L18" s="233"/>
      <c r="M18" s="233"/>
      <c r="N18" s="233"/>
      <c r="O18" s="233"/>
      <c r="P18" s="233"/>
      <c r="Q18" s="233"/>
      <c r="R18" s="233"/>
      <c r="S18" s="233"/>
      <c r="T18" s="233"/>
      <c r="U18" s="233"/>
      <c r="V18" s="233"/>
      <c r="W18" s="233"/>
      <c r="X18" s="233"/>
      <c r="Y18" s="214"/>
      <c r="Z18" s="214"/>
      <c r="AA18" s="214"/>
      <c r="AB18" s="214"/>
      <c r="AC18" s="214"/>
      <c r="AD18" s="214"/>
      <c r="AE18" s="214"/>
      <c r="AF18" s="214"/>
      <c r="AG18" s="214" t="s">
        <v>110</v>
      </c>
      <c r="AH18" s="214">
        <v>1</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x14ac:dyDescent="0.2">
      <c r="A19" s="239" t="s">
        <v>101</v>
      </c>
      <c r="B19" s="240" t="s">
        <v>66</v>
      </c>
      <c r="C19" s="262" t="s">
        <v>67</v>
      </c>
      <c r="D19" s="241"/>
      <c r="E19" s="242"/>
      <c r="F19" s="243"/>
      <c r="G19" s="243">
        <f>SUMIF(AG20:AG23,"&lt;&gt;NOR",G20:G23)</f>
        <v>0</v>
      </c>
      <c r="H19" s="243"/>
      <c r="I19" s="243">
        <f>SUM(I20:I23)</f>
        <v>0</v>
      </c>
      <c r="J19" s="243"/>
      <c r="K19" s="243">
        <f>SUM(K20:K23)</f>
        <v>0</v>
      </c>
      <c r="L19" s="243"/>
      <c r="M19" s="243">
        <f>SUM(M20:M23)</f>
        <v>0</v>
      </c>
      <c r="N19" s="243"/>
      <c r="O19" s="243">
        <f>SUM(O20:O23)</f>
        <v>0.03</v>
      </c>
      <c r="P19" s="243"/>
      <c r="Q19" s="243">
        <f>SUM(Q20:Q23)</f>
        <v>0</v>
      </c>
      <c r="R19" s="243"/>
      <c r="S19" s="243"/>
      <c r="T19" s="244"/>
      <c r="U19" s="238"/>
      <c r="V19" s="238">
        <f>SUM(V20:V23)</f>
        <v>15.02</v>
      </c>
      <c r="W19" s="238"/>
      <c r="X19" s="238"/>
      <c r="AG19" t="s">
        <v>102</v>
      </c>
    </row>
    <row r="20" spans="1:60" ht="22.5" outlineLevel="1" x14ac:dyDescent="0.2">
      <c r="A20" s="254">
        <v>3</v>
      </c>
      <c r="B20" s="255" t="s">
        <v>119</v>
      </c>
      <c r="C20" s="267" t="s">
        <v>120</v>
      </c>
      <c r="D20" s="256" t="s">
        <v>121</v>
      </c>
      <c r="E20" s="257">
        <v>1</v>
      </c>
      <c r="F20" s="258"/>
      <c r="G20" s="259">
        <f>ROUND(E20*F20,2)</f>
        <v>0</v>
      </c>
      <c r="H20" s="258"/>
      <c r="I20" s="259">
        <f>ROUND(E20*H20,2)</f>
        <v>0</v>
      </c>
      <c r="J20" s="258"/>
      <c r="K20" s="259">
        <f>ROUND(E20*J20,2)</f>
        <v>0</v>
      </c>
      <c r="L20" s="259">
        <v>15</v>
      </c>
      <c r="M20" s="259">
        <f>G20*(1+L20/100)</f>
        <v>0</v>
      </c>
      <c r="N20" s="259">
        <v>4.6000000000000001E-4</v>
      </c>
      <c r="O20" s="259">
        <f>ROUND(E20*N20,2)</f>
        <v>0</v>
      </c>
      <c r="P20" s="259">
        <v>0</v>
      </c>
      <c r="Q20" s="259">
        <f>ROUND(E20*P20,2)</f>
        <v>0</v>
      </c>
      <c r="R20" s="259"/>
      <c r="S20" s="259" t="s">
        <v>106</v>
      </c>
      <c r="T20" s="260" t="s">
        <v>106</v>
      </c>
      <c r="U20" s="233">
        <v>7.508</v>
      </c>
      <c r="V20" s="233">
        <f>ROUND(E20*U20,2)</f>
        <v>7.51</v>
      </c>
      <c r="W20" s="233"/>
      <c r="X20" s="233" t="s">
        <v>107</v>
      </c>
      <c r="Y20" s="214"/>
      <c r="Z20" s="214"/>
      <c r="AA20" s="214"/>
      <c r="AB20" s="214"/>
      <c r="AC20" s="214"/>
      <c r="AD20" s="214"/>
      <c r="AE20" s="214"/>
      <c r="AF20" s="214"/>
      <c r="AG20" s="214" t="s">
        <v>108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54">
        <v>4</v>
      </c>
      <c r="B21" s="255" t="s">
        <v>122</v>
      </c>
      <c r="C21" s="267" t="s">
        <v>123</v>
      </c>
      <c r="D21" s="256" t="s">
        <v>121</v>
      </c>
      <c r="E21" s="257">
        <v>1</v>
      </c>
      <c r="F21" s="258"/>
      <c r="G21" s="259">
        <f>ROUND(E21*F21,2)</f>
        <v>0</v>
      </c>
      <c r="H21" s="258"/>
      <c r="I21" s="259">
        <f>ROUND(E21*H21,2)</f>
        <v>0</v>
      </c>
      <c r="J21" s="258"/>
      <c r="K21" s="259">
        <f>ROUND(E21*J21,2)</f>
        <v>0</v>
      </c>
      <c r="L21" s="259">
        <v>15</v>
      </c>
      <c r="M21" s="259">
        <f>G21*(1+L21/100)</f>
        <v>0</v>
      </c>
      <c r="N21" s="259">
        <v>4.6000000000000001E-4</v>
      </c>
      <c r="O21" s="259">
        <f>ROUND(E21*N21,2)</f>
        <v>0</v>
      </c>
      <c r="P21" s="259">
        <v>0</v>
      </c>
      <c r="Q21" s="259">
        <f>ROUND(E21*P21,2)</f>
        <v>0</v>
      </c>
      <c r="R21" s="259"/>
      <c r="S21" s="259" t="s">
        <v>124</v>
      </c>
      <c r="T21" s="260" t="s">
        <v>125</v>
      </c>
      <c r="U21" s="233">
        <v>7.508</v>
      </c>
      <c r="V21" s="233">
        <f>ROUND(E21*U21,2)</f>
        <v>7.51</v>
      </c>
      <c r="W21" s="233"/>
      <c r="X21" s="233" t="s">
        <v>107</v>
      </c>
      <c r="Y21" s="214"/>
      <c r="Z21" s="214"/>
      <c r="AA21" s="214"/>
      <c r="AB21" s="214"/>
      <c r="AC21" s="214"/>
      <c r="AD21" s="214"/>
      <c r="AE21" s="214"/>
      <c r="AF21" s="214"/>
      <c r="AG21" s="214" t="s">
        <v>108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45">
        <v>5</v>
      </c>
      <c r="B22" s="246" t="s">
        <v>126</v>
      </c>
      <c r="C22" s="263" t="s">
        <v>127</v>
      </c>
      <c r="D22" s="247" t="s">
        <v>128</v>
      </c>
      <c r="E22" s="248">
        <v>1</v>
      </c>
      <c r="F22" s="249"/>
      <c r="G22" s="250">
        <f>ROUND(E22*F22,2)</f>
        <v>0</v>
      </c>
      <c r="H22" s="249"/>
      <c r="I22" s="250">
        <f>ROUND(E22*H22,2)</f>
        <v>0</v>
      </c>
      <c r="J22" s="249"/>
      <c r="K22" s="250">
        <f>ROUND(E22*J22,2)</f>
        <v>0</v>
      </c>
      <c r="L22" s="250">
        <v>15</v>
      </c>
      <c r="M22" s="250">
        <f>G22*(1+L22/100)</f>
        <v>0</v>
      </c>
      <c r="N22" s="250">
        <v>2.5999999999999999E-2</v>
      </c>
      <c r="O22" s="250">
        <f>ROUND(E22*N22,2)</f>
        <v>0.03</v>
      </c>
      <c r="P22" s="250">
        <v>0</v>
      </c>
      <c r="Q22" s="250">
        <f>ROUND(E22*P22,2)</f>
        <v>0</v>
      </c>
      <c r="R22" s="250" t="s">
        <v>129</v>
      </c>
      <c r="S22" s="250" t="s">
        <v>106</v>
      </c>
      <c r="T22" s="251" t="s">
        <v>106</v>
      </c>
      <c r="U22" s="233">
        <v>0</v>
      </c>
      <c r="V22" s="233">
        <f>ROUND(E22*U22,2)</f>
        <v>0</v>
      </c>
      <c r="W22" s="233"/>
      <c r="X22" s="233" t="s">
        <v>130</v>
      </c>
      <c r="Y22" s="214"/>
      <c r="Z22" s="214"/>
      <c r="AA22" s="214"/>
      <c r="AB22" s="214"/>
      <c r="AC22" s="214"/>
      <c r="AD22" s="214"/>
      <c r="AE22" s="214"/>
      <c r="AF22" s="214"/>
      <c r="AG22" s="214" t="s">
        <v>131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56.25" outlineLevel="1" x14ac:dyDescent="0.2">
      <c r="A23" s="231"/>
      <c r="B23" s="232"/>
      <c r="C23" s="266" t="s">
        <v>132</v>
      </c>
      <c r="D23" s="253"/>
      <c r="E23" s="253"/>
      <c r="F23" s="253"/>
      <c r="G23" s="253"/>
      <c r="H23" s="233"/>
      <c r="I23" s="233"/>
      <c r="J23" s="233"/>
      <c r="K23" s="233"/>
      <c r="L23" s="233"/>
      <c r="M23" s="233"/>
      <c r="N23" s="233"/>
      <c r="O23" s="233"/>
      <c r="P23" s="233"/>
      <c r="Q23" s="233"/>
      <c r="R23" s="233"/>
      <c r="S23" s="233"/>
      <c r="T23" s="233"/>
      <c r="U23" s="233"/>
      <c r="V23" s="233"/>
      <c r="W23" s="233"/>
      <c r="X23" s="233"/>
      <c r="Y23" s="214"/>
      <c r="Z23" s="214"/>
      <c r="AA23" s="214"/>
      <c r="AB23" s="214"/>
      <c r="AC23" s="214"/>
      <c r="AD23" s="214"/>
      <c r="AE23" s="214"/>
      <c r="AF23" s="214"/>
      <c r="AG23" s="214" t="s">
        <v>117</v>
      </c>
      <c r="AH23" s="214"/>
      <c r="AI23" s="214"/>
      <c r="AJ23" s="214"/>
      <c r="AK23" s="214"/>
      <c r="AL23" s="214"/>
      <c r="AM23" s="214"/>
      <c r="AN23" s="214"/>
      <c r="AO23" s="214"/>
      <c r="AP23" s="214"/>
      <c r="AQ23" s="214"/>
      <c r="AR23" s="214"/>
      <c r="AS23" s="214"/>
      <c r="AT23" s="214"/>
      <c r="AU23" s="214"/>
      <c r="AV23" s="214"/>
      <c r="AW23" s="214"/>
      <c r="AX23" s="214"/>
      <c r="AY23" s="214"/>
      <c r="AZ23" s="214"/>
      <c r="BA23" s="252" t="str">
        <f>C23</f>
        <v>kotel plynový  nástěnný, kondenzační; vytápění a ohřev TUV; odtah spalin přes zeď(turbo); energ.třída kotle A; ocelový; palivo zemní plyn, propan; jmen.tepelný výkon 24,0 kW; v = 700 mm; š = 395 mm; hloubka kotle 279 mm; průměr odkouření koaxiální 60/100, dělené 80/80 mm; specifický průtok TUV 11,5 l/min; množství TUV ohřáté o 25 °C 13,8 l/min; jmen.tepelný příkon TUV 24,7 kW; jmen.tepelný příkon topení 20,6 kW; hořák; krytí IP X5D</v>
      </c>
      <c r="BB23" s="214"/>
      <c r="BC23" s="214"/>
      <c r="BD23" s="214"/>
      <c r="BE23" s="214"/>
      <c r="BF23" s="214"/>
      <c r="BG23" s="214"/>
      <c r="BH23" s="214"/>
    </row>
    <row r="24" spans="1:60" x14ac:dyDescent="0.2">
      <c r="A24" s="239" t="s">
        <v>101</v>
      </c>
      <c r="B24" s="240" t="s">
        <v>68</v>
      </c>
      <c r="C24" s="262" t="s">
        <v>69</v>
      </c>
      <c r="D24" s="241"/>
      <c r="E24" s="242"/>
      <c r="F24" s="243"/>
      <c r="G24" s="243">
        <f>SUMIF(AG25:AG32,"&lt;&gt;NOR",G25:G32)</f>
        <v>0</v>
      </c>
      <c r="H24" s="243"/>
      <c r="I24" s="243">
        <f>SUM(I25:I32)</f>
        <v>0</v>
      </c>
      <c r="J24" s="243"/>
      <c r="K24" s="243">
        <f>SUM(K25:K32)</f>
        <v>0</v>
      </c>
      <c r="L24" s="243"/>
      <c r="M24" s="243">
        <f>SUM(M25:M32)</f>
        <v>0</v>
      </c>
      <c r="N24" s="243"/>
      <c r="O24" s="243">
        <f>SUM(O25:O32)</f>
        <v>6.9999999999999993E-2</v>
      </c>
      <c r="P24" s="243"/>
      <c r="Q24" s="243">
        <f>SUM(Q25:Q32)</f>
        <v>0</v>
      </c>
      <c r="R24" s="243"/>
      <c r="S24" s="243"/>
      <c r="T24" s="244"/>
      <c r="U24" s="238"/>
      <c r="V24" s="238">
        <f>SUM(V25:V32)</f>
        <v>24.060000000000002</v>
      </c>
      <c r="W24" s="238"/>
      <c r="X24" s="238"/>
      <c r="AG24" t="s">
        <v>102</v>
      </c>
    </row>
    <row r="25" spans="1:60" outlineLevel="1" x14ac:dyDescent="0.2">
      <c r="A25" s="245">
        <v>6</v>
      </c>
      <c r="B25" s="246" t="s">
        <v>133</v>
      </c>
      <c r="C25" s="263" t="s">
        <v>134</v>
      </c>
      <c r="D25" s="247" t="s">
        <v>135</v>
      </c>
      <c r="E25" s="248">
        <v>40</v>
      </c>
      <c r="F25" s="249"/>
      <c r="G25" s="250">
        <f>ROUND(E25*F25,2)</f>
        <v>0</v>
      </c>
      <c r="H25" s="249"/>
      <c r="I25" s="250">
        <f>ROUND(E25*H25,2)</f>
        <v>0</v>
      </c>
      <c r="J25" s="249"/>
      <c r="K25" s="250">
        <f>ROUND(E25*J25,2)</f>
        <v>0</v>
      </c>
      <c r="L25" s="250">
        <v>15</v>
      </c>
      <c r="M25" s="250">
        <f>G25*(1+L25/100)</f>
        <v>0</v>
      </c>
      <c r="N25" s="250">
        <v>7.6000000000000004E-4</v>
      </c>
      <c r="O25" s="250">
        <f>ROUND(E25*N25,2)</f>
        <v>0.03</v>
      </c>
      <c r="P25" s="250">
        <v>0</v>
      </c>
      <c r="Q25" s="250">
        <f>ROUND(E25*P25,2)</f>
        <v>0</v>
      </c>
      <c r="R25" s="250"/>
      <c r="S25" s="250" t="s">
        <v>106</v>
      </c>
      <c r="T25" s="251" t="s">
        <v>106</v>
      </c>
      <c r="U25" s="233">
        <v>0.29737999999999998</v>
      </c>
      <c r="V25" s="233">
        <f>ROUND(E25*U25,2)</f>
        <v>11.9</v>
      </c>
      <c r="W25" s="233"/>
      <c r="X25" s="233" t="s">
        <v>107</v>
      </c>
      <c r="Y25" s="214"/>
      <c r="Z25" s="214"/>
      <c r="AA25" s="214"/>
      <c r="AB25" s="214"/>
      <c r="AC25" s="214"/>
      <c r="AD25" s="214"/>
      <c r="AE25" s="214"/>
      <c r="AF25" s="214"/>
      <c r="AG25" s="214" t="s">
        <v>108</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1"/>
      <c r="B26" s="232"/>
      <c r="C26" s="266" t="s">
        <v>136</v>
      </c>
      <c r="D26" s="253"/>
      <c r="E26" s="253"/>
      <c r="F26" s="253"/>
      <c r="G26" s="253"/>
      <c r="H26" s="233"/>
      <c r="I26" s="233"/>
      <c r="J26" s="233"/>
      <c r="K26" s="233"/>
      <c r="L26" s="233"/>
      <c r="M26" s="233"/>
      <c r="N26" s="233"/>
      <c r="O26" s="233"/>
      <c r="P26" s="233"/>
      <c r="Q26" s="233"/>
      <c r="R26" s="233"/>
      <c r="S26" s="233"/>
      <c r="T26" s="233"/>
      <c r="U26" s="233"/>
      <c r="V26" s="233"/>
      <c r="W26" s="233"/>
      <c r="X26" s="233"/>
      <c r="Y26" s="214"/>
      <c r="Z26" s="214"/>
      <c r="AA26" s="214"/>
      <c r="AB26" s="214"/>
      <c r="AC26" s="214"/>
      <c r="AD26" s="214"/>
      <c r="AE26" s="214"/>
      <c r="AF26" s="214"/>
      <c r="AG26" s="214" t="s">
        <v>117</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7</v>
      </c>
      <c r="B27" s="246" t="s">
        <v>137</v>
      </c>
      <c r="C27" s="263" t="s">
        <v>138</v>
      </c>
      <c r="D27" s="247" t="s">
        <v>135</v>
      </c>
      <c r="E27" s="248">
        <v>30</v>
      </c>
      <c r="F27" s="249"/>
      <c r="G27" s="250">
        <f>ROUND(E27*F27,2)</f>
        <v>0</v>
      </c>
      <c r="H27" s="249"/>
      <c r="I27" s="250">
        <f>ROUND(E27*H27,2)</f>
        <v>0</v>
      </c>
      <c r="J27" s="249"/>
      <c r="K27" s="250">
        <f>ROUND(E27*J27,2)</f>
        <v>0</v>
      </c>
      <c r="L27" s="250">
        <v>15</v>
      </c>
      <c r="M27" s="250">
        <f>G27*(1+L27/100)</f>
        <v>0</v>
      </c>
      <c r="N27" s="250">
        <v>8.8000000000000003E-4</v>
      </c>
      <c r="O27" s="250">
        <f>ROUND(E27*N27,2)</f>
        <v>0.03</v>
      </c>
      <c r="P27" s="250">
        <v>0</v>
      </c>
      <c r="Q27" s="250">
        <f>ROUND(E27*P27,2)</f>
        <v>0</v>
      </c>
      <c r="R27" s="250"/>
      <c r="S27" s="250" t="s">
        <v>106</v>
      </c>
      <c r="T27" s="251" t="s">
        <v>106</v>
      </c>
      <c r="U27" s="233">
        <v>0.30737999999999999</v>
      </c>
      <c r="V27" s="233">
        <f>ROUND(E27*U27,2)</f>
        <v>9.2200000000000006</v>
      </c>
      <c r="W27" s="233"/>
      <c r="X27" s="233" t="s">
        <v>107</v>
      </c>
      <c r="Y27" s="214"/>
      <c r="Z27" s="214"/>
      <c r="AA27" s="214"/>
      <c r="AB27" s="214"/>
      <c r="AC27" s="214"/>
      <c r="AD27" s="214"/>
      <c r="AE27" s="214"/>
      <c r="AF27" s="214"/>
      <c r="AG27" s="214" t="s">
        <v>108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31"/>
      <c r="B28" s="232"/>
      <c r="C28" s="266" t="s">
        <v>136</v>
      </c>
      <c r="D28" s="253"/>
      <c r="E28" s="253"/>
      <c r="F28" s="253"/>
      <c r="G28" s="253"/>
      <c r="H28" s="233"/>
      <c r="I28" s="233"/>
      <c r="J28" s="233"/>
      <c r="K28" s="233"/>
      <c r="L28" s="233"/>
      <c r="M28" s="233"/>
      <c r="N28" s="233"/>
      <c r="O28" s="233"/>
      <c r="P28" s="233"/>
      <c r="Q28" s="233"/>
      <c r="R28" s="233"/>
      <c r="S28" s="233"/>
      <c r="T28" s="233"/>
      <c r="U28" s="233"/>
      <c r="V28" s="233"/>
      <c r="W28" s="233"/>
      <c r="X28" s="233"/>
      <c r="Y28" s="214"/>
      <c r="Z28" s="214"/>
      <c r="AA28" s="214"/>
      <c r="AB28" s="214"/>
      <c r="AC28" s="214"/>
      <c r="AD28" s="214"/>
      <c r="AE28" s="214"/>
      <c r="AF28" s="214"/>
      <c r="AG28" s="214" t="s">
        <v>117</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5">
        <v>8</v>
      </c>
      <c r="B29" s="246" t="s">
        <v>139</v>
      </c>
      <c r="C29" s="263" t="s">
        <v>140</v>
      </c>
      <c r="D29" s="247" t="s">
        <v>135</v>
      </c>
      <c r="E29" s="248">
        <v>5</v>
      </c>
      <c r="F29" s="249"/>
      <c r="G29" s="250">
        <f>ROUND(E29*F29,2)</f>
        <v>0</v>
      </c>
      <c r="H29" s="249"/>
      <c r="I29" s="250">
        <f>ROUND(E29*H29,2)</f>
        <v>0</v>
      </c>
      <c r="J29" s="249"/>
      <c r="K29" s="250">
        <f>ROUND(E29*J29,2)</f>
        <v>0</v>
      </c>
      <c r="L29" s="250">
        <v>15</v>
      </c>
      <c r="M29" s="250">
        <f>G29*(1+L29/100)</f>
        <v>0</v>
      </c>
      <c r="N29" s="250">
        <v>1.01E-3</v>
      </c>
      <c r="O29" s="250">
        <f>ROUND(E29*N29,2)</f>
        <v>0.01</v>
      </c>
      <c r="P29" s="250">
        <v>0</v>
      </c>
      <c r="Q29" s="250">
        <f>ROUND(E29*P29,2)</f>
        <v>0</v>
      </c>
      <c r="R29" s="250"/>
      <c r="S29" s="250" t="s">
        <v>106</v>
      </c>
      <c r="T29" s="251" t="s">
        <v>106</v>
      </c>
      <c r="U29" s="233">
        <v>0.31738</v>
      </c>
      <c r="V29" s="233">
        <f>ROUND(E29*U29,2)</f>
        <v>1.59</v>
      </c>
      <c r="W29" s="233"/>
      <c r="X29" s="233" t="s">
        <v>107</v>
      </c>
      <c r="Y29" s="214"/>
      <c r="Z29" s="214"/>
      <c r="AA29" s="214"/>
      <c r="AB29" s="214"/>
      <c r="AC29" s="214"/>
      <c r="AD29" s="214"/>
      <c r="AE29" s="214"/>
      <c r="AF29" s="214"/>
      <c r="AG29" s="214" t="s">
        <v>108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1"/>
      <c r="B30" s="232"/>
      <c r="C30" s="266" t="s">
        <v>136</v>
      </c>
      <c r="D30" s="253"/>
      <c r="E30" s="253"/>
      <c r="F30" s="253"/>
      <c r="G30" s="253"/>
      <c r="H30" s="233"/>
      <c r="I30" s="233"/>
      <c r="J30" s="233"/>
      <c r="K30" s="233"/>
      <c r="L30" s="233"/>
      <c r="M30" s="233"/>
      <c r="N30" s="233"/>
      <c r="O30" s="233"/>
      <c r="P30" s="233"/>
      <c r="Q30" s="233"/>
      <c r="R30" s="233"/>
      <c r="S30" s="233"/>
      <c r="T30" s="233"/>
      <c r="U30" s="233"/>
      <c r="V30" s="233"/>
      <c r="W30" s="233"/>
      <c r="X30" s="233"/>
      <c r="Y30" s="214"/>
      <c r="Z30" s="214"/>
      <c r="AA30" s="214"/>
      <c r="AB30" s="214"/>
      <c r="AC30" s="214"/>
      <c r="AD30" s="214"/>
      <c r="AE30" s="214"/>
      <c r="AF30" s="214"/>
      <c r="AG30" s="214" t="s">
        <v>117</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5">
        <v>9</v>
      </c>
      <c r="B31" s="246" t="s">
        <v>141</v>
      </c>
      <c r="C31" s="263" t="s">
        <v>142</v>
      </c>
      <c r="D31" s="247" t="s">
        <v>135</v>
      </c>
      <c r="E31" s="248">
        <v>75</v>
      </c>
      <c r="F31" s="249"/>
      <c r="G31" s="250">
        <f>ROUND(E31*F31,2)</f>
        <v>0</v>
      </c>
      <c r="H31" s="249"/>
      <c r="I31" s="250">
        <f>ROUND(E31*H31,2)</f>
        <v>0</v>
      </c>
      <c r="J31" s="249"/>
      <c r="K31" s="250">
        <f>ROUND(E31*J31,2)</f>
        <v>0</v>
      </c>
      <c r="L31" s="250">
        <v>15</v>
      </c>
      <c r="M31" s="250">
        <f>G31*(1+L31/100)</f>
        <v>0</v>
      </c>
      <c r="N31" s="250">
        <v>0</v>
      </c>
      <c r="O31" s="250">
        <f>ROUND(E31*N31,2)</f>
        <v>0</v>
      </c>
      <c r="P31" s="250">
        <v>0</v>
      </c>
      <c r="Q31" s="250">
        <f>ROUND(E31*P31,2)</f>
        <v>0</v>
      </c>
      <c r="R31" s="250"/>
      <c r="S31" s="250" t="s">
        <v>106</v>
      </c>
      <c r="T31" s="251" t="s">
        <v>106</v>
      </c>
      <c r="U31" s="233">
        <v>1.7999999999999999E-2</v>
      </c>
      <c r="V31" s="233">
        <f>ROUND(E31*U31,2)</f>
        <v>1.35</v>
      </c>
      <c r="W31" s="233"/>
      <c r="X31" s="233" t="s">
        <v>107</v>
      </c>
      <c r="Y31" s="214"/>
      <c r="Z31" s="214"/>
      <c r="AA31" s="214"/>
      <c r="AB31" s="214"/>
      <c r="AC31" s="214"/>
      <c r="AD31" s="214"/>
      <c r="AE31" s="214"/>
      <c r="AF31" s="214"/>
      <c r="AG31" s="214" t="s">
        <v>108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1"/>
      <c r="B32" s="232"/>
      <c r="C32" s="266" t="s">
        <v>143</v>
      </c>
      <c r="D32" s="253"/>
      <c r="E32" s="253"/>
      <c r="F32" s="253"/>
      <c r="G32" s="253"/>
      <c r="H32" s="233"/>
      <c r="I32" s="233"/>
      <c r="J32" s="233"/>
      <c r="K32" s="233"/>
      <c r="L32" s="233"/>
      <c r="M32" s="233"/>
      <c r="N32" s="233"/>
      <c r="O32" s="233"/>
      <c r="P32" s="233"/>
      <c r="Q32" s="233"/>
      <c r="R32" s="233"/>
      <c r="S32" s="233"/>
      <c r="T32" s="233"/>
      <c r="U32" s="233"/>
      <c r="V32" s="233"/>
      <c r="W32" s="233"/>
      <c r="X32" s="233"/>
      <c r="Y32" s="214"/>
      <c r="Z32" s="214"/>
      <c r="AA32" s="214"/>
      <c r="AB32" s="214"/>
      <c r="AC32" s="214"/>
      <c r="AD32" s="214"/>
      <c r="AE32" s="214"/>
      <c r="AF32" s="214"/>
      <c r="AG32" s="214" t="s">
        <v>117</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x14ac:dyDescent="0.2">
      <c r="A33" s="239" t="s">
        <v>101</v>
      </c>
      <c r="B33" s="240" t="s">
        <v>70</v>
      </c>
      <c r="C33" s="262" t="s">
        <v>71</v>
      </c>
      <c r="D33" s="241"/>
      <c r="E33" s="242"/>
      <c r="F33" s="243"/>
      <c r="G33" s="243">
        <f>SUMIF(AG34:AG39,"&lt;&gt;NOR",G34:G39)</f>
        <v>0</v>
      </c>
      <c r="H33" s="243"/>
      <c r="I33" s="243">
        <f>SUM(I34:I39)</f>
        <v>0</v>
      </c>
      <c r="J33" s="243"/>
      <c r="K33" s="243">
        <f>SUM(K34:K39)</f>
        <v>0</v>
      </c>
      <c r="L33" s="243"/>
      <c r="M33" s="243">
        <f>SUM(M34:M39)</f>
        <v>0</v>
      </c>
      <c r="N33" s="243"/>
      <c r="O33" s="243">
        <f>SUM(O34:O39)</f>
        <v>0</v>
      </c>
      <c r="P33" s="243"/>
      <c r="Q33" s="243">
        <f>SUM(Q34:Q39)</f>
        <v>0</v>
      </c>
      <c r="R33" s="243"/>
      <c r="S33" s="243"/>
      <c r="T33" s="244"/>
      <c r="U33" s="238"/>
      <c r="V33" s="238">
        <f>SUM(V34:V39)</f>
        <v>3.27</v>
      </c>
      <c r="W33" s="238"/>
      <c r="X33" s="238"/>
      <c r="AG33" t="s">
        <v>102</v>
      </c>
    </row>
    <row r="34" spans="1:60" ht="22.5" outlineLevel="1" x14ac:dyDescent="0.2">
      <c r="A34" s="254">
        <v>10</v>
      </c>
      <c r="B34" s="255" t="s">
        <v>144</v>
      </c>
      <c r="C34" s="267" t="s">
        <v>145</v>
      </c>
      <c r="D34" s="256" t="s">
        <v>128</v>
      </c>
      <c r="E34" s="257">
        <v>1</v>
      </c>
      <c r="F34" s="258"/>
      <c r="G34" s="259">
        <f>ROUND(E34*F34,2)</f>
        <v>0</v>
      </c>
      <c r="H34" s="258"/>
      <c r="I34" s="259">
        <f>ROUND(E34*H34,2)</f>
        <v>0</v>
      </c>
      <c r="J34" s="258"/>
      <c r="K34" s="259">
        <f>ROUND(E34*J34,2)</f>
        <v>0</v>
      </c>
      <c r="L34" s="259">
        <v>15</v>
      </c>
      <c r="M34" s="259">
        <f>G34*(1+L34/100)</f>
        <v>0</v>
      </c>
      <c r="N34" s="259">
        <v>1.6000000000000001E-4</v>
      </c>
      <c r="O34" s="259">
        <f>ROUND(E34*N34,2)</f>
        <v>0</v>
      </c>
      <c r="P34" s="259">
        <v>0</v>
      </c>
      <c r="Q34" s="259">
        <f>ROUND(E34*P34,2)</f>
        <v>0</v>
      </c>
      <c r="R34" s="259"/>
      <c r="S34" s="259" t="s">
        <v>106</v>
      </c>
      <c r="T34" s="260" t="s">
        <v>125</v>
      </c>
      <c r="U34" s="233">
        <v>0.16500000000000001</v>
      </c>
      <c r="V34" s="233">
        <f>ROUND(E34*U34,2)</f>
        <v>0.17</v>
      </c>
      <c r="W34" s="233"/>
      <c r="X34" s="233" t="s">
        <v>107</v>
      </c>
      <c r="Y34" s="214"/>
      <c r="Z34" s="214"/>
      <c r="AA34" s="214"/>
      <c r="AB34" s="214"/>
      <c r="AC34" s="214"/>
      <c r="AD34" s="214"/>
      <c r="AE34" s="214"/>
      <c r="AF34" s="214"/>
      <c r="AG34" s="214" t="s">
        <v>108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1" x14ac:dyDescent="0.2">
      <c r="A35" s="254">
        <v>11</v>
      </c>
      <c r="B35" s="255" t="s">
        <v>146</v>
      </c>
      <c r="C35" s="267" t="s">
        <v>147</v>
      </c>
      <c r="D35" s="256" t="s">
        <v>128</v>
      </c>
      <c r="E35" s="257">
        <v>2</v>
      </c>
      <c r="F35" s="258"/>
      <c r="G35" s="259">
        <f>ROUND(E35*F35,2)</f>
        <v>0</v>
      </c>
      <c r="H35" s="258"/>
      <c r="I35" s="259">
        <f>ROUND(E35*H35,2)</f>
        <v>0</v>
      </c>
      <c r="J35" s="258"/>
      <c r="K35" s="259">
        <f>ROUND(E35*J35,2)</f>
        <v>0</v>
      </c>
      <c r="L35" s="259">
        <v>15</v>
      </c>
      <c r="M35" s="259">
        <f>G35*(1+L35/100)</f>
        <v>0</v>
      </c>
      <c r="N35" s="259">
        <v>0</v>
      </c>
      <c r="O35" s="259">
        <f>ROUND(E35*N35,2)</f>
        <v>0</v>
      </c>
      <c r="P35" s="259">
        <v>0</v>
      </c>
      <c r="Q35" s="259">
        <f>ROUND(E35*P35,2)</f>
        <v>0</v>
      </c>
      <c r="R35" s="259"/>
      <c r="S35" s="259" t="s">
        <v>124</v>
      </c>
      <c r="T35" s="260" t="s">
        <v>125</v>
      </c>
      <c r="U35" s="233">
        <v>0.20599999999999999</v>
      </c>
      <c r="V35" s="233">
        <f>ROUND(E35*U35,2)</f>
        <v>0.41</v>
      </c>
      <c r="W35" s="233"/>
      <c r="X35" s="233" t="s">
        <v>107</v>
      </c>
      <c r="Y35" s="214"/>
      <c r="Z35" s="214"/>
      <c r="AA35" s="214"/>
      <c r="AB35" s="214"/>
      <c r="AC35" s="214"/>
      <c r="AD35" s="214"/>
      <c r="AE35" s="214"/>
      <c r="AF35" s="214"/>
      <c r="AG35" s="214" t="s">
        <v>108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54">
        <v>12</v>
      </c>
      <c r="B36" s="255" t="s">
        <v>148</v>
      </c>
      <c r="C36" s="267" t="s">
        <v>149</v>
      </c>
      <c r="D36" s="256" t="s">
        <v>128</v>
      </c>
      <c r="E36" s="257">
        <v>2</v>
      </c>
      <c r="F36" s="258"/>
      <c r="G36" s="259">
        <f>ROUND(E36*F36,2)</f>
        <v>0</v>
      </c>
      <c r="H36" s="258"/>
      <c r="I36" s="259">
        <f>ROUND(E36*H36,2)</f>
        <v>0</v>
      </c>
      <c r="J36" s="258"/>
      <c r="K36" s="259">
        <f>ROUND(E36*J36,2)</f>
        <v>0</v>
      </c>
      <c r="L36" s="259">
        <v>15</v>
      </c>
      <c r="M36" s="259">
        <f>G36*(1+L36/100)</f>
        <v>0</v>
      </c>
      <c r="N36" s="259">
        <v>0</v>
      </c>
      <c r="O36" s="259">
        <f>ROUND(E36*N36,2)</f>
        <v>0</v>
      </c>
      <c r="P36" s="259">
        <v>0</v>
      </c>
      <c r="Q36" s="259">
        <f>ROUND(E36*P36,2)</f>
        <v>0</v>
      </c>
      <c r="R36" s="259"/>
      <c r="S36" s="259" t="s">
        <v>124</v>
      </c>
      <c r="T36" s="260" t="s">
        <v>125</v>
      </c>
      <c r="U36" s="233">
        <v>0.16500000000000001</v>
      </c>
      <c r="V36" s="233">
        <f>ROUND(E36*U36,2)</f>
        <v>0.33</v>
      </c>
      <c r="W36" s="233"/>
      <c r="X36" s="233" t="s">
        <v>107</v>
      </c>
      <c r="Y36" s="214"/>
      <c r="Z36" s="214"/>
      <c r="AA36" s="214"/>
      <c r="AB36" s="214"/>
      <c r="AC36" s="214"/>
      <c r="AD36" s="214"/>
      <c r="AE36" s="214"/>
      <c r="AF36" s="214"/>
      <c r="AG36" s="214" t="s">
        <v>108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33.75" outlineLevel="1" x14ac:dyDescent="0.2">
      <c r="A37" s="254">
        <v>13</v>
      </c>
      <c r="B37" s="255" t="s">
        <v>150</v>
      </c>
      <c r="C37" s="267" t="s">
        <v>151</v>
      </c>
      <c r="D37" s="256" t="s">
        <v>128</v>
      </c>
      <c r="E37" s="257">
        <v>5</v>
      </c>
      <c r="F37" s="258"/>
      <c r="G37" s="259">
        <f>ROUND(E37*F37,2)</f>
        <v>0</v>
      </c>
      <c r="H37" s="258"/>
      <c r="I37" s="259">
        <f>ROUND(E37*H37,2)</f>
        <v>0</v>
      </c>
      <c r="J37" s="258"/>
      <c r="K37" s="259">
        <f>ROUND(E37*J37,2)</f>
        <v>0</v>
      </c>
      <c r="L37" s="259">
        <v>15</v>
      </c>
      <c r="M37" s="259">
        <f>G37*(1+L37/100)</f>
        <v>0</v>
      </c>
      <c r="N37" s="259">
        <v>3.4000000000000002E-4</v>
      </c>
      <c r="O37" s="259">
        <f>ROUND(E37*N37,2)</f>
        <v>0</v>
      </c>
      <c r="P37" s="259">
        <v>0</v>
      </c>
      <c r="Q37" s="259">
        <f>ROUND(E37*P37,2)</f>
        <v>0</v>
      </c>
      <c r="R37" s="259"/>
      <c r="S37" s="259" t="s">
        <v>106</v>
      </c>
      <c r="T37" s="260" t="s">
        <v>106</v>
      </c>
      <c r="U37" s="233">
        <v>0.247</v>
      </c>
      <c r="V37" s="233">
        <f>ROUND(E37*U37,2)</f>
        <v>1.24</v>
      </c>
      <c r="W37" s="233"/>
      <c r="X37" s="233" t="s">
        <v>107</v>
      </c>
      <c r="Y37" s="214"/>
      <c r="Z37" s="214"/>
      <c r="AA37" s="214"/>
      <c r="AB37" s="214"/>
      <c r="AC37" s="214"/>
      <c r="AD37" s="214"/>
      <c r="AE37" s="214"/>
      <c r="AF37" s="214"/>
      <c r="AG37" s="214" t="s">
        <v>108</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54">
        <v>14</v>
      </c>
      <c r="B38" s="255" t="s">
        <v>152</v>
      </c>
      <c r="C38" s="267" t="s">
        <v>153</v>
      </c>
      <c r="D38" s="256" t="s">
        <v>128</v>
      </c>
      <c r="E38" s="257">
        <v>5</v>
      </c>
      <c r="F38" s="258"/>
      <c r="G38" s="259">
        <f>ROUND(E38*F38,2)</f>
        <v>0</v>
      </c>
      <c r="H38" s="258"/>
      <c r="I38" s="259">
        <f>ROUND(E38*H38,2)</f>
        <v>0</v>
      </c>
      <c r="J38" s="258"/>
      <c r="K38" s="259">
        <f>ROUND(E38*J38,2)</f>
        <v>0</v>
      </c>
      <c r="L38" s="259">
        <v>15</v>
      </c>
      <c r="M38" s="259">
        <f>G38*(1+L38/100)</f>
        <v>0</v>
      </c>
      <c r="N38" s="259">
        <v>2.3000000000000001E-4</v>
      </c>
      <c r="O38" s="259">
        <f>ROUND(E38*N38,2)</f>
        <v>0</v>
      </c>
      <c r="P38" s="259">
        <v>0</v>
      </c>
      <c r="Q38" s="259">
        <f>ROUND(E38*P38,2)</f>
        <v>0</v>
      </c>
      <c r="R38" s="259"/>
      <c r="S38" s="259" t="s">
        <v>106</v>
      </c>
      <c r="T38" s="260" t="s">
        <v>106</v>
      </c>
      <c r="U38" s="233">
        <v>8.2000000000000003E-2</v>
      </c>
      <c r="V38" s="233">
        <f>ROUND(E38*U38,2)</f>
        <v>0.41</v>
      </c>
      <c r="W38" s="233"/>
      <c r="X38" s="233" t="s">
        <v>107</v>
      </c>
      <c r="Y38" s="214"/>
      <c r="Z38" s="214"/>
      <c r="AA38" s="214"/>
      <c r="AB38" s="214"/>
      <c r="AC38" s="214"/>
      <c r="AD38" s="214"/>
      <c r="AE38" s="214"/>
      <c r="AF38" s="214"/>
      <c r="AG38" s="214" t="s">
        <v>108</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54">
        <v>15</v>
      </c>
      <c r="B39" s="255" t="s">
        <v>154</v>
      </c>
      <c r="C39" s="267" t="s">
        <v>155</v>
      </c>
      <c r="D39" s="256" t="s">
        <v>135</v>
      </c>
      <c r="E39" s="257">
        <v>3</v>
      </c>
      <c r="F39" s="258"/>
      <c r="G39" s="259">
        <f>ROUND(E39*F39,2)</f>
        <v>0</v>
      </c>
      <c r="H39" s="258"/>
      <c r="I39" s="259">
        <f>ROUND(E39*H39,2)</f>
        <v>0</v>
      </c>
      <c r="J39" s="258"/>
      <c r="K39" s="259">
        <f>ROUND(E39*J39,2)</f>
        <v>0</v>
      </c>
      <c r="L39" s="259">
        <v>15</v>
      </c>
      <c r="M39" s="259">
        <f>G39*(1+L39/100)</f>
        <v>0</v>
      </c>
      <c r="N39" s="259">
        <v>2.7999999999999998E-4</v>
      </c>
      <c r="O39" s="259">
        <f>ROUND(E39*N39,2)</f>
        <v>0</v>
      </c>
      <c r="P39" s="259">
        <v>0</v>
      </c>
      <c r="Q39" s="259">
        <f>ROUND(E39*P39,2)</f>
        <v>0</v>
      </c>
      <c r="R39" s="259"/>
      <c r="S39" s="259" t="s">
        <v>106</v>
      </c>
      <c r="T39" s="260" t="s">
        <v>106</v>
      </c>
      <c r="U39" s="233">
        <v>0.23799999999999999</v>
      </c>
      <c r="V39" s="233">
        <f>ROUND(E39*U39,2)</f>
        <v>0.71</v>
      </c>
      <c r="W39" s="233"/>
      <c r="X39" s="233" t="s">
        <v>107</v>
      </c>
      <c r="Y39" s="214"/>
      <c r="Z39" s="214"/>
      <c r="AA39" s="214"/>
      <c r="AB39" s="214"/>
      <c r="AC39" s="214"/>
      <c r="AD39" s="214"/>
      <c r="AE39" s="214"/>
      <c r="AF39" s="214"/>
      <c r="AG39" s="214" t="s">
        <v>108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239" t="s">
        <v>101</v>
      </c>
      <c r="B40" s="240" t="s">
        <v>72</v>
      </c>
      <c r="C40" s="262" t="s">
        <v>73</v>
      </c>
      <c r="D40" s="241"/>
      <c r="E40" s="242"/>
      <c r="F40" s="243"/>
      <c r="G40" s="243">
        <f>SUMIF(AG41:AG50,"&lt;&gt;NOR",G41:G50)</f>
        <v>0</v>
      </c>
      <c r="H40" s="243"/>
      <c r="I40" s="243">
        <f>SUM(I41:I50)</f>
        <v>0</v>
      </c>
      <c r="J40" s="243"/>
      <c r="K40" s="243">
        <f>SUM(K41:K50)</f>
        <v>0</v>
      </c>
      <c r="L40" s="243"/>
      <c r="M40" s="243">
        <f>SUM(M41:M50)</f>
        <v>0</v>
      </c>
      <c r="N40" s="243"/>
      <c r="O40" s="243">
        <f>SUM(O41:O50)</f>
        <v>0.16000000000000003</v>
      </c>
      <c r="P40" s="243"/>
      <c r="Q40" s="243">
        <f>SUM(Q41:Q50)</f>
        <v>0</v>
      </c>
      <c r="R40" s="243"/>
      <c r="S40" s="243"/>
      <c r="T40" s="244"/>
      <c r="U40" s="238"/>
      <c r="V40" s="238">
        <f>SUM(V41:V50)</f>
        <v>4.82</v>
      </c>
      <c r="W40" s="238"/>
      <c r="X40" s="238"/>
      <c r="AG40" t="s">
        <v>102</v>
      </c>
    </row>
    <row r="41" spans="1:60" outlineLevel="1" x14ac:dyDescent="0.2">
      <c r="A41" s="245">
        <v>16</v>
      </c>
      <c r="B41" s="246" t="s">
        <v>156</v>
      </c>
      <c r="C41" s="263" t="s">
        <v>157</v>
      </c>
      <c r="D41" s="247" t="s">
        <v>128</v>
      </c>
      <c r="E41" s="248">
        <v>1</v>
      </c>
      <c r="F41" s="249"/>
      <c r="G41" s="250">
        <f>ROUND(E41*F41,2)</f>
        <v>0</v>
      </c>
      <c r="H41" s="249"/>
      <c r="I41" s="250">
        <f>ROUND(E41*H41,2)</f>
        <v>0</v>
      </c>
      <c r="J41" s="249"/>
      <c r="K41" s="250">
        <f>ROUND(E41*J41,2)</f>
        <v>0</v>
      </c>
      <c r="L41" s="250">
        <v>15</v>
      </c>
      <c r="M41" s="250">
        <f>G41*(1+L41/100)</f>
        <v>0</v>
      </c>
      <c r="N41" s="250">
        <v>1.8149999999999999E-2</v>
      </c>
      <c r="O41" s="250">
        <f>ROUND(E41*N41,2)</f>
        <v>0.02</v>
      </c>
      <c r="P41" s="250">
        <v>0</v>
      </c>
      <c r="Q41" s="250">
        <f>ROUND(E41*P41,2)</f>
        <v>0</v>
      </c>
      <c r="R41" s="250"/>
      <c r="S41" s="250" t="s">
        <v>106</v>
      </c>
      <c r="T41" s="251" t="s">
        <v>106</v>
      </c>
      <c r="U41" s="233">
        <v>0.91300000000000003</v>
      </c>
      <c r="V41" s="233">
        <f>ROUND(E41*U41,2)</f>
        <v>0.91</v>
      </c>
      <c r="W41" s="233"/>
      <c r="X41" s="233" t="s">
        <v>107</v>
      </c>
      <c r="Y41" s="214"/>
      <c r="Z41" s="214"/>
      <c r="AA41" s="214"/>
      <c r="AB41" s="214"/>
      <c r="AC41" s="214"/>
      <c r="AD41" s="214"/>
      <c r="AE41" s="214"/>
      <c r="AF41" s="214"/>
      <c r="AG41" s="214" t="s">
        <v>108</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33.75" outlineLevel="1" x14ac:dyDescent="0.2">
      <c r="A42" s="231"/>
      <c r="B42" s="232"/>
      <c r="C42" s="266" t="s">
        <v>158</v>
      </c>
      <c r="D42" s="253"/>
      <c r="E42" s="253"/>
      <c r="F42" s="253"/>
      <c r="G42" s="253"/>
      <c r="H42" s="233"/>
      <c r="I42" s="233"/>
      <c r="J42" s="233"/>
      <c r="K42" s="233"/>
      <c r="L42" s="233"/>
      <c r="M42" s="233"/>
      <c r="N42" s="233"/>
      <c r="O42" s="233"/>
      <c r="P42" s="233"/>
      <c r="Q42" s="233"/>
      <c r="R42" s="233"/>
      <c r="S42" s="233"/>
      <c r="T42" s="233"/>
      <c r="U42" s="233"/>
      <c r="V42" s="233"/>
      <c r="W42" s="233"/>
      <c r="X42" s="233"/>
      <c r="Y42" s="214"/>
      <c r="Z42" s="214"/>
      <c r="AA42" s="214"/>
      <c r="AB42" s="214"/>
      <c r="AC42" s="214"/>
      <c r="AD42" s="214"/>
      <c r="AE42" s="214"/>
      <c r="AF42" s="214"/>
      <c r="AG42" s="214" t="s">
        <v>117</v>
      </c>
      <c r="AH42" s="214"/>
      <c r="AI42" s="214"/>
      <c r="AJ42" s="214"/>
      <c r="AK42" s="214"/>
      <c r="AL42" s="214"/>
      <c r="AM42" s="214"/>
      <c r="AN42" s="214"/>
      <c r="AO42" s="214"/>
      <c r="AP42" s="214"/>
      <c r="AQ42" s="214"/>
      <c r="AR42" s="214"/>
      <c r="AS42" s="214"/>
      <c r="AT42" s="214"/>
      <c r="AU42" s="214"/>
      <c r="AV42" s="214"/>
      <c r="AW42" s="214"/>
      <c r="AX42" s="214"/>
      <c r="AY42" s="214"/>
      <c r="AZ42" s="214"/>
      <c r="BA42" s="252" t="str">
        <f>C42</f>
        <v>Otopná tělesa panelová počet desek 2, počet přídavných přestupných ploch 2, výška 600 mm, délka 500 mm, levé nebo pravé boční připojení,s nuceným nebo samotížným oběhem, čelní deska profilovaná, včetně dodávky materiálu</v>
      </c>
      <c r="BB42" s="214"/>
      <c r="BC42" s="214"/>
      <c r="BD42" s="214"/>
      <c r="BE42" s="214"/>
      <c r="BF42" s="214"/>
      <c r="BG42" s="214"/>
      <c r="BH42" s="214"/>
    </row>
    <row r="43" spans="1:60" outlineLevel="1" x14ac:dyDescent="0.2">
      <c r="A43" s="245">
        <v>17</v>
      </c>
      <c r="B43" s="246" t="s">
        <v>159</v>
      </c>
      <c r="C43" s="263" t="s">
        <v>160</v>
      </c>
      <c r="D43" s="247" t="s">
        <v>128</v>
      </c>
      <c r="E43" s="248">
        <v>1</v>
      </c>
      <c r="F43" s="249"/>
      <c r="G43" s="250">
        <f>ROUND(E43*F43,2)</f>
        <v>0</v>
      </c>
      <c r="H43" s="249"/>
      <c r="I43" s="250">
        <f>ROUND(E43*H43,2)</f>
        <v>0</v>
      </c>
      <c r="J43" s="249"/>
      <c r="K43" s="250">
        <f>ROUND(E43*J43,2)</f>
        <v>0</v>
      </c>
      <c r="L43" s="250">
        <v>15</v>
      </c>
      <c r="M43" s="250">
        <f>G43*(1+L43/100)</f>
        <v>0</v>
      </c>
      <c r="N43" s="250">
        <v>3.6299999999999999E-2</v>
      </c>
      <c r="O43" s="250">
        <f>ROUND(E43*N43,2)</f>
        <v>0.04</v>
      </c>
      <c r="P43" s="250">
        <v>0</v>
      </c>
      <c r="Q43" s="250">
        <f>ROUND(E43*P43,2)</f>
        <v>0</v>
      </c>
      <c r="R43" s="250"/>
      <c r="S43" s="250" t="s">
        <v>106</v>
      </c>
      <c r="T43" s="251" t="s">
        <v>106</v>
      </c>
      <c r="U43" s="233">
        <v>0.95299999999999996</v>
      </c>
      <c r="V43" s="233">
        <f>ROUND(E43*U43,2)</f>
        <v>0.95</v>
      </c>
      <c r="W43" s="233"/>
      <c r="X43" s="233" t="s">
        <v>107</v>
      </c>
      <c r="Y43" s="214"/>
      <c r="Z43" s="214"/>
      <c r="AA43" s="214"/>
      <c r="AB43" s="214"/>
      <c r="AC43" s="214"/>
      <c r="AD43" s="214"/>
      <c r="AE43" s="214"/>
      <c r="AF43" s="214"/>
      <c r="AG43" s="214" t="s">
        <v>108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33.75" outlineLevel="1" x14ac:dyDescent="0.2">
      <c r="A44" s="231"/>
      <c r="B44" s="232"/>
      <c r="C44" s="266" t="s">
        <v>161</v>
      </c>
      <c r="D44" s="253"/>
      <c r="E44" s="253"/>
      <c r="F44" s="253"/>
      <c r="G44" s="253"/>
      <c r="H44" s="233"/>
      <c r="I44" s="233"/>
      <c r="J44" s="233"/>
      <c r="K44" s="233"/>
      <c r="L44" s="233"/>
      <c r="M44" s="233"/>
      <c r="N44" s="233"/>
      <c r="O44" s="233"/>
      <c r="P44" s="233"/>
      <c r="Q44" s="233"/>
      <c r="R44" s="233"/>
      <c r="S44" s="233"/>
      <c r="T44" s="233"/>
      <c r="U44" s="233"/>
      <c r="V44" s="233"/>
      <c r="W44" s="233"/>
      <c r="X44" s="233"/>
      <c r="Y44" s="214"/>
      <c r="Z44" s="214"/>
      <c r="AA44" s="214"/>
      <c r="AB44" s="214"/>
      <c r="AC44" s="214"/>
      <c r="AD44" s="214"/>
      <c r="AE44" s="214"/>
      <c r="AF44" s="214"/>
      <c r="AG44" s="214" t="s">
        <v>117</v>
      </c>
      <c r="AH44" s="214"/>
      <c r="AI44" s="214"/>
      <c r="AJ44" s="214"/>
      <c r="AK44" s="214"/>
      <c r="AL44" s="214"/>
      <c r="AM44" s="214"/>
      <c r="AN44" s="214"/>
      <c r="AO44" s="214"/>
      <c r="AP44" s="214"/>
      <c r="AQ44" s="214"/>
      <c r="AR44" s="214"/>
      <c r="AS44" s="214"/>
      <c r="AT44" s="214"/>
      <c r="AU44" s="214"/>
      <c r="AV44" s="214"/>
      <c r="AW44" s="214"/>
      <c r="AX44" s="214"/>
      <c r="AY44" s="214"/>
      <c r="AZ44" s="214"/>
      <c r="BA44" s="252" t="str">
        <f>C44</f>
        <v>Otopná tělesa panelová počet desek 2, počet přídavných přestupných ploch 2, výška 600 mm, délka 1000 mm, levé nebo pravé boční připojení,s nuceným nebo samotížným oběhem, čelní deska profilovaná, včetně dodávky materiálu</v>
      </c>
      <c r="BB44" s="214"/>
      <c r="BC44" s="214"/>
      <c r="BD44" s="214"/>
      <c r="BE44" s="214"/>
      <c r="BF44" s="214"/>
      <c r="BG44" s="214"/>
      <c r="BH44" s="214"/>
    </row>
    <row r="45" spans="1:60" outlineLevel="1" x14ac:dyDescent="0.2">
      <c r="A45" s="245">
        <v>18</v>
      </c>
      <c r="B45" s="246" t="s">
        <v>162</v>
      </c>
      <c r="C45" s="263" t="s">
        <v>163</v>
      </c>
      <c r="D45" s="247" t="s">
        <v>128</v>
      </c>
      <c r="E45" s="248">
        <v>1</v>
      </c>
      <c r="F45" s="249"/>
      <c r="G45" s="250">
        <f>ROUND(E45*F45,2)</f>
        <v>0</v>
      </c>
      <c r="H45" s="249"/>
      <c r="I45" s="250">
        <f>ROUND(E45*H45,2)</f>
        <v>0</v>
      </c>
      <c r="J45" s="249"/>
      <c r="K45" s="250">
        <f>ROUND(E45*J45,2)</f>
        <v>0</v>
      </c>
      <c r="L45" s="250">
        <v>15</v>
      </c>
      <c r="M45" s="250">
        <f>G45*(1+L45/100)</f>
        <v>0</v>
      </c>
      <c r="N45" s="250">
        <v>4.3560000000000001E-2</v>
      </c>
      <c r="O45" s="250">
        <f>ROUND(E45*N45,2)</f>
        <v>0.04</v>
      </c>
      <c r="P45" s="250">
        <v>0</v>
      </c>
      <c r="Q45" s="250">
        <f>ROUND(E45*P45,2)</f>
        <v>0</v>
      </c>
      <c r="R45" s="250"/>
      <c r="S45" s="250" t="s">
        <v>106</v>
      </c>
      <c r="T45" s="251" t="s">
        <v>106</v>
      </c>
      <c r="U45" s="233">
        <v>1</v>
      </c>
      <c r="V45" s="233">
        <f>ROUND(E45*U45,2)</f>
        <v>1</v>
      </c>
      <c r="W45" s="233"/>
      <c r="X45" s="233" t="s">
        <v>107</v>
      </c>
      <c r="Y45" s="214"/>
      <c r="Z45" s="214"/>
      <c r="AA45" s="214"/>
      <c r="AB45" s="214"/>
      <c r="AC45" s="214"/>
      <c r="AD45" s="214"/>
      <c r="AE45" s="214"/>
      <c r="AF45" s="214"/>
      <c r="AG45" s="214" t="s">
        <v>108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33.75" outlineLevel="1" x14ac:dyDescent="0.2">
      <c r="A46" s="231"/>
      <c r="B46" s="232"/>
      <c r="C46" s="266" t="s">
        <v>164</v>
      </c>
      <c r="D46" s="253"/>
      <c r="E46" s="253"/>
      <c r="F46" s="253"/>
      <c r="G46" s="253"/>
      <c r="H46" s="233"/>
      <c r="I46" s="233"/>
      <c r="J46" s="233"/>
      <c r="K46" s="233"/>
      <c r="L46" s="233"/>
      <c r="M46" s="233"/>
      <c r="N46" s="233"/>
      <c r="O46" s="233"/>
      <c r="P46" s="233"/>
      <c r="Q46" s="233"/>
      <c r="R46" s="233"/>
      <c r="S46" s="233"/>
      <c r="T46" s="233"/>
      <c r="U46" s="233"/>
      <c r="V46" s="233"/>
      <c r="W46" s="233"/>
      <c r="X46" s="233"/>
      <c r="Y46" s="214"/>
      <c r="Z46" s="214"/>
      <c r="AA46" s="214"/>
      <c r="AB46" s="214"/>
      <c r="AC46" s="214"/>
      <c r="AD46" s="214"/>
      <c r="AE46" s="214"/>
      <c r="AF46" s="214"/>
      <c r="AG46" s="214" t="s">
        <v>117</v>
      </c>
      <c r="AH46" s="214"/>
      <c r="AI46" s="214"/>
      <c r="AJ46" s="214"/>
      <c r="AK46" s="214"/>
      <c r="AL46" s="214"/>
      <c r="AM46" s="214"/>
      <c r="AN46" s="214"/>
      <c r="AO46" s="214"/>
      <c r="AP46" s="214"/>
      <c r="AQ46" s="214"/>
      <c r="AR46" s="214"/>
      <c r="AS46" s="214"/>
      <c r="AT46" s="214"/>
      <c r="AU46" s="214"/>
      <c r="AV46" s="214"/>
      <c r="AW46" s="214"/>
      <c r="AX46" s="214"/>
      <c r="AY46" s="214"/>
      <c r="AZ46" s="214"/>
      <c r="BA46" s="252" t="str">
        <f>C46</f>
        <v>Otopná tělesa panelová počet desek 2, počet přídavných přestupných ploch 2, výška 600 mm, délka 1200 mm, levé nebo pravé boční připojení,s nuceným nebo samotížným oběhem, čelní deska profilovaná, včetně dodávky materiálu</v>
      </c>
      <c r="BB46" s="214"/>
      <c r="BC46" s="214"/>
      <c r="BD46" s="214"/>
      <c r="BE46" s="214"/>
      <c r="BF46" s="214"/>
      <c r="BG46" s="214"/>
      <c r="BH46" s="214"/>
    </row>
    <row r="47" spans="1:60" outlineLevel="1" x14ac:dyDescent="0.2">
      <c r="A47" s="245">
        <v>19</v>
      </c>
      <c r="B47" s="246" t="s">
        <v>165</v>
      </c>
      <c r="C47" s="263" t="s">
        <v>166</v>
      </c>
      <c r="D47" s="247" t="s">
        <v>128</v>
      </c>
      <c r="E47" s="248">
        <v>1</v>
      </c>
      <c r="F47" s="249"/>
      <c r="G47" s="250">
        <f>ROUND(E47*F47,2)</f>
        <v>0</v>
      </c>
      <c r="H47" s="249"/>
      <c r="I47" s="250">
        <f>ROUND(E47*H47,2)</f>
        <v>0</v>
      </c>
      <c r="J47" s="249"/>
      <c r="K47" s="250">
        <f>ROUND(E47*J47,2)</f>
        <v>0</v>
      </c>
      <c r="L47" s="250">
        <v>15</v>
      </c>
      <c r="M47" s="250">
        <f>G47*(1+L47/100)</f>
        <v>0</v>
      </c>
      <c r="N47" s="250">
        <v>5.0819999999999997E-2</v>
      </c>
      <c r="O47" s="250">
        <f>ROUND(E47*N47,2)</f>
        <v>0.05</v>
      </c>
      <c r="P47" s="250">
        <v>0</v>
      </c>
      <c r="Q47" s="250">
        <f>ROUND(E47*P47,2)</f>
        <v>0</v>
      </c>
      <c r="R47" s="250"/>
      <c r="S47" s="250" t="s">
        <v>106</v>
      </c>
      <c r="T47" s="251" t="s">
        <v>106</v>
      </c>
      <c r="U47" s="233">
        <v>1.008</v>
      </c>
      <c r="V47" s="233">
        <f>ROUND(E47*U47,2)</f>
        <v>1.01</v>
      </c>
      <c r="W47" s="233"/>
      <c r="X47" s="233" t="s">
        <v>107</v>
      </c>
      <c r="Y47" s="214"/>
      <c r="Z47" s="214"/>
      <c r="AA47" s="214"/>
      <c r="AB47" s="214"/>
      <c r="AC47" s="214"/>
      <c r="AD47" s="214"/>
      <c r="AE47" s="214"/>
      <c r="AF47" s="214"/>
      <c r="AG47" s="214" t="s">
        <v>108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33.75" outlineLevel="1" x14ac:dyDescent="0.2">
      <c r="A48" s="231"/>
      <c r="B48" s="232"/>
      <c r="C48" s="266" t="s">
        <v>167</v>
      </c>
      <c r="D48" s="253"/>
      <c r="E48" s="253"/>
      <c r="F48" s="253"/>
      <c r="G48" s="253"/>
      <c r="H48" s="233"/>
      <c r="I48" s="233"/>
      <c r="J48" s="233"/>
      <c r="K48" s="233"/>
      <c r="L48" s="233"/>
      <c r="M48" s="233"/>
      <c r="N48" s="233"/>
      <c r="O48" s="233"/>
      <c r="P48" s="233"/>
      <c r="Q48" s="233"/>
      <c r="R48" s="233"/>
      <c r="S48" s="233"/>
      <c r="T48" s="233"/>
      <c r="U48" s="233"/>
      <c r="V48" s="233"/>
      <c r="W48" s="233"/>
      <c r="X48" s="233"/>
      <c r="Y48" s="214"/>
      <c r="Z48" s="214"/>
      <c r="AA48" s="214"/>
      <c r="AB48" s="214"/>
      <c r="AC48" s="214"/>
      <c r="AD48" s="214"/>
      <c r="AE48" s="214"/>
      <c r="AF48" s="214"/>
      <c r="AG48" s="214" t="s">
        <v>117</v>
      </c>
      <c r="AH48" s="214"/>
      <c r="AI48" s="214"/>
      <c r="AJ48" s="214"/>
      <c r="AK48" s="214"/>
      <c r="AL48" s="214"/>
      <c r="AM48" s="214"/>
      <c r="AN48" s="214"/>
      <c r="AO48" s="214"/>
      <c r="AP48" s="214"/>
      <c r="AQ48" s="214"/>
      <c r="AR48" s="214"/>
      <c r="AS48" s="214"/>
      <c r="AT48" s="214"/>
      <c r="AU48" s="214"/>
      <c r="AV48" s="214"/>
      <c r="AW48" s="214"/>
      <c r="AX48" s="214"/>
      <c r="AY48" s="214"/>
      <c r="AZ48" s="214"/>
      <c r="BA48" s="252" t="str">
        <f>C48</f>
        <v>Otopná tělesa panelová počet desek 2, počet přídavných přestupných ploch 2, výška 600 mm, délka 1400 mm, levé nebo pravé boční připojení,s nuceným nebo samotížným oběhem, čelní deska profilovaná, včetně dodávky materiálu</v>
      </c>
      <c r="BB48" s="214"/>
      <c r="BC48" s="214"/>
      <c r="BD48" s="214"/>
      <c r="BE48" s="214"/>
      <c r="BF48" s="214"/>
      <c r="BG48" s="214"/>
      <c r="BH48" s="214"/>
    </row>
    <row r="49" spans="1:60" outlineLevel="1" x14ac:dyDescent="0.2">
      <c r="A49" s="245">
        <v>20</v>
      </c>
      <c r="B49" s="246" t="s">
        <v>168</v>
      </c>
      <c r="C49" s="263" t="s">
        <v>169</v>
      </c>
      <c r="D49" s="247" t="s">
        <v>128</v>
      </c>
      <c r="E49" s="248">
        <v>1</v>
      </c>
      <c r="F49" s="249"/>
      <c r="G49" s="250">
        <f>ROUND(E49*F49,2)</f>
        <v>0</v>
      </c>
      <c r="H49" s="249"/>
      <c r="I49" s="250">
        <f>ROUND(E49*H49,2)</f>
        <v>0</v>
      </c>
      <c r="J49" s="249"/>
      <c r="K49" s="250">
        <f>ROUND(E49*J49,2)</f>
        <v>0</v>
      </c>
      <c r="L49" s="250">
        <v>15</v>
      </c>
      <c r="M49" s="250">
        <f>G49*(1+L49/100)</f>
        <v>0</v>
      </c>
      <c r="N49" s="250">
        <v>1.21E-2</v>
      </c>
      <c r="O49" s="250">
        <f>ROUND(E49*N49,2)</f>
        <v>0.01</v>
      </c>
      <c r="P49" s="250">
        <v>0</v>
      </c>
      <c r="Q49" s="250">
        <f>ROUND(E49*P49,2)</f>
        <v>0</v>
      </c>
      <c r="R49" s="250"/>
      <c r="S49" s="250" t="s">
        <v>106</v>
      </c>
      <c r="T49" s="251" t="s">
        <v>106</v>
      </c>
      <c r="U49" s="233">
        <v>0.94799999999999995</v>
      </c>
      <c r="V49" s="233">
        <f>ROUND(E49*U49,2)</f>
        <v>0.95</v>
      </c>
      <c r="W49" s="233"/>
      <c r="X49" s="233" t="s">
        <v>107</v>
      </c>
      <c r="Y49" s="214"/>
      <c r="Z49" s="214"/>
      <c r="AA49" s="214"/>
      <c r="AB49" s="214"/>
      <c r="AC49" s="214"/>
      <c r="AD49" s="214"/>
      <c r="AE49" s="214"/>
      <c r="AF49" s="214"/>
      <c r="AG49" s="214" t="s">
        <v>108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33.75" outlineLevel="1" x14ac:dyDescent="0.2">
      <c r="A50" s="231"/>
      <c r="B50" s="232"/>
      <c r="C50" s="266" t="s">
        <v>170</v>
      </c>
      <c r="D50" s="253"/>
      <c r="E50" s="253"/>
      <c r="F50" s="253"/>
      <c r="G50" s="253"/>
      <c r="H50" s="233"/>
      <c r="I50" s="233"/>
      <c r="J50" s="233"/>
      <c r="K50" s="233"/>
      <c r="L50" s="233"/>
      <c r="M50" s="233"/>
      <c r="N50" s="233"/>
      <c r="O50" s="233"/>
      <c r="P50" s="233"/>
      <c r="Q50" s="233"/>
      <c r="R50" s="233"/>
      <c r="S50" s="233"/>
      <c r="T50" s="233"/>
      <c r="U50" s="233"/>
      <c r="V50" s="233"/>
      <c r="W50" s="233"/>
      <c r="X50" s="233"/>
      <c r="Y50" s="214"/>
      <c r="Z50" s="214"/>
      <c r="AA50" s="214"/>
      <c r="AB50" s="214"/>
      <c r="AC50" s="214"/>
      <c r="AD50" s="214"/>
      <c r="AE50" s="214"/>
      <c r="AF50" s="214"/>
      <c r="AG50" s="214" t="s">
        <v>117</v>
      </c>
      <c r="AH50" s="214"/>
      <c r="AI50" s="214"/>
      <c r="AJ50" s="214"/>
      <c r="AK50" s="214"/>
      <c r="AL50" s="214"/>
      <c r="AM50" s="214"/>
      <c r="AN50" s="214"/>
      <c r="AO50" s="214"/>
      <c r="AP50" s="214"/>
      <c r="AQ50" s="214"/>
      <c r="AR50" s="214"/>
      <c r="AS50" s="214"/>
      <c r="AT50" s="214"/>
      <c r="AU50" s="214"/>
      <c r="AV50" s="214"/>
      <c r="AW50" s="214"/>
      <c r="AX50" s="214"/>
      <c r="AY50" s="214"/>
      <c r="AZ50" s="214"/>
      <c r="BA50" s="252" t="str">
        <f>C50</f>
        <v>Otopná tělesa koupelnová trubkové otopné těleso rovné, spodní zdola dolů nebo oboustranné shora dolů připojení, výška 1500 mm, šířka 600 mm, průměr trubek 20 mm, objem tělesa 6,9 l, včetně dodávky materiálu</v>
      </c>
      <c r="BB50" s="214"/>
      <c r="BC50" s="214"/>
      <c r="BD50" s="214"/>
      <c r="BE50" s="214"/>
      <c r="BF50" s="214"/>
      <c r="BG50" s="214"/>
      <c r="BH50" s="214"/>
    </row>
    <row r="51" spans="1:60" x14ac:dyDescent="0.2">
      <c r="A51" s="3"/>
      <c r="B51" s="4"/>
      <c r="C51" s="268"/>
      <c r="D51" s="6"/>
      <c r="E51" s="3"/>
      <c r="F51" s="3"/>
      <c r="G51" s="3"/>
      <c r="H51" s="3"/>
      <c r="I51" s="3"/>
      <c r="J51" s="3"/>
      <c r="K51" s="3"/>
      <c r="L51" s="3"/>
      <c r="M51" s="3"/>
      <c r="N51" s="3"/>
      <c r="O51" s="3"/>
      <c r="P51" s="3"/>
      <c r="Q51" s="3"/>
      <c r="R51" s="3"/>
      <c r="S51" s="3"/>
      <c r="T51" s="3"/>
      <c r="U51" s="3"/>
      <c r="V51" s="3"/>
      <c r="W51" s="3"/>
      <c r="X51" s="3"/>
      <c r="AE51">
        <v>15</v>
      </c>
      <c r="AF51">
        <v>21</v>
      </c>
      <c r="AG51" t="s">
        <v>88</v>
      </c>
    </row>
    <row r="52" spans="1:60" x14ac:dyDescent="0.2">
      <c r="A52" s="217"/>
      <c r="B52" s="218" t="s">
        <v>31</v>
      </c>
      <c r="C52" s="269"/>
      <c r="D52" s="219"/>
      <c r="E52" s="220"/>
      <c r="F52" s="220"/>
      <c r="G52" s="261">
        <f>G8+G13+G19+G24+G33+G40</f>
        <v>0</v>
      </c>
      <c r="H52" s="3"/>
      <c r="I52" s="3"/>
      <c r="J52" s="3"/>
      <c r="K52" s="3"/>
      <c r="L52" s="3"/>
      <c r="M52" s="3"/>
      <c r="N52" s="3"/>
      <c r="O52" s="3"/>
      <c r="P52" s="3"/>
      <c r="Q52" s="3"/>
      <c r="R52" s="3"/>
      <c r="S52" s="3"/>
      <c r="T52" s="3"/>
      <c r="U52" s="3"/>
      <c r="V52" s="3"/>
      <c r="W52" s="3"/>
      <c r="X52" s="3"/>
      <c r="AE52">
        <f>SUMIF(L7:L50,AE51,G7:G50)</f>
        <v>0</v>
      </c>
      <c r="AF52">
        <f>SUMIF(L7:L50,AF51,G7:G50)</f>
        <v>0</v>
      </c>
      <c r="AG52" t="s">
        <v>171</v>
      </c>
    </row>
    <row r="53" spans="1:60" x14ac:dyDescent="0.2">
      <c r="A53" s="3"/>
      <c r="B53" s="4"/>
      <c r="C53" s="268"/>
      <c r="D53" s="6"/>
      <c r="E53" s="3"/>
      <c r="F53" s="3"/>
      <c r="G53" s="3"/>
      <c r="H53" s="3"/>
      <c r="I53" s="3"/>
      <c r="J53" s="3"/>
      <c r="K53" s="3"/>
      <c r="L53" s="3"/>
      <c r="M53" s="3"/>
      <c r="N53" s="3"/>
      <c r="O53" s="3"/>
      <c r="P53" s="3"/>
      <c r="Q53" s="3"/>
      <c r="R53" s="3"/>
      <c r="S53" s="3"/>
      <c r="T53" s="3"/>
      <c r="U53" s="3"/>
      <c r="V53" s="3"/>
      <c r="W53" s="3"/>
      <c r="X53" s="3"/>
    </row>
    <row r="54" spans="1:60" x14ac:dyDescent="0.2">
      <c r="A54" s="3"/>
      <c r="B54" s="4"/>
      <c r="C54" s="268"/>
      <c r="D54" s="6"/>
      <c r="E54" s="3"/>
      <c r="F54" s="3"/>
      <c r="G54" s="3"/>
      <c r="H54" s="3"/>
      <c r="I54" s="3"/>
      <c r="J54" s="3"/>
      <c r="K54" s="3"/>
      <c r="L54" s="3"/>
      <c r="M54" s="3"/>
      <c r="N54" s="3"/>
      <c r="O54" s="3"/>
      <c r="P54" s="3"/>
      <c r="Q54" s="3"/>
      <c r="R54" s="3"/>
      <c r="S54" s="3"/>
      <c r="T54" s="3"/>
      <c r="U54" s="3"/>
      <c r="V54" s="3"/>
      <c r="W54" s="3"/>
      <c r="X54" s="3"/>
    </row>
    <row r="55" spans="1:60" x14ac:dyDescent="0.2">
      <c r="A55" s="221" t="s">
        <v>172</v>
      </c>
      <c r="B55" s="221"/>
      <c r="C55" s="270"/>
      <c r="D55" s="6"/>
      <c r="E55" s="3"/>
      <c r="F55" s="3"/>
      <c r="G55" s="3"/>
      <c r="H55" s="3"/>
      <c r="I55" s="3"/>
      <c r="J55" s="3"/>
      <c r="K55" s="3"/>
      <c r="L55" s="3"/>
      <c r="M55" s="3"/>
      <c r="N55" s="3"/>
      <c r="O55" s="3"/>
      <c r="P55" s="3"/>
      <c r="Q55" s="3"/>
      <c r="R55" s="3"/>
      <c r="S55" s="3"/>
      <c r="T55" s="3"/>
      <c r="U55" s="3"/>
      <c r="V55" s="3"/>
      <c r="W55" s="3"/>
      <c r="X55" s="3"/>
    </row>
    <row r="56" spans="1:60" x14ac:dyDescent="0.2">
      <c r="A56" s="222"/>
      <c r="B56" s="223"/>
      <c r="C56" s="271"/>
      <c r="D56" s="223"/>
      <c r="E56" s="223"/>
      <c r="F56" s="223"/>
      <c r="G56" s="224"/>
      <c r="H56" s="3"/>
      <c r="I56" s="3"/>
      <c r="J56" s="3"/>
      <c r="K56" s="3"/>
      <c r="L56" s="3"/>
      <c r="M56" s="3"/>
      <c r="N56" s="3"/>
      <c r="O56" s="3"/>
      <c r="P56" s="3"/>
      <c r="Q56" s="3"/>
      <c r="R56" s="3"/>
      <c r="S56" s="3"/>
      <c r="T56" s="3"/>
      <c r="U56" s="3"/>
      <c r="V56" s="3"/>
      <c r="W56" s="3"/>
      <c r="X56" s="3"/>
      <c r="AG56" t="s">
        <v>173</v>
      </c>
    </row>
    <row r="57" spans="1:60" x14ac:dyDescent="0.2">
      <c r="A57" s="225"/>
      <c r="B57" s="226"/>
      <c r="C57" s="272"/>
      <c r="D57" s="226"/>
      <c r="E57" s="226"/>
      <c r="F57" s="226"/>
      <c r="G57" s="227"/>
      <c r="H57" s="3"/>
      <c r="I57" s="3"/>
      <c r="J57" s="3"/>
      <c r="K57" s="3"/>
      <c r="L57" s="3"/>
      <c r="M57" s="3"/>
      <c r="N57" s="3"/>
      <c r="O57" s="3"/>
      <c r="P57" s="3"/>
      <c r="Q57" s="3"/>
      <c r="R57" s="3"/>
      <c r="S57" s="3"/>
      <c r="T57" s="3"/>
      <c r="U57" s="3"/>
      <c r="V57" s="3"/>
      <c r="W57" s="3"/>
      <c r="X57" s="3"/>
    </row>
    <row r="58" spans="1:60" x14ac:dyDescent="0.2">
      <c r="A58" s="225"/>
      <c r="B58" s="226"/>
      <c r="C58" s="272"/>
      <c r="D58" s="226"/>
      <c r="E58" s="226"/>
      <c r="F58" s="226"/>
      <c r="G58" s="227"/>
      <c r="H58" s="3"/>
      <c r="I58" s="3"/>
      <c r="J58" s="3"/>
      <c r="K58" s="3"/>
      <c r="L58" s="3"/>
      <c r="M58" s="3"/>
      <c r="N58" s="3"/>
      <c r="O58" s="3"/>
      <c r="P58" s="3"/>
      <c r="Q58" s="3"/>
      <c r="R58" s="3"/>
      <c r="S58" s="3"/>
      <c r="T58" s="3"/>
      <c r="U58" s="3"/>
      <c r="V58" s="3"/>
      <c r="W58" s="3"/>
      <c r="X58" s="3"/>
    </row>
    <row r="59" spans="1:60" x14ac:dyDescent="0.2">
      <c r="A59" s="225"/>
      <c r="B59" s="226"/>
      <c r="C59" s="272"/>
      <c r="D59" s="226"/>
      <c r="E59" s="226"/>
      <c r="F59" s="226"/>
      <c r="G59" s="227"/>
      <c r="H59" s="3"/>
      <c r="I59" s="3"/>
      <c r="J59" s="3"/>
      <c r="K59" s="3"/>
      <c r="L59" s="3"/>
      <c r="M59" s="3"/>
      <c r="N59" s="3"/>
      <c r="O59" s="3"/>
      <c r="P59" s="3"/>
      <c r="Q59" s="3"/>
      <c r="R59" s="3"/>
      <c r="S59" s="3"/>
      <c r="T59" s="3"/>
      <c r="U59" s="3"/>
      <c r="V59" s="3"/>
      <c r="W59" s="3"/>
      <c r="X59" s="3"/>
    </row>
    <row r="60" spans="1:60" x14ac:dyDescent="0.2">
      <c r="A60" s="228"/>
      <c r="B60" s="229"/>
      <c r="C60" s="273"/>
      <c r="D60" s="229"/>
      <c r="E60" s="229"/>
      <c r="F60" s="229"/>
      <c r="G60" s="230"/>
      <c r="H60" s="3"/>
      <c r="I60" s="3"/>
      <c r="J60" s="3"/>
      <c r="K60" s="3"/>
      <c r="L60" s="3"/>
      <c r="M60" s="3"/>
      <c r="N60" s="3"/>
      <c r="O60" s="3"/>
      <c r="P60" s="3"/>
      <c r="Q60" s="3"/>
      <c r="R60" s="3"/>
      <c r="S60" s="3"/>
      <c r="T60" s="3"/>
      <c r="U60" s="3"/>
      <c r="V60" s="3"/>
      <c r="W60" s="3"/>
      <c r="X60" s="3"/>
    </row>
    <row r="61" spans="1:60" x14ac:dyDescent="0.2">
      <c r="A61" s="3"/>
      <c r="B61" s="4"/>
      <c r="C61" s="268"/>
      <c r="D61" s="6"/>
      <c r="E61" s="3"/>
      <c r="F61" s="3"/>
      <c r="G61" s="3"/>
      <c r="H61" s="3"/>
      <c r="I61" s="3"/>
      <c r="J61" s="3"/>
      <c r="K61" s="3"/>
      <c r="L61" s="3"/>
      <c r="M61" s="3"/>
      <c r="N61" s="3"/>
      <c r="O61" s="3"/>
      <c r="P61" s="3"/>
      <c r="Q61" s="3"/>
      <c r="R61" s="3"/>
      <c r="S61" s="3"/>
      <c r="T61" s="3"/>
      <c r="U61" s="3"/>
      <c r="V61" s="3"/>
      <c r="W61" s="3"/>
      <c r="X61" s="3"/>
    </row>
    <row r="62" spans="1:60" x14ac:dyDescent="0.2">
      <c r="C62" s="274"/>
      <c r="D62" s="10"/>
      <c r="AG62" t="s">
        <v>174</v>
      </c>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7">
    <mergeCell ref="C50:G50"/>
    <mergeCell ref="C30:G30"/>
    <mergeCell ref="C32:G32"/>
    <mergeCell ref="C42:G42"/>
    <mergeCell ref="C44:G44"/>
    <mergeCell ref="C46:G46"/>
    <mergeCell ref="C48:G48"/>
    <mergeCell ref="A1:G1"/>
    <mergeCell ref="C2:G2"/>
    <mergeCell ref="C3:G3"/>
    <mergeCell ref="C4:G4"/>
    <mergeCell ref="A55:C55"/>
    <mergeCell ref="A56:G60"/>
    <mergeCell ref="C15:G15"/>
    <mergeCell ref="C23:G23"/>
    <mergeCell ref="C26:G26"/>
    <mergeCell ref="C28:G2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22.12 22.12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'22.12 22.12 Pol'!Názvy_tisku</vt:lpstr>
      <vt:lpstr>oadresa</vt:lpstr>
      <vt:lpstr>Stavba!Objednatel</vt:lpstr>
      <vt:lpstr>Stavba!Objekt</vt:lpstr>
      <vt:lpstr>'22.12 22.12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Mikulik</dc:creator>
  <cp:lastModifiedBy>Michal Mikulík</cp:lastModifiedBy>
  <cp:lastPrinted>2019-03-19T12:27:02Z</cp:lastPrinted>
  <dcterms:created xsi:type="dcterms:W3CDTF">2009-04-08T07:15:50Z</dcterms:created>
  <dcterms:modified xsi:type="dcterms:W3CDTF">2022-01-30T15:53:38Z</dcterms:modified>
</cp:coreProperties>
</file>