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5B5D16EA-7B93-47C7-9DE5-A4DBC31078AF}" xr6:coauthVersionLast="47" xr6:coauthVersionMax="47" xr10:uidLastSave="{00000000-0000-0000-0000-000000000000}"/>
  <bookViews>
    <workbookView xWindow="75" yWindow="3915" windowWidth="28800" windowHeight="15435" xr2:uid="{00000000-000D-0000-FFFF-FFFF00000000}"/>
  </bookViews>
  <sheets>
    <sheet name="Rekapitulace stavby" sheetId="1" r:id="rId1"/>
    <sheet name="1.1 - učebna informatiky" sheetId="2" r:id="rId2"/>
    <sheet name="1.2 - učebna informatiky" sheetId="3" r:id="rId3"/>
    <sheet name="1.3 - učebna informatiky" sheetId="4" r:id="rId4"/>
  </sheets>
  <definedNames>
    <definedName name="_xlnm._FilterDatabase" localSheetId="1" hidden="1">'1.1 - učebna informatiky'!$C$141:$K$294</definedName>
    <definedName name="_xlnm._FilterDatabase" localSheetId="2" hidden="1">'1.2 - učebna informatiky'!$C$138:$K$430</definedName>
    <definedName name="_xlnm._FilterDatabase" localSheetId="3" hidden="1">'1.3 - učebna informatiky'!$C$129:$K$164</definedName>
    <definedName name="_xlnm.Print_Titles" localSheetId="1">'1.1 - učebna informatiky'!$141:$141</definedName>
    <definedName name="_xlnm.Print_Titles" localSheetId="2">'1.2 - učebna informatiky'!$138:$138</definedName>
    <definedName name="_xlnm.Print_Titles" localSheetId="3">'1.3 - učebna informatiky'!$129:$129</definedName>
    <definedName name="_xlnm.Print_Titles" localSheetId="0">'Rekapitulace stavby'!$92:$92</definedName>
    <definedName name="_xlnm.Print_Area" localSheetId="1">'1.1 - učebna informatiky'!$C$4:$J$76,'1.1 - učebna informatiky'!$C$82:$J$123,'1.1 - učebna informatiky'!$C$129:$J$294</definedName>
    <definedName name="_xlnm.Print_Area" localSheetId="2">'1.2 - učebna informatiky'!$C$4:$J$76,'1.2 - učebna informatiky'!$C$82:$J$120,'1.2 - učebna informatiky'!$C$126:$J$430</definedName>
    <definedName name="_xlnm.Print_Area" localSheetId="3">'1.3 - učebna informatiky'!$C$4:$J$76,'1.3 - učebna informatiky'!$C$82:$J$111,'1.3 - učebna informatiky'!$C$117:$J$164</definedName>
    <definedName name="_xlnm.Print_Area" localSheetId="0">'Rekapitulace stavby'!$D$4:$AO$76,'Rekapitulace stavby'!$C$82:$AQ$105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4" l="1"/>
  <c r="J38" i="4"/>
  <c r="AY97" i="1" s="1"/>
  <c r="J37" i="4"/>
  <c r="AX97" i="1" s="1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F126" i="4"/>
  <c r="F124" i="4"/>
  <c r="E122" i="4"/>
  <c r="BI109" i="4"/>
  <c r="BH109" i="4"/>
  <c r="BG109" i="4"/>
  <c r="BF109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BG106" i="4"/>
  <c r="BF106" i="4"/>
  <c r="BE106" i="4"/>
  <c r="BI105" i="4"/>
  <c r="BH105" i="4"/>
  <c r="BG105" i="4"/>
  <c r="BF105" i="4"/>
  <c r="BE105" i="4"/>
  <c r="BI104" i="4"/>
  <c r="BH104" i="4"/>
  <c r="BG104" i="4"/>
  <c r="BF104" i="4"/>
  <c r="BE104" i="4"/>
  <c r="F91" i="4"/>
  <c r="F89" i="4"/>
  <c r="E87" i="4"/>
  <c r="J24" i="4"/>
  <c r="E24" i="4"/>
  <c r="J92" i="4" s="1"/>
  <c r="J23" i="4"/>
  <c r="J21" i="4"/>
  <c r="E21" i="4"/>
  <c r="J91" i="4"/>
  <c r="J20" i="4"/>
  <c r="J18" i="4"/>
  <c r="E18" i="4"/>
  <c r="F127" i="4"/>
  <c r="J17" i="4"/>
  <c r="J12" i="4"/>
  <c r="J124" i="4" s="1"/>
  <c r="E7" i="4"/>
  <c r="E120" i="4" s="1"/>
  <c r="J39" i="3"/>
  <c r="J38" i="3"/>
  <c r="AY96" i="1" s="1"/>
  <c r="J37" i="3"/>
  <c r="AX96" i="1" s="1"/>
  <c r="BI429" i="3"/>
  <c r="BH429" i="3"/>
  <c r="BG429" i="3"/>
  <c r="BF429" i="3"/>
  <c r="T429" i="3"/>
  <c r="R429" i="3"/>
  <c r="P429" i="3"/>
  <c r="BI427" i="3"/>
  <c r="BH427" i="3"/>
  <c r="BG427" i="3"/>
  <c r="BF427" i="3"/>
  <c r="T427" i="3"/>
  <c r="R427" i="3"/>
  <c r="P427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3" i="3"/>
  <c r="BH403" i="3"/>
  <c r="BG403" i="3"/>
  <c r="BF403" i="3"/>
  <c r="T403" i="3"/>
  <c r="R403" i="3"/>
  <c r="P403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7" i="3"/>
  <c r="BH397" i="3"/>
  <c r="BG397" i="3"/>
  <c r="BF397" i="3"/>
  <c r="T397" i="3"/>
  <c r="R397" i="3"/>
  <c r="P397" i="3"/>
  <c r="BI395" i="3"/>
  <c r="BH395" i="3"/>
  <c r="BG395" i="3"/>
  <c r="BF395" i="3"/>
  <c r="T395" i="3"/>
  <c r="R395" i="3"/>
  <c r="P395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3" i="3"/>
  <c r="BH363" i="3"/>
  <c r="BG363" i="3"/>
  <c r="BF363" i="3"/>
  <c r="T363" i="3"/>
  <c r="R363" i="3"/>
  <c r="P363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F135" i="3"/>
  <c r="F133" i="3"/>
  <c r="E131" i="3"/>
  <c r="BI118" i="3"/>
  <c r="BH118" i="3"/>
  <c r="BG118" i="3"/>
  <c r="BF118" i="3"/>
  <c r="BI117" i="3"/>
  <c r="BH117" i="3"/>
  <c r="BG117" i="3"/>
  <c r="BF117" i="3"/>
  <c r="BE117" i="3"/>
  <c r="BI116" i="3"/>
  <c r="BH116" i="3"/>
  <c r="BG116" i="3"/>
  <c r="BF116" i="3"/>
  <c r="BE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F91" i="3"/>
  <c r="F89" i="3"/>
  <c r="E87" i="3"/>
  <c r="J24" i="3"/>
  <c r="E24" i="3"/>
  <c r="J136" i="3" s="1"/>
  <c r="J23" i="3"/>
  <c r="J21" i="3"/>
  <c r="E21" i="3"/>
  <c r="J135" i="3" s="1"/>
  <c r="J20" i="3"/>
  <c r="J18" i="3"/>
  <c r="E18" i="3"/>
  <c r="F136" i="3" s="1"/>
  <c r="J17" i="3"/>
  <c r="J12" i="3"/>
  <c r="J133" i="3"/>
  <c r="E7" i="3"/>
  <c r="E129" i="3" s="1"/>
  <c r="J39" i="2"/>
  <c r="J38" i="2"/>
  <c r="AY95" i="1" s="1"/>
  <c r="J37" i="2"/>
  <c r="AX95" i="1" s="1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T216" i="2"/>
  <c r="R217" i="2"/>
  <c r="R216" i="2"/>
  <c r="P217" i="2"/>
  <c r="P216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T144" i="2"/>
  <c r="R145" i="2"/>
  <c r="R144" i="2"/>
  <c r="P145" i="2"/>
  <c r="P144" i="2"/>
  <c r="F138" i="2"/>
  <c r="F136" i="2"/>
  <c r="E134" i="2"/>
  <c r="BI121" i="2"/>
  <c r="BH121" i="2"/>
  <c r="BG121" i="2"/>
  <c r="BF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F91" i="2"/>
  <c r="F89" i="2"/>
  <c r="E87" i="2"/>
  <c r="J24" i="2"/>
  <c r="E24" i="2"/>
  <c r="J92" i="2"/>
  <c r="J23" i="2"/>
  <c r="J21" i="2"/>
  <c r="E21" i="2"/>
  <c r="J138" i="2"/>
  <c r="J20" i="2"/>
  <c r="J18" i="2"/>
  <c r="E18" i="2"/>
  <c r="F139" i="2"/>
  <c r="J17" i="2"/>
  <c r="J12" i="2"/>
  <c r="J89" i="2" s="1"/>
  <c r="E7" i="2"/>
  <c r="E132" i="2" s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L90" i="1"/>
  <c r="AM90" i="1"/>
  <c r="AM89" i="1"/>
  <c r="L89" i="1"/>
  <c r="AM87" i="1"/>
  <c r="L87" i="1"/>
  <c r="L85" i="1"/>
  <c r="L84" i="1"/>
  <c r="J213" i="2"/>
  <c r="BK206" i="2"/>
  <c r="J200" i="2"/>
  <c r="J194" i="2"/>
  <c r="J189" i="2"/>
  <c r="J185" i="2"/>
  <c r="J180" i="2"/>
  <c r="BK176" i="2"/>
  <c r="J148" i="2"/>
  <c r="BK291" i="2"/>
  <c r="J287" i="2"/>
  <c r="BK283" i="2"/>
  <c r="BK279" i="2"/>
  <c r="BK275" i="2"/>
  <c r="BK270" i="2"/>
  <c r="BK266" i="2"/>
  <c r="BK261" i="2"/>
  <c r="BK257" i="2"/>
  <c r="BK253" i="2"/>
  <c r="BK246" i="2"/>
  <c r="J244" i="2"/>
  <c r="J240" i="2"/>
  <c r="J236" i="2"/>
  <c r="J232" i="2"/>
  <c r="J224" i="2"/>
  <c r="J168" i="2"/>
  <c r="BK155" i="2"/>
  <c r="J208" i="2"/>
  <c r="J170" i="2"/>
  <c r="J150" i="2"/>
  <c r="BK224" i="2"/>
  <c r="BK166" i="2"/>
  <c r="J152" i="2"/>
  <c r="J425" i="3"/>
  <c r="J417" i="3"/>
  <c r="BK405" i="3"/>
  <c r="BK397" i="3"/>
  <c r="BK391" i="3"/>
  <c r="BK383" i="3"/>
  <c r="J423" i="3"/>
  <c r="BK415" i="3"/>
  <c r="J407" i="3"/>
  <c r="J399" i="3"/>
  <c r="J391" i="3"/>
  <c r="J381" i="3"/>
  <c r="BK373" i="3"/>
  <c r="J367" i="3"/>
  <c r="J354" i="3"/>
  <c r="J346" i="3"/>
  <c r="J338" i="3"/>
  <c r="BK330" i="3"/>
  <c r="J321" i="3"/>
  <c r="J312" i="3"/>
  <c r="J303" i="3"/>
  <c r="BK293" i="3"/>
  <c r="J287" i="3"/>
  <c r="J278" i="3"/>
  <c r="J270" i="3"/>
  <c r="J262" i="3"/>
  <c r="J254" i="3"/>
  <c r="J246" i="3"/>
  <c r="BK238" i="3"/>
  <c r="BK230" i="3"/>
  <c r="BK222" i="3"/>
  <c r="BK210" i="3"/>
  <c r="J202" i="3"/>
  <c r="BK192" i="3"/>
  <c r="BK184" i="3"/>
  <c r="BK176" i="3"/>
  <c r="BK170" i="3"/>
  <c r="BK159" i="3"/>
  <c r="BK150" i="3"/>
  <c r="J142" i="3"/>
  <c r="J373" i="3"/>
  <c r="BK365" i="3"/>
  <c r="J357" i="3"/>
  <c r="BK346" i="3"/>
  <c r="BK338" i="3"/>
  <c r="J327" i="3"/>
  <c r="J319" i="3"/>
  <c r="J310" i="3"/>
  <c r="J301" i="3"/>
  <c r="J291" i="3"/>
  <c r="BK280" i="3"/>
  <c r="J272" i="3"/>
  <c r="BK264" i="3"/>
  <c r="J258" i="3"/>
  <c r="BK250" i="3"/>
  <c r="BK242" i="3"/>
  <c r="J234" i="3"/>
  <c r="J224" i="3"/>
  <c r="J218" i="3"/>
  <c r="J210" i="3"/>
  <c r="BK202" i="3"/>
  <c r="J194" i="3"/>
  <c r="J184" i="3"/>
  <c r="BK172" i="3"/>
  <c r="J166" i="3"/>
  <c r="BK157" i="3"/>
  <c r="BK148" i="3"/>
  <c r="J163" i="4"/>
  <c r="J155" i="4"/>
  <c r="BK145" i="4"/>
  <c r="J137" i="4"/>
  <c r="BK161" i="4"/>
  <c r="BK155" i="4"/>
  <c r="J145" i="4"/>
  <c r="BK135" i="4"/>
  <c r="BK222" i="2"/>
  <c r="BK208" i="2"/>
  <c r="BK200" i="2"/>
  <c r="BK194" i="2"/>
  <c r="BK189" i="2"/>
  <c r="BK187" i="2"/>
  <c r="BK182" i="2"/>
  <c r="BK178" i="2"/>
  <c r="BK164" i="2"/>
  <c r="BK293" i="2"/>
  <c r="J291" i="2"/>
  <c r="BK285" i="2"/>
  <c r="BK281" i="2"/>
  <c r="J279" i="2"/>
  <c r="J275" i="2"/>
  <c r="J270" i="2"/>
  <c r="J266" i="2"/>
  <c r="J261" i="2"/>
  <c r="J257" i="2"/>
  <c r="J253" i="2"/>
  <c r="BK248" i="2"/>
  <c r="BK244" i="2"/>
  <c r="BK240" i="2"/>
  <c r="BK236" i="2"/>
  <c r="J234" i="2"/>
  <c r="J230" i="2"/>
  <c r="J222" i="2"/>
  <c r="J161" i="2"/>
  <c r="BK211" i="2"/>
  <c r="BK150" i="2"/>
  <c r="J159" i="2"/>
  <c r="BK228" i="2"/>
  <c r="BK170" i="2"/>
  <c r="J164" i="2"/>
  <c r="BK145" i="2"/>
  <c r="BK429" i="3"/>
  <c r="BK421" i="3"/>
  <c r="BK412" i="3"/>
  <c r="BK399" i="3"/>
  <c r="J385" i="3"/>
  <c r="J427" i="3"/>
  <c r="J421" i="3"/>
  <c r="BK407" i="3"/>
  <c r="J401" i="3"/>
  <c r="J393" i="3"/>
  <c r="BK385" i="3"/>
  <c r="J375" i="3"/>
  <c r="J365" i="3"/>
  <c r="BK357" i="3"/>
  <c r="BK344" i="3"/>
  <c r="J336" i="3"/>
  <c r="BK327" i="3"/>
  <c r="BK319" i="3"/>
  <c r="BK310" i="3"/>
  <c r="BK301" i="3"/>
  <c r="BK289" i="3"/>
  <c r="J280" i="3"/>
  <c r="BK272" i="3"/>
  <c r="BK266" i="3"/>
  <c r="J260" i="3"/>
  <c r="J252" i="3"/>
  <c r="J242" i="3"/>
  <c r="BK234" i="3"/>
  <c r="J226" i="3"/>
  <c r="BK218" i="3"/>
  <c r="J214" i="3"/>
  <c r="J206" i="3"/>
  <c r="BK198" i="3"/>
  <c r="J190" i="3"/>
  <c r="J182" i="3"/>
  <c r="J174" i="3"/>
  <c r="BK166" i="3"/>
  <c r="J157" i="3"/>
  <c r="J148" i="3"/>
  <c r="J383" i="3"/>
  <c r="BK377" i="3"/>
  <c r="J369" i="3"/>
  <c r="BK360" i="3"/>
  <c r="BK348" i="3"/>
  <c r="BK340" i="3"/>
  <c r="J332" i="3"/>
  <c r="J323" i="3"/>
  <c r="BK315" i="3"/>
  <c r="J306" i="3"/>
  <c r="BK296" i="3"/>
  <c r="J289" i="3"/>
  <c r="J283" i="3"/>
  <c r="J274" i="3"/>
  <c r="J266" i="3"/>
  <c r="BK256" i="3"/>
  <c r="BK246" i="3"/>
  <c r="J238" i="3"/>
  <c r="J230" i="3"/>
  <c r="J222" i="3"/>
  <c r="BK214" i="3"/>
  <c r="BK208" i="3"/>
  <c r="J200" i="3"/>
  <c r="J192" i="3"/>
  <c r="J186" i="3"/>
  <c r="BK178" i="3"/>
  <c r="J170" i="3"/>
  <c r="J159" i="3"/>
  <c r="BK155" i="3"/>
  <c r="BK146" i="3"/>
  <c r="J161" i="4"/>
  <c r="BK151" i="4"/>
  <c r="J143" i="4"/>
  <c r="J135" i="4"/>
  <c r="J159" i="4"/>
  <c r="J149" i="4"/>
  <c r="BK139" i="4"/>
  <c r="J217" i="2"/>
  <c r="BK203" i="2"/>
  <c r="BK197" i="2"/>
  <c r="BK192" i="2"/>
  <c r="J187" i="2"/>
  <c r="J182" i="2"/>
  <c r="J178" i="2"/>
  <c r="BK161" i="2"/>
  <c r="J293" i="2"/>
  <c r="BK287" i="2"/>
  <c r="J285" i="2"/>
  <c r="J281" i="2"/>
  <c r="J277" i="2"/>
  <c r="J273" i="2"/>
  <c r="BK268" i="2"/>
  <c r="BK264" i="2"/>
  <c r="J259" i="2"/>
  <c r="J255" i="2"/>
  <c r="J251" i="2"/>
  <c r="J246" i="2"/>
  <c r="J242" i="2"/>
  <c r="J238" i="2"/>
  <c r="BK232" i="2"/>
  <c r="BK226" i="2"/>
  <c r="J176" i="2"/>
  <c r="BK152" i="2"/>
  <c r="J206" i="2"/>
  <c r="J166" i="2"/>
  <c r="J145" i="2"/>
  <c r="BK220" i="2"/>
  <c r="J157" i="2"/>
  <c r="BK217" i="2"/>
  <c r="BK427" i="3"/>
  <c r="J419" i="3"/>
  <c r="BK410" i="3"/>
  <c r="BK401" i="3"/>
  <c r="BK393" i="3"/>
  <c r="BK387" i="3"/>
  <c r="BK425" i="3"/>
  <c r="BK417" i="3"/>
  <c r="J412" i="3"/>
  <c r="J405" i="3"/>
  <c r="J397" i="3"/>
  <c r="BK389" i="3"/>
  <c r="J379" i="3"/>
  <c r="J371" i="3"/>
  <c r="J363" i="3"/>
  <c r="J352" i="3"/>
  <c r="BK342" i="3"/>
  <c r="J334" i="3"/>
  <c r="BK325" i="3"/>
  <c r="J317" i="3"/>
  <c r="BK308" i="3"/>
  <c r="J296" i="3"/>
  <c r="BK285" i="3"/>
  <c r="BK276" i="3"/>
  <c r="J268" i="3"/>
  <c r="J256" i="3"/>
  <c r="BK248" i="3"/>
  <c r="J240" i="3"/>
  <c r="BK232" i="3"/>
  <c r="BK224" i="3"/>
  <c r="BK216" i="3"/>
  <c r="J208" i="3"/>
  <c r="BK200" i="3"/>
  <c r="BK194" i="3"/>
  <c r="J188" i="3"/>
  <c r="J180" i="3"/>
  <c r="J172" i="3"/>
  <c r="BK161" i="3"/>
  <c r="J152" i="3"/>
  <c r="BK144" i="3"/>
  <c r="BK379" i="3"/>
  <c r="BK371" i="3"/>
  <c r="BK363" i="3"/>
  <c r="BK354" i="3"/>
  <c r="J344" i="3"/>
  <c r="BK336" i="3"/>
  <c r="J325" i="3"/>
  <c r="BK317" i="3"/>
  <c r="J308" i="3"/>
  <c r="BK298" i="3"/>
  <c r="BK287" i="3"/>
  <c r="BK278" i="3"/>
  <c r="BK270" i="3"/>
  <c r="BK262" i="3"/>
  <c r="BK252" i="3"/>
  <c r="J244" i="3"/>
  <c r="J236" i="3"/>
  <c r="BK228" i="3"/>
  <c r="BK220" i="3"/>
  <c r="BK212" i="3"/>
  <c r="BK206" i="3"/>
  <c r="J198" i="3"/>
  <c r="BK188" i="3"/>
  <c r="BK180" i="3"/>
  <c r="BK174" i="3"/>
  <c r="J161" i="3"/>
  <c r="BK152" i="3"/>
  <c r="BK142" i="3"/>
  <c r="BK157" i="4"/>
  <c r="J153" i="4"/>
  <c r="J141" i="4"/>
  <c r="BK133" i="4"/>
  <c r="J157" i="4"/>
  <c r="J151" i="4"/>
  <c r="BK141" i="4"/>
  <c r="J133" i="4"/>
  <c r="J220" i="2"/>
  <c r="J211" i="2"/>
  <c r="J203" i="2"/>
  <c r="J197" i="2"/>
  <c r="J192" i="2"/>
  <c r="BK185" i="2"/>
  <c r="BK180" i="2"/>
  <c r="BK174" i="2"/>
  <c r="AS94" i="1"/>
  <c r="J283" i="2"/>
  <c r="BK277" i="2"/>
  <c r="BK273" i="2"/>
  <c r="J268" i="2"/>
  <c r="J264" i="2"/>
  <c r="BK259" i="2"/>
  <c r="BK255" i="2"/>
  <c r="BK251" i="2"/>
  <c r="J248" i="2"/>
  <c r="BK242" i="2"/>
  <c r="BK238" i="2"/>
  <c r="BK234" i="2"/>
  <c r="BK230" i="2"/>
  <c r="J228" i="2"/>
  <c r="BK148" i="2"/>
  <c r="BK159" i="2"/>
  <c r="J174" i="2"/>
  <c r="BK157" i="2"/>
  <c r="J226" i="2"/>
  <c r="BK168" i="2"/>
  <c r="J155" i="2"/>
  <c r="BK213" i="2"/>
  <c r="BK423" i="3"/>
  <c r="J415" i="3"/>
  <c r="BK403" i="3"/>
  <c r="BK395" i="3"/>
  <c r="J389" i="3"/>
  <c r="J429" i="3"/>
  <c r="BK419" i="3"/>
  <c r="J410" i="3"/>
  <c r="J403" i="3"/>
  <c r="J395" i="3"/>
  <c r="J387" i="3"/>
  <c r="J377" i="3"/>
  <c r="BK369" i="3"/>
  <c r="J360" i="3"/>
  <c r="J348" i="3"/>
  <c r="J340" i="3"/>
  <c r="BK332" i="3"/>
  <c r="BK323" i="3"/>
  <c r="J315" i="3"/>
  <c r="BK306" i="3"/>
  <c r="J298" i="3"/>
  <c r="BK291" i="3"/>
  <c r="BK283" i="3"/>
  <c r="BK274" i="3"/>
  <c r="J264" i="3"/>
  <c r="BK258" i="3"/>
  <c r="J250" i="3"/>
  <c r="BK244" i="3"/>
  <c r="BK236" i="3"/>
  <c r="J228" i="3"/>
  <c r="J220" i="3"/>
  <c r="J212" i="3"/>
  <c r="J204" i="3"/>
  <c r="BK196" i="3"/>
  <c r="BK186" i="3"/>
  <c r="J178" i="3"/>
  <c r="J168" i="3"/>
  <c r="J155" i="3"/>
  <c r="J146" i="3"/>
  <c r="BK381" i="3"/>
  <c r="BK375" i="3"/>
  <c r="BK367" i="3"/>
  <c r="BK352" i="3"/>
  <c r="J342" i="3"/>
  <c r="BK334" i="3"/>
  <c r="J330" i="3"/>
  <c r="BK321" i="3"/>
  <c r="BK312" i="3"/>
  <c r="BK303" i="3"/>
  <c r="J293" i="3"/>
  <c r="J285" i="3"/>
  <c r="J276" i="3"/>
  <c r="BK268" i="3"/>
  <c r="BK260" i="3"/>
  <c r="BK254" i="3"/>
  <c r="J248" i="3"/>
  <c r="BK240" i="3"/>
  <c r="J232" i="3"/>
  <c r="BK226" i="3"/>
  <c r="J216" i="3"/>
  <c r="BK204" i="3"/>
  <c r="J196" i="3"/>
  <c r="BK190" i="3"/>
  <c r="BK182" i="3"/>
  <c r="J176" i="3"/>
  <c r="BK168" i="3"/>
  <c r="J150" i="3"/>
  <c r="J144" i="3"/>
  <c r="BK159" i="4"/>
  <c r="BK149" i="4"/>
  <c r="J139" i="4"/>
  <c r="BK163" i="4"/>
  <c r="BK153" i="4"/>
  <c r="BK143" i="4"/>
  <c r="BK137" i="4"/>
  <c r="T147" i="2" l="1"/>
  <c r="R154" i="2"/>
  <c r="BK163" i="2"/>
  <c r="J163" i="2"/>
  <c r="J101" i="2" s="1"/>
  <c r="P173" i="2"/>
  <c r="R184" i="2"/>
  <c r="P191" i="2"/>
  <c r="P219" i="2"/>
  <c r="BK250" i="2"/>
  <c r="J250" i="2"/>
  <c r="J108" i="2"/>
  <c r="BK263" i="2"/>
  <c r="J263" i="2"/>
  <c r="J109" i="2"/>
  <c r="T272" i="2"/>
  <c r="T290" i="2"/>
  <c r="T289" i="2"/>
  <c r="P141" i="3"/>
  <c r="T154" i="3"/>
  <c r="BK165" i="3"/>
  <c r="J165" i="3" s="1"/>
  <c r="J102" i="3" s="1"/>
  <c r="T295" i="3"/>
  <c r="T314" i="3"/>
  <c r="R329" i="3"/>
  <c r="R351" i="3"/>
  <c r="BK409" i="3"/>
  <c r="J409" i="3" s="1"/>
  <c r="J108" i="3" s="1"/>
  <c r="R414" i="3"/>
  <c r="R147" i="2"/>
  <c r="P154" i="2"/>
  <c r="P163" i="2"/>
  <c r="BK173" i="2"/>
  <c r="J173" i="2"/>
  <c r="J103" i="2" s="1"/>
  <c r="BK184" i="2"/>
  <c r="J184" i="2" s="1"/>
  <c r="J104" i="2" s="1"/>
  <c r="BK191" i="2"/>
  <c r="J191" i="2"/>
  <c r="J105" i="2" s="1"/>
  <c r="R219" i="2"/>
  <c r="P250" i="2"/>
  <c r="P263" i="2"/>
  <c r="R272" i="2"/>
  <c r="BK290" i="2"/>
  <c r="J290" i="2"/>
  <c r="J112" i="2"/>
  <c r="R141" i="3"/>
  <c r="P154" i="3"/>
  <c r="T165" i="3"/>
  <c r="T164" i="3"/>
  <c r="P295" i="3"/>
  <c r="BK314" i="3"/>
  <c r="J314" i="3"/>
  <c r="J104" i="3"/>
  <c r="T329" i="3"/>
  <c r="P351" i="3"/>
  <c r="T409" i="3"/>
  <c r="T350" i="3" s="1"/>
  <c r="BK414" i="3"/>
  <c r="J414" i="3" s="1"/>
  <c r="J109" i="3" s="1"/>
  <c r="BK132" i="4"/>
  <c r="BK131" i="4" s="1"/>
  <c r="J131" i="4" s="1"/>
  <c r="J97" i="4" s="1"/>
  <c r="R132" i="4"/>
  <c r="R131" i="4" s="1"/>
  <c r="BK148" i="4"/>
  <c r="BK147" i="4"/>
  <c r="J147" i="4" s="1"/>
  <c r="J99" i="4" s="1"/>
  <c r="R148" i="4"/>
  <c r="R147" i="4"/>
  <c r="P147" i="2"/>
  <c r="P143" i="2" s="1"/>
  <c r="T154" i="2"/>
  <c r="T163" i="2"/>
  <c r="T173" i="2"/>
  <c r="P184" i="2"/>
  <c r="T191" i="2"/>
  <c r="BK219" i="2"/>
  <c r="J219" i="2" s="1"/>
  <c r="J107" i="2" s="1"/>
  <c r="R250" i="2"/>
  <c r="R263" i="2"/>
  <c r="BK272" i="2"/>
  <c r="J272" i="2" s="1"/>
  <c r="J110" i="2" s="1"/>
  <c r="P290" i="2"/>
  <c r="P289" i="2" s="1"/>
  <c r="T141" i="3"/>
  <c r="R154" i="3"/>
  <c r="R165" i="3"/>
  <c r="R295" i="3"/>
  <c r="R314" i="3"/>
  <c r="BK329" i="3"/>
  <c r="J329" i="3"/>
  <c r="J105" i="3" s="1"/>
  <c r="T351" i="3"/>
  <c r="P409" i="3"/>
  <c r="P414" i="3"/>
  <c r="T132" i="4"/>
  <c r="T131" i="4" s="1"/>
  <c r="P148" i="4"/>
  <c r="P147" i="4"/>
  <c r="BK147" i="2"/>
  <c r="J147" i="2" s="1"/>
  <c r="J99" i="2" s="1"/>
  <c r="BK154" i="2"/>
  <c r="J154" i="2" s="1"/>
  <c r="J100" i="2" s="1"/>
  <c r="R163" i="2"/>
  <c r="R173" i="2"/>
  <c r="T184" i="2"/>
  <c r="R191" i="2"/>
  <c r="T219" i="2"/>
  <c r="T250" i="2"/>
  <c r="T263" i="2"/>
  <c r="P272" i="2"/>
  <c r="R290" i="2"/>
  <c r="R289" i="2"/>
  <c r="BK141" i="3"/>
  <c r="J141" i="3" s="1"/>
  <c r="J98" i="3" s="1"/>
  <c r="BK154" i="3"/>
  <c r="J154" i="3" s="1"/>
  <c r="J99" i="3" s="1"/>
  <c r="P165" i="3"/>
  <c r="BK295" i="3"/>
  <c r="J295" i="3" s="1"/>
  <c r="J103" i="3" s="1"/>
  <c r="P314" i="3"/>
  <c r="P164" i="3" s="1"/>
  <c r="P329" i="3"/>
  <c r="BK351" i="3"/>
  <c r="J351" i="3"/>
  <c r="J107" i="3"/>
  <c r="R409" i="3"/>
  <c r="T414" i="3"/>
  <c r="P132" i="4"/>
  <c r="P131" i="4"/>
  <c r="T148" i="4"/>
  <c r="T147" i="4"/>
  <c r="BK216" i="2"/>
  <c r="J216" i="2"/>
  <c r="J106" i="2" s="1"/>
  <c r="BK144" i="2"/>
  <c r="J144" i="2"/>
  <c r="J98" i="2"/>
  <c r="E85" i="4"/>
  <c r="J89" i="4"/>
  <c r="F92" i="4"/>
  <c r="J126" i="4"/>
  <c r="J127" i="4"/>
  <c r="BE135" i="4"/>
  <c r="BE137" i="4"/>
  <c r="BE139" i="4"/>
  <c r="BE141" i="4"/>
  <c r="BE149" i="4"/>
  <c r="BE153" i="4"/>
  <c r="BE155" i="4"/>
  <c r="BE161" i="4"/>
  <c r="BE133" i="4"/>
  <c r="BE143" i="4"/>
  <c r="BE145" i="4"/>
  <c r="BE151" i="4"/>
  <c r="BE157" i="4"/>
  <c r="BE159" i="4"/>
  <c r="BE163" i="4"/>
  <c r="E85" i="3"/>
  <c r="J89" i="3"/>
  <c r="F92" i="3"/>
  <c r="BE142" i="3"/>
  <c r="BE146" i="3"/>
  <c r="BE148" i="3"/>
  <c r="BE150" i="3"/>
  <c r="BE152" i="3"/>
  <c r="BE155" i="3"/>
  <c r="BE157" i="3"/>
  <c r="BE168" i="3"/>
  <c r="BE174" i="3"/>
  <c r="BE178" i="3"/>
  <c r="BE180" i="3"/>
  <c r="BE182" i="3"/>
  <c r="BE190" i="3"/>
  <c r="BE202" i="3"/>
  <c r="BE204" i="3"/>
  <c r="BE206" i="3"/>
  <c r="BE208" i="3"/>
  <c r="BE212" i="3"/>
  <c r="BE214" i="3"/>
  <c r="BE220" i="3"/>
  <c r="BE222" i="3"/>
  <c r="BE226" i="3"/>
  <c r="BE228" i="3"/>
  <c r="BE230" i="3"/>
  <c r="BE242" i="3"/>
  <c r="BE246" i="3"/>
  <c r="BE250" i="3"/>
  <c r="BE252" i="3"/>
  <c r="BE254" i="3"/>
  <c r="BE256" i="3"/>
  <c r="BE260" i="3"/>
  <c r="BE262" i="3"/>
  <c r="BE264" i="3"/>
  <c r="BE266" i="3"/>
  <c r="BE268" i="3"/>
  <c r="BE270" i="3"/>
  <c r="BE278" i="3"/>
  <c r="BE280" i="3"/>
  <c r="BE285" i="3"/>
  <c r="BE296" i="3"/>
  <c r="BE298" i="3"/>
  <c r="BE303" i="3"/>
  <c r="BE308" i="3"/>
  <c r="BE312" i="3"/>
  <c r="BE315" i="3"/>
  <c r="BE321" i="3"/>
  <c r="BE332" i="3"/>
  <c r="BE334" i="3"/>
  <c r="BE336" i="3"/>
  <c r="BE340" i="3"/>
  <c r="BE346" i="3"/>
  <c r="BE348" i="3"/>
  <c r="BE352" i="3"/>
  <c r="BE354" i="3"/>
  <c r="BE363" i="3"/>
  <c r="BE365" i="3"/>
  <c r="BE371" i="3"/>
  <c r="BE375" i="3"/>
  <c r="BE377" i="3"/>
  <c r="BE379" i="3"/>
  <c r="BE381" i="3"/>
  <c r="J91" i="3"/>
  <c r="J92" i="3"/>
  <c r="BE144" i="3"/>
  <c r="BE159" i="3"/>
  <c r="BE161" i="3"/>
  <c r="BE166" i="3"/>
  <c r="BE170" i="3"/>
  <c r="BE172" i="3"/>
  <c r="BE176" i="3"/>
  <c r="BE184" i="3"/>
  <c r="BE186" i="3"/>
  <c r="BE188" i="3"/>
  <c r="BE192" i="3"/>
  <c r="BE194" i="3"/>
  <c r="BE196" i="3"/>
  <c r="BE198" i="3"/>
  <c r="BE200" i="3"/>
  <c r="BE210" i="3"/>
  <c r="BE216" i="3"/>
  <c r="BE218" i="3"/>
  <c r="BE224" i="3"/>
  <c r="BE232" i="3"/>
  <c r="BE234" i="3"/>
  <c r="BE236" i="3"/>
  <c r="BE238" i="3"/>
  <c r="BE240" i="3"/>
  <c r="BE244" i="3"/>
  <c r="BE248" i="3"/>
  <c r="BE258" i="3"/>
  <c r="BE272" i="3"/>
  <c r="BE274" i="3"/>
  <c r="BE276" i="3"/>
  <c r="BE283" i="3"/>
  <c r="BE287" i="3"/>
  <c r="BE289" i="3"/>
  <c r="BE291" i="3"/>
  <c r="BE293" i="3"/>
  <c r="BE301" i="3"/>
  <c r="BE306" i="3"/>
  <c r="BE310" i="3"/>
  <c r="BE317" i="3"/>
  <c r="BE319" i="3"/>
  <c r="BE323" i="3"/>
  <c r="BE325" i="3"/>
  <c r="BE327" i="3"/>
  <c r="BE330" i="3"/>
  <c r="BE338" i="3"/>
  <c r="BE342" i="3"/>
  <c r="BE344" i="3"/>
  <c r="BE357" i="3"/>
  <c r="BE360" i="3"/>
  <c r="BE367" i="3"/>
  <c r="BE369" i="3"/>
  <c r="BE373" i="3"/>
  <c r="BE383" i="3"/>
  <c r="BE385" i="3"/>
  <c r="BE389" i="3"/>
  <c r="BE397" i="3"/>
  <c r="BE401" i="3"/>
  <c r="BE403" i="3"/>
  <c r="BE405" i="3"/>
  <c r="BE407" i="3"/>
  <c r="BE415" i="3"/>
  <c r="BE417" i="3"/>
  <c r="BE419" i="3"/>
  <c r="BE423" i="3"/>
  <c r="BE425" i="3"/>
  <c r="BE429" i="3"/>
  <c r="BE387" i="3"/>
  <c r="BE391" i="3"/>
  <c r="BE393" i="3"/>
  <c r="BE395" i="3"/>
  <c r="BE399" i="3"/>
  <c r="BE410" i="3"/>
  <c r="BE412" i="3"/>
  <c r="BE421" i="3"/>
  <c r="BE427" i="3"/>
  <c r="BE213" i="2"/>
  <c r="BE220" i="2"/>
  <c r="E85" i="2"/>
  <c r="J91" i="2"/>
  <c r="J136" i="2"/>
  <c r="BE150" i="2"/>
  <c r="BE174" i="2"/>
  <c r="F92" i="2"/>
  <c r="BE159" i="2"/>
  <c r="J139" i="2"/>
  <c r="BE148" i="2"/>
  <c r="BE152" i="2"/>
  <c r="BE157" i="2"/>
  <c r="BE161" i="2"/>
  <c r="BE164" i="2"/>
  <c r="BE170" i="2"/>
  <c r="BE145" i="2"/>
  <c r="BE222" i="2"/>
  <c r="BE224" i="2"/>
  <c r="BE226" i="2"/>
  <c r="BE228" i="2"/>
  <c r="BE230" i="2"/>
  <c r="BE232" i="2"/>
  <c r="BE234" i="2"/>
  <c r="BE236" i="2"/>
  <c r="BE238" i="2"/>
  <c r="BE240" i="2"/>
  <c r="BE242" i="2"/>
  <c r="BE244" i="2"/>
  <c r="BE246" i="2"/>
  <c r="BE248" i="2"/>
  <c r="BE251" i="2"/>
  <c r="BE253" i="2"/>
  <c r="BE255" i="2"/>
  <c r="BE257" i="2"/>
  <c r="BE259" i="2"/>
  <c r="BE261" i="2"/>
  <c r="BE264" i="2"/>
  <c r="BE266" i="2"/>
  <c r="BE268" i="2"/>
  <c r="BE270" i="2"/>
  <c r="BE273" i="2"/>
  <c r="BE275" i="2"/>
  <c r="BE277" i="2"/>
  <c r="BE279" i="2"/>
  <c r="BE281" i="2"/>
  <c r="BE283" i="2"/>
  <c r="BE285" i="2"/>
  <c r="BE287" i="2"/>
  <c r="BE291" i="2"/>
  <c r="BE293" i="2"/>
  <c r="BE155" i="2"/>
  <c r="BE166" i="2"/>
  <c r="BE168" i="2"/>
  <c r="BE176" i="2"/>
  <c r="BE178" i="2"/>
  <c r="BE180" i="2"/>
  <c r="BE182" i="2"/>
  <c r="BE185" i="2"/>
  <c r="BE187" i="2"/>
  <c r="BE189" i="2"/>
  <c r="BE192" i="2"/>
  <c r="BE194" i="2"/>
  <c r="BE197" i="2"/>
  <c r="BE200" i="2"/>
  <c r="BE203" i="2"/>
  <c r="BE206" i="2"/>
  <c r="BE208" i="2"/>
  <c r="BE211" i="2"/>
  <c r="BE217" i="2"/>
  <c r="J36" i="2"/>
  <c r="AW95" i="1" s="1"/>
  <c r="F37" i="3"/>
  <c r="BB96" i="1" s="1"/>
  <c r="F36" i="3"/>
  <c r="BA96" i="1"/>
  <c r="F37" i="2"/>
  <c r="BB95" i="1"/>
  <c r="F36" i="4"/>
  <c r="BA97" i="1"/>
  <c r="F38" i="3"/>
  <c r="BC96" i="1" s="1"/>
  <c r="F39" i="3"/>
  <c r="BD96" i="1"/>
  <c r="F39" i="2"/>
  <c r="BD95" i="1" s="1"/>
  <c r="F38" i="2"/>
  <c r="BC95" i="1"/>
  <c r="J36" i="4"/>
  <c r="AW97" i="1" s="1"/>
  <c r="F39" i="4"/>
  <c r="BD97" i="1"/>
  <c r="F37" i="4"/>
  <c r="BB97" i="1"/>
  <c r="F36" i="2"/>
  <c r="BA95" i="1"/>
  <c r="J36" i="3"/>
  <c r="AW96" i="1" s="1"/>
  <c r="F38" i="4"/>
  <c r="BC97" i="1" s="1"/>
  <c r="P130" i="4" l="1"/>
  <c r="AU97" i="1" s="1"/>
  <c r="T143" i="2"/>
  <c r="T140" i="3"/>
  <c r="T139" i="3" s="1"/>
  <c r="R143" i="2"/>
  <c r="R142" i="2" s="1"/>
  <c r="T130" i="4"/>
  <c r="R164" i="3"/>
  <c r="R130" i="4"/>
  <c r="T163" i="3"/>
  <c r="R172" i="2"/>
  <c r="P350" i="3"/>
  <c r="P163" i="3" s="1"/>
  <c r="R350" i="3"/>
  <c r="P140" i="3"/>
  <c r="T172" i="2"/>
  <c r="T142" i="2"/>
  <c r="R140" i="3"/>
  <c r="P172" i="2"/>
  <c r="P142" i="2"/>
  <c r="AU95" i="1" s="1"/>
  <c r="BK172" i="2"/>
  <c r="J172" i="2" s="1"/>
  <c r="J102" i="2" s="1"/>
  <c r="J132" i="4"/>
  <c r="J98" i="4"/>
  <c r="J148" i="4"/>
  <c r="J100" i="4"/>
  <c r="BK289" i="2"/>
  <c r="J289" i="2"/>
  <c r="J111" i="2" s="1"/>
  <c r="BK140" i="3"/>
  <c r="J140" i="3"/>
  <c r="J97" i="3"/>
  <c r="BK164" i="3"/>
  <c r="J164" i="3" s="1"/>
  <c r="J101" i="3" s="1"/>
  <c r="BK130" i="4"/>
  <c r="J130" i="4"/>
  <c r="J96" i="4" s="1"/>
  <c r="J30" i="4" s="1"/>
  <c r="J109" i="4" s="1"/>
  <c r="J103" i="4" s="1"/>
  <c r="J111" i="4" s="1"/>
  <c r="BK143" i="2"/>
  <c r="J143" i="2"/>
  <c r="J97" i="2" s="1"/>
  <c r="BK350" i="3"/>
  <c r="J350" i="3"/>
  <c r="J106" i="3"/>
  <c r="BC94" i="1"/>
  <c r="AY94" i="1" s="1"/>
  <c r="BA94" i="1"/>
  <c r="AW94" i="1"/>
  <c r="AK33" i="1" s="1"/>
  <c r="BB94" i="1"/>
  <c r="W34" i="1"/>
  <c r="BD94" i="1"/>
  <c r="W36" i="1" s="1"/>
  <c r="P139" i="3" l="1"/>
  <c r="AU96" i="1"/>
  <c r="R163" i="3"/>
  <c r="R139" i="3"/>
  <c r="BE109" i="4"/>
  <c r="J35" i="4" s="1"/>
  <c r="AV97" i="1" s="1"/>
  <c r="AT97" i="1" s="1"/>
  <c r="J31" i="4"/>
  <c r="J32" i="4" s="1"/>
  <c r="AG97" i="1" s="1"/>
  <c r="BK142" i="2"/>
  <c r="J142" i="2"/>
  <c r="J96" i="2" s="1"/>
  <c r="J30" i="2" s="1"/>
  <c r="J121" i="2" s="1"/>
  <c r="BE121" i="2" s="1"/>
  <c r="J35" i="2" s="1"/>
  <c r="AV95" i="1" s="1"/>
  <c r="AT95" i="1" s="1"/>
  <c r="BK163" i="3"/>
  <c r="J163" i="3" s="1"/>
  <c r="J100" i="3" s="1"/>
  <c r="AU94" i="1"/>
  <c r="W35" i="1"/>
  <c r="AX94" i="1"/>
  <c r="F35" i="4"/>
  <c r="AZ97" i="1" s="1"/>
  <c r="W33" i="1"/>
  <c r="AN97" i="1" l="1"/>
  <c r="J41" i="4"/>
  <c r="BK139" i="3"/>
  <c r="J139" i="3"/>
  <c r="J96" i="3" s="1"/>
  <c r="J30" i="3" s="1"/>
  <c r="J118" i="3" s="1"/>
  <c r="J112" i="3" s="1"/>
  <c r="F35" i="2"/>
  <c r="AZ95" i="1" s="1"/>
  <c r="J115" i="2"/>
  <c r="J31" i="2"/>
  <c r="J32" i="2"/>
  <c r="AG95" i="1" s="1"/>
  <c r="AN95" i="1" s="1"/>
  <c r="J120" i="3" l="1"/>
  <c r="J41" i="2"/>
  <c r="BE118" i="3"/>
  <c r="J35" i="3" s="1"/>
  <c r="AV96" i="1" s="1"/>
  <c r="AT96" i="1" s="1"/>
  <c r="J31" i="3"/>
  <c r="J32" i="3" s="1"/>
  <c r="AG96" i="1" s="1"/>
  <c r="J123" i="2"/>
  <c r="J41" i="3" l="1"/>
  <c r="AN96" i="1"/>
  <c r="AG94" i="1"/>
  <c r="AG100" i="1"/>
  <c r="AV100" i="1" s="1"/>
  <c r="BY100" i="1" s="1"/>
  <c r="F35" i="3"/>
  <c r="AZ96" i="1" s="1"/>
  <c r="AZ94" i="1" s="1"/>
  <c r="AV94" i="1" s="1"/>
  <c r="AT94" i="1" s="1"/>
  <c r="AN94" i="1" s="1"/>
  <c r="CD100" i="1" l="1"/>
  <c r="AG101" i="1"/>
  <c r="CD101" i="1" s="1"/>
  <c r="AN100" i="1"/>
  <c r="AG103" i="1"/>
  <c r="CD103" i="1" s="1"/>
  <c r="AG102" i="1"/>
  <c r="CD102" i="1"/>
  <c r="AK26" i="1"/>
  <c r="W32" i="1" l="1"/>
  <c r="AV103" i="1"/>
  <c r="BY103" i="1" s="1"/>
  <c r="AG99" i="1"/>
  <c r="AK27" i="1"/>
  <c r="AK29" i="1" s="1"/>
  <c r="AV101" i="1"/>
  <c r="BY101" i="1"/>
  <c r="AV102" i="1"/>
  <c r="BY102" i="1"/>
  <c r="AN102" i="1" l="1"/>
  <c r="AG105" i="1"/>
  <c r="AN103" i="1"/>
  <c r="AN101" i="1"/>
  <c r="AK32" i="1"/>
  <c r="AK38" i="1"/>
  <c r="AN99" i="1" l="1"/>
  <c r="AN105" i="1"/>
</calcChain>
</file>

<file path=xl/sharedStrings.xml><?xml version="1.0" encoding="utf-8"?>
<sst xmlns="http://schemas.openxmlformats.org/spreadsheetml/2006/main" count="4825" uniqueCount="1110">
  <si>
    <t>Export Komplet</t>
  </si>
  <si>
    <t/>
  </si>
  <si>
    <t>2.0</t>
  </si>
  <si>
    <t>ZAMOK</t>
  </si>
  <si>
    <t>False</t>
  </si>
  <si>
    <t>{4482f7c8-c015-48db-9d17-7a4f9293fe0b}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</si>
  <si>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</si>
  <si>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</si>
  <si>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</si>
  <si>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</si>
  <si>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</si>
  <si>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</si>
  <si>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</si>
  <si>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</si>
  <si>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ZS-B01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</si>
  <si>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</si>
  <si>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</si>
  <si>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</si>
  <si>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</si>
  <si>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</si>
  <si>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Bakalovo nábřeží 8</t>
  </si>
  <si>
    <t>Datum:</t>
  </si>
  <si>
    <t>28. 8. 2023</t>
  </si>
  <si>
    <t>Zadavatel:</t>
  </si>
  <si>
    <t>IČ:</t>
  </si>
  <si>
    <t>48512681</t>
  </si>
  <si>
    <t xml:space="preserve">Základní škola Brno, Bakalovo nábřeží 8, p. o. 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</si>
  <si>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</si>
  <si>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</si>
  <si>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</si>
  <si>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</si>
  <si>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</si>
  <si>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</si>
  <si>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</si>
  <si>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</si>
  <si>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</si>
  <si>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</si>
  <si>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</si>
  <si>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</si>
  <si>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</si>
  <si>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</si>
  <si>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</si>
  <si>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</si>
  <si>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</si>
  <si>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</si>
  <si>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</si>
  <si>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</si>
  <si>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</si>
  <si>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</si>
  <si>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</si>
  <si>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</si>
  <si>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</si>
  <si>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</si>
  <si>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</si>
  <si>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</si>
  <si>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</si>
  <si>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</si>
  <si>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</si>
  <si>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</si>
  <si>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</si>
  <si>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</si>
  <si>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</si>
  <si>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</si>
  <si>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</si>
  <si>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</si>
  <si>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</si>
  <si>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</si>
  <si>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</si>
  <si>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</si>
  <si>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</si>
  <si>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</si>
  <si>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</si>
  <si>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</si>
  <si>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</si>
  <si>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</si>
  <si>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</si>
  <si>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</si>
  <si>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</si>
  <si>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</si>
  <si>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</si>
  <si>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</si>
  <si>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</si>
  <si>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1.1</t>
  </si>
  <si>
    <t>multifunkční učebna, uč. 211, žluté patro - stavba</t>
  </si>
  <si>
    <t>STA</t>
  </si>
  <si>
    <t>1</t>
  </si>
  <si>
    <t>{7b31dec1-43f5-4eeb-82df-8adf1c8a25c1}</t>
  </si>
  <si>
    <t>2</t>
  </si>
  <si>
    <t>1.2</t>
  </si>
  <si>
    <t>multifunkční učebna, uč. 211, žluté patro - elektro</t>
  </si>
  <si>
    <t>{0cf2c12c-1dcb-4534-9d87-051b5d9fbb85}</t>
  </si>
  <si>
    <t>1.3</t>
  </si>
  <si>
    <t>multifunkční učebna, uč. 211, žluté patro - interaktivita a síť</t>
  </si>
  <si>
    <t>{1a9183ae-0787-41c1-a392-a98659701f6f}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</si>
  <si>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</si>
  <si>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</si>
  <si>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</si>
  <si>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</si>
  <si>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</si>
  <si>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</si>
  <si>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</si>
  <si>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</si>
  <si>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</si>
  <si>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</si>
  <si>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</si>
  <si>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</si>
  <si>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</si>
  <si>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</si>
  <si>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</si>
  <si>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</si>
  <si>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</si>
  <si>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</si>
  <si>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</si>
  <si>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</si>
  <si>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</si>
  <si>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</si>
  <si>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</si>
  <si>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</si>
  <si>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</si>
  <si>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</si>
  <si>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</si>
  <si>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</si>
  <si>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</si>
  <si>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</si>
  <si>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</si>
  <si>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N00 - Ostatní</t>
  </si>
  <si>
    <t xml:space="preserve">    N01 - ostatní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</si>
  <si>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</si>
  <si>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</si>
  <si>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</si>
  <si>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</si>
  <si>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</si>
  <si>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</si>
  <si>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</si>
  <si>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</si>
  <si>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</si>
  <si>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</si>
  <si>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</si>
  <si>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</si>
  <si>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</si>
  <si>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</si>
  <si>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</si>
  <si>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</si>
  <si>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</si>
  <si>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</si>
  <si>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</si>
  <si>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</si>
  <si>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</si>
  <si>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</si>
  <si>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</si>
  <si>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</si>
  <si>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</si>
  <si>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</si>
  <si>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</si>
  <si>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102</t>
  </si>
  <si>
    <t>K</t>
  </si>
  <si>
    <t>340271045.R</t>
  </si>
  <si>
    <t>Zazdívka otvorů v příčkách nebo stěnách pl přes 1 do 4 m2 tvárnicemi tl 150 mm</t>
  </si>
  <si>
    <t>m2</t>
  </si>
  <si>
    <t>4</t>
  </si>
  <si>
    <t>-1456304867</t>
  </si>
  <si>
    <t>PP</t>
  </si>
  <si>
    <t>6</t>
  </si>
  <si>
    <t>Úpravy povrchů, podlahy a osazování výplní</t>
  </si>
  <si>
    <t>103</t>
  </si>
  <si>
    <t>612142001</t>
  </si>
  <si>
    <t>Potažení vnitřních stěn sklovláknitým pletivem vtlačeným do tenkovrstvé hmoty</t>
  </si>
  <si>
    <t>-1626550893</t>
  </si>
  <si>
    <t>Potažení vnitřních ploch pletivem v ploše nebo pruzích, na plném podkladu sklovláknitým vtlačením do tmelu stěn</t>
  </si>
  <si>
    <t>104</t>
  </si>
  <si>
    <t>612321141</t>
  </si>
  <si>
    <t>Vápenocementová omítka štuková dvouvrstvá vnitřních stěn nanášená ručně</t>
  </si>
  <si>
    <t>1849667357</t>
  </si>
  <si>
    <t>Omítka vápenocementová vnitřních ploch nanášená ručně dvouvrstvá, tloušťky jádrové omítky do 10 mm a tloušťky štuku do 3 mm štuková svislých konstrukcí stěn</t>
  </si>
  <si>
    <t>78419100.R</t>
  </si>
  <si>
    <t>Hrubý úklid - průběžný a konečný</t>
  </si>
  <si>
    <t>kpl</t>
  </si>
  <si>
    <t>512</t>
  </si>
  <si>
    <t>-1985709728</t>
  </si>
  <si>
    <t>Hrubý úklid</t>
  </si>
  <si>
    <t>9</t>
  </si>
  <si>
    <t>Ostatní konstrukce a práce, bourání</t>
  </si>
  <si>
    <t>60</t>
  </si>
  <si>
    <t>97103500.R</t>
  </si>
  <si>
    <t>Bourací práce</t>
  </si>
  <si>
    <t>-2089691458</t>
  </si>
  <si>
    <t>97103501.R</t>
  </si>
  <si>
    <t>Zapravení po bouracích pracích</t>
  </si>
  <si>
    <t>-15857838</t>
  </si>
  <si>
    <t>97103502.R</t>
  </si>
  <si>
    <t>Demontáž stávajícího vybavení</t>
  </si>
  <si>
    <t>soubor</t>
  </si>
  <si>
    <t>1967214085</t>
  </si>
  <si>
    <t>Demontáž stávajícího nábytkového vybavení</t>
  </si>
  <si>
    <t>97103503.R</t>
  </si>
  <si>
    <t>Zapravení po rozvodech elektra</t>
  </si>
  <si>
    <t>1436925932</t>
  </si>
  <si>
    <t>Zapravení podlah po rozvodech elektra</t>
  </si>
  <si>
    <t>997</t>
  </si>
  <si>
    <t>Přesun sutě</t>
  </si>
  <si>
    <t>5</t>
  </si>
  <si>
    <t>997013213</t>
  </si>
  <si>
    <t>Vnitrostaveništní doprava suti a vybouraných hmot pro budovy v do 12 m ručně</t>
  </si>
  <si>
    <t>t</t>
  </si>
  <si>
    <t>90517910</t>
  </si>
  <si>
    <t>Vnitrostaveništní doprava suti a vybouraných hmot vodorovně do 50 m svisle ručně (nošením po schodech) pro budovy a haly výšky přes 9 do 12 m</t>
  </si>
  <si>
    <t>997013501</t>
  </si>
  <si>
    <t>Odvoz suti a vybouraných hmot na skládku nebo meziskládku do 1 km se složením</t>
  </si>
  <si>
    <t>-1904149119</t>
  </si>
  <si>
    <t>Odvoz suti a vybouraných hmot na skládku nebo meziskládku se složením, na vzdálenost do 1 km</t>
  </si>
  <si>
    <t>7</t>
  </si>
  <si>
    <t>997241622</t>
  </si>
  <si>
    <t>Naložení a složení suti</t>
  </si>
  <si>
    <t>-1060290608</t>
  </si>
  <si>
    <t>Doprava vybouraných hmot, konstrukcí a suti naložení a složení suti</t>
  </si>
  <si>
    <t>8</t>
  </si>
  <si>
    <t>M</t>
  </si>
  <si>
    <t>99701380.R</t>
  </si>
  <si>
    <t>uložení odpadu směsné stavební a demoliční, včetně kontejneru</t>
  </si>
  <si>
    <t>kus</t>
  </si>
  <si>
    <t>1871401447</t>
  </si>
  <si>
    <t>Uložení odpadu odpady - skládkovné kódy dle vyhlášky MŽPb 381/2001 Sb. příloha č. 1 kód 170904 směsné stavební a demoliční</t>
  </si>
  <si>
    <t>PSV</t>
  </si>
  <si>
    <t>Práce a dodávky PSV</t>
  </si>
  <si>
    <t>725</t>
  </si>
  <si>
    <t>Zdravotechnika - zařizovací předměty</t>
  </si>
  <si>
    <t>725210821</t>
  </si>
  <si>
    <t>Demontáž umyvadel bez výtokových armatur</t>
  </si>
  <si>
    <t>16</t>
  </si>
  <si>
    <t>-1668617127</t>
  </si>
  <si>
    <t>Demontáž umyvadel  bez výtokových armatur umyvadel</t>
  </si>
  <si>
    <t>10</t>
  </si>
  <si>
    <t>725820801</t>
  </si>
  <si>
    <t>Demontáž baterie nástěnné do G 3 / 4</t>
  </si>
  <si>
    <t>-1352012259</t>
  </si>
  <si>
    <t>Demontáž baterií  nástěnných do G 3/4</t>
  </si>
  <si>
    <t>88</t>
  </si>
  <si>
    <t>7320000.R</t>
  </si>
  <si>
    <t>D+M elektrický ohřívač vody vč. příslušenství</t>
  </si>
  <si>
    <t>-1860883644</t>
  </si>
  <si>
    <t>D+M elektrický ohřívač vody pod umyvadlo vč. příslušenství pro montáž. Zásobník min 4,6l, příkon min. 1500W, doba ohřevu na 60 st. max 14 min.</t>
  </si>
  <si>
    <t>106</t>
  </si>
  <si>
    <t>umyvadloset.R</t>
  </si>
  <si>
    <t>Skříňka s keramickým umyvadlem a nerezovou pákovou baterií - dodávka a montáž</t>
  </si>
  <si>
    <t>178782728</t>
  </si>
  <si>
    <t>Skříňka bílé barvy do výklenku výšky min. 85 cm pro uschování ohřívače vody s keramickým umyvadlem vel. 55 a nerezovou pákovou baterií (teplá+studená) - dodávka a montáž</t>
  </si>
  <si>
    <t>13</t>
  </si>
  <si>
    <t>2212.R</t>
  </si>
  <si>
    <t xml:space="preserve">Vodoinstalační práce </t>
  </si>
  <si>
    <t>-987225276</t>
  </si>
  <si>
    <t>Vodoinstalační práce - napojení na stávající vodovodní obvod ve zdi, připojení potřebných vodoinstalačních prvků k umyvadlu.</t>
  </si>
  <si>
    <t>762</t>
  </si>
  <si>
    <t>Konstrukce tesařské</t>
  </si>
  <si>
    <t>70</t>
  </si>
  <si>
    <t>762621120</t>
  </si>
  <si>
    <t>Osazení dveří tesařských jednokřídlových</t>
  </si>
  <si>
    <t>237363780</t>
  </si>
  <si>
    <t>69</t>
  </si>
  <si>
    <t>00274400.R</t>
  </si>
  <si>
    <t>Dveře vnitřní hladké plné jednokřídlé, výplň dveří DTD, CPL, barva bílá</t>
  </si>
  <si>
    <t>ks</t>
  </si>
  <si>
    <t>-760485897</t>
  </si>
  <si>
    <t>Dveře vnitřní hladké plné jednokřídlé 90 L, výplň dveří DTD, CPL, barva bílá</t>
  </si>
  <si>
    <t>68</t>
  </si>
  <si>
    <t>5492580.R</t>
  </si>
  <si>
    <t>Dodávka a montáž kování</t>
  </si>
  <si>
    <t>-737115643</t>
  </si>
  <si>
    <t>Dodávka a montáž kování pro vstupní dveře, vložka FAB</t>
  </si>
  <si>
    <t>763</t>
  </si>
  <si>
    <t>Konstrukce suché výstavby</t>
  </si>
  <si>
    <t>14</t>
  </si>
  <si>
    <t>763135101</t>
  </si>
  <si>
    <t>Montáž SDK kazetového podhledu z kazet 600x600 mm na zavěšenou viditelnou nosnou konstrukci</t>
  </si>
  <si>
    <t>-1840584405</t>
  </si>
  <si>
    <t>Montáž sádrokartonového podhledu kazetového demontovatelného, velikosti kazet 600x600 mm včetně zavěšené nosné konstrukce viditelné</t>
  </si>
  <si>
    <t>59036500.01R</t>
  </si>
  <si>
    <t>akustický podhled kazetový pohltivá část,  600 x 600 mm</t>
  </si>
  <si>
    <t>32</t>
  </si>
  <si>
    <t>2125758044</t>
  </si>
  <si>
    <t>Podhledové desky z biologicky odbouratelné minerální vlny, jílu a škrobu vyráběné technologií wet-felt neobsahující formaldehyd nebo podobné látky, s certifikátem osvědčujícím vhodnost použití ve vnitřním prostředí "Blue Engel/Blauer Engel/Modrý Anděl", Cradle to Cradle, opatřené finální povrchovou úpravou nakašírovanou netkanou textilií s nástřikem barvou hladká akustická deska ve formátu 600x600x19mm, provedení hrany s podélnou kolmou hranou, čelní kolmou hranou. Odrazivost světla&gt;=88%, reakce na oheň A2s1,d0 podle EN 13501-1, odolnost vlhkosti až do 95 %, zvuková pohltivost podle EN ISO 11654 αw&gt;=0,95, NRC&gt;= 0,95, neprůzvučnost podle EN 20140-9 &gt;= 26 [dB], barva bílá podobná RAL9010. Pro úpravu hodnot nízkých frekvencí součinitele zvukové pohltivosti je nad plochu POD1 vložena vrstva akustické minerální izolace tl.30mm, min.obj.hm.50kg/ m³.</t>
  </si>
  <si>
    <t>VV</t>
  </si>
  <si>
    <t>98,885*1,05 'Přepočtené koeficientem množství</t>
  </si>
  <si>
    <t>119</t>
  </si>
  <si>
    <t>59036500.02R</t>
  </si>
  <si>
    <t>akustický podhled kazetový odrazivá část, 600 x 600 mm</t>
  </si>
  <si>
    <t>-485531440</t>
  </si>
  <si>
    <t>Podhledové desky z biologicky odbouratelné minerální vlny, jílu a škrobu vyráběné technologií wet-felt neobsahující formaldehyd nebo podobné látky, s certifikátem osvědčujícím vhodnost použití ve vnitřním prostředí "Blue Engel/Blauer Engel/Modrý Anděl", Cradle to Cradle, opatřené finální povrchovou úpravou nakašírovanou netkanou textilií s nástřikem barvou hladká akustická deska ve formátu 600x600x19mm, provedení hrany s podélnou kolmou hranou, čelní kolmou hranou. Odrazivost světla&gt;=88%, reakce na oheň A2s1,d0 podle EN 13501-1, odolnost vlhkosti až do 95 %, zvuková pohltivost podle EN ISO 11654 αw&gt;=0,15, NRC&gt;= 0,15, neprůzvučnost podle EN 20140-9 &gt;= 38 [dB], barva bílá podobná RAL9010.</t>
  </si>
  <si>
    <t>3,42857142857143*1,05 'Přepočtené koeficientem množství</t>
  </si>
  <si>
    <t>59036224</t>
  </si>
  <si>
    <t>profil hlavní rastru nosného pro kazetové minerální podhledy bílý dl 3700mm</t>
  </si>
  <si>
    <t>m</t>
  </si>
  <si>
    <t>1953274771</t>
  </si>
  <si>
    <t>76,224*1,05 'Přepočtené koeficientem množství</t>
  </si>
  <si>
    <t>17</t>
  </si>
  <si>
    <t>59030644</t>
  </si>
  <si>
    <t>profil příčný pro kazetové minerální podhledy 32x24mm</t>
  </si>
  <si>
    <t>819898162</t>
  </si>
  <si>
    <t>156,93243243243*1,05 'Přepočtené koeficientem množství</t>
  </si>
  <si>
    <t>18</t>
  </si>
  <si>
    <t>590306480.R</t>
  </si>
  <si>
    <t>profil příčný T24 32x24 dl. 600 mm</t>
  </si>
  <si>
    <t>-679883386</t>
  </si>
  <si>
    <t>78,466*1,05 'Přepočtené koeficientem množství</t>
  </si>
  <si>
    <t>19</t>
  </si>
  <si>
    <t>59030636</t>
  </si>
  <si>
    <t>profil obvodový 19x24mm</t>
  </si>
  <si>
    <t>-42718732</t>
  </si>
  <si>
    <t>44,8382804878049*1,05 'Přepočtené koeficientem množství</t>
  </si>
  <si>
    <t>20</t>
  </si>
  <si>
    <t>590306740</t>
  </si>
  <si>
    <t>závěs pérový pro hlavní T profil</t>
  </si>
  <si>
    <t>715097410</t>
  </si>
  <si>
    <t>112,094594594593*1,05 'Přepočtené koeficientem množství</t>
  </si>
  <si>
    <t>59030190</t>
  </si>
  <si>
    <t>drát s okem dl 125mm</t>
  </si>
  <si>
    <t>60903013</t>
  </si>
  <si>
    <t>767</t>
  </si>
  <si>
    <t>Konstrukce zámečnické</t>
  </si>
  <si>
    <t>117</t>
  </si>
  <si>
    <t>767641800</t>
  </si>
  <si>
    <t>Demontáž zárubní dveří odřezáním plochy do 2,5 m2</t>
  </si>
  <si>
    <t>-1615265099</t>
  </si>
  <si>
    <t>Demontáž dveřních zárubní odřezáním od upevnění, plochy dveří do 2,5 m2</t>
  </si>
  <si>
    <t>776</t>
  </si>
  <si>
    <t>Podlahy povlakové</t>
  </si>
  <si>
    <t>22</t>
  </si>
  <si>
    <t>776111116</t>
  </si>
  <si>
    <t>Odstranění zbytků lepidla z podkladu povlakových podlah</t>
  </si>
  <si>
    <t>925534819</t>
  </si>
  <si>
    <t>23</t>
  </si>
  <si>
    <t>776111311</t>
  </si>
  <si>
    <t>Vysátí podkladu povlakových podlah</t>
  </si>
  <si>
    <t>247424369</t>
  </si>
  <si>
    <t>Příprava podkladu vysátí podlah</t>
  </si>
  <si>
    <t>24</t>
  </si>
  <si>
    <t>776121321</t>
  </si>
  <si>
    <t>Vodou ředitelná penetrace savého podkladu povlakových podlah neředěná</t>
  </si>
  <si>
    <t>514011131</t>
  </si>
  <si>
    <t>Příprava podkladu penetrace neředěná podlah</t>
  </si>
  <si>
    <t>25</t>
  </si>
  <si>
    <t>776141113</t>
  </si>
  <si>
    <t>Stěrka podlahová nivelační pro vyrovnání podkladu povlakových podlah pevnosti 20 MPa tl přes 5 do 8 mm</t>
  </si>
  <si>
    <t>388401183</t>
  </si>
  <si>
    <t>Příprava podkladu vyrovnání samonivelační stěrkou podlah min.pevnosti 20 MPa, tloušťky přes 5 do 8 mm</t>
  </si>
  <si>
    <t>109</t>
  </si>
  <si>
    <t>776242111.R</t>
  </si>
  <si>
    <t>Lepení čtverců ze sametového vinylu vč. intarzie lepení</t>
  </si>
  <si>
    <t>391032437</t>
  </si>
  <si>
    <t>Montáž podlahovin ze sametového vinylu lepením čtverců standardních vč. intarzie lepení</t>
  </si>
  <si>
    <t>26</t>
  </si>
  <si>
    <t>776410811</t>
  </si>
  <si>
    <t>Odstranění soklíků a lišt pryžových nebo plastových</t>
  </si>
  <si>
    <t>-763457021</t>
  </si>
  <si>
    <t>Demontáž soklíků nebo lišt pryžových nebo plastových</t>
  </si>
  <si>
    <t>110</t>
  </si>
  <si>
    <t>BSE.879.R</t>
  </si>
  <si>
    <t>Sametový vinyl, čtverce 50x50cm, tloušťka 5,00mm, vlákno Nylon (PA) 6.6</t>
  </si>
  <si>
    <t>1900936067</t>
  </si>
  <si>
    <t>Sametový vinyl, čtverce 50x50cm, tloušťka 5,00mm, vlákno Nylon (PA) 6.6, úlum hluku ΔLw = min. 19 dB, odolnost vůči opotřebení EN 1307 &gt; 1000 cyklů, absorbce zvuku = 0,10, odolnost vůči kolečkům r ≥ 2.4 trvalé používání splňuje, tepelný odpor ISO 8302 - 0.037 m²K/W - řada colour (barva bude upřesněna s vítězným dodavatelem)</t>
  </si>
  <si>
    <t>28</t>
  </si>
  <si>
    <t>776201811</t>
  </si>
  <si>
    <t>Demontáž lepených povlakových podlah bez podložky ručně</t>
  </si>
  <si>
    <t>-1838995942</t>
  </si>
  <si>
    <t>Demontáž povlakových podlahovin lepených ručně bez podložky</t>
  </si>
  <si>
    <t>111</t>
  </si>
  <si>
    <t>24744627</t>
  </si>
  <si>
    <t>lepidlo na podlahoviny s vysokou pevností ve střihu, vhodné na designové vinylové podlahoviny v dílcích</t>
  </si>
  <si>
    <t>kg</t>
  </si>
  <si>
    <t>835627444</t>
  </si>
  <si>
    <t>776421111</t>
  </si>
  <si>
    <t>Montáž obvodových lišt lepením</t>
  </si>
  <si>
    <t>-1739431885</t>
  </si>
  <si>
    <t>Montáž lišt obvodových lepených</t>
  </si>
  <si>
    <t>114</t>
  </si>
  <si>
    <t>776421312.R</t>
  </si>
  <si>
    <t xml:space="preserve">D+M přechodové lišty </t>
  </si>
  <si>
    <t>807687913</t>
  </si>
  <si>
    <t>33</t>
  </si>
  <si>
    <t>776991121</t>
  </si>
  <si>
    <t xml:space="preserve">Základní čištění nově položených podlahovin vysátím </t>
  </si>
  <si>
    <t>-1078113608</t>
  </si>
  <si>
    <t>Ostatní práce údržba nových podlahovin po pokládce čištění základní</t>
  </si>
  <si>
    <t>113</t>
  </si>
  <si>
    <t>24744623</t>
  </si>
  <si>
    <t>páska dilatační okrajová, tl 5mm š 20mm včetně montáže</t>
  </si>
  <si>
    <t>746492068</t>
  </si>
  <si>
    <t>páska dilatační okrajová, tl 5mm š 20mm</t>
  </si>
  <si>
    <t>115</t>
  </si>
  <si>
    <t>77699000.R</t>
  </si>
  <si>
    <t>Likvidace odpadu a přesun hmot podlahy</t>
  </si>
  <si>
    <t>1189540774</t>
  </si>
  <si>
    <t xml:space="preserve">Likvidace a </t>
  </si>
  <si>
    <t>116</t>
  </si>
  <si>
    <t>28411000.R</t>
  </si>
  <si>
    <t xml:space="preserve">Sokl včetně plastové lišty </t>
  </si>
  <si>
    <t>-224722448</t>
  </si>
  <si>
    <t>Dodávka a montáž soklu včetně plastové lišty</t>
  </si>
  <si>
    <t>781</t>
  </si>
  <si>
    <t>Dokončovací práce - obklady</t>
  </si>
  <si>
    <t>34</t>
  </si>
  <si>
    <t>781121011</t>
  </si>
  <si>
    <t>Nátěr penetrační na stěnu</t>
  </si>
  <si>
    <t>-1873362859</t>
  </si>
  <si>
    <t>Příprava podkladu před provedením obkladu nátěr penetrační na stěnu</t>
  </si>
  <si>
    <t>35</t>
  </si>
  <si>
    <t>781471810</t>
  </si>
  <si>
    <t>Demontáž obkladů z obkladaček keramických kladených do malty</t>
  </si>
  <si>
    <t>1319299758</t>
  </si>
  <si>
    <t>Demontáž obkladů z dlaždic keramických kladených do malty</t>
  </si>
  <si>
    <t>36</t>
  </si>
  <si>
    <t>781474116</t>
  </si>
  <si>
    <t>Montáž obkladů vnitřních keramických hladkých do 35 ks/m2 lepených flexibilním lepidlem</t>
  </si>
  <si>
    <t>-554094561</t>
  </si>
  <si>
    <t>Montáž obkladů vnitřních stěn z dlaždic keramických lepených flexibilním lepidlem maloformátových hladkých přes 25 do 35 ks/m2</t>
  </si>
  <si>
    <t>37</t>
  </si>
  <si>
    <t>59761026.R</t>
  </si>
  <si>
    <t>obklad keramický hladký do 12ks/m2</t>
  </si>
  <si>
    <t>2029522375</t>
  </si>
  <si>
    <t>obklad keramický hladký za umyvadlo, barva bude upřesněna se zadavatelem.</t>
  </si>
  <si>
    <t>38</t>
  </si>
  <si>
    <t>781477111</t>
  </si>
  <si>
    <t>Příplatek k montáži obkladů vnitřních keramických hladkých za plochu do 10 m2</t>
  </si>
  <si>
    <t>167090824</t>
  </si>
  <si>
    <t>Montáž obkladů vnitřních stěn z dlaždic keramických Příplatek k cenám za plochu do 10 m2 jednotlivě</t>
  </si>
  <si>
    <t>39</t>
  </si>
  <si>
    <t>97103505.R</t>
  </si>
  <si>
    <t>Zapravení stěn po demontáži obkladů</t>
  </si>
  <si>
    <t>764392320</t>
  </si>
  <si>
    <t>783</t>
  </si>
  <si>
    <t>Dokončovací práce - nátěry</t>
  </si>
  <si>
    <t>94</t>
  </si>
  <si>
    <t>783601713</t>
  </si>
  <si>
    <t>Odmaštění vodou ředitelným odmašťovačem potrubí DN do 50 mm</t>
  </si>
  <si>
    <t>49601299</t>
  </si>
  <si>
    <t>Příprava podkladu armatur a kovových potrubí před provedením nátěru potrubí do DN 50 mm odmaštěním, odmašťovačem vodou ředitelným</t>
  </si>
  <si>
    <t>95</t>
  </si>
  <si>
    <t>783664551</t>
  </si>
  <si>
    <t>Základní jednonásobný olejový nátěr potrubí DN do 50 mm</t>
  </si>
  <si>
    <t>-1607298923</t>
  </si>
  <si>
    <t>Základní nátěr armatur a kovových potrubí jednonásobný potrubí do DN 50 mm olejový</t>
  </si>
  <si>
    <t>96</t>
  </si>
  <si>
    <t>783667611</t>
  </si>
  <si>
    <t>Krycí dvojnásobný olejový nátěr potrubí DN do 50 mm</t>
  </si>
  <si>
    <t>792892401</t>
  </si>
  <si>
    <t>Krycí nátěr (email) armatur a kovových potrubí potrubí do DN 50 mm dvojnásobný olejový</t>
  </si>
  <si>
    <t>118</t>
  </si>
  <si>
    <t>585850.R</t>
  </si>
  <si>
    <t>Adhézní můstek, dodávka a montáž</t>
  </si>
  <si>
    <t>552527760</t>
  </si>
  <si>
    <t>784</t>
  </si>
  <si>
    <t>Dokončovací práce - malby a tapety</t>
  </si>
  <si>
    <t>47</t>
  </si>
  <si>
    <t>784111001</t>
  </si>
  <si>
    <t>Oprášení (ometení ) podkladu v místnostech výšky do 3,80 m</t>
  </si>
  <si>
    <t>2052853754</t>
  </si>
  <si>
    <t>Oprášení (ometení) podkladu v místnostech výšky do 3,80 m</t>
  </si>
  <si>
    <t>48</t>
  </si>
  <si>
    <t>784111031</t>
  </si>
  <si>
    <t>Omytí podkladu v místnostech výšky do 3,80 m</t>
  </si>
  <si>
    <t>-1097475101</t>
  </si>
  <si>
    <t>49</t>
  </si>
  <si>
    <t>784121001</t>
  </si>
  <si>
    <t>Oškrabání malby v mísnostech výšky do 3,80 m</t>
  </si>
  <si>
    <t>1916028186</t>
  </si>
  <si>
    <t>Oškrabání malby v místnostech výšky do 3,80 m</t>
  </si>
  <si>
    <t>50</t>
  </si>
  <si>
    <t>784181121</t>
  </si>
  <si>
    <t>Hloubková jednonásobná penetrace podkladu v místnostech výšky do 3,80 m</t>
  </si>
  <si>
    <t>-449751778</t>
  </si>
  <si>
    <t>Penetrace podkladu jednonásobná hloubková v místnostech výšky do 3,80 m</t>
  </si>
  <si>
    <t>51</t>
  </si>
  <si>
    <t>78416140.R</t>
  </si>
  <si>
    <t>Celoplošná stěrka</t>
  </si>
  <si>
    <t>1226338298</t>
  </si>
  <si>
    <t>Hladká celopološná stěrka porchu stěn</t>
  </si>
  <si>
    <t>52</t>
  </si>
  <si>
    <t>-727265364</t>
  </si>
  <si>
    <t>108</t>
  </si>
  <si>
    <t>784221101.R</t>
  </si>
  <si>
    <t>Dvojnásobné bílé malby  ze směsí za sucha dobře otěruvzdorných v místnostech do 3,80 m</t>
  </si>
  <si>
    <t>1674626902</t>
  </si>
  <si>
    <t>54</t>
  </si>
  <si>
    <t>78416000.R</t>
  </si>
  <si>
    <t>Lokální oprava stěn</t>
  </si>
  <si>
    <t>1187707861</t>
  </si>
  <si>
    <t xml:space="preserve">Lokální oprava stěn před malbou </t>
  </si>
  <si>
    <t>N00</t>
  </si>
  <si>
    <t>Ostatní</t>
  </si>
  <si>
    <t>N01</t>
  </si>
  <si>
    <t>ostatní</t>
  </si>
  <si>
    <t>105</t>
  </si>
  <si>
    <t>nadsv.R</t>
  </si>
  <si>
    <t>Dodávka a montáž nadsvětlíku</t>
  </si>
  <si>
    <t>1404769538</t>
  </si>
  <si>
    <t xml:space="preserve">D+M nadsvětlíku nad vstup. Plastový, bílá barva, neotvíravý. Velikost otvoru 900x590 (přesné zaměření provede vítězný uchazeč). </t>
  </si>
  <si>
    <t>120</t>
  </si>
  <si>
    <t>zrc.R</t>
  </si>
  <si>
    <t>D+M ploché zrcadlo nad umyvadlo 60x80 cm</t>
  </si>
  <si>
    <t>-1157637210</t>
  </si>
  <si>
    <t>D+M čiré ploché zrcadlo nad umyvadlo 60x80 cm</t>
  </si>
  <si>
    <t xml:space="preserve">    741 - Elektroinstalace - silnoproud</t>
  </si>
  <si>
    <t xml:space="preserve">      741.01 - Silnoproudé rozvody v učebně, kabinetu</t>
  </si>
  <si>
    <t xml:space="preserve">      741.02 - nový silový přívod do rozvaděče v učebně</t>
  </si>
  <si>
    <t xml:space="preserve">      741.02.01 - úprava stávajícího rozvaděče na chodbě pro osaz.hl.jističe silového přívodu učebny</t>
  </si>
  <si>
    <t xml:space="preserve">      741.03 - Provozní osvětlení</t>
  </si>
  <si>
    <t xml:space="preserve">    742 - Elektroinstalace - slaboproud</t>
  </si>
  <si>
    <t xml:space="preserve">      742.1 - slaboproudé rozvody v učebně, kabinetu</t>
  </si>
  <si>
    <t xml:space="preserve">      742.2 - OPTICKÝ  přívod do učebny z aktivního prvku školy</t>
  </si>
  <si>
    <t xml:space="preserve">    0100 - Ostatní</t>
  </si>
  <si>
    <t>973042241</t>
  </si>
  <si>
    <t>Vysekání kapes ve zdivu z betonu pl do 0,10 m2 hl do 150 mm</t>
  </si>
  <si>
    <t>-589999738</t>
  </si>
  <si>
    <t>Vysekání výklenků nebo kapes ve zdivu betonovém kapes, plochy do 0,10 m2, hl. do 150 mm</t>
  </si>
  <si>
    <t>973046161</t>
  </si>
  <si>
    <t>Vysekání kapes ve zdivu z betonu pro špalíky a krabice do 100x100x50 mm</t>
  </si>
  <si>
    <t>-927153173</t>
  </si>
  <si>
    <t>Vysekání výklenků nebo kapes ve zdivu betonovém kapes pro špalíky a krabice, velikosti do 100x100x50 mm</t>
  </si>
  <si>
    <t>974049121</t>
  </si>
  <si>
    <t>Vysekání rýh v betonových zdech hl do 30 mm š do 30 mm</t>
  </si>
  <si>
    <t>640804932</t>
  </si>
  <si>
    <t>Vysekání rýh v betonových zdech do hl. 30 mm a šířky do 30 mm</t>
  </si>
  <si>
    <t>974049133</t>
  </si>
  <si>
    <t>Vysekání rýh v betonových zdech hl do 50 mm š do 100 mm</t>
  </si>
  <si>
    <t>920232663</t>
  </si>
  <si>
    <t>Vysekání rýh v betonových zdech do hl. 50 mm a šířky do 100 mm</t>
  </si>
  <si>
    <t>971052241</t>
  </si>
  <si>
    <t>Vybourání nebo prorážení otvorů v ŽB příčkách a zdech pl do 0,0225 m2 tl do 300 mm</t>
  </si>
  <si>
    <t>886607661</t>
  </si>
  <si>
    <t>Vybourání a prorážení otvorů v železobetonových příčkách a zdech základových nebo nadzákladových, plochy do 0,0225 m2, tl. do 300 mm</t>
  </si>
  <si>
    <t>977131111.01R</t>
  </si>
  <si>
    <t>Vrty příklepovými vrtáky D 8 mm do cihelného zdiva nebo prostého betonu</t>
  </si>
  <si>
    <t>-541479897</t>
  </si>
  <si>
    <t>Vrty příklepovými vrtáky do cihelného zdiva nebo prostého betonu průměru 8 mm</t>
  </si>
  <si>
    <t>Vnitrostaveništní doprava suti a vybouraných hmot pro budovy v přes 9 do 12 m ručně</t>
  </si>
  <si>
    <t>-1002281675</t>
  </si>
  <si>
    <t>Vnitrostaveništní doprava suti a vybouraných hmot vodorovně do 50 m svisle ručně pro budovy a haly výšky přes 9 do 12 m</t>
  </si>
  <si>
    <t>1596499002</t>
  </si>
  <si>
    <t>997013509</t>
  </si>
  <si>
    <t>Příplatek k odvozu suti a vybouraných hmot na skládku ZKD 1 km přes 1 km</t>
  </si>
  <si>
    <t>-342010531</t>
  </si>
  <si>
    <t>Odvoz suti a vybouraných hmot na skládku nebo meziskládku se složením, na vzdálenost Příplatek k ceně za každý další i započatý 1 km přes 1 km</t>
  </si>
  <si>
    <t>997013609</t>
  </si>
  <si>
    <t>Poplatek za uložení na skládce (skládkovné) stavebního odpadu ze směsí nebo oddělených frakcí betonu, cihel a keramických výrobků kód odpadu 17 01 07</t>
  </si>
  <si>
    <t>-1688208273</t>
  </si>
  <si>
    <t>Poplatek za uložení stavebního odpadu na skládce (skládkovné) ze směsí nebo oddělených frakcí betonu, cihel a keramických výrobků zatříděného do Katalogu odpadů pod kódem 17 01 07</t>
  </si>
  <si>
    <t>741</t>
  </si>
  <si>
    <t>Elektroinstalace - silnoproud</t>
  </si>
  <si>
    <t>741.01</t>
  </si>
  <si>
    <t>Silnoproudé rozvody v učebně, kabinetu</t>
  </si>
  <si>
    <t>11</t>
  </si>
  <si>
    <t>741310561</t>
  </si>
  <si>
    <t>Montáž vypínač tří/čtyřpól výkonový pojistkový do 63 A bez zapojení vodičů</t>
  </si>
  <si>
    <t>1842638865</t>
  </si>
  <si>
    <t>Montáž spínačů tří nebo čtyřpólových vypínačů výkonových pojistkových, do 63 A</t>
  </si>
  <si>
    <t>12</t>
  </si>
  <si>
    <t>35094.01R</t>
  </si>
  <si>
    <t>hlavní vypínač 3fázový 40A modulový na DIN</t>
  </si>
  <si>
    <t>-1723442147</t>
  </si>
  <si>
    <t>741210101</t>
  </si>
  <si>
    <t>Montáž rozváděčů litinových, hliníkových nebo plastových sestava do 50 kg</t>
  </si>
  <si>
    <t>1826009475</t>
  </si>
  <si>
    <t>Montáž rozváděčů litinových, hliníkových nebo plastových bez zapojení vodičů sestavy hmotnosti do 50 kg</t>
  </si>
  <si>
    <t>31372.05R</t>
  </si>
  <si>
    <t>rozvaděč oceloplechový,  plechové dveře, IP30 pod omítku 60-72modulů</t>
  </si>
  <si>
    <t>678666232</t>
  </si>
  <si>
    <t>31372.06R</t>
  </si>
  <si>
    <t>sada upevňovacích prvků pro montáž rozvaděče oceloplech. do  stěny</t>
  </si>
  <si>
    <t>1765047836</t>
  </si>
  <si>
    <t>741321013.01R</t>
  </si>
  <si>
    <t>Montáž proudových chráničů s nadproudovou ochranou dvoupólových nn do 63 A ve skříni se zapojením vodičů</t>
  </si>
  <si>
    <t>-865205086</t>
  </si>
  <si>
    <t>23168.01R</t>
  </si>
  <si>
    <t>Chránič s nadproudovou ochranou, 16/1N/C/003 , A, 1+N, 10kA, char.C,</t>
  </si>
  <si>
    <t>1765756829</t>
  </si>
  <si>
    <t>741322122</t>
  </si>
  <si>
    <t>Montáž svodiče přepětí nn typ 2 čtyřpólových dvoudílných s vložením modulu se zapojením vodičů</t>
  </si>
  <si>
    <t>859384971</t>
  </si>
  <si>
    <t>Montáž přepěťových ochran nn se zapojením vodičů svodiče přepětí – typ 2 čtyřpólových dvoudílných s vložením modulu</t>
  </si>
  <si>
    <t>3297.01R</t>
  </si>
  <si>
    <t>Svodič bleskových proudů typ 2, síť TN-C, vyjímat. modul, čtyřpól.</t>
  </si>
  <si>
    <t>1219999692</t>
  </si>
  <si>
    <t>741231011</t>
  </si>
  <si>
    <t>Montáž svorkovnice do rozvaděčů - stoupačková</t>
  </si>
  <si>
    <t>1730020118</t>
  </si>
  <si>
    <t>Montáž svorkovnic do rozváděčů s popisnými štítky se zapojením vodičů na jedné straně stoupačkových</t>
  </si>
  <si>
    <t>8500187472.03R</t>
  </si>
  <si>
    <t>svorkovnice stoupací 4-pól al/cu, v bloku možnost připojení 2x2,5-35mm + 2x2,5-50mm,</t>
  </si>
  <si>
    <t>439207898</t>
  </si>
  <si>
    <t>741231012.01R</t>
  </si>
  <si>
    <t>Montáž svorkovnice HOP do rozvaděčů - ochranná se zapoj.vod.</t>
  </si>
  <si>
    <t>1075109916</t>
  </si>
  <si>
    <t>8500187472.04R</t>
  </si>
  <si>
    <t>svorkovnice HOP pospojování možnost připojení 15x2,5-50mm,</t>
  </si>
  <si>
    <t>132856154</t>
  </si>
  <si>
    <t>741120401</t>
  </si>
  <si>
    <t>Montáž vodič Cu izolovaný drátovací plný a laněný žíla 0,35-6 mm2 v rozváděči (např. CY)</t>
  </si>
  <si>
    <t>1801739949</t>
  </si>
  <si>
    <t>Montáž vodičů izolovaných měděných drátovacích bez ukončení v rozváděčích plných a laněných (např. CY), průřezu žily 0,35 až 6 mm2</t>
  </si>
  <si>
    <t>41027.01R</t>
  </si>
  <si>
    <t>vodič propojovací hnědý, černý, šedý, flexibilní jádro Cu lanované izolace PVC 450/750V (H07V-K) 1x6mm2 do rozvaděče</t>
  </si>
  <si>
    <t>-584766710</t>
  </si>
  <si>
    <t>41027.02R</t>
  </si>
  <si>
    <t>vodič propojovací  modrý,  flexibilní jádro Cu lanované izolace PVC 450/750V (H07V-K) 1x6mm2 do rozvaděče</t>
  </si>
  <si>
    <t>1756307527</t>
  </si>
  <si>
    <t>27</t>
  </si>
  <si>
    <t>41027.03R</t>
  </si>
  <si>
    <t>vodič propojovací  zeleno/žlutý,  flexibilní jádro Cu lanované izolace PVC 450/750V (H07V-K) 1x6mm2 do rozvaděče</t>
  </si>
  <si>
    <t>2033343397</t>
  </si>
  <si>
    <t>741231004</t>
  </si>
  <si>
    <t>Montáž svorkovnice do rozvaděčů - řadová vodič do 16 mm2 se zapojením vodičů</t>
  </si>
  <si>
    <t>527908304</t>
  </si>
  <si>
    <t>Montáž svorkovnic do rozváděčů s popisnými štítky se zapojením vodičů na jedné straně řadových, průřezové plochy vodičů do 16 mm2</t>
  </si>
  <si>
    <t>29</t>
  </si>
  <si>
    <t>8500187472</t>
  </si>
  <si>
    <t>Můstek N 15× 16 mm2</t>
  </si>
  <si>
    <t>1480275871</t>
  </si>
  <si>
    <t>30</t>
  </si>
  <si>
    <t>741320382.01R</t>
  </si>
  <si>
    <t>Montáž systému tlačítka pro nouzové odpojení zásuvek 230V studentských pracovišť,  jistič, vypínač, blokovací tlačítko  u dveří, vypínací spoušť se zapojením vodičů</t>
  </si>
  <si>
    <t>-727657775</t>
  </si>
  <si>
    <t>31</t>
  </si>
  <si>
    <t>34535091.01R</t>
  </si>
  <si>
    <t>soubor materiálu systému nouzového tlačítka pro odpojení zásuvek 230V studentských pracovišť,  jistič-blokovací tlačítka, vypínač, vypínací spoušť a kabeláž</t>
  </si>
  <si>
    <t>467995933</t>
  </si>
  <si>
    <t>741313044.01R</t>
  </si>
  <si>
    <t>Montáž zásuvka (polo)zapuštěná  2x(2P + PE) dvojí zapojení-průběžná dvojnásobná šikmá se zapojením vodičů</t>
  </si>
  <si>
    <t>-260432220</t>
  </si>
  <si>
    <t>55242.02R</t>
  </si>
  <si>
    <t>zásuvka 230V 2x2P+PE dvojnásobná pro montáž pod omítku, bílá, šroubové svorky, s dětskou ochranou</t>
  </si>
  <si>
    <t>-1529265754</t>
  </si>
  <si>
    <t>741313042</t>
  </si>
  <si>
    <t>Montáž zásuvka (polo)zapuštěná šroubové připojení 2P+PE dvojí zapojení - průběžná se zapojením vodičů</t>
  </si>
  <si>
    <t>-1266851313</t>
  </si>
  <si>
    <t>Montáž zásuvek domovních se zapojením vodičů šroubové připojení polozapuštěných nebo zapuštěných 10/16 A, provedení 2P + PE dvojí zapojení pro průběžnou montáž</t>
  </si>
  <si>
    <t>55202.05R</t>
  </si>
  <si>
    <t>zásuvka 230V 2P+PE  jednonásobná pro montáž pod omítku, s dětskou ochr., bez rámečku, bílá, šroub.svorky</t>
  </si>
  <si>
    <t>534822760</t>
  </si>
  <si>
    <t>136</t>
  </si>
  <si>
    <t>55202.07R</t>
  </si>
  <si>
    <t>zásuvkový systém s horní krytkou určený k montáži do horní desky (zapuštěný) 3x zásuvka 230, 2x RJ45</t>
  </si>
  <si>
    <t>-1417647681</t>
  </si>
  <si>
    <t>kompletní zásuvkový systém s horní krytkou určený k montáži do horní desky (zapuštěný) 3x FR zásuvka 230V, 2x RJ45. Barva stříbrná, bílá. Součástí dodávky budou potřebné přípojné kabely. Zásuvka bude montována v koordinaci s dodavatelem nábytku.</t>
  </si>
  <si>
    <t>358106079.13R</t>
  </si>
  <si>
    <t>Zásuvka 45x45  1x2P+T (45x45) s ochranným kolíkem a dětskou ochranou, bezšr.svor.  bílá</t>
  </si>
  <si>
    <t>731649692</t>
  </si>
  <si>
    <t>741313042.03R</t>
  </si>
  <si>
    <t>Montáž zásuvka (polo)zapuštěná s přepěťovou ochranou, šroubové připojení 2P+PE dvojí zapojení - průběžná se zapojením vodičů s přispůsobením hloubky krabice</t>
  </si>
  <si>
    <t>1295520292</t>
  </si>
  <si>
    <t>55202.06R</t>
  </si>
  <si>
    <t>zásuvka 230V 2P+PE  jednonásobná pro montáž pod omítku, s přepěťovou ochranou III (D), bez rámečku, bílá, šroub.svorky</t>
  </si>
  <si>
    <t>1580115895</t>
  </si>
  <si>
    <t>358106079.12R</t>
  </si>
  <si>
    <t>Zásuvka 45x45  1x2P+T (45x45) s modulem přepěťové ochrany, s ochranným kolíkem, opt.sig.  bílá</t>
  </si>
  <si>
    <t>-949653187</t>
  </si>
  <si>
    <t>40</t>
  </si>
  <si>
    <t>741313044.03R</t>
  </si>
  <si>
    <t>Montáž zásuvka zapuštěná nabíjecí USB  se zapojením vodičů</t>
  </si>
  <si>
    <t>2019620236</t>
  </si>
  <si>
    <t>41</t>
  </si>
  <si>
    <t>358106079.15R</t>
  </si>
  <si>
    <t>Zásuvka nabíjecí 5V 1x USB-C 45x22,5   bílá</t>
  </si>
  <si>
    <t>-548774057</t>
  </si>
  <si>
    <t>42</t>
  </si>
  <si>
    <t>358106079.16R</t>
  </si>
  <si>
    <t>Zásuvka nabíjecí 5V 2x USB-C 45x45   bílá</t>
  </si>
  <si>
    <t>1215025153</t>
  </si>
  <si>
    <t>43</t>
  </si>
  <si>
    <t>34539061.02R</t>
  </si>
  <si>
    <t>rámeček pro elektroinstalační přistroje trojnásobný Standard bílý</t>
  </si>
  <si>
    <t>805875029</t>
  </si>
  <si>
    <t>44</t>
  </si>
  <si>
    <t>34539063.02R</t>
  </si>
  <si>
    <t>rámeček pro elektroinstalační přístroje pětinásobný Standard bílý</t>
  </si>
  <si>
    <t>-615310416</t>
  </si>
  <si>
    <t>45</t>
  </si>
  <si>
    <t>741112111.01R</t>
  </si>
  <si>
    <t>Montáž rozvodka nástěnná plastová čtyřhranná vodič D do 4 mm2 pro připojení el.ohřívače vody se zapojením vodičů, el.ohř.vody</t>
  </si>
  <si>
    <t>1652409309</t>
  </si>
  <si>
    <t>46</t>
  </si>
  <si>
    <t>34562692.01R</t>
  </si>
  <si>
    <t>svorkovnice krabicová šroubovací pětipólová s krytem a rámečkem bílá pro 5x4 vodiče 1,5-4,0mm2, 500V pro připojení el.ohř.vody</t>
  </si>
  <si>
    <t>-1144982428</t>
  </si>
  <si>
    <t xml:space="preserve">svorkovnice krabicová šroubovací pětipólová s krytem a rámečkem bílá pro pohyblivý přívod 5x vodiče 1,5-4,0mm2, 500V, s odlehčovací sponou pro připojení el.ohř.vody, </t>
  </si>
  <si>
    <t>741112001</t>
  </si>
  <si>
    <t>Montáž krabice zapuštěná plastová kruhová</t>
  </si>
  <si>
    <t>-1575800797</t>
  </si>
  <si>
    <t>Montáž krabic elektroinstalačních bez napojení na trubky a lišty, demontáže a montáže víčka a přístroje protahovacích nebo odbočných zapuštěných plastových kruhových</t>
  </si>
  <si>
    <t>34571450</t>
  </si>
  <si>
    <t>krabice pod omítku PVC přístrojová kruhová D 70mm</t>
  </si>
  <si>
    <t>96004148</t>
  </si>
  <si>
    <t>34571451</t>
  </si>
  <si>
    <t>krabice pod omítku PVC přístrojová kruhová D 70mm hluboká</t>
  </si>
  <si>
    <t>-1700616269</t>
  </si>
  <si>
    <t>741110401.01R</t>
  </si>
  <si>
    <t>Montáž instalačních kanálů 90x55 plastových jednokomorových v katedře učitele</t>
  </si>
  <si>
    <t>-1488607761</t>
  </si>
  <si>
    <t>741110401.13R</t>
  </si>
  <si>
    <t>Montáž instalačních kanálů 90x55 plastových jednokomorových na pracovišti žáků ve stole u okna okna</t>
  </si>
  <si>
    <t>-559837193</t>
  </si>
  <si>
    <t>34571218.01R</t>
  </si>
  <si>
    <t>kanál elektroinstalační hranatý PVC 90x55mm</t>
  </si>
  <si>
    <t>-1004975599</t>
  </si>
  <si>
    <t>53</t>
  </si>
  <si>
    <t>34571218.02R</t>
  </si>
  <si>
    <t>kryt odbočný kanálu elektroinstalační hranatý PVC 90x55mm</t>
  </si>
  <si>
    <t>-106573120</t>
  </si>
  <si>
    <t>34571218.03R</t>
  </si>
  <si>
    <t>kryt spojovací kanálu elektroinstalační hranatý PVC 90x55mm</t>
  </si>
  <si>
    <t>-958750452</t>
  </si>
  <si>
    <t>55</t>
  </si>
  <si>
    <t>34571218.08R</t>
  </si>
  <si>
    <t>kryt koncový kanálu elektroinstalační hranatý PVC 90x55mm</t>
  </si>
  <si>
    <t>-920867492</t>
  </si>
  <si>
    <t>56</t>
  </si>
  <si>
    <t>34571218.04R</t>
  </si>
  <si>
    <t>roh vnější kanálu elektroinstalační hranatý PVC 90x55mm</t>
  </si>
  <si>
    <t>-1080949696</t>
  </si>
  <si>
    <t>57</t>
  </si>
  <si>
    <t>34571218.05R</t>
  </si>
  <si>
    <t>roh vnitřní kanálu elektroinstalační hranatý PVC 90x55mm</t>
  </si>
  <si>
    <t>734929012</t>
  </si>
  <si>
    <t>58</t>
  </si>
  <si>
    <t>34571218.09R</t>
  </si>
  <si>
    <t>roh ohybový pro kanál elektroinstalační hranatý PVC 90x55mm</t>
  </si>
  <si>
    <t>-1307698996</t>
  </si>
  <si>
    <t>59</t>
  </si>
  <si>
    <t>741110541</t>
  </si>
  <si>
    <t>Montáž lišta a kanálek -přepážka podélná oddělovací</t>
  </si>
  <si>
    <t>1710170029</t>
  </si>
  <si>
    <t>Montáž lišt a kanálků elektroinstalačních se spojkami, ohyby a rohy a s nasunutím do krabic doplňkové prvky přepážky podélné oddělovací</t>
  </si>
  <si>
    <t>34571218.07R</t>
  </si>
  <si>
    <t>přepážka stíněná 60 kanálu elektroinstalačního hranatého PVC 90x55mm</t>
  </si>
  <si>
    <t>-330050738</t>
  </si>
  <si>
    <t>61</t>
  </si>
  <si>
    <t>741110402.05R</t>
  </si>
  <si>
    <t>Montáž průchodových otvorů do bočních stěn instalačních kanálů plastových jednokomorových vyfrézováním</t>
  </si>
  <si>
    <t>-859779554</t>
  </si>
  <si>
    <t>62</t>
  </si>
  <si>
    <t>741122122.01R</t>
  </si>
  <si>
    <t>Montáž kabel Cu plný kulatý žíla 3x1,5 až 6 mm2 pevně se zatažením (např. CYKY) ve ztížených podmínkách</t>
  </si>
  <si>
    <t>1585863863</t>
  </si>
  <si>
    <t>Montáž kabelů měděných bez ukončení uložených v trubkách, žlabech, pevně, zatažených plných kulatých nebo bezhalogenových (např. CYKY) počtu a průřezu žil 3x1,5 až 6 mm2, ve ztížených podmínkách prostupů studentských a učitelských pracovišť učeben, kabinetů</t>
  </si>
  <si>
    <t>63</t>
  </si>
  <si>
    <t>34111036</t>
  </si>
  <si>
    <t>kabel instalační jádro Cu plné izolace PVC plášť PVC 450/750V (CYKY) 3x2,5mm2</t>
  </si>
  <si>
    <t>75291081</t>
  </si>
  <si>
    <t>64</t>
  </si>
  <si>
    <t>741120301</t>
  </si>
  <si>
    <t>Montáž vodič Cu izolovaný plný a laněný s PVC pláštěm žíla 0,55-16 mm2 pevně (např. CY, CHAH-V)</t>
  </si>
  <si>
    <t>-291726837</t>
  </si>
  <si>
    <t>Montáž vodičů izolovaných měděných bez ukončení uložených pevně plných a laněných s PVC pláštěm, bezhalogenových, ohniodolných (např. CY, CHAH-V) průřezu žíly 0,55 až 16 mm2</t>
  </si>
  <si>
    <t>65</t>
  </si>
  <si>
    <t>34140826.01R</t>
  </si>
  <si>
    <t>vodič dopl.pospojování zeleno/žlutý jádro Cu plné izolace PVC 450/750V (H07V-U) 1x6mm2</t>
  </si>
  <si>
    <t>-652198319</t>
  </si>
  <si>
    <t>66</t>
  </si>
  <si>
    <t>741110063</t>
  </si>
  <si>
    <t>Montáž trubka plastová ohebná D přes 35 mm uložená pod omítku</t>
  </si>
  <si>
    <t>1273999032</t>
  </si>
  <si>
    <t>Montáž trubek elektroinstalačních s nasunutím nebo našroubováním do krabic plastových ohebných, uložených pod omítku, vnější Ø přes 35 mm</t>
  </si>
  <si>
    <t>67</t>
  </si>
  <si>
    <t>1240750.01R</t>
  </si>
  <si>
    <t>trubka elektroinstalační ohebná z PVC 1240 750N 40/31,2mm</t>
  </si>
  <si>
    <t>-1581138092</t>
  </si>
  <si>
    <t>19,047619047619*1,05 'Přepočtené koeficientem množství</t>
  </si>
  <si>
    <t>741210531.01R</t>
  </si>
  <si>
    <t>Montáž  sloupek rozpěrný mezi strop a podlahu se zaměřením kotvících bodů</t>
  </si>
  <si>
    <t>-994991209</t>
  </si>
  <si>
    <t>1200001.01R</t>
  </si>
  <si>
    <t xml:space="preserve">Sloup rozpěrný instalační jednoduchý bílý mezi podlahu a strop pro kabelové rozvody a osazení zásuvek modul45 do max.4,3m výšky. </t>
  </si>
  <si>
    <t>-331531662</t>
  </si>
  <si>
    <t>Sloup rozpěrný instalační jednoduchý bílý mezi podlahu a strop pro kabelové rozvody a osazení zásuvek modul45 do max.4,3m výšky. Obsahuje stropní úchyt, koncovky, kab.svorku, dělící profil, podlahový úchyt a uzemňovací sadu.</t>
  </si>
  <si>
    <t>1200001.02R</t>
  </si>
  <si>
    <t xml:space="preserve">Sloup rozpěrný instalační dvojitý bílý mezi podlahu a strop pro kabelové rozvody a osazení zásuvek modul45 do max.4,3m výšky. </t>
  </si>
  <si>
    <t>531918775</t>
  </si>
  <si>
    <t>Sloup rozpěrný instalační dvojitý bílý mezi podlahu a strop pro kabelové rozvody a osazení zásuvek modul45 do max.4,3m výšky. Obsahuje stropní úchyt, koncovky, kab.svorku, dělící profil, podlahový úchyt a uzemňovací sadu.</t>
  </si>
  <si>
    <t>71</t>
  </si>
  <si>
    <t>741311807.01R</t>
  </si>
  <si>
    <t>Demontáž stávající silnoproudé elektroinstalace bez zachování funkčnostii</t>
  </si>
  <si>
    <t>-1091991069</t>
  </si>
  <si>
    <t>Demontáž stávající silnoproudé nepotřebné elektroinstalace bez zachování funkčnostii v odborné učebně, kabinetu a místnostech souvisejících se stavebními pracemi. Vyhledání svorek napájení okruhů obvodů zásuvek, svítidel a ostatní elekrtoinstalace. Bezpečné odpojení se zajištěním trvalého odpojení. Demontáž kabelů, krabic, přístrojů a svítidel. Odvoz a zajištění uložení demontovaných prvků v odběrovém místě elektroodpadů.</t>
  </si>
  <si>
    <t>72</t>
  </si>
  <si>
    <t>741311807.12R</t>
  </si>
  <si>
    <t>Vytvoření označovacích popisových polí do zásuvek</t>
  </si>
  <si>
    <t>1151654584</t>
  </si>
  <si>
    <t>73</t>
  </si>
  <si>
    <t>311807.12R</t>
  </si>
  <si>
    <t>materiál pro výrobu označovacích polí</t>
  </si>
  <si>
    <t>505955742</t>
  </si>
  <si>
    <t>trubka elektroinstalační ohebná z PVC 1225 750N 25/18,3mm</t>
  </si>
  <si>
    <t>741.02</t>
  </si>
  <si>
    <t>nový silový přívod do rozvaděče v učebně</t>
  </si>
  <si>
    <t>74</t>
  </si>
  <si>
    <t>741122642.01R</t>
  </si>
  <si>
    <t>Montáž kabel Cu plný kulatý žíla 5x4 až 6 mm2 uložený pevně (např. CYKY) ve ztížených podmínkách</t>
  </si>
  <si>
    <t>-508840031</t>
  </si>
  <si>
    <t>Montáž kabelů měděných bez ukončení uložených pevně plných kulatých nebo bezhalogenových (např. CYKY) počtu a průřezu žil 5x4 až 6 mm2 ve ztížených podmínkách stropních podhledů a stávajících tras školy.</t>
  </si>
  <si>
    <t>75</t>
  </si>
  <si>
    <t>34111100.01R</t>
  </si>
  <si>
    <t>kabel instalační jádro Cu plné izolace PVC plášť PVC bez barev.pruhu 450/750V (CYKY) 5x6mm2</t>
  </si>
  <si>
    <t>-1366036453</t>
  </si>
  <si>
    <t>26,0869565217391*1,15 'Přepočtené koeficientem množství</t>
  </si>
  <si>
    <t>76</t>
  </si>
  <si>
    <t>741120301.01R</t>
  </si>
  <si>
    <t xml:space="preserve">Montáž vodič Cu izolovaný plný a laněný s PVC pláštěm žíla 0,55-16 mm2 pevně (např. CY, CHAH-V) ve ztížených podmínkách </t>
  </si>
  <si>
    <t>1286646938</t>
  </si>
  <si>
    <t>Montáž vodičů izolovaných měděných bez ukončení uložených pevně plných a laněných s PVC pláštěm, bezhalogenových, ohniodolných (např. CY, CHAH-V) průřezu žíly 0,55 až 16 mm2 ve ztížených podmínkách stropních podhledů a stávajících tras školy.</t>
  </si>
  <si>
    <t>77</t>
  </si>
  <si>
    <t>34141028.01R</t>
  </si>
  <si>
    <t>vodič propojovací flexibilní jádro Cu lanované izolace PVC zeleno/žlutý 450/750V (H07V-K) 1x10mm2</t>
  </si>
  <si>
    <t>-66300459</t>
  </si>
  <si>
    <t>78</t>
  </si>
  <si>
    <t>741320115</t>
  </si>
  <si>
    <t>Montáž jističů jednopólových nn do 63 A ve skříni se zapojením vodičů</t>
  </si>
  <si>
    <t>-1922091804</t>
  </si>
  <si>
    <t>Montáž jističů se zapojením vodičů jednopólových nn do 63 A ve skříni</t>
  </si>
  <si>
    <t>79</t>
  </si>
  <si>
    <t>35822173.03R</t>
  </si>
  <si>
    <t>jistič 3-pólový 25 A vypínací charakteristika C vypínací schopnost 10 kA</t>
  </si>
  <si>
    <t>206098592</t>
  </si>
  <si>
    <t>80</t>
  </si>
  <si>
    <t>021055.01R</t>
  </si>
  <si>
    <t>Montáž kabelových příchytek  průměru do 40 mm s vyvrtáním otvoru do stěny</t>
  </si>
  <si>
    <t>1297374287</t>
  </si>
  <si>
    <t>Montáž příchytek pro kabely dřevěných nebo plastových kovových, průměru do 40 mm s vyvrtáním otvoru do stěny</t>
  </si>
  <si>
    <t>81</t>
  </si>
  <si>
    <t>35432541</t>
  </si>
  <si>
    <t>příchytka kabelová 14-28mm</t>
  </si>
  <si>
    <t>-787875528</t>
  </si>
  <si>
    <t>741.02.01</t>
  </si>
  <si>
    <t>úprava stávajícího rozvaděče na chodbě pro osaz.hl.jističe silového přívodu učebny</t>
  </si>
  <si>
    <t>82</t>
  </si>
  <si>
    <t>741120401.01R</t>
  </si>
  <si>
    <t>Úprava stávajícího zapojení s doplněním vodičů Cu 6 mm2 a svorkovnic ve stávajícím  rozváděči (např. CY)</t>
  </si>
  <si>
    <t>-1753821050</t>
  </si>
  <si>
    <t>Úprava stávajícího zapojení s doplněním vodičů Cu 6 mm2 a svorkovnic ve stávajícím  rozváděči (např. CY) pro možnost osazení hl.jističe silového přívodu do učebny</t>
  </si>
  <si>
    <t>83</t>
  </si>
  <si>
    <t>8500187472.02R</t>
  </si>
  <si>
    <t>svorkovnice stoupací 4-pól al/cu, v bloku možnost připojení 2x2,5-16mm + 2x2,5-35mm, pro úpravu ve stáv.rozv.školy</t>
  </si>
  <si>
    <t>1392485234</t>
  </si>
  <si>
    <t>84</t>
  </si>
  <si>
    <t>211568351</t>
  </si>
  <si>
    <t>85</t>
  </si>
  <si>
    <t>1407948547</t>
  </si>
  <si>
    <t>86</t>
  </si>
  <si>
    <t>-588768403</t>
  </si>
  <si>
    <t>87</t>
  </si>
  <si>
    <t>741000.02R</t>
  </si>
  <si>
    <t>prohlídka a vyhledání připadných stávajících el.vedení skrytých pod omítkou v trase nového silového přívodu, pro omezení možného poškození</t>
  </si>
  <si>
    <t>1398695312</t>
  </si>
  <si>
    <t>prohlídka a vyhledání připadných stávajících el.vedení pod omítkou v trase nového silového přívodu, pro omezení možného poškození</t>
  </si>
  <si>
    <t>741811011</t>
  </si>
  <si>
    <t>Kontrola rozvaděč nn silový hmotnosti do 200 kg</t>
  </si>
  <si>
    <t>692691952</t>
  </si>
  <si>
    <t>Zkoušky a prohlídky rozvodných zařízení kontrola rozváděčů nn, (1 pole) silových, hmotnosti do 200 kg</t>
  </si>
  <si>
    <t>741.03</t>
  </si>
  <si>
    <t>Provozní osvětlení</t>
  </si>
  <si>
    <t>89</t>
  </si>
  <si>
    <t>796913103</t>
  </si>
  <si>
    <t>90</t>
  </si>
  <si>
    <t>23168.02R</t>
  </si>
  <si>
    <t>Chránič s nadproudovou ochranou, 10/1N/B/003 , A, 1+N, 10kA, char.B,</t>
  </si>
  <si>
    <t>1574935344</t>
  </si>
  <si>
    <t>91</t>
  </si>
  <si>
    <t>741372112.01R</t>
  </si>
  <si>
    <t>Montáž svítidlo LED interiérové vestavné panelové hranaté nebo kruhové přes 0,09 do 0,36 m2 se zapojením vodičů s přípravou</t>
  </si>
  <si>
    <t>-173695688</t>
  </si>
  <si>
    <t>Montáž svítidel s integrovaným zdrojem LED se zapojením vodičů interiérových vestavných stropních panelových hranatých nebo kruhových, plochy přes 0,09 do 0,36 m2, s úpravou a prodloužením vývodů, osazení krabice se svorkovnicí na vývod svítidla, úprava konstrukce podhledu pro osazení svítidla s připadným přeložením pozic minerálních stropních čtverců, přesun svítidel na lešení se zajištěním proti poškození.</t>
  </si>
  <si>
    <t>92</t>
  </si>
  <si>
    <t>34825011.04R</t>
  </si>
  <si>
    <t>svítidlo vestavné stropní panelové čtvercové LED určené pro montáž do kazetových pohledů i na strop. Prizmatický kryt. Teplota chromatičnosti 3800k, 230V/50Hz 34W, světelný tok 4100lm, elektronický předřadník,IP20,600x600x15mm,</t>
  </si>
  <si>
    <t>-757058133</t>
  </si>
  <si>
    <t>svítidlo vestavné stropní panelové čtvercové LED určené pro montáž do kazetových pohledů i na strop. Kryt z prizmatického optického materiálu. Svítidlo tak poskytuje optimální distribuci světla v souladu s platnou normou pro osvětlení kanceláří a učeben.  Teplota chromatičnosti 3800k, 230V/50Hz 34W, světelný tok 4100lm, elektronický předřadník,IP20,600x600x15mm, zamezení oslnění UGR19. Včetně podružného materiálu.</t>
  </si>
  <si>
    <t>93</t>
  </si>
  <si>
    <t>741310231</t>
  </si>
  <si>
    <t>Montáž přepínač (polo)zapuštěný šroubové připojení 5-seriový se zapojením vodičů</t>
  </si>
  <si>
    <t>1607939064</t>
  </si>
  <si>
    <t>Montáž spínačů jedno nebo dvoupólových polozapuštěných nebo zapuštěných se zapojením vodičů šroubové připojení, pro prostředí normální přepínačů, řazení 5-sériových</t>
  </si>
  <si>
    <t>34539067.01R</t>
  </si>
  <si>
    <t>přepínač sériový, řazení 5, s krytem, bez rámečku bílý</t>
  </si>
  <si>
    <t>1981028249</t>
  </si>
  <si>
    <t>39060.01R</t>
  </si>
  <si>
    <t>rámeček pro elektroinstaleční přístroje dvojnásobný bílý</t>
  </si>
  <si>
    <t>1965418978</t>
  </si>
  <si>
    <t>741122122</t>
  </si>
  <si>
    <t>Montáž kabel Cu plný kulatý žíla 3x1,5 až 6 mm2 zatažený v trubkách (např. CYKY)</t>
  </si>
  <si>
    <t>160665905</t>
  </si>
  <si>
    <t>Montáž kabelů měděných bez ukončení uložených v trubkách zatažených plných kulatých nebo bezhalogenových (např. CYKY) počtu a průřezu žil 3x1,5 až 6 mm2</t>
  </si>
  <si>
    <t>97</t>
  </si>
  <si>
    <t>34111030</t>
  </si>
  <si>
    <t>kabel instalační jádro Cu plné izolace PVC plášť PVC 450/750V (CYKY) 3x1,5mm2</t>
  </si>
  <si>
    <t>489722663</t>
  </si>
  <si>
    <t>98</t>
  </si>
  <si>
    <t>741371853.01R</t>
  </si>
  <si>
    <t>Demontáž stávajících svítidel bez zachování funkčnostii v odborné učebně, kabinetu</t>
  </si>
  <si>
    <t>-105735625</t>
  </si>
  <si>
    <t>a místnostech souvisejících se stavebními pracemi. Vyhledání svorek napájení okruhů  svítidel a ostatní. Bezpečné odpojení se zajištěním trvalého odpojení. Demontáž kabelů, krabic, přístrojů a svítidel. Odvoz a zajištění uložení demontovaných prvků v odběrovém místě elektroodpadů.</t>
  </si>
  <si>
    <t>742</t>
  </si>
  <si>
    <t>Elektroinstalace - slaboproud</t>
  </si>
  <si>
    <t>742.1</t>
  </si>
  <si>
    <t>slaboproudé rozvody v učebně, kabinetu</t>
  </si>
  <si>
    <t>99</t>
  </si>
  <si>
    <t>742110002</t>
  </si>
  <si>
    <t>Montáž trubek pro slaboproud plastových ohebných uložených pod omítku</t>
  </si>
  <si>
    <t>1544475460</t>
  </si>
  <si>
    <t>Montáž trubek elektroinstalačních plastových ohebných uložených pod omítku</t>
  </si>
  <si>
    <t>100</t>
  </si>
  <si>
    <t>1225750.01R</t>
  </si>
  <si>
    <t>1928476497</t>
  </si>
  <si>
    <t>9,52380952380952*1,05 'Přepočtené koeficientem množství</t>
  </si>
  <si>
    <t>101</t>
  </si>
  <si>
    <t>1232750.01R</t>
  </si>
  <si>
    <t>trubka elektroinstalační ohebná z PVC 1232 750N 32/24,3mm</t>
  </si>
  <si>
    <t>229918171</t>
  </si>
  <si>
    <t>1545017538</t>
  </si>
  <si>
    <t>742124003</t>
  </si>
  <si>
    <t>Montáž kabelů datových FTP, UTP, STP pro vnitřní rozvody pevně</t>
  </si>
  <si>
    <t>127184937</t>
  </si>
  <si>
    <t>34121263.01R</t>
  </si>
  <si>
    <t>kabel datový jádro Cu plné plášť LSOH (U/UTP) kategorie 6 Dca-s2,d2,a1</t>
  </si>
  <si>
    <t>774410068</t>
  </si>
  <si>
    <t>742124005</t>
  </si>
  <si>
    <t>Montáž kabelů datových FTP, UTP, STP ukončení kabelu konektorem</t>
  </si>
  <si>
    <t>-1948831579</t>
  </si>
  <si>
    <t>37452030</t>
  </si>
  <si>
    <t>prvek ukončovací datového rozvodu keystone 1xRJ45 UTP Cat6 samořezný kabelová pojistka</t>
  </si>
  <si>
    <t>-1708707699</t>
  </si>
  <si>
    <t>107</t>
  </si>
  <si>
    <t>742124005.01R</t>
  </si>
  <si>
    <t>Montáž formy kabelů datových FTP, UTP, STP s odizolováním a přípravou vodičů pro zapojení</t>
  </si>
  <si>
    <t>76363744</t>
  </si>
  <si>
    <t>742330001</t>
  </si>
  <si>
    <t>Montáž rozvaděče nástěnného</t>
  </si>
  <si>
    <t>-107338958</t>
  </si>
  <si>
    <t>Montáž strukturované kabeláže rozvaděče nástěnného</t>
  </si>
  <si>
    <t>374330004.02R</t>
  </si>
  <si>
    <t>datový rozvaděč 12U/hl.500 19" dělený nástěnný, celoskleněné dveře</t>
  </si>
  <si>
    <t>1617706603</t>
  </si>
  <si>
    <t>742330021</t>
  </si>
  <si>
    <t>Montáž police do rozvaděče</t>
  </si>
  <si>
    <t>320201117</t>
  </si>
  <si>
    <t>Montáž strukturované kabeláže příslušenství a ostatní práce k rozvaděčům police</t>
  </si>
  <si>
    <t>374330004.03R</t>
  </si>
  <si>
    <t>police do dat.rozv.19" 350mm perforovaná integrované podpěry</t>
  </si>
  <si>
    <t>1346205401</t>
  </si>
  <si>
    <t>112</t>
  </si>
  <si>
    <t>742330022</t>
  </si>
  <si>
    <t>Montáž napájecího panelu do rozvaděče</t>
  </si>
  <si>
    <t>-146808037</t>
  </si>
  <si>
    <t>Montáž strukturované kabeláže příslušenství a ostatní práce k rozvaděčům napájecího panelu</t>
  </si>
  <si>
    <t>374330004.04R</t>
  </si>
  <si>
    <t>rozvodný panel 8x230V do dat.rozv.19" 3m s vaničkou 1,5U</t>
  </si>
  <si>
    <t>434024503</t>
  </si>
  <si>
    <t>742330034</t>
  </si>
  <si>
    <t>Montáž patch panelu 24 portů neosazeného</t>
  </si>
  <si>
    <t>-2128536976</t>
  </si>
  <si>
    <t>Montáž strukturované kabeláže příslušenství a ostatní práce k rozvaděčům patch panelu 24 portů neosazeného</t>
  </si>
  <si>
    <t>37451125</t>
  </si>
  <si>
    <t>patch panel neosazený kabelové pojistky 1U 24 portů 19" STP</t>
  </si>
  <si>
    <t>-1321593902</t>
  </si>
  <si>
    <t>742330044.01R</t>
  </si>
  <si>
    <t>Montáž datové zásuvky polozapuštěné 2xRJ45 se zapojením vodičů do kystonu</t>
  </si>
  <si>
    <t>1473736404</t>
  </si>
  <si>
    <t>37451183.01R</t>
  </si>
  <si>
    <t>modul datové zásuvky 2xRJ45 osazený keystonem s náklonem 45° včetně masky a krytu UTP Cat6</t>
  </si>
  <si>
    <t>-64428662</t>
  </si>
  <si>
    <t>37440001.03R</t>
  </si>
  <si>
    <t xml:space="preserve">datová zásuvka Cat6 2xRJ45 pro zapuštěnou montáž s rychlospojkou zapojení beznástrojové </t>
  </si>
  <si>
    <t>1404793073</t>
  </si>
  <si>
    <t>742330044.03R</t>
  </si>
  <si>
    <t>Montáž datové zásuvky polozapuštěné 1xRJ45 se zapojením vodičů do keystonu</t>
  </si>
  <si>
    <t>1316513000</t>
  </si>
  <si>
    <t>37451183.04R</t>
  </si>
  <si>
    <t>modul datové zásuvky 1xRJ45 osazený keystonem UTP Cat6 v boxu na povrch</t>
  </si>
  <si>
    <t>-1819188705</t>
  </si>
  <si>
    <t>121</t>
  </si>
  <si>
    <t>0001.01R</t>
  </si>
  <si>
    <t>modul datové zásuvky Cat6 1xRJ45 22,5x45 beznástrojová se zapojením otočením</t>
  </si>
  <si>
    <t>1236039453</t>
  </si>
  <si>
    <t>122</t>
  </si>
  <si>
    <t>37440001.02R</t>
  </si>
  <si>
    <t xml:space="preserve">datová zásuvka Cat6 1xRJ45 pro zapuštěnou montáž s rychlospojkou zapojení beznástrojové </t>
  </si>
  <si>
    <t>1654090420</t>
  </si>
  <si>
    <t>123</t>
  </si>
  <si>
    <t>742330101</t>
  </si>
  <si>
    <t>Měření metalického segmentu s vyhotovením protokolu</t>
  </si>
  <si>
    <t>-1118534352</t>
  </si>
  <si>
    <t>Montáž strukturované kabeláže měření segmentu metalického s vyhotovením protokolu</t>
  </si>
  <si>
    <t>124</t>
  </si>
  <si>
    <t>742420121.03R</t>
  </si>
  <si>
    <t>Demontáž stávající televizní nebo datové zásuvky se zavíčkováním vč.víčka</t>
  </si>
  <si>
    <t>1067985300</t>
  </si>
  <si>
    <t>125</t>
  </si>
  <si>
    <t>742330801.01R</t>
  </si>
  <si>
    <t>Demontáž stávajících slaboproudých rozvodů bez zachování funkčnostii</t>
  </si>
  <si>
    <t>-1948849326</t>
  </si>
  <si>
    <t>Demontáž stávajících silnoproudých rozvodů bez zachování funkčnostii v odborné učebně, kabinetu a místnostech souvisejících se stavebními pracemi. Vyhledání a odpojení dle vyjádření IT technika školy.  Bezpečné odpojení se zajištěním trvalého odpojení. Demontáž kabelů, krabic, přístrojů. Odvoz a zajištění uložení demontovaných prvků v odběrovém místě elektroodpadů.</t>
  </si>
  <si>
    <t>742.2</t>
  </si>
  <si>
    <t>OPTICKÝ  přívod do učebny z aktivního prvku školy</t>
  </si>
  <si>
    <t>126</t>
  </si>
  <si>
    <t>742124003.10R</t>
  </si>
  <si>
    <t>Soubor montáží datového přívodu optickým kabelem z PC učebny v 2NP, zatažení a ukončení včetně vypracování měřících protokolů</t>
  </si>
  <si>
    <t>1573485002</t>
  </si>
  <si>
    <t>127</t>
  </si>
  <si>
    <t>34121263.10R</t>
  </si>
  <si>
    <t xml:space="preserve">materiál trasy optického kabelu: optický kabel 8vl., ochranná trubička, optická vana, optická kazeta s víkem, držák a ochrana sváru, Pigtail, drobný mont.mat. </t>
  </si>
  <si>
    <t>1334579540</t>
  </si>
  <si>
    <t>0100</t>
  </si>
  <si>
    <t>128</t>
  </si>
  <si>
    <t>01002000.02R</t>
  </si>
  <si>
    <t>Ostatní náklady související s provozem - součinnost s IT technikem školy, upřesnění trasy a zapojení LAN přívodů ve stávajícím dat.rozvaděči školy</t>
  </si>
  <si>
    <t>soub</t>
  </si>
  <si>
    <t>-1177281392</t>
  </si>
  <si>
    <t>129</t>
  </si>
  <si>
    <t>01002001.03R</t>
  </si>
  <si>
    <t>Ostatní náklady související s provozem - součinnost  s dodavatelem nábytku při montáži el.inst.přístrojů</t>
  </si>
  <si>
    <t>-1462305128</t>
  </si>
  <si>
    <t>Ostatní náklady související s provozem - součinnost  s dodavatelem nábytku při montáži el.inst.přístrojů, krabic, kabeláže, otvorů průchodů kabeláže v lavicích, katedře a učitelských stolů</t>
  </si>
  <si>
    <t>130</t>
  </si>
  <si>
    <t>01002002.03R</t>
  </si>
  <si>
    <t>Ostatní náklady související s provozem - součinnost se servisní organizací školy  při demontáži a montáži detektorů EZS el.zabezp.systému</t>
  </si>
  <si>
    <t>997431740</t>
  </si>
  <si>
    <t>131</t>
  </si>
  <si>
    <t>01002000.04R</t>
  </si>
  <si>
    <t>Zadání do výroby  a kontrola rozvaděče pro učebnu, vč. dokumentace a zkoušek výrobce</t>
  </si>
  <si>
    <t>1101644183</t>
  </si>
  <si>
    <t>Dodávka zadávací dokumentace výrobci, zkoušky, měření a prohlídka kontrola rozváděče nn u výrobce s vystavením výrobní dokumentace s kusovou zkouškou a štítkem rozvaděče.</t>
  </si>
  <si>
    <t>132</t>
  </si>
  <si>
    <t>01002000.06R</t>
  </si>
  <si>
    <t>Zkoušky a ostatní měření potřebné pro vypracování revize elektrických VTZ</t>
  </si>
  <si>
    <t>1755288172</t>
  </si>
  <si>
    <t>Zkoušky a ostatní měření potřebné pro vypracování revize VTZ</t>
  </si>
  <si>
    <t>133</t>
  </si>
  <si>
    <t>01002000.07R</t>
  </si>
  <si>
    <t xml:space="preserve">Vypracování revize elektrických VTZ </t>
  </si>
  <si>
    <t>-1345815036</t>
  </si>
  <si>
    <t>134</t>
  </si>
  <si>
    <t>01002000.16R</t>
  </si>
  <si>
    <t>Vypracování dokumentace skutečného provedení stavby s použitím prováděcí dokumentace</t>
  </si>
  <si>
    <t>-752190627</t>
  </si>
  <si>
    <t>Vypracování dokumentace skutečného provedení stavby</t>
  </si>
  <si>
    <t>135</t>
  </si>
  <si>
    <t>01002001.09R</t>
  </si>
  <si>
    <t>ohlášení, konzultace, prohlídka inspektora po zhotovení elektroinstalací a žádost o vydání stanoviska zhodnocení bezpečného provozu vyhrazených tech.zařízení, organizací Technické Inspekce ČR</t>
  </si>
  <si>
    <t>720967197</t>
  </si>
  <si>
    <t>ohlášení elektroprací montážní filmou, konzultace, prohlídka inspektora po zhotovení elektroinstalací a žádost o vydání stanoviska zhodnocení bezpečného provozu vyhrazených tech.zařízení, organizací Technické Inspekce ČR</t>
  </si>
  <si>
    <t>AVT - Koncové prvky</t>
  </si>
  <si>
    <t xml:space="preserve">    D1 - Interaktivní zobrazovač</t>
  </si>
  <si>
    <t>HSV - Koncové prvky</t>
  </si>
  <si>
    <t xml:space="preserve">    D2 - Síťové prvky LAN, WIFI</t>
  </si>
  <si>
    <t>AVT</t>
  </si>
  <si>
    <t>Koncové prvky</t>
  </si>
  <si>
    <t>D1</t>
  </si>
  <si>
    <t>Interaktivní zobrazovač</t>
  </si>
  <si>
    <t>Int. systém.01.R</t>
  </si>
  <si>
    <t>Interaktivní displej s úhlopříčkou min. 86" (218cm) a rozlišením obrazu 4K UHD. Dotyková technologie umožňuje odlišit dotyk prstem (pro ovládání) a popisovačem (pro psaní). Součástí displeje musí být počítačový modul s minimálními parametry 6GB RAM a 32GB</t>
  </si>
  <si>
    <t>Interaktivní displej s úhlopříčkou min. 86" (218cm) a rozlišením obrazu 4K UHD. Dotyková technologie umožňuje odlišit dotyk prstem (pro ovládání) a popisovačem (pro psaní). Součástí displeje musí být počítačový modul s minimálními parametry 6GB RAM a 32GB, který obsahuje aplikaci pro psaní na bílé ploše a prohlížeč webových stránek. Pro připojení má displej minimálně konektory HDMI a USB, bezdrátovou konektivitu Wifi (2,4 i 5GHz) a Bluetooth (min. verze 4.2) a slot pro integraci plnohodnotého učitelského PC. Zařízení musí mít certifikaci ENERGY STAR. Cena včetně systémové AV kabeláže. Cena včetně dopravy, instalace, nastavení.</t>
  </si>
  <si>
    <t>Prez. SW.01.R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</si>
  <si>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</t>
  </si>
  <si>
    <t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 Balíček dále musí obsahovat nástroj pro rychlou přípravu digitálních učebních aktivit, hlasování. Aktivity je možno sdílet na žákovská zařízení přes cloud prostředí. Cena včetně dopravy, instalace a zaškolení uživatele, školení viz. technická zpráva.</t>
  </si>
  <si>
    <t>Nástěnný držák.01.R</t>
  </si>
  <si>
    <t>Nástěnný držák pro sestavu interaktivního displeje. Systém se skládá z výškového posunu, rámu pro uchycení dotykové obrazovky o úhlopříčce obrazu 86“. Zdvih min.  65 cm, Nosnost vlastního pojezdu min. 127 kg (součet rámu+displeje). Řešení nevyžaduje pro s</t>
  </si>
  <si>
    <t>Nástěnný držák pro sestavu interaktivního displeje. Systém se skládá z výškového posunu, rámu pro uchycení dotykové obrazovky o úhlopříčce obrazu 86“. Zdvih min.  65 cm, Nosnost vlastního pojezdu min. 127 kg (součet rámu+displeje). Řešení nevyžaduje pro svoji práci elektrickou energii. Cena včetně dopravy a instalace.</t>
  </si>
  <si>
    <t>HDMI a USB ext.01.R</t>
  </si>
  <si>
    <t>Extender pro přenos HDMI a USB po kabelu CATx - Přijímač a vysílač. Podpora standardů min. HDMI 2.0, HDCP 2.2, USB 2.0. Podpora 4K/UHD@60Hz. Kompatibilní s CAT5e/6/7 twisted pair kabely. Přenos 1920x1200 a 1080p/60 na min. 70 m, přenos 4K/UHD na min. 40 m</t>
  </si>
  <si>
    <t>Extender pro přenos HDMI a USB po kabelu CATx - Přijímač a vysílač. Podpora standardů min. HDMI 2.0, HDCP 2.2, USB 2.0. Podpora 4K/UHD@60Hz. Kompatibilní s CAT5e/6/7 twisted pair kabely. Přenos 1920x1200 a 1080p/60 na min. 70 m, přenos 4K/UHD na min. 40 m  (obojí při použití kabelu CAT6/7) Přenos min. USB 2.0 na min. 70 m. HDCP kompatibilní. Cena včetně dopravy, instalace.</t>
  </si>
  <si>
    <t>Kabel HDMI.01.R</t>
  </si>
  <si>
    <t>Kabel HDMI, min. 4K*2K @ 60Hz, min. 2.m. Cena včetně dopravy, instalace.</t>
  </si>
  <si>
    <t>Příp. místo.01.R</t>
  </si>
  <si>
    <t>Stolní zapuštěné přípojné místo s dvířky. Velikost 4 moduly. 2x zásuvka 230V, konektorové moduly HDMI a RJ-45 (cat.6) a USB A. Barevné provedení černá, stříbrná nebo bílá. Zapuštěná montáž. Cena včetně dopravy a instalace.</t>
  </si>
  <si>
    <t>Stolní zapuštěné přípojné místo s dvířky. Velikost 4 moduly. 2x zásuvka 230V, konektorové moduly HDMI a RJ-45 (cat.6) a USB A. Barevné provedení bílá. Zapuštěná montáž. Cena včetně dopravy a instalace.</t>
  </si>
  <si>
    <t>Kabel HDMI.02.R</t>
  </si>
  <si>
    <t>Kabel HDMI, min. 4K*2K @ 60Hz, min. 1.m. Cena včetně dopravy, instalace.</t>
  </si>
  <si>
    <t>D2</t>
  </si>
  <si>
    <t>Síťové prvky LAN, WIFI</t>
  </si>
  <si>
    <t>sw.01R</t>
  </si>
  <si>
    <t>Switch 44xGb, 4xRJ/SFP 2x SFP L2-4 IPv6</t>
  </si>
  <si>
    <t>-678269223</t>
  </si>
  <si>
    <t>50-port Smart Managed PoE Switch, 44x gigabit RJ45, 4x Gigabit Combo (RJ-45/SFP), 2x Gigabit SFP, Přepínací kapacita min.100 Gbps, Flash/RAM 32 MB/256 MB, Rychlost přesměrování min. 74 Mpps, MTBF min. 670 000 hod. udávané výrobcem - dodané zboží musí být kompatibilní se stávajícím školní síťí</t>
  </si>
  <si>
    <t>sw.02R</t>
  </si>
  <si>
    <t>Switch 8xGb 2xRJ/SFP 2xSFP POE</t>
  </si>
  <si>
    <t>1538968278</t>
  </si>
  <si>
    <t>10-port Smart Managed PoE Switch, 8x gigabit RJ45, 2x gigabit RJ45/SFP, min. 125W pro PoE, Přepínací kapacita min.19 Gbps, Flash/RAM 32 MB/256 MB, Rychlost přesměrování min. 14 Mpps, MTBF min. 510 000 hod. udávané výrobcem - dodané zboží musí být kompatibilní se stávajícím školní síťí</t>
  </si>
  <si>
    <t>rkit.01.R</t>
  </si>
  <si>
    <t xml:space="preserve">Rackmount kit pro 8 port switch </t>
  </si>
  <si>
    <t>-152434224</t>
  </si>
  <si>
    <t>Rackmount kit pro 8 port switch do rack</t>
  </si>
  <si>
    <t>opt.01R</t>
  </si>
  <si>
    <t>1G SFP, optický modul SM 1310nm LC, 20km, DDM - Cisco kompatibilní</t>
  </si>
  <si>
    <t>-1694614626</t>
  </si>
  <si>
    <t>1G SFP optický modul SM - Cisco kompatibilní. Duplexní LC konektory pro SM optické kabely. Vlnová délka 1310nm. Maximální dosah 20km. SFP má podporu DDM diagnostiky. Optický modul s konektorem LC pro Singlemode kabel na vln. délce 1310nm</t>
  </si>
  <si>
    <t>opt.02.R</t>
  </si>
  <si>
    <t>Fiber Optic Patch Cord, LC to LC Singlemode 09/125 μ, Duplex Length 1m</t>
  </si>
  <si>
    <t>1212166677</t>
  </si>
  <si>
    <t>ap.01.R</t>
  </si>
  <si>
    <t>AP 802.11ax/4x4SmartAntenna/ excludePA/1Y NCC ProLic/SngPack</t>
  </si>
  <si>
    <t>344073672</t>
  </si>
  <si>
    <t>AP podporující standardy: IEEE 802.11 ax/ac/n/g/b/a/
Typy antén: 4x4 + 2x2 smart antenna, gain: 2.4GHz: Peak gain 3 dBi
5GHz: Peak gain 4.5 dBi
Autentizace: WPA, WPA2, WPA3-Enterprise, EAP, IEEE 802.1X, RADIUS authentication
Napájení pomocí POE
ExcludePA, 1Y NCC ProLic, SngPack - dodané zboží musí být kompatibilní se stávajícím školní wifi síťí</t>
  </si>
  <si>
    <t>prac.01.R</t>
  </si>
  <si>
    <t>Konfigurace a intalace switchů, accespointu</t>
  </si>
  <si>
    <t>1055856148</t>
  </si>
  <si>
    <t>Intalace switchů do dodávaného racku. Kompletní SW nastavení dodávaných prvků (AP, switch) do stávající školní sítě.</t>
  </si>
  <si>
    <t>prop.utp.R</t>
  </si>
  <si>
    <t>kabel datový UTP 1m propojovací do racku</t>
  </si>
  <si>
    <t>1745422094</t>
  </si>
  <si>
    <t>kabel datový UTP, RJ45, 1m propojovací do racku</t>
  </si>
  <si>
    <t>Vybudování odborné učebny pro výuku informatiky</t>
  </si>
  <si>
    <t>1.1 - učebna pro výuku informatiky, uč. 211, žluté patro - stavba</t>
  </si>
  <si>
    <t>1.2 - učebna pro výuku informatiky, uč. 211, žluté patro - elektro</t>
  </si>
  <si>
    <t>1.3 - učebna pro výuku informatiky, uč. 211, žluté patro - interaktivita a síť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</si>
</sst>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5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3" fillId="4" borderId="0" xfId="0" applyNumberFormat="1" applyFont="1" applyFill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/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4" fontId="23" fillId="4" borderId="0" xfId="0" applyNumberFormat="1" applyFont="1" applyFill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abSelected="1" workbookViewId="0">
      <selection activeCell="K7" sqref="K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00" t="s">
        <v>14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R5" s="17"/>
      <c r="BE5" s="197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201" t="s">
        <v>1106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R6" s="17"/>
      <c r="BE6" s="198"/>
      <c r="BS6" s="14" t="s">
        <v>6</v>
      </c>
    </row>
    <row r="7" spans="1:74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98"/>
      <c r="BS7" s="14" t="s">
        <v>6</v>
      </c>
    </row>
    <row r="8" spans="1:74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98"/>
      <c r="BS8" s="14" t="s">
        <v>6</v>
      </c>
    </row>
    <row r="9" spans="1:74" ht="14.45" customHeight="1">
      <c r="B9" s="17"/>
      <c r="AR9" s="17"/>
      <c r="BE9" s="198"/>
      <c r="BS9" s="14" t="s">
        <v>6</v>
      </c>
    </row>
    <row r="10" spans="1:74" ht="12" customHeight="1">
      <c r="B10" s="17"/>
      <c r="D10" s="24" t="s">
        <v>23</v>
      </c>
      <c r="AK10" s="24" t="s">
        <v>24</v>
      </c>
      <c r="AN10" s="22" t="s">
        <v>25</v>
      </c>
      <c r="AR10" s="17"/>
      <c r="BE10" s="198"/>
      <c r="BS10" s="14" t="s">
        <v>6</v>
      </c>
    </row>
    <row r="11" spans="1:74" ht="18.399999999999999" customHeight="1">
      <c r="B11" s="17"/>
      <c r="E11" s="22" t="s">
        <v>26</v>
      </c>
      <c r="AK11" s="24" t="s">
        <v>27</v>
      </c>
      <c r="AN11" s="22" t="s">
        <v>1</v>
      </c>
      <c r="AR11" s="17"/>
      <c r="BE11" s="198"/>
      <c r="BS11" s="14" t="s">
        <v>6</v>
      </c>
    </row>
    <row r="12" spans="1:74" ht="6.95" customHeight="1">
      <c r="B12" s="17"/>
      <c r="AR12" s="17"/>
      <c r="BE12" s="198"/>
      <c r="BS12" s="14" t="s">
        <v>6</v>
      </c>
    </row>
    <row r="13" spans="1:74" ht="12" customHeight="1">
      <c r="B13" s="17"/>
      <c r="D13" s="24" t="s">
        <v>28</v>
      </c>
      <c r="AK13" s="24" t="s">
        <v>24</v>
      </c>
      <c r="AN13" s="26" t="s">
        <v>29</v>
      </c>
      <c r="AR13" s="17"/>
      <c r="BE13" s="198"/>
      <c r="BS13" s="14" t="s">
        <v>6</v>
      </c>
    </row>
    <row r="14" spans="1:74" ht="12.75">
      <c r="B14" s="17"/>
      <c r="E14" s="202" t="s">
        <v>29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4" t="s">
        <v>27</v>
      </c>
      <c r="AN14" s="26" t="s">
        <v>29</v>
      </c>
      <c r="AR14" s="17"/>
      <c r="BE14" s="198"/>
      <c r="BS14" s="14" t="s">
        <v>6</v>
      </c>
    </row>
    <row r="15" spans="1:74" ht="6.95" customHeight="1">
      <c r="B15" s="17"/>
      <c r="AR15" s="17"/>
      <c r="BE15" s="198"/>
      <c r="BS15" s="14" t="s">
        <v>4</v>
      </c>
    </row>
    <row r="16" spans="1:74" ht="12" customHeight="1">
      <c r="B16" s="17"/>
      <c r="D16" s="24" t="s">
        <v>30</v>
      </c>
      <c r="AK16" s="24" t="s">
        <v>24</v>
      </c>
      <c r="AN16" s="22" t="s">
        <v>1</v>
      </c>
      <c r="AR16" s="17"/>
      <c r="BE16" s="198"/>
      <c r="BS16" s="14" t="s">
        <v>4</v>
      </c>
    </row>
    <row r="17" spans="2:71" ht="18.399999999999999" customHeight="1">
      <c r="B17" s="17"/>
      <c r="E17" s="22" t="s">
        <v>31</v>
      </c>
      <c r="AK17" s="24" t="s">
        <v>27</v>
      </c>
      <c r="AN17" s="22" t="s">
        <v>1</v>
      </c>
      <c r="AR17" s="17"/>
      <c r="BE17" s="198"/>
      <c r="BS17" s="14" t="s">
        <v>32</v>
      </c>
    </row>
    <row r="18" spans="2:71" ht="6.95" customHeight="1">
      <c r="B18" s="17"/>
      <c r="AR18" s="17"/>
      <c r="BE18" s="198"/>
      <c r="BS18" s="14" t="s">
        <v>6</v>
      </c>
    </row>
    <row r="19" spans="2:71" ht="12" customHeight="1">
      <c r="B19" s="17"/>
      <c r="D19" s="24" t="s">
        <v>33</v>
      </c>
      <c r="AK19" s="24" t="s">
        <v>24</v>
      </c>
      <c r="AN19" s="22" t="s">
        <v>1</v>
      </c>
      <c r="AR19" s="17"/>
      <c r="BE19" s="198"/>
      <c r="BS19" s="14" t="s">
        <v>6</v>
      </c>
    </row>
    <row r="20" spans="2:71" ht="18.399999999999999" customHeight="1">
      <c r="B20" s="17"/>
      <c r="E20" s="22" t="s">
        <v>31</v>
      </c>
      <c r="AK20" s="24" t="s">
        <v>27</v>
      </c>
      <c r="AN20" s="22" t="s">
        <v>1</v>
      </c>
      <c r="AR20" s="17"/>
      <c r="BE20" s="198"/>
      <c r="BS20" s="14" t="s">
        <v>32</v>
      </c>
    </row>
    <row r="21" spans="2:71" ht="6.95" customHeight="1">
      <c r="B21" s="17"/>
      <c r="AR21" s="17"/>
      <c r="BE21" s="198"/>
    </row>
    <row r="22" spans="2:71" ht="12" customHeight="1">
      <c r="B22" s="17"/>
      <c r="D22" s="24" t="s">
        <v>34</v>
      </c>
      <c r="AR22" s="17"/>
      <c r="BE22" s="198"/>
    </row>
    <row r="23" spans="2:71" ht="16.5" customHeight="1">
      <c r="B23" s="17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7"/>
      <c r="BE23" s="198"/>
    </row>
    <row r="24" spans="2:71" ht="6.95" customHeight="1">
      <c r="B24" s="17"/>
      <c r="AR24" s="17"/>
      <c r="BE24" s="198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8"/>
    </row>
    <row r="26" spans="2:71" ht="14.45" customHeight="1">
      <c r="B26" s="17"/>
      <c r="D26" s="29" t="s">
        <v>35</v>
      </c>
      <c r="AK26" s="205">
        <f>ROUND(AG94,2)</f>
        <v>0</v>
      </c>
      <c r="AL26" s="187"/>
      <c r="AM26" s="187"/>
      <c r="AN26" s="187"/>
      <c r="AO26" s="187"/>
      <c r="AR26" s="17"/>
      <c r="BE26" s="198"/>
    </row>
    <row r="27" spans="2:71" ht="14.45" customHeight="1">
      <c r="B27" s="17"/>
      <c r="D27" s="29" t="s">
        <v>36</v>
      </c>
      <c r="AK27" s="205">
        <f>ROUND(AG99, 2)</f>
        <v>0</v>
      </c>
      <c r="AL27" s="205"/>
      <c r="AM27" s="205"/>
      <c r="AN27" s="205"/>
      <c r="AO27" s="205"/>
      <c r="AR27" s="17"/>
      <c r="BE27" s="198"/>
    </row>
    <row r="28" spans="2:71" s="1" customFormat="1" ht="6.95" customHeight="1">
      <c r="B28" s="30"/>
      <c r="AR28" s="30"/>
      <c r="BE28" s="198"/>
    </row>
    <row r="29" spans="2:71" s="1" customFormat="1" ht="25.9" customHeight="1">
      <c r="B29" s="30"/>
      <c r="D29" s="31" t="s">
        <v>37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06">
        <f>ROUND(AK26 + AK27, 2)</f>
        <v>0</v>
      </c>
      <c r="AL29" s="207"/>
      <c r="AM29" s="207"/>
      <c r="AN29" s="207"/>
      <c r="AO29" s="207"/>
      <c r="AR29" s="30"/>
      <c r="BE29" s="198"/>
    </row>
    <row r="30" spans="2:71" s="1" customFormat="1" ht="6.95" customHeight="1">
      <c r="B30" s="30"/>
      <c r="AR30" s="30"/>
      <c r="BE30" s="198"/>
    </row>
    <row r="31" spans="2:71" s="1" customFormat="1" ht="12.75">
      <c r="B31" s="30"/>
      <c r="L31" s="208" t="s">
        <v>38</v>
      </c>
      <c r="M31" s="208"/>
      <c r="N31" s="208"/>
      <c r="O31" s="208"/>
      <c r="P31" s="208"/>
      <c r="W31" s="208" t="s">
        <v>39</v>
      </c>
      <c r="X31" s="208"/>
      <c r="Y31" s="208"/>
      <c r="Z31" s="208"/>
      <c r="AA31" s="208"/>
      <c r="AB31" s="208"/>
      <c r="AC31" s="208"/>
      <c r="AD31" s="208"/>
      <c r="AE31" s="208"/>
      <c r="AK31" s="208" t="s">
        <v>40</v>
      </c>
      <c r="AL31" s="208"/>
      <c r="AM31" s="208"/>
      <c r="AN31" s="208"/>
      <c r="AO31" s="208"/>
      <c r="AR31" s="30"/>
      <c r="BE31" s="198"/>
    </row>
    <row r="32" spans="2:71" s="2" customFormat="1" ht="14.45" customHeight="1">
      <c r="B32" s="33"/>
      <c r="D32" s="24" t="s">
        <v>41</v>
      </c>
      <c r="F32" s="24" t="s">
        <v>42</v>
      </c>
      <c r="L32" s="190">
        <v>0.21</v>
      </c>
      <c r="M32" s="189"/>
      <c r="N32" s="189"/>
      <c r="O32" s="189"/>
      <c r="P32" s="189"/>
      <c r="W32" s="188">
        <f>ROUND(AZ94 + SUM(CD99:CD103),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f>ROUND(AV94 + SUM(BY99:BY103), 2)</f>
        <v>0</v>
      </c>
      <c r="AL32" s="189"/>
      <c r="AM32" s="189"/>
      <c r="AN32" s="189"/>
      <c r="AO32" s="189"/>
      <c r="AR32" s="33"/>
      <c r="BE32" s="199"/>
    </row>
    <row r="33" spans="2:57" s="2" customFormat="1" ht="14.45" customHeight="1">
      <c r="B33" s="33"/>
      <c r="F33" s="24" t="s">
        <v>43</v>
      </c>
      <c r="L33" s="190">
        <v>0.15</v>
      </c>
      <c r="M33" s="189"/>
      <c r="N33" s="189"/>
      <c r="O33" s="189"/>
      <c r="P33" s="189"/>
      <c r="W33" s="188">
        <f>ROUND(BA94 + SUM(CE99:CE103),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f>ROUND(AW94 + SUM(BZ99:BZ103), 2)</f>
        <v>0</v>
      </c>
      <c r="AL33" s="189"/>
      <c r="AM33" s="189"/>
      <c r="AN33" s="189"/>
      <c r="AO33" s="189"/>
      <c r="AR33" s="33"/>
      <c r="BE33" s="199"/>
    </row>
    <row r="34" spans="2:57" s="2" customFormat="1" ht="14.45" hidden="1" customHeight="1">
      <c r="B34" s="33"/>
      <c r="F34" s="24" t="s">
        <v>44</v>
      </c>
      <c r="L34" s="190">
        <v>0.21</v>
      </c>
      <c r="M34" s="189"/>
      <c r="N34" s="189"/>
      <c r="O34" s="189"/>
      <c r="P34" s="189"/>
      <c r="W34" s="188">
        <f>ROUND(BB94 + SUM(CF99:CF103), 2)</f>
        <v>0</v>
      </c>
      <c r="X34" s="189"/>
      <c r="Y34" s="189"/>
      <c r="Z34" s="189"/>
      <c r="AA34" s="189"/>
      <c r="AB34" s="189"/>
      <c r="AC34" s="189"/>
      <c r="AD34" s="189"/>
      <c r="AE34" s="189"/>
      <c r="AK34" s="188">
        <v>0</v>
      </c>
      <c r="AL34" s="189"/>
      <c r="AM34" s="189"/>
      <c r="AN34" s="189"/>
      <c r="AO34" s="189"/>
      <c r="AR34" s="33"/>
      <c r="BE34" s="199"/>
    </row>
    <row r="35" spans="2:57" s="2" customFormat="1" ht="14.45" hidden="1" customHeight="1">
      <c r="B35" s="33"/>
      <c r="F35" s="24" t="s">
        <v>45</v>
      </c>
      <c r="L35" s="190">
        <v>0.15</v>
      </c>
      <c r="M35" s="189"/>
      <c r="N35" s="189"/>
      <c r="O35" s="189"/>
      <c r="P35" s="189"/>
      <c r="W35" s="188">
        <f>ROUND(BC94 + SUM(CG99:CG103), 2)</f>
        <v>0</v>
      </c>
      <c r="X35" s="189"/>
      <c r="Y35" s="189"/>
      <c r="Z35" s="189"/>
      <c r="AA35" s="189"/>
      <c r="AB35" s="189"/>
      <c r="AC35" s="189"/>
      <c r="AD35" s="189"/>
      <c r="AE35" s="189"/>
      <c r="AK35" s="188">
        <v>0</v>
      </c>
      <c r="AL35" s="189"/>
      <c r="AM35" s="189"/>
      <c r="AN35" s="189"/>
      <c r="AO35" s="189"/>
      <c r="AR35" s="33"/>
    </row>
    <row r="36" spans="2:57" s="2" customFormat="1" ht="14.45" hidden="1" customHeight="1">
      <c r="B36" s="33"/>
      <c r="F36" s="24" t="s">
        <v>46</v>
      </c>
      <c r="L36" s="190">
        <v>0</v>
      </c>
      <c r="M36" s="189"/>
      <c r="N36" s="189"/>
      <c r="O36" s="189"/>
      <c r="P36" s="189"/>
      <c r="W36" s="188">
        <f>ROUND(BD94 + SUM(CH99:CH103), 2)</f>
        <v>0</v>
      </c>
      <c r="X36" s="189"/>
      <c r="Y36" s="189"/>
      <c r="Z36" s="189"/>
      <c r="AA36" s="189"/>
      <c r="AB36" s="189"/>
      <c r="AC36" s="189"/>
      <c r="AD36" s="189"/>
      <c r="AE36" s="189"/>
      <c r="AK36" s="188">
        <v>0</v>
      </c>
      <c r="AL36" s="189"/>
      <c r="AM36" s="189"/>
      <c r="AN36" s="189"/>
      <c r="AO36" s="189"/>
      <c r="AR36" s="33"/>
    </row>
    <row r="37" spans="2:57" s="1" customFormat="1" ht="6.95" customHeight="1">
      <c r="B37" s="30"/>
      <c r="AR37" s="30"/>
    </row>
    <row r="38" spans="2:57" s="1" customFormat="1" ht="25.9" customHeight="1">
      <c r="B38" s="30"/>
      <c r="C38" s="34"/>
      <c r="D38" s="35" t="s">
        <v>47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 t="s">
        <v>48</v>
      </c>
      <c r="U38" s="36"/>
      <c r="V38" s="36"/>
      <c r="W38" s="36"/>
      <c r="X38" s="194" t="s">
        <v>49</v>
      </c>
      <c r="Y38" s="192"/>
      <c r="Z38" s="192"/>
      <c r="AA38" s="192"/>
      <c r="AB38" s="192"/>
      <c r="AC38" s="36"/>
      <c r="AD38" s="36"/>
      <c r="AE38" s="36"/>
      <c r="AF38" s="36"/>
      <c r="AG38" s="36"/>
      <c r="AH38" s="36"/>
      <c r="AI38" s="36"/>
      <c r="AJ38" s="36"/>
      <c r="AK38" s="191">
        <f>SUM(AK29:AK36)</f>
        <v>0</v>
      </c>
      <c r="AL38" s="192"/>
      <c r="AM38" s="192"/>
      <c r="AN38" s="192"/>
      <c r="AO38" s="193"/>
      <c r="AP38" s="34"/>
      <c r="AQ38" s="34"/>
      <c r="AR38" s="30"/>
    </row>
    <row r="39" spans="2:57" s="1" customFormat="1" ht="6.95" customHeight="1">
      <c r="B39" s="30"/>
      <c r="AR39" s="30"/>
    </row>
    <row r="40" spans="2:57" s="1" customFormat="1" ht="14.45" customHeight="1">
      <c r="B40" s="30"/>
      <c r="AR40" s="30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30"/>
      <c r="D49" s="38" t="s">
        <v>50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51</v>
      </c>
      <c r="AI49" s="39"/>
      <c r="AJ49" s="39"/>
      <c r="AK49" s="39"/>
      <c r="AL49" s="39"/>
      <c r="AM49" s="39"/>
      <c r="AN49" s="39"/>
      <c r="AO49" s="39"/>
      <c r="AR49" s="30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30"/>
      <c r="D60" s="40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0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0" t="s">
        <v>52</v>
      </c>
      <c r="AI60" s="32"/>
      <c r="AJ60" s="32"/>
      <c r="AK60" s="32"/>
      <c r="AL60" s="32"/>
      <c r="AM60" s="40" t="s">
        <v>53</v>
      </c>
      <c r="AN60" s="32"/>
      <c r="AO60" s="32"/>
      <c r="AR60" s="30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30"/>
      <c r="D64" s="38" t="s">
        <v>54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55</v>
      </c>
      <c r="AI64" s="39"/>
      <c r="AJ64" s="39"/>
      <c r="AK64" s="39"/>
      <c r="AL64" s="39"/>
      <c r="AM64" s="39"/>
      <c r="AN64" s="39"/>
      <c r="AO64" s="39"/>
      <c r="AR64" s="30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30"/>
      <c r="D75" s="40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0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0" t="s">
        <v>52</v>
      </c>
      <c r="AI75" s="32"/>
      <c r="AJ75" s="32"/>
      <c r="AK75" s="32"/>
      <c r="AL75" s="32"/>
      <c r="AM75" s="40" t="s">
        <v>53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30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30"/>
    </row>
    <row r="82" spans="1:91" s="1" customFormat="1" ht="24.95" customHeight="1">
      <c r="B82" s="30"/>
      <c r="C82" s="18" t="s">
        <v>56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5"/>
      <c r="C84" s="24" t="s">
        <v>13</v>
      </c>
      <c r="L84" s="3" t="str">
        <f>K5</f>
        <v>ZS-B01</v>
      </c>
      <c r="AR84" s="45"/>
    </row>
    <row r="85" spans="1:91" s="4" customFormat="1" ht="36.950000000000003" customHeight="1">
      <c r="B85" s="46"/>
      <c r="C85" s="47" t="s">
        <v>16</v>
      </c>
      <c r="L85" s="222" t="str">
        <f>K6</f>
        <v>Vybudování odborné učebny pro výuku informatiky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R85" s="46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4" t="s">
        <v>19</v>
      </c>
      <c r="L87" s="48" t="str">
        <f>IF(K8="","",K8)</f>
        <v>Bakalovo nábřeží 8</v>
      </c>
      <c r="AI87" s="24" t="s">
        <v>21</v>
      </c>
      <c r="AM87" s="224" t="str">
        <f>IF(AN8= "","",AN8)</f>
        <v>28. 8. 2023</v>
      </c>
      <c r="AN87" s="224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4" t="s">
        <v>23</v>
      </c>
      <c r="L89" s="3" t="str">
        <f>IF(E11= "","",E11)</f>
        <v xml:space="preserve">Základní škola Brno, Bakalovo nábřeží 8, p. o. </v>
      </c>
      <c r="AI89" s="24" t="s">
        <v>30</v>
      </c>
      <c r="AM89" s="229" t="str">
        <f>IF(E17="","",E17)</f>
        <v xml:space="preserve"> </v>
      </c>
      <c r="AN89" s="230"/>
      <c r="AO89" s="230"/>
      <c r="AP89" s="230"/>
      <c r="AR89" s="30"/>
      <c r="AS89" s="225" t="s">
        <v>57</v>
      </c>
      <c r="AT89" s="226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30"/>
      <c r="C90" s="24" t="s">
        <v>28</v>
      </c>
      <c r="L90" s="3" t="str">
        <f>IF(E14= "Vyplň údaj","",E14)</f>
        <v/>
      </c>
      <c r="AI90" s="24" t="s">
        <v>33</v>
      </c>
      <c r="AM90" s="229" t="str">
        <f>IF(E20="","",E20)</f>
        <v xml:space="preserve"> </v>
      </c>
      <c r="AN90" s="230"/>
      <c r="AO90" s="230"/>
      <c r="AP90" s="230"/>
      <c r="AR90" s="30"/>
      <c r="AS90" s="227"/>
      <c r="AT90" s="228"/>
      <c r="BD90" s="52"/>
    </row>
    <row r="91" spans="1:91" s="1" customFormat="1" ht="10.9" customHeight="1">
      <c r="B91" s="30"/>
      <c r="AR91" s="30"/>
      <c r="AS91" s="227"/>
      <c r="AT91" s="228"/>
      <c r="BD91" s="52"/>
    </row>
    <row r="92" spans="1:91" s="1" customFormat="1" ht="29.25" customHeight="1">
      <c r="B92" s="30"/>
      <c r="C92" s="216" t="s">
        <v>58</v>
      </c>
      <c r="D92" s="217"/>
      <c r="E92" s="217"/>
      <c r="F92" s="217"/>
      <c r="G92" s="217"/>
      <c r="H92" s="53"/>
      <c r="I92" s="219" t="s">
        <v>59</v>
      </c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8" t="s">
        <v>60</v>
      </c>
      <c r="AH92" s="217"/>
      <c r="AI92" s="217"/>
      <c r="AJ92" s="217"/>
      <c r="AK92" s="217"/>
      <c r="AL92" s="217"/>
      <c r="AM92" s="217"/>
      <c r="AN92" s="219" t="s">
        <v>61</v>
      </c>
      <c r="AO92" s="217"/>
      <c r="AP92" s="220"/>
      <c r="AQ92" s="54" t="s">
        <v>62</v>
      </c>
      <c r="AR92" s="30"/>
      <c r="AS92" s="55" t="s">
        <v>63</v>
      </c>
      <c r="AT92" s="56" t="s">
        <v>64</v>
      </c>
      <c r="AU92" s="56" t="s">
        <v>65</v>
      </c>
      <c r="AV92" s="56" t="s">
        <v>66</v>
      </c>
      <c r="AW92" s="56" t="s">
        <v>67</v>
      </c>
      <c r="AX92" s="56" t="s">
        <v>68</v>
      </c>
      <c r="AY92" s="56" t="s">
        <v>69</v>
      </c>
      <c r="AZ92" s="56" t="s">
        <v>70</v>
      </c>
      <c r="BA92" s="56" t="s">
        <v>71</v>
      </c>
      <c r="BB92" s="56" t="s">
        <v>72</v>
      </c>
      <c r="BC92" s="56" t="s">
        <v>73</v>
      </c>
      <c r="BD92" s="57" t="s">
        <v>74</v>
      </c>
    </row>
    <row r="93" spans="1:91" s="1" customFormat="1" ht="10.9" customHeight="1">
      <c r="B93" s="30"/>
      <c r="AR93" s="30"/>
      <c r="AS93" s="58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59"/>
      <c r="C94" s="60" t="s">
        <v>75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21">
        <f>ROUND(SUM(AG95:AG97),2)</f>
        <v>0</v>
      </c>
      <c r="AH94" s="221"/>
      <c r="AI94" s="221"/>
      <c r="AJ94" s="221"/>
      <c r="AK94" s="221"/>
      <c r="AL94" s="221"/>
      <c r="AM94" s="221"/>
      <c r="AN94" s="195">
        <f>SUM(AG94,AT94)</f>
        <v>0</v>
      </c>
      <c r="AO94" s="195"/>
      <c r="AP94" s="195"/>
      <c r="AQ94" s="63" t="s">
        <v>1</v>
      </c>
      <c r="AR94" s="59"/>
      <c r="AS94" s="64">
        <f>ROUND(SUM(AS95:AS97),2)</f>
        <v>0</v>
      </c>
      <c r="AT94" s="65">
        <f>ROUND(SUM(AV94:AW94),2)</f>
        <v>0</v>
      </c>
      <c r="AU94" s="66">
        <f>ROUND(SUM(AU95:AU97),5)</f>
        <v>0</v>
      </c>
      <c r="AV94" s="65">
        <f>ROUND(AZ94*L32,2)</f>
        <v>0</v>
      </c>
      <c r="AW94" s="65">
        <f>ROUND(BA94*L33,2)</f>
        <v>0</v>
      </c>
      <c r="AX94" s="65">
        <f>ROUND(BB94*L32,2)</f>
        <v>0</v>
      </c>
      <c r="AY94" s="65">
        <f>ROUND(BC94*L33,2)</f>
        <v>0</v>
      </c>
      <c r="AZ94" s="65">
        <f>ROUND(SUM(AZ95:AZ97),2)</f>
        <v>0</v>
      </c>
      <c r="BA94" s="65">
        <f>ROUND(SUM(BA95:BA97),2)</f>
        <v>0</v>
      </c>
      <c r="BB94" s="65">
        <f>ROUND(SUM(BB95:BB97),2)</f>
        <v>0</v>
      </c>
      <c r="BC94" s="65">
        <f>ROUND(SUM(BC95:BC97),2)</f>
        <v>0</v>
      </c>
      <c r="BD94" s="67">
        <f>ROUND(SUM(BD95:BD97),2)</f>
        <v>0</v>
      </c>
      <c r="BS94" s="68" t="s">
        <v>76</v>
      </c>
      <c r="BT94" s="68" t="s">
        <v>77</v>
      </c>
      <c r="BU94" s="69" t="s">
        <v>78</v>
      </c>
      <c r="BV94" s="68" t="s">
        <v>79</v>
      </c>
      <c r="BW94" s="68" t="s">
        <v>5</v>
      </c>
      <c r="BX94" s="68" t="s">
        <v>80</v>
      </c>
      <c r="CL94" s="68" t="s">
        <v>1</v>
      </c>
    </row>
    <row r="95" spans="1:91" s="6" customFormat="1" ht="24.75" customHeight="1">
      <c r="A95" s="70" t="s">
        <v>81</v>
      </c>
      <c r="B95" s="71"/>
      <c r="C95" s="72"/>
      <c r="D95" s="213" t="s">
        <v>82</v>
      </c>
      <c r="E95" s="213"/>
      <c r="F95" s="213"/>
      <c r="G95" s="213"/>
      <c r="H95" s="213"/>
      <c r="I95" s="73"/>
      <c r="J95" s="213" t="s">
        <v>83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4">
        <f>'1.1 - učebna informatiky'!J32</f>
        <v>0</v>
      </c>
      <c r="AH95" s="215"/>
      <c r="AI95" s="215"/>
      <c r="AJ95" s="215"/>
      <c r="AK95" s="215"/>
      <c r="AL95" s="215"/>
      <c r="AM95" s="215"/>
      <c r="AN95" s="214">
        <f>SUM(AG95,AT95)</f>
        <v>0</v>
      </c>
      <c r="AO95" s="215"/>
      <c r="AP95" s="215"/>
      <c r="AQ95" s="74" t="s">
        <v>84</v>
      </c>
      <c r="AR95" s="71"/>
      <c r="AS95" s="75">
        <v>0</v>
      </c>
      <c r="AT95" s="76">
        <f>ROUND(SUM(AV95:AW95),2)</f>
        <v>0</v>
      </c>
      <c r="AU95" s="77">
        <f>'1.1 - učebna informatiky'!P142</f>
        <v>0</v>
      </c>
      <c r="AV95" s="76">
        <f>'1.1 - učebna informatiky'!J35</f>
        <v>0</v>
      </c>
      <c r="AW95" s="76">
        <f>'1.1 - učebna informatiky'!J36</f>
        <v>0</v>
      </c>
      <c r="AX95" s="76">
        <f>'1.1 - učebna informatiky'!J37</f>
        <v>0</v>
      </c>
      <c r="AY95" s="76">
        <f>'1.1 - učebna informatiky'!J38</f>
        <v>0</v>
      </c>
      <c r="AZ95" s="76">
        <f>'1.1 - učebna informatiky'!F35</f>
        <v>0</v>
      </c>
      <c r="BA95" s="76">
        <f>'1.1 - učebna informatiky'!F36</f>
        <v>0</v>
      </c>
      <c r="BB95" s="76">
        <f>'1.1 - učebna informatiky'!F37</f>
        <v>0</v>
      </c>
      <c r="BC95" s="76">
        <f>'1.1 - učebna informatiky'!F38</f>
        <v>0</v>
      </c>
      <c r="BD95" s="78">
        <f>'1.1 - učebna informatiky'!F39</f>
        <v>0</v>
      </c>
      <c r="BT95" s="79" t="s">
        <v>85</v>
      </c>
      <c r="BV95" s="79" t="s">
        <v>79</v>
      </c>
      <c r="BW95" s="79" t="s">
        <v>86</v>
      </c>
      <c r="BX95" s="79" t="s">
        <v>5</v>
      </c>
      <c r="CL95" s="79" t="s">
        <v>1</v>
      </c>
      <c r="CM95" s="79" t="s">
        <v>87</v>
      </c>
    </row>
    <row r="96" spans="1:91" s="6" customFormat="1" ht="24.75" customHeight="1">
      <c r="A96" s="70" t="s">
        <v>81</v>
      </c>
      <c r="B96" s="71"/>
      <c r="C96" s="72"/>
      <c r="D96" s="213" t="s">
        <v>88</v>
      </c>
      <c r="E96" s="213"/>
      <c r="F96" s="213"/>
      <c r="G96" s="213"/>
      <c r="H96" s="213"/>
      <c r="I96" s="73"/>
      <c r="J96" s="213" t="s">
        <v>89</v>
      </c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4">
        <f>'1.2 - učebna informatiky'!J32</f>
        <v>0</v>
      </c>
      <c r="AH96" s="215"/>
      <c r="AI96" s="215"/>
      <c r="AJ96" s="215"/>
      <c r="AK96" s="215"/>
      <c r="AL96" s="215"/>
      <c r="AM96" s="215"/>
      <c r="AN96" s="214">
        <f>SUM(AG96,AT96)</f>
        <v>0</v>
      </c>
      <c r="AO96" s="215"/>
      <c r="AP96" s="215"/>
      <c r="AQ96" s="74" t="s">
        <v>84</v>
      </c>
      <c r="AR96" s="71"/>
      <c r="AS96" s="75">
        <v>0</v>
      </c>
      <c r="AT96" s="76">
        <f>ROUND(SUM(AV96:AW96),2)</f>
        <v>0</v>
      </c>
      <c r="AU96" s="77">
        <f>'1.2 - učebna informatiky'!P139</f>
        <v>0</v>
      </c>
      <c r="AV96" s="76">
        <f>'1.2 - učebna informatiky'!J35</f>
        <v>0</v>
      </c>
      <c r="AW96" s="76">
        <f>'1.2 - učebna informatiky'!J36</f>
        <v>0</v>
      </c>
      <c r="AX96" s="76">
        <f>'1.2 - učebna informatiky'!J37</f>
        <v>0</v>
      </c>
      <c r="AY96" s="76">
        <f>'1.2 - učebna informatiky'!J38</f>
        <v>0</v>
      </c>
      <c r="AZ96" s="76">
        <f>'1.2 - učebna informatiky'!F35</f>
        <v>0</v>
      </c>
      <c r="BA96" s="76">
        <f>'1.2 - učebna informatiky'!F36</f>
        <v>0</v>
      </c>
      <c r="BB96" s="76">
        <f>'1.2 - učebna informatiky'!F37</f>
        <v>0</v>
      </c>
      <c r="BC96" s="76">
        <f>'1.2 - učebna informatiky'!F38</f>
        <v>0</v>
      </c>
      <c r="BD96" s="78">
        <f>'1.2 - učebna informatiky'!F39</f>
        <v>0</v>
      </c>
      <c r="BT96" s="79" t="s">
        <v>85</v>
      </c>
      <c r="BV96" s="79" t="s">
        <v>79</v>
      </c>
      <c r="BW96" s="79" t="s">
        <v>90</v>
      </c>
      <c r="BX96" s="79" t="s">
        <v>5</v>
      </c>
      <c r="CL96" s="79" t="s">
        <v>1</v>
      </c>
      <c r="CM96" s="79" t="s">
        <v>87</v>
      </c>
    </row>
    <row r="97" spans="1:91" s="6" customFormat="1" ht="24.75" customHeight="1">
      <c r="A97" s="70" t="s">
        <v>81</v>
      </c>
      <c r="B97" s="71"/>
      <c r="C97" s="72"/>
      <c r="D97" s="213" t="s">
        <v>91</v>
      </c>
      <c r="E97" s="213"/>
      <c r="F97" s="213"/>
      <c r="G97" s="213"/>
      <c r="H97" s="213"/>
      <c r="I97" s="73"/>
      <c r="J97" s="213" t="s">
        <v>92</v>
      </c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4">
        <f>'1.3 - učebna informatiky'!J32</f>
        <v>0</v>
      </c>
      <c r="AH97" s="215"/>
      <c r="AI97" s="215"/>
      <c r="AJ97" s="215"/>
      <c r="AK97" s="215"/>
      <c r="AL97" s="215"/>
      <c r="AM97" s="215"/>
      <c r="AN97" s="214">
        <f>SUM(AG97,AT97)</f>
        <v>0</v>
      </c>
      <c r="AO97" s="215"/>
      <c r="AP97" s="215"/>
      <c r="AQ97" s="74" t="s">
        <v>84</v>
      </c>
      <c r="AR97" s="71"/>
      <c r="AS97" s="80">
        <v>0</v>
      </c>
      <c r="AT97" s="81">
        <f>ROUND(SUM(AV97:AW97),2)</f>
        <v>0</v>
      </c>
      <c r="AU97" s="82">
        <f>'1.3 - učebna informatiky'!P130</f>
        <v>0</v>
      </c>
      <c r="AV97" s="81">
        <f>'1.3 - učebna informatiky'!J35</f>
        <v>0</v>
      </c>
      <c r="AW97" s="81">
        <f>'1.3 - učebna informatiky'!J36</f>
        <v>0</v>
      </c>
      <c r="AX97" s="81">
        <f>'1.3 - učebna informatiky'!J37</f>
        <v>0</v>
      </c>
      <c r="AY97" s="81">
        <f>'1.3 - učebna informatiky'!J38</f>
        <v>0</v>
      </c>
      <c r="AZ97" s="81">
        <f>'1.3 - učebna informatiky'!F35</f>
        <v>0</v>
      </c>
      <c r="BA97" s="81">
        <f>'1.3 - učebna informatiky'!F36</f>
        <v>0</v>
      </c>
      <c r="BB97" s="81">
        <f>'1.3 - učebna informatiky'!F37</f>
        <v>0</v>
      </c>
      <c r="BC97" s="81">
        <f>'1.3 - učebna informatiky'!F38</f>
        <v>0</v>
      </c>
      <c r="BD97" s="83">
        <f>'1.3 - učebna informatiky'!F39</f>
        <v>0</v>
      </c>
      <c r="BT97" s="79" t="s">
        <v>85</v>
      </c>
      <c r="BV97" s="79" t="s">
        <v>79</v>
      </c>
      <c r="BW97" s="79" t="s">
        <v>93</v>
      </c>
      <c r="BX97" s="79" t="s">
        <v>5</v>
      </c>
      <c r="CL97" s="79" t="s">
        <v>1</v>
      </c>
      <c r="CM97" s="79" t="s">
        <v>87</v>
      </c>
    </row>
    <row r="98" spans="1:91">
      <c r="B98" s="17"/>
      <c r="AR98" s="17"/>
    </row>
    <row r="99" spans="1:91" s="1" customFormat="1" ht="30" customHeight="1">
      <c r="B99" s="30"/>
      <c r="C99" s="60" t="s">
        <v>94</v>
      </c>
      <c r="AG99" s="195">
        <f>ROUND(SUM(AG100:AG103), 2)</f>
        <v>0</v>
      </c>
      <c r="AH99" s="195"/>
      <c r="AI99" s="195"/>
      <c r="AJ99" s="195"/>
      <c r="AK99" s="195"/>
      <c r="AL99" s="195"/>
      <c r="AM99" s="195"/>
      <c r="AN99" s="195">
        <f>ROUND(SUM(AN100:AN103), 2)</f>
        <v>0</v>
      </c>
      <c r="AO99" s="195"/>
      <c r="AP99" s="195"/>
      <c r="AQ99" s="84"/>
      <c r="AR99" s="30"/>
      <c r="AS99" s="55" t="s">
        <v>95</v>
      </c>
      <c r="AT99" s="56" t="s">
        <v>96</v>
      </c>
      <c r="AU99" s="56" t="s">
        <v>41</v>
      </c>
      <c r="AV99" s="57" t="s">
        <v>64</v>
      </c>
    </row>
    <row r="100" spans="1:91" s="1" customFormat="1" ht="19.899999999999999" customHeight="1">
      <c r="B100" s="30"/>
      <c r="D100" s="210" t="s">
        <v>97</v>
      </c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G100" s="211">
        <f>ROUND(AG94 * AS100, 2)</f>
        <v>0</v>
      </c>
      <c r="AH100" s="212"/>
      <c r="AI100" s="212"/>
      <c r="AJ100" s="212"/>
      <c r="AK100" s="212"/>
      <c r="AL100" s="212"/>
      <c r="AM100" s="212"/>
      <c r="AN100" s="212">
        <f>ROUND(AG100 + AV100, 2)</f>
        <v>0</v>
      </c>
      <c r="AO100" s="212"/>
      <c r="AP100" s="212"/>
      <c r="AR100" s="30"/>
      <c r="AS100" s="87">
        <v>0</v>
      </c>
      <c r="AT100" s="88" t="s">
        <v>98</v>
      </c>
      <c r="AU100" s="88" t="s">
        <v>42</v>
      </c>
      <c r="AV100" s="89">
        <f>ROUND(IF(AU100="základní",AG100*L32,IF(AU100="snížená",AG100*L33,0)), 2)</f>
        <v>0</v>
      </c>
      <c r="BV100" s="14" t="s">
        <v>99</v>
      </c>
      <c r="BY100" s="90">
        <f>IF(AU100="základní",AV100,0)</f>
        <v>0</v>
      </c>
      <c r="BZ100" s="90">
        <f>IF(AU100="snížená",AV100,0)</f>
        <v>0</v>
      </c>
      <c r="CA100" s="90">
        <v>0</v>
      </c>
      <c r="CB100" s="90">
        <v>0</v>
      </c>
      <c r="CC100" s="90">
        <v>0</v>
      </c>
      <c r="CD100" s="90">
        <f>IF(AU100="základní",AG100,0)</f>
        <v>0</v>
      </c>
      <c r="CE100" s="90">
        <f>IF(AU100="snížená",AG100,0)</f>
        <v>0</v>
      </c>
      <c r="CF100" s="90">
        <f>IF(AU100="zákl. přenesená",AG100,0)</f>
        <v>0</v>
      </c>
      <c r="CG100" s="90">
        <f>IF(AU100="sníž. přenesená",AG100,0)</f>
        <v>0</v>
      </c>
      <c r="CH100" s="90">
        <f>IF(AU100="nulová",AG100,0)</f>
        <v>0</v>
      </c>
      <c r="CI100" s="14">
        <f>IF(AU100="základní",1,IF(AU100="snížená",2,IF(AU100="zákl. přenesená",4,IF(AU100="sníž. přenesená",5,3))))</f>
        <v>1</v>
      </c>
      <c r="CJ100" s="14">
        <f>IF(AT100="stavební čast",1,IF(AT100="investiční čast",2,3))</f>
        <v>1</v>
      </c>
      <c r="CK100" s="14" t="str">
        <f>IF(D100="Vyplň vlastní","","x")</f>
        <v>x</v>
      </c>
    </row>
    <row r="101" spans="1:91" s="1" customFormat="1" ht="19.899999999999999" customHeight="1">
      <c r="B101" s="30"/>
      <c r="D101" s="209" t="s">
        <v>100</v>
      </c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G101" s="211">
        <f>ROUND(AG94 * AS101, 2)</f>
        <v>0</v>
      </c>
      <c r="AH101" s="212"/>
      <c r="AI101" s="212"/>
      <c r="AJ101" s="212"/>
      <c r="AK101" s="212"/>
      <c r="AL101" s="212"/>
      <c r="AM101" s="212"/>
      <c r="AN101" s="212">
        <f>ROUND(AG101 + AV101, 2)</f>
        <v>0</v>
      </c>
      <c r="AO101" s="212"/>
      <c r="AP101" s="212"/>
      <c r="AR101" s="30"/>
      <c r="AS101" s="87">
        <v>0</v>
      </c>
      <c r="AT101" s="88" t="s">
        <v>98</v>
      </c>
      <c r="AU101" s="88" t="s">
        <v>42</v>
      </c>
      <c r="AV101" s="89">
        <f>ROUND(IF(AU101="základní",AG101*L32,IF(AU101="snížená",AG101*L33,0)), 2)</f>
        <v>0</v>
      </c>
      <c r="BV101" s="14" t="s">
        <v>101</v>
      </c>
      <c r="BY101" s="90">
        <f>IF(AU101="základní",AV101,0)</f>
        <v>0</v>
      </c>
      <c r="BZ101" s="90">
        <f>IF(AU101="snížená",AV101,0)</f>
        <v>0</v>
      </c>
      <c r="CA101" s="90">
        <v>0</v>
      </c>
      <c r="CB101" s="90">
        <v>0</v>
      </c>
      <c r="CC101" s="90">
        <v>0</v>
      </c>
      <c r="CD101" s="90">
        <f>IF(AU101="základní",AG101,0)</f>
        <v>0</v>
      </c>
      <c r="CE101" s="90">
        <f>IF(AU101="snížená",AG101,0)</f>
        <v>0</v>
      </c>
      <c r="CF101" s="90">
        <f>IF(AU101="zákl. přenesená",AG101,0)</f>
        <v>0</v>
      </c>
      <c r="CG101" s="90">
        <f>IF(AU101="sníž. přenesená",AG101,0)</f>
        <v>0</v>
      </c>
      <c r="CH101" s="90">
        <f>IF(AU101="nulová",AG101,0)</f>
        <v>0</v>
      </c>
      <c r="CI101" s="14">
        <f>IF(AU101="základní",1,IF(AU101="snížená",2,IF(AU101="zákl. přenesená",4,IF(AU101="sníž. přenesená",5,3))))</f>
        <v>1</v>
      </c>
      <c r="CJ101" s="14">
        <f>IF(AT101="stavební čast",1,IF(AT101="investiční čast",2,3))</f>
        <v>1</v>
      </c>
      <c r="CK101" s="14" t="str">
        <f>IF(D101="Vyplň vlastní","","x")</f>
        <v/>
      </c>
    </row>
    <row r="102" spans="1:91" s="1" customFormat="1" ht="19.899999999999999" customHeight="1">
      <c r="B102" s="30"/>
      <c r="D102" s="209" t="s">
        <v>100</v>
      </c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G102" s="211">
        <f>ROUND(AG94 * AS102, 2)</f>
        <v>0</v>
      </c>
      <c r="AH102" s="212"/>
      <c r="AI102" s="212"/>
      <c r="AJ102" s="212"/>
      <c r="AK102" s="212"/>
      <c r="AL102" s="212"/>
      <c r="AM102" s="212"/>
      <c r="AN102" s="212">
        <f>ROUND(AG102 + AV102, 2)</f>
        <v>0</v>
      </c>
      <c r="AO102" s="212"/>
      <c r="AP102" s="212"/>
      <c r="AR102" s="30"/>
      <c r="AS102" s="87">
        <v>0</v>
      </c>
      <c r="AT102" s="88" t="s">
        <v>98</v>
      </c>
      <c r="AU102" s="88" t="s">
        <v>42</v>
      </c>
      <c r="AV102" s="89">
        <f>ROUND(IF(AU102="základní",AG102*L32,IF(AU102="snížená",AG102*L33,0)), 2)</f>
        <v>0</v>
      </c>
      <c r="BV102" s="14" t="s">
        <v>101</v>
      </c>
      <c r="BY102" s="90">
        <f>IF(AU102="základní",AV102,0)</f>
        <v>0</v>
      </c>
      <c r="BZ102" s="90">
        <f>IF(AU102="snížená",AV102,0)</f>
        <v>0</v>
      </c>
      <c r="CA102" s="90">
        <v>0</v>
      </c>
      <c r="CB102" s="90">
        <v>0</v>
      </c>
      <c r="CC102" s="90">
        <v>0</v>
      </c>
      <c r="CD102" s="90">
        <f>IF(AU102="základní",AG102,0)</f>
        <v>0</v>
      </c>
      <c r="CE102" s="90">
        <f>IF(AU102="snížená",AG102,0)</f>
        <v>0</v>
      </c>
      <c r="CF102" s="90">
        <f>IF(AU102="zákl. přenesená",AG102,0)</f>
        <v>0</v>
      </c>
      <c r="CG102" s="90">
        <f>IF(AU102="sníž. přenesená",AG102,0)</f>
        <v>0</v>
      </c>
      <c r="CH102" s="90">
        <f>IF(AU102="nulová",AG102,0)</f>
        <v>0</v>
      </c>
      <c r="CI102" s="14">
        <f>IF(AU102="základní",1,IF(AU102="snížená",2,IF(AU102="zákl. přenesená",4,IF(AU102="sníž. přenesená",5,3))))</f>
        <v>1</v>
      </c>
      <c r="CJ102" s="14">
        <f>IF(AT102="stavební čast",1,IF(AT102="investiční čast",2,3))</f>
        <v>1</v>
      </c>
      <c r="CK102" s="14" t="str">
        <f>IF(D102="Vyplň vlastní","","x")</f>
        <v/>
      </c>
    </row>
    <row r="103" spans="1:91" s="1" customFormat="1" ht="19.899999999999999" customHeight="1">
      <c r="B103" s="30"/>
      <c r="D103" s="209" t="s">
        <v>100</v>
      </c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G103" s="211">
        <f>ROUND(AG94 * AS103, 2)</f>
        <v>0</v>
      </c>
      <c r="AH103" s="212"/>
      <c r="AI103" s="212"/>
      <c r="AJ103" s="212"/>
      <c r="AK103" s="212"/>
      <c r="AL103" s="212"/>
      <c r="AM103" s="212"/>
      <c r="AN103" s="212">
        <f>ROUND(AG103 + AV103, 2)</f>
        <v>0</v>
      </c>
      <c r="AO103" s="212"/>
      <c r="AP103" s="212"/>
      <c r="AR103" s="30"/>
      <c r="AS103" s="91">
        <v>0</v>
      </c>
      <c r="AT103" s="92" t="s">
        <v>98</v>
      </c>
      <c r="AU103" s="92" t="s">
        <v>42</v>
      </c>
      <c r="AV103" s="93">
        <f>ROUND(IF(AU103="základní",AG103*L32,IF(AU103="snížená",AG103*L33,0)), 2)</f>
        <v>0</v>
      </c>
      <c r="BV103" s="14" t="s">
        <v>101</v>
      </c>
      <c r="BY103" s="90">
        <f>IF(AU103="základní",AV103,0)</f>
        <v>0</v>
      </c>
      <c r="BZ103" s="90">
        <f>IF(AU103="snížená",AV103,0)</f>
        <v>0</v>
      </c>
      <c r="CA103" s="90">
        <v>0</v>
      </c>
      <c r="CB103" s="90">
        <v>0</v>
      </c>
      <c r="CC103" s="90">
        <v>0</v>
      </c>
      <c r="CD103" s="90">
        <f>IF(AU103="základní",AG103,0)</f>
        <v>0</v>
      </c>
      <c r="CE103" s="90">
        <f>IF(AU103="snížená",AG103,0)</f>
        <v>0</v>
      </c>
      <c r="CF103" s="90">
        <f>IF(AU103="zákl. přenesená",AG103,0)</f>
        <v>0</v>
      </c>
      <c r="CG103" s="90">
        <f>IF(AU103="sníž. přenesená",AG103,0)</f>
        <v>0</v>
      </c>
      <c r="CH103" s="90">
        <f>IF(AU103="nulová",AG103,0)</f>
        <v>0</v>
      </c>
      <c r="CI103" s="14">
        <f>IF(AU103="základní",1,IF(AU103="snížená",2,IF(AU103="zákl. přenesená",4,IF(AU103="sníž. přenesená",5,3))))</f>
        <v>1</v>
      </c>
      <c r="CJ103" s="14">
        <f>IF(AT103="stavební čast",1,IF(AT103="investiční čast",2,3))</f>
        <v>1</v>
      </c>
      <c r="CK103" s="14" t="str">
        <f>IF(D103="Vyplň vlastní","","x")</f>
        <v/>
      </c>
    </row>
    <row r="104" spans="1:91" s="1" customFormat="1" ht="10.9" customHeight="1">
      <c r="B104" s="30"/>
      <c r="AR104" s="30"/>
    </row>
    <row r="105" spans="1:91" s="1" customFormat="1" ht="30" customHeight="1">
      <c r="B105" s="30"/>
      <c r="C105" s="94" t="s">
        <v>102</v>
      </c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196">
        <f>ROUND(AG94 + AG99, 2)</f>
        <v>0</v>
      </c>
      <c r="AH105" s="196"/>
      <c r="AI105" s="196"/>
      <c r="AJ105" s="196"/>
      <c r="AK105" s="196"/>
      <c r="AL105" s="196"/>
      <c r="AM105" s="196"/>
      <c r="AN105" s="196">
        <f>ROUND(AN94 + AN99, 2)</f>
        <v>0</v>
      </c>
      <c r="AO105" s="196"/>
      <c r="AP105" s="196"/>
      <c r="AQ105" s="95"/>
      <c r="AR105" s="30"/>
    </row>
    <row r="106" spans="1:91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30"/>
    </row>
  </sheetData>
  <sheetProtection formatColumns="0" formatRows="0"/>
  <mergeCells count="68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AN101:AP101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3:P33"/>
    <mergeCell ref="AG99:AM99"/>
    <mergeCell ref="AN99:AP99"/>
    <mergeCell ref="AG105:AM105"/>
    <mergeCell ref="AN105:AP105"/>
    <mergeCell ref="D102:AB102"/>
    <mergeCell ref="AG102:AM102"/>
    <mergeCell ref="AN102:AP102"/>
    <mergeCell ref="D103:AB103"/>
    <mergeCell ref="AG103:AM103"/>
    <mergeCell ref="AN103:AP103"/>
    <mergeCell ref="D100:AB100"/>
    <mergeCell ref="AG100:AM100"/>
    <mergeCell ref="AN100:AP100"/>
    <mergeCell ref="D101:AB101"/>
    <mergeCell ref="AG101:AM101"/>
    <mergeCell ref="AR2:BE2"/>
    <mergeCell ref="AK36:AO36"/>
    <mergeCell ref="W36:AE36"/>
    <mergeCell ref="L36:P36"/>
    <mergeCell ref="AK38:AO38"/>
    <mergeCell ref="X38:AB38"/>
    <mergeCell ref="AK34:AO34"/>
    <mergeCell ref="L34:P34"/>
    <mergeCell ref="W34:AE34"/>
    <mergeCell ref="W35:AE35"/>
    <mergeCell ref="L35:P35"/>
    <mergeCell ref="AK35:AO35"/>
    <mergeCell ref="L32:P32"/>
    <mergeCell ref="W32:AE32"/>
    <mergeCell ref="W33:AE33"/>
    <mergeCell ref="AK33:AO33"/>
  </mergeCells>
  <dataValidations count="2">
    <dataValidation type="list" allowBlank="1" showInputMessage="1" showErrorMessage="1" error="Povoleny jsou hodnoty základní, snížená, zákl. přenesená, sníž. přenesená, nulová." sqref="AU99:AU103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9:AT103" xr:uid="{00000000-0002-0000-0000-000001000000}">
      <formula1>"stavební čast, technologická čast, investiční čast"</formula1>
    </dataValidation>
  </dataValidations>
  <hyperlinks>
    <hyperlink ref="A95" location="'1.1 - multifunkční učebna...'!C2" display="/" xr:uid="{00000000-0004-0000-0000-000000000000}"/>
    <hyperlink ref="A96" location="'1.2 - multifunkční učebna...'!C2" display="/" xr:uid="{00000000-0004-0000-0000-000001000000}"/>
    <hyperlink ref="A97" location="'1.3 - multifunkční učebna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5"/>
  <sheetViews>
    <sheetView showGridLines="0" topLeftCell="A132" workbookViewId="0">
      <selection activeCell="E10" sqref="E1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86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87</v>
      </c>
    </row>
    <row r="4" spans="2:46" ht="24.95" customHeight="1">
      <c r="B4" s="17"/>
      <c r="D4" s="18" t="s">
        <v>103</v>
      </c>
      <c r="L4" s="17"/>
      <c r="M4" s="9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26.25" customHeight="1">
      <c r="B7" s="17"/>
      <c r="E7" s="231" t="str">
        <f>'Rekapitulace stavby'!K6</f>
        <v>Vybudování odborné učebny pro výuku informatiky</v>
      </c>
      <c r="F7" s="232"/>
      <c r="G7" s="232"/>
      <c r="H7" s="232"/>
      <c r="L7" s="17"/>
    </row>
    <row r="8" spans="2:46" s="1" customFormat="1" ht="12" customHeight="1">
      <c r="B8" s="30"/>
      <c r="D8" s="24" t="s">
        <v>104</v>
      </c>
      <c r="L8" s="30"/>
    </row>
    <row r="9" spans="2:46" s="1" customFormat="1" ht="16.5" customHeight="1">
      <c r="B9" s="30"/>
      <c r="E9" s="222" t="s">
        <v>1107</v>
      </c>
      <c r="F9" s="233"/>
      <c r="G9" s="233"/>
      <c r="H9" s="233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4" t="s">
        <v>17</v>
      </c>
      <c r="F11" s="22" t="s">
        <v>1</v>
      </c>
      <c r="I11" s="24" t="s">
        <v>18</v>
      </c>
      <c r="J11" s="22" t="s">
        <v>1</v>
      </c>
      <c r="L11" s="30"/>
    </row>
    <row r="12" spans="2:46" s="1" customFormat="1" ht="12" customHeight="1">
      <c r="B12" s="30"/>
      <c r="D12" s="24" t="s">
        <v>19</v>
      </c>
      <c r="F12" s="22" t="s">
        <v>20</v>
      </c>
      <c r="I12" s="24" t="s">
        <v>21</v>
      </c>
      <c r="J12" s="49" t="str">
        <f>'Rekapitulace stavby'!AN8</f>
        <v>28. 8. 2023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4" t="s">
        <v>23</v>
      </c>
      <c r="I14" s="24" t="s">
        <v>24</v>
      </c>
      <c r="J14" s="22" t="s">
        <v>25</v>
      </c>
      <c r="L14" s="30"/>
    </row>
    <row r="15" spans="2:46" s="1" customFormat="1" ht="18" customHeight="1">
      <c r="B15" s="30"/>
      <c r="E15" s="22" t="s">
        <v>26</v>
      </c>
      <c r="I15" s="24" t="s">
        <v>27</v>
      </c>
      <c r="J15" s="22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4" t="s">
        <v>28</v>
      </c>
      <c r="I17" s="24" t="s">
        <v>24</v>
      </c>
      <c r="J17" s="25" t="str">
        <f>'Rekapitulace stavby'!AN13</f>
        <v>Vyplň údaj</v>
      </c>
      <c r="L17" s="30"/>
    </row>
    <row r="18" spans="2:12" s="1" customFormat="1" ht="18" customHeight="1">
      <c r="B18" s="30"/>
      <c r="E18" s="234" t="str">
        <f>'Rekapitulace stavby'!E14</f>
        <v>Vyplň údaj</v>
      </c>
      <c r="F18" s="200"/>
      <c r="G18" s="200"/>
      <c r="H18" s="200"/>
      <c r="I18" s="24" t="s">
        <v>27</v>
      </c>
      <c r="J18" s="25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4" t="s">
        <v>30</v>
      </c>
      <c r="I20" s="24" t="s">
        <v>24</v>
      </c>
      <c r="J20" s="22" t="str">
        <f>IF('Rekapitulace stavby'!AN16="","",'Rekapitulace stavby'!AN16)</f>
        <v/>
      </c>
      <c r="L20" s="30"/>
    </row>
    <row r="21" spans="2:12" s="1" customFormat="1" ht="18" customHeight="1">
      <c r="B21" s="30"/>
      <c r="E21" s="22" t="str">
        <f>IF('Rekapitulace stavby'!E17="","",'Rekapitulace stavby'!E17)</f>
        <v xml:space="preserve"> </v>
      </c>
      <c r="I21" s="24" t="s">
        <v>27</v>
      </c>
      <c r="J21" s="22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4" t="s">
        <v>33</v>
      </c>
      <c r="I23" s="24" t="s">
        <v>24</v>
      </c>
      <c r="J23" s="22" t="str">
        <f>IF('Rekapitulace stavby'!AN19="","",'Rekapitulace stavby'!AN19)</f>
        <v/>
      </c>
      <c r="L23" s="30"/>
    </row>
    <row r="24" spans="2:12" s="1" customFormat="1" ht="18" customHeight="1">
      <c r="B24" s="30"/>
      <c r="E24" s="22" t="str">
        <f>IF('Rekapitulace stavby'!E20="","",'Rekapitulace stavby'!E20)</f>
        <v xml:space="preserve"> </v>
      </c>
      <c r="I24" s="24" t="s">
        <v>27</v>
      </c>
      <c r="J24" s="22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4" t="s">
        <v>34</v>
      </c>
      <c r="L26" s="30"/>
    </row>
    <row r="27" spans="2:12" s="7" customFormat="1" ht="16.5" customHeight="1">
      <c r="B27" s="98"/>
      <c r="E27" s="204" t="s">
        <v>1</v>
      </c>
      <c r="F27" s="204"/>
      <c r="G27" s="204"/>
      <c r="H27" s="204"/>
      <c r="L27" s="98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0"/>
      <c r="E29" s="50"/>
      <c r="F29" s="50"/>
      <c r="G29" s="50"/>
      <c r="H29" s="50"/>
      <c r="I29" s="50"/>
      <c r="J29" s="50"/>
      <c r="K29" s="50"/>
      <c r="L29" s="30"/>
    </row>
    <row r="30" spans="2:12" s="1" customFormat="1" ht="14.45" customHeight="1">
      <c r="B30" s="30"/>
      <c r="D30" s="22" t="s">
        <v>105</v>
      </c>
      <c r="J30" s="99">
        <f>J96</f>
        <v>0</v>
      </c>
      <c r="L30" s="30"/>
    </row>
    <row r="31" spans="2:12" s="1" customFormat="1" ht="14.45" customHeight="1">
      <c r="B31" s="30"/>
      <c r="D31" s="29" t="s">
        <v>97</v>
      </c>
      <c r="J31" s="99">
        <f>J115</f>
        <v>0</v>
      </c>
      <c r="L31" s="30"/>
    </row>
    <row r="32" spans="2:12" s="1" customFormat="1" ht="25.35" customHeight="1">
      <c r="B32" s="30"/>
      <c r="D32" s="100" t="s">
        <v>37</v>
      </c>
      <c r="J32" s="62">
        <f>ROUND(J30 + J31, 2)</f>
        <v>0</v>
      </c>
      <c r="L32" s="30"/>
    </row>
    <row r="33" spans="2:12" s="1" customFormat="1" ht="6.95" customHeight="1">
      <c r="B33" s="30"/>
      <c r="D33" s="50"/>
      <c r="E33" s="50"/>
      <c r="F33" s="50"/>
      <c r="G33" s="50"/>
      <c r="H33" s="50"/>
      <c r="I33" s="50"/>
      <c r="J33" s="50"/>
      <c r="K33" s="50"/>
      <c r="L33" s="30"/>
    </row>
    <row r="34" spans="2:12" s="1" customFormat="1" ht="14.45" customHeight="1">
      <c r="B34" s="30"/>
      <c r="F34" s="101" t="s">
        <v>39</v>
      </c>
      <c r="I34" s="101" t="s">
        <v>38</v>
      </c>
      <c r="J34" s="101" t="s">
        <v>40</v>
      </c>
      <c r="L34" s="30"/>
    </row>
    <row r="35" spans="2:12" s="1" customFormat="1" ht="14.45" customHeight="1">
      <c r="B35" s="30"/>
      <c r="D35" s="102" t="s">
        <v>41</v>
      </c>
      <c r="E35" s="24" t="s">
        <v>42</v>
      </c>
      <c r="F35" s="103">
        <f>ROUND((SUM(BE115:BE122) + SUM(BE142:BE294)),  2)</f>
        <v>0</v>
      </c>
      <c r="I35" s="104">
        <v>0.21</v>
      </c>
      <c r="J35" s="103">
        <f>ROUND(((SUM(BE115:BE122) + SUM(BE142:BE294))*I35),  2)</f>
        <v>0</v>
      </c>
      <c r="L35" s="30"/>
    </row>
    <row r="36" spans="2:12" s="1" customFormat="1" ht="14.45" customHeight="1">
      <c r="B36" s="30"/>
      <c r="E36" s="24" t="s">
        <v>43</v>
      </c>
      <c r="F36" s="103">
        <f>ROUND((SUM(BF115:BF122) + SUM(BF142:BF294)),  2)</f>
        <v>0</v>
      </c>
      <c r="I36" s="104">
        <v>0.15</v>
      </c>
      <c r="J36" s="103">
        <f>ROUND(((SUM(BF115:BF122) + SUM(BF142:BF294))*I36),  2)</f>
        <v>0</v>
      </c>
      <c r="L36" s="30"/>
    </row>
    <row r="37" spans="2:12" s="1" customFormat="1" ht="14.45" hidden="1" customHeight="1">
      <c r="B37" s="30"/>
      <c r="E37" s="24" t="s">
        <v>44</v>
      </c>
      <c r="F37" s="103">
        <f>ROUND((SUM(BG115:BG122) + SUM(BG142:BG294)),  2)</f>
        <v>0</v>
      </c>
      <c r="I37" s="104">
        <v>0.21</v>
      </c>
      <c r="J37" s="103">
        <f>0</f>
        <v>0</v>
      </c>
      <c r="L37" s="30"/>
    </row>
    <row r="38" spans="2:12" s="1" customFormat="1" ht="14.45" hidden="1" customHeight="1">
      <c r="B38" s="30"/>
      <c r="E38" s="24" t="s">
        <v>45</v>
      </c>
      <c r="F38" s="103">
        <f>ROUND((SUM(BH115:BH122) + SUM(BH142:BH294)),  2)</f>
        <v>0</v>
      </c>
      <c r="I38" s="104">
        <v>0.15</v>
      </c>
      <c r="J38" s="103">
        <f>0</f>
        <v>0</v>
      </c>
      <c r="L38" s="30"/>
    </row>
    <row r="39" spans="2:12" s="1" customFormat="1" ht="14.45" hidden="1" customHeight="1">
      <c r="B39" s="30"/>
      <c r="E39" s="24" t="s">
        <v>46</v>
      </c>
      <c r="F39" s="103">
        <f>ROUND((SUM(BI115:BI122) + SUM(BI142:BI294)),  2)</f>
        <v>0</v>
      </c>
      <c r="I39" s="104">
        <v>0</v>
      </c>
      <c r="J39" s="103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105" t="s">
        <v>47</v>
      </c>
      <c r="E41" s="53"/>
      <c r="F41" s="53"/>
      <c r="G41" s="106" t="s">
        <v>48</v>
      </c>
      <c r="H41" s="107" t="s">
        <v>49</v>
      </c>
      <c r="I41" s="53"/>
      <c r="J41" s="108">
        <f>SUM(J32:J39)</f>
        <v>0</v>
      </c>
      <c r="K41" s="109"/>
      <c r="L41" s="30"/>
    </row>
    <row r="42" spans="2:12" s="1" customFormat="1" ht="14.45" customHeight="1">
      <c r="B42" s="30"/>
      <c r="L42" s="30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30"/>
      <c r="D50" s="38" t="s">
        <v>50</v>
      </c>
      <c r="E50" s="39"/>
      <c r="F50" s="39"/>
      <c r="G50" s="38" t="s">
        <v>51</v>
      </c>
      <c r="H50" s="39"/>
      <c r="I50" s="39"/>
      <c r="J50" s="39"/>
      <c r="K50" s="39"/>
      <c r="L50" s="30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30"/>
      <c r="D61" s="40" t="s">
        <v>52</v>
      </c>
      <c r="E61" s="32"/>
      <c r="F61" s="110" t="s">
        <v>53</v>
      </c>
      <c r="G61" s="40" t="s">
        <v>52</v>
      </c>
      <c r="H61" s="32"/>
      <c r="I61" s="32"/>
      <c r="J61" s="111" t="s">
        <v>53</v>
      </c>
      <c r="K61" s="32"/>
      <c r="L61" s="30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30"/>
      <c r="D65" s="38" t="s">
        <v>54</v>
      </c>
      <c r="E65" s="39"/>
      <c r="F65" s="39"/>
      <c r="G65" s="38" t="s">
        <v>55</v>
      </c>
      <c r="H65" s="39"/>
      <c r="I65" s="39"/>
      <c r="J65" s="39"/>
      <c r="K65" s="39"/>
      <c r="L65" s="30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30"/>
      <c r="D76" s="40" t="s">
        <v>52</v>
      </c>
      <c r="E76" s="32"/>
      <c r="F76" s="110" t="s">
        <v>53</v>
      </c>
      <c r="G76" s="40" t="s">
        <v>52</v>
      </c>
      <c r="H76" s="32"/>
      <c r="I76" s="32"/>
      <c r="J76" s="111" t="s">
        <v>53</v>
      </c>
      <c r="K76" s="32"/>
      <c r="L76" s="30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0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0"/>
    </row>
    <row r="82" spans="2:47" s="1" customFormat="1" ht="24.95" customHeight="1">
      <c r="B82" s="30"/>
      <c r="C82" s="18" t="s">
        <v>106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4" t="s">
        <v>16</v>
      </c>
      <c r="L84" s="30"/>
    </row>
    <row r="85" spans="2:47" s="1" customFormat="1" ht="26.25" customHeight="1">
      <c r="B85" s="30"/>
      <c r="E85" s="231" t="str">
        <f>E7</f>
        <v>Vybudování odborné učebny pro výuku informatiky</v>
      </c>
      <c r="F85" s="232"/>
      <c r="G85" s="232"/>
      <c r="H85" s="232"/>
      <c r="L85" s="30"/>
    </row>
    <row r="86" spans="2:47" s="1" customFormat="1" ht="12" customHeight="1">
      <c r="B86" s="30"/>
      <c r="C86" s="24" t="s">
        <v>104</v>
      </c>
      <c r="L86" s="30"/>
    </row>
    <row r="87" spans="2:47" s="1" customFormat="1" ht="16.5" customHeight="1">
      <c r="B87" s="30"/>
      <c r="E87" s="222" t="str">
        <f>E9</f>
        <v>1.1 - učebna pro výuku informatiky, uč. 211, žluté patro - stavba</v>
      </c>
      <c r="F87" s="233"/>
      <c r="G87" s="233"/>
      <c r="H87" s="23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4" t="s">
        <v>19</v>
      </c>
      <c r="F89" s="22" t="str">
        <f>F12</f>
        <v>Bakalovo nábřeží 8</v>
      </c>
      <c r="I89" s="24" t="s">
        <v>21</v>
      </c>
      <c r="J89" s="49" t="str">
        <f>IF(J12="","",J12)</f>
        <v>28. 8. 2023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4" t="s">
        <v>23</v>
      </c>
      <c r="F91" s="22" t="str">
        <f>E15</f>
        <v xml:space="preserve">Základní škola Brno, Bakalovo nábřeží 8, p. o. </v>
      </c>
      <c r="I91" s="24" t="s">
        <v>30</v>
      </c>
      <c r="J91" s="27" t="str">
        <f>E21</f>
        <v xml:space="preserve"> </v>
      </c>
      <c r="L91" s="30"/>
    </row>
    <row r="92" spans="2:47" s="1" customFormat="1" ht="15.2" customHeight="1">
      <c r="B92" s="30"/>
      <c r="C92" s="24" t="s">
        <v>28</v>
      </c>
      <c r="F92" s="22" t="str">
        <f>IF(E18="","",E18)</f>
        <v>Vyplň údaj</v>
      </c>
      <c r="I92" s="24" t="s">
        <v>33</v>
      </c>
      <c r="J92" s="27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12" t="s">
        <v>107</v>
      </c>
      <c r="D94" s="95"/>
      <c r="E94" s="95"/>
      <c r="F94" s="95"/>
      <c r="G94" s="95"/>
      <c r="H94" s="95"/>
      <c r="I94" s="95"/>
      <c r="J94" s="113" t="s">
        <v>108</v>
      </c>
      <c r="K94" s="95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14" t="s">
        <v>109</v>
      </c>
      <c r="J96" s="62">
        <f>J142</f>
        <v>0</v>
      </c>
      <c r="L96" s="30"/>
      <c r="AU96" s="14" t="s">
        <v>110</v>
      </c>
    </row>
    <row r="97" spans="2:12" s="8" customFormat="1" ht="24.95" customHeight="1">
      <c r="B97" s="115"/>
      <c r="D97" s="116" t="s">
        <v>111</v>
      </c>
      <c r="E97" s="117"/>
      <c r="F97" s="117"/>
      <c r="G97" s="117"/>
      <c r="H97" s="117"/>
      <c r="I97" s="117"/>
      <c r="J97" s="118">
        <f>J143</f>
        <v>0</v>
      </c>
      <c r="L97" s="115"/>
    </row>
    <row r="98" spans="2:12" s="9" customFormat="1" ht="19.899999999999999" customHeight="1">
      <c r="B98" s="119"/>
      <c r="D98" s="120" t="s">
        <v>112</v>
      </c>
      <c r="E98" s="121"/>
      <c r="F98" s="121"/>
      <c r="G98" s="121"/>
      <c r="H98" s="121"/>
      <c r="I98" s="121"/>
      <c r="J98" s="122">
        <f>J144</f>
        <v>0</v>
      </c>
      <c r="L98" s="119"/>
    </row>
    <row r="99" spans="2:12" s="9" customFormat="1" ht="19.899999999999999" customHeight="1">
      <c r="B99" s="119"/>
      <c r="D99" s="120" t="s">
        <v>113</v>
      </c>
      <c r="E99" s="121"/>
      <c r="F99" s="121"/>
      <c r="G99" s="121"/>
      <c r="H99" s="121"/>
      <c r="I99" s="121"/>
      <c r="J99" s="122">
        <f>J147</f>
        <v>0</v>
      </c>
      <c r="L99" s="119"/>
    </row>
    <row r="100" spans="2:12" s="9" customFormat="1" ht="19.899999999999999" customHeight="1">
      <c r="B100" s="119"/>
      <c r="D100" s="120" t="s">
        <v>114</v>
      </c>
      <c r="E100" s="121"/>
      <c r="F100" s="121"/>
      <c r="G100" s="121"/>
      <c r="H100" s="121"/>
      <c r="I100" s="121"/>
      <c r="J100" s="122">
        <f>J154</f>
        <v>0</v>
      </c>
      <c r="L100" s="119"/>
    </row>
    <row r="101" spans="2:12" s="9" customFormat="1" ht="19.899999999999999" customHeight="1">
      <c r="B101" s="119"/>
      <c r="D101" s="120" t="s">
        <v>115</v>
      </c>
      <c r="E101" s="121"/>
      <c r="F101" s="121"/>
      <c r="G101" s="121"/>
      <c r="H101" s="121"/>
      <c r="I101" s="121"/>
      <c r="J101" s="122">
        <f>J163</f>
        <v>0</v>
      </c>
      <c r="L101" s="119"/>
    </row>
    <row r="102" spans="2:12" s="8" customFormat="1" ht="24.95" customHeight="1">
      <c r="B102" s="115"/>
      <c r="D102" s="116" t="s">
        <v>116</v>
      </c>
      <c r="E102" s="117"/>
      <c r="F102" s="117"/>
      <c r="G102" s="117"/>
      <c r="H102" s="117"/>
      <c r="I102" s="117"/>
      <c r="J102" s="118">
        <f>J172</f>
        <v>0</v>
      </c>
      <c r="L102" s="115"/>
    </row>
    <row r="103" spans="2:12" s="9" customFormat="1" ht="19.899999999999999" customHeight="1">
      <c r="B103" s="119"/>
      <c r="D103" s="120" t="s">
        <v>117</v>
      </c>
      <c r="E103" s="121"/>
      <c r="F103" s="121"/>
      <c r="G103" s="121"/>
      <c r="H103" s="121"/>
      <c r="I103" s="121"/>
      <c r="J103" s="122">
        <f>J173</f>
        <v>0</v>
      </c>
      <c r="L103" s="119"/>
    </row>
    <row r="104" spans="2:12" s="9" customFormat="1" ht="19.899999999999999" customHeight="1">
      <c r="B104" s="119"/>
      <c r="D104" s="120" t="s">
        <v>118</v>
      </c>
      <c r="E104" s="121"/>
      <c r="F104" s="121"/>
      <c r="G104" s="121"/>
      <c r="H104" s="121"/>
      <c r="I104" s="121"/>
      <c r="J104" s="122">
        <f>J184</f>
        <v>0</v>
      </c>
      <c r="L104" s="119"/>
    </row>
    <row r="105" spans="2:12" s="9" customFormat="1" ht="19.899999999999999" customHeight="1">
      <c r="B105" s="119"/>
      <c r="D105" s="120" t="s">
        <v>119</v>
      </c>
      <c r="E105" s="121"/>
      <c r="F105" s="121"/>
      <c r="G105" s="121"/>
      <c r="H105" s="121"/>
      <c r="I105" s="121"/>
      <c r="J105" s="122">
        <f>J191</f>
        <v>0</v>
      </c>
      <c r="L105" s="119"/>
    </row>
    <row r="106" spans="2:12" s="9" customFormat="1" ht="19.899999999999999" customHeight="1">
      <c r="B106" s="119"/>
      <c r="D106" s="120" t="s">
        <v>120</v>
      </c>
      <c r="E106" s="121"/>
      <c r="F106" s="121"/>
      <c r="G106" s="121"/>
      <c r="H106" s="121"/>
      <c r="I106" s="121"/>
      <c r="J106" s="122">
        <f>J216</f>
        <v>0</v>
      </c>
      <c r="L106" s="119"/>
    </row>
    <row r="107" spans="2:12" s="9" customFormat="1" ht="19.899999999999999" customHeight="1">
      <c r="B107" s="119"/>
      <c r="D107" s="120" t="s">
        <v>121</v>
      </c>
      <c r="E107" s="121"/>
      <c r="F107" s="121"/>
      <c r="G107" s="121"/>
      <c r="H107" s="121"/>
      <c r="I107" s="121"/>
      <c r="J107" s="122">
        <f>J219</f>
        <v>0</v>
      </c>
      <c r="L107" s="119"/>
    </row>
    <row r="108" spans="2:12" s="9" customFormat="1" ht="19.899999999999999" customHeight="1">
      <c r="B108" s="119"/>
      <c r="D108" s="120" t="s">
        <v>122</v>
      </c>
      <c r="E108" s="121"/>
      <c r="F108" s="121"/>
      <c r="G108" s="121"/>
      <c r="H108" s="121"/>
      <c r="I108" s="121"/>
      <c r="J108" s="122">
        <f>J250</f>
        <v>0</v>
      </c>
      <c r="L108" s="119"/>
    </row>
    <row r="109" spans="2:12" s="9" customFormat="1" ht="19.899999999999999" customHeight="1">
      <c r="B109" s="119"/>
      <c r="D109" s="120" t="s">
        <v>123</v>
      </c>
      <c r="E109" s="121"/>
      <c r="F109" s="121"/>
      <c r="G109" s="121"/>
      <c r="H109" s="121"/>
      <c r="I109" s="121"/>
      <c r="J109" s="122">
        <f>J263</f>
        <v>0</v>
      </c>
      <c r="L109" s="119"/>
    </row>
    <row r="110" spans="2:12" s="9" customFormat="1" ht="19.899999999999999" customHeight="1">
      <c r="B110" s="119"/>
      <c r="D110" s="120" t="s">
        <v>124</v>
      </c>
      <c r="E110" s="121"/>
      <c r="F110" s="121"/>
      <c r="G110" s="121"/>
      <c r="H110" s="121"/>
      <c r="I110" s="121"/>
      <c r="J110" s="122">
        <f>J272</f>
        <v>0</v>
      </c>
      <c r="L110" s="119"/>
    </row>
    <row r="111" spans="2:12" s="8" customFormat="1" ht="24.95" customHeight="1">
      <c r="B111" s="115"/>
      <c r="D111" s="116" t="s">
        <v>125</v>
      </c>
      <c r="E111" s="117"/>
      <c r="F111" s="117"/>
      <c r="G111" s="117"/>
      <c r="H111" s="117"/>
      <c r="I111" s="117"/>
      <c r="J111" s="118">
        <f>J289</f>
        <v>0</v>
      </c>
      <c r="L111" s="115"/>
    </row>
    <row r="112" spans="2:12" s="9" customFormat="1" ht="19.899999999999999" customHeight="1">
      <c r="B112" s="119"/>
      <c r="D112" s="120" t="s">
        <v>126</v>
      </c>
      <c r="E112" s="121"/>
      <c r="F112" s="121"/>
      <c r="G112" s="121"/>
      <c r="H112" s="121"/>
      <c r="I112" s="121"/>
      <c r="J112" s="122">
        <f>J290</f>
        <v>0</v>
      </c>
      <c r="L112" s="119"/>
    </row>
    <row r="113" spans="2:65" s="1" customFormat="1" ht="21.75" customHeight="1">
      <c r="B113" s="30"/>
      <c r="L113" s="30"/>
    </row>
    <row r="114" spans="2:65" s="1" customFormat="1" ht="6.95" customHeight="1">
      <c r="B114" s="30"/>
      <c r="L114" s="30"/>
    </row>
    <row r="115" spans="2:65" s="1" customFormat="1" ht="29.25" customHeight="1">
      <c r="B115" s="30"/>
      <c r="C115" s="114" t="s">
        <v>127</v>
      </c>
      <c r="J115" s="123">
        <f>ROUND(J116 + J117 + J118 + J119 + J120 + J121,2)</f>
        <v>0</v>
      </c>
      <c r="L115" s="30"/>
      <c r="N115" s="124" t="s">
        <v>41</v>
      </c>
    </row>
    <row r="116" spans="2:65" s="1" customFormat="1" ht="18" customHeight="1">
      <c r="B116" s="30"/>
      <c r="D116" s="209" t="s">
        <v>128</v>
      </c>
      <c r="E116" s="210"/>
      <c r="F116" s="210"/>
      <c r="J116" s="86">
        <v>0</v>
      </c>
      <c r="L116" s="125"/>
      <c r="M116" s="126"/>
      <c r="N116" s="127" t="s">
        <v>42</v>
      </c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8" t="s">
        <v>129</v>
      </c>
      <c r="AZ116" s="126"/>
      <c r="BA116" s="126"/>
      <c r="BB116" s="126"/>
      <c r="BC116" s="126"/>
      <c r="BD116" s="126"/>
      <c r="BE116" s="129">
        <f t="shared" ref="BE116:BE121" si="0">IF(N116="základní",J116,0)</f>
        <v>0</v>
      </c>
      <c r="BF116" s="129">
        <f t="shared" ref="BF116:BF121" si="1">IF(N116="snížená",J116,0)</f>
        <v>0</v>
      </c>
      <c r="BG116" s="129">
        <f t="shared" ref="BG116:BG121" si="2">IF(N116="zákl. přenesená",J116,0)</f>
        <v>0</v>
      </c>
      <c r="BH116" s="129">
        <f t="shared" ref="BH116:BH121" si="3">IF(N116="sníž. přenesená",J116,0)</f>
        <v>0</v>
      </c>
      <c r="BI116" s="129">
        <f t="shared" ref="BI116:BI121" si="4">IF(N116="nulová",J116,0)</f>
        <v>0</v>
      </c>
      <c r="BJ116" s="128" t="s">
        <v>85</v>
      </c>
      <c r="BK116" s="126"/>
      <c r="BL116" s="126"/>
      <c r="BM116" s="126"/>
    </row>
    <row r="117" spans="2:65" s="1" customFormat="1" ht="18" customHeight="1">
      <c r="B117" s="30"/>
      <c r="D117" s="209" t="s">
        <v>130</v>
      </c>
      <c r="E117" s="210"/>
      <c r="F117" s="210"/>
      <c r="J117" s="86">
        <v>0</v>
      </c>
      <c r="L117" s="125"/>
      <c r="M117" s="126"/>
      <c r="N117" s="127" t="s">
        <v>42</v>
      </c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8" t="s">
        <v>129</v>
      </c>
      <c r="AZ117" s="126"/>
      <c r="BA117" s="126"/>
      <c r="BB117" s="126"/>
      <c r="BC117" s="126"/>
      <c r="BD117" s="126"/>
      <c r="BE117" s="129">
        <f t="shared" si="0"/>
        <v>0</v>
      </c>
      <c r="BF117" s="129">
        <f t="shared" si="1"/>
        <v>0</v>
      </c>
      <c r="BG117" s="129">
        <f t="shared" si="2"/>
        <v>0</v>
      </c>
      <c r="BH117" s="129">
        <f t="shared" si="3"/>
        <v>0</v>
      </c>
      <c r="BI117" s="129">
        <f t="shared" si="4"/>
        <v>0</v>
      </c>
      <c r="BJ117" s="128" t="s">
        <v>85</v>
      </c>
      <c r="BK117" s="126"/>
      <c r="BL117" s="126"/>
      <c r="BM117" s="126"/>
    </row>
    <row r="118" spans="2:65" s="1" customFormat="1" ht="18" customHeight="1">
      <c r="B118" s="30"/>
      <c r="D118" s="209" t="s">
        <v>131</v>
      </c>
      <c r="E118" s="210"/>
      <c r="F118" s="210"/>
      <c r="J118" s="86">
        <v>0</v>
      </c>
      <c r="L118" s="125"/>
      <c r="M118" s="126"/>
      <c r="N118" s="127" t="s">
        <v>42</v>
      </c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8" t="s">
        <v>129</v>
      </c>
      <c r="AZ118" s="126"/>
      <c r="BA118" s="126"/>
      <c r="BB118" s="126"/>
      <c r="BC118" s="126"/>
      <c r="BD118" s="126"/>
      <c r="BE118" s="129">
        <f t="shared" si="0"/>
        <v>0</v>
      </c>
      <c r="BF118" s="129">
        <f t="shared" si="1"/>
        <v>0</v>
      </c>
      <c r="BG118" s="129">
        <f t="shared" si="2"/>
        <v>0</v>
      </c>
      <c r="BH118" s="129">
        <f t="shared" si="3"/>
        <v>0</v>
      </c>
      <c r="BI118" s="129">
        <f t="shared" si="4"/>
        <v>0</v>
      </c>
      <c r="BJ118" s="128" t="s">
        <v>85</v>
      </c>
      <c r="BK118" s="126"/>
      <c r="BL118" s="126"/>
      <c r="BM118" s="126"/>
    </row>
    <row r="119" spans="2:65" s="1" customFormat="1" ht="18" customHeight="1">
      <c r="B119" s="30"/>
      <c r="D119" s="209" t="s">
        <v>132</v>
      </c>
      <c r="E119" s="210"/>
      <c r="F119" s="210"/>
      <c r="J119" s="86">
        <v>0</v>
      </c>
      <c r="L119" s="125"/>
      <c r="M119" s="126"/>
      <c r="N119" s="127" t="s">
        <v>42</v>
      </c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8" t="s">
        <v>129</v>
      </c>
      <c r="AZ119" s="126"/>
      <c r="BA119" s="126"/>
      <c r="BB119" s="126"/>
      <c r="BC119" s="126"/>
      <c r="BD119" s="126"/>
      <c r="BE119" s="129">
        <f t="shared" si="0"/>
        <v>0</v>
      </c>
      <c r="BF119" s="129">
        <f t="shared" si="1"/>
        <v>0</v>
      </c>
      <c r="BG119" s="129">
        <f t="shared" si="2"/>
        <v>0</v>
      </c>
      <c r="BH119" s="129">
        <f t="shared" si="3"/>
        <v>0</v>
      </c>
      <c r="BI119" s="129">
        <f t="shared" si="4"/>
        <v>0</v>
      </c>
      <c r="BJ119" s="128" t="s">
        <v>85</v>
      </c>
      <c r="BK119" s="126"/>
      <c r="BL119" s="126"/>
      <c r="BM119" s="126"/>
    </row>
    <row r="120" spans="2:65" s="1" customFormat="1" ht="18" customHeight="1">
      <c r="B120" s="30"/>
      <c r="D120" s="209" t="s">
        <v>133</v>
      </c>
      <c r="E120" s="210"/>
      <c r="F120" s="210"/>
      <c r="J120" s="86">
        <v>0</v>
      </c>
      <c r="L120" s="125"/>
      <c r="M120" s="126"/>
      <c r="N120" s="127" t="s">
        <v>42</v>
      </c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8" t="s">
        <v>129</v>
      </c>
      <c r="AZ120" s="126"/>
      <c r="BA120" s="126"/>
      <c r="BB120" s="126"/>
      <c r="BC120" s="126"/>
      <c r="BD120" s="126"/>
      <c r="BE120" s="129">
        <f t="shared" si="0"/>
        <v>0</v>
      </c>
      <c r="BF120" s="129">
        <f t="shared" si="1"/>
        <v>0</v>
      </c>
      <c r="BG120" s="129">
        <f t="shared" si="2"/>
        <v>0</v>
      </c>
      <c r="BH120" s="129">
        <f t="shared" si="3"/>
        <v>0</v>
      </c>
      <c r="BI120" s="129">
        <f t="shared" si="4"/>
        <v>0</v>
      </c>
      <c r="BJ120" s="128" t="s">
        <v>85</v>
      </c>
      <c r="BK120" s="126"/>
      <c r="BL120" s="126"/>
      <c r="BM120" s="126"/>
    </row>
    <row r="121" spans="2:65" s="1" customFormat="1" ht="18" customHeight="1">
      <c r="B121" s="30"/>
      <c r="D121" s="85" t="s">
        <v>134</v>
      </c>
      <c r="J121" s="86">
        <f>ROUND(J30*T121,2)</f>
        <v>0</v>
      </c>
      <c r="L121" s="125"/>
      <c r="M121" s="126"/>
      <c r="N121" s="127" t="s">
        <v>42</v>
      </c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8" t="s">
        <v>135</v>
      </c>
      <c r="AZ121" s="126"/>
      <c r="BA121" s="126"/>
      <c r="BB121" s="126"/>
      <c r="BC121" s="126"/>
      <c r="BD121" s="126"/>
      <c r="BE121" s="129">
        <f t="shared" si="0"/>
        <v>0</v>
      </c>
      <c r="BF121" s="129">
        <f t="shared" si="1"/>
        <v>0</v>
      </c>
      <c r="BG121" s="129">
        <f t="shared" si="2"/>
        <v>0</v>
      </c>
      <c r="BH121" s="129">
        <f t="shared" si="3"/>
        <v>0</v>
      </c>
      <c r="BI121" s="129">
        <f t="shared" si="4"/>
        <v>0</v>
      </c>
      <c r="BJ121" s="128" t="s">
        <v>85</v>
      </c>
      <c r="BK121" s="126"/>
      <c r="BL121" s="126"/>
      <c r="BM121" s="126"/>
    </row>
    <row r="122" spans="2:65" s="1" customFormat="1">
      <c r="B122" s="30"/>
      <c r="L122" s="30"/>
    </row>
    <row r="123" spans="2:65" s="1" customFormat="1" ht="29.25" customHeight="1">
      <c r="B123" s="30"/>
      <c r="C123" s="94" t="s">
        <v>102</v>
      </c>
      <c r="D123" s="95"/>
      <c r="E123" s="95"/>
      <c r="F123" s="95"/>
      <c r="G123" s="95"/>
      <c r="H123" s="95"/>
      <c r="I123" s="95"/>
      <c r="J123" s="96">
        <f>ROUND(J96+J115,2)</f>
        <v>0</v>
      </c>
      <c r="K123" s="95"/>
      <c r="L123" s="30"/>
    </row>
    <row r="124" spans="2:65" s="1" customFormat="1" ht="6.95" customHeight="1"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30"/>
    </row>
    <row r="128" spans="2:65" s="1" customFormat="1" ht="6.95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30"/>
    </row>
    <row r="129" spans="2:63" s="1" customFormat="1" ht="24.95" customHeight="1">
      <c r="B129" s="30"/>
      <c r="C129" s="18" t="s">
        <v>136</v>
      </c>
      <c r="L129" s="30"/>
    </row>
    <row r="130" spans="2:63" s="1" customFormat="1" ht="6.95" customHeight="1">
      <c r="B130" s="30"/>
      <c r="L130" s="30"/>
    </row>
    <row r="131" spans="2:63" s="1" customFormat="1" ht="12" customHeight="1">
      <c r="B131" s="30"/>
      <c r="C131" s="24" t="s">
        <v>16</v>
      </c>
      <c r="L131" s="30"/>
    </row>
    <row r="132" spans="2:63" s="1" customFormat="1" ht="26.25" customHeight="1">
      <c r="B132" s="30"/>
      <c r="E132" s="231" t="str">
        <f>E7</f>
        <v>Vybudování odborné učebny pro výuku informatiky</v>
      </c>
      <c r="F132" s="232"/>
      <c r="G132" s="232"/>
      <c r="H132" s="232"/>
      <c r="L132" s="30"/>
    </row>
    <row r="133" spans="2:63" s="1" customFormat="1" ht="12" customHeight="1">
      <c r="B133" s="30"/>
      <c r="C133" s="24" t="s">
        <v>104</v>
      </c>
      <c r="L133" s="30"/>
    </row>
    <row r="134" spans="2:63" s="1" customFormat="1" ht="16.5" customHeight="1">
      <c r="B134" s="30"/>
      <c r="E134" s="222" t="str">
        <f>E9</f>
        <v>1.1 - učebna pro výuku informatiky, uč. 211, žluté patro - stavba</v>
      </c>
      <c r="F134" s="233"/>
      <c r="G134" s="233"/>
      <c r="H134" s="233"/>
      <c r="L134" s="30"/>
    </row>
    <row r="135" spans="2:63" s="1" customFormat="1" ht="6.95" customHeight="1">
      <c r="B135" s="30"/>
      <c r="L135" s="30"/>
    </row>
    <row r="136" spans="2:63" s="1" customFormat="1" ht="12" customHeight="1">
      <c r="B136" s="30"/>
      <c r="C136" s="24" t="s">
        <v>19</v>
      </c>
      <c r="F136" s="22" t="str">
        <f>F12</f>
        <v>Bakalovo nábřeží 8</v>
      </c>
      <c r="I136" s="24" t="s">
        <v>21</v>
      </c>
      <c r="J136" s="49" t="str">
        <f>IF(J12="","",J12)</f>
        <v>28. 8. 2023</v>
      </c>
      <c r="L136" s="30"/>
    </row>
    <row r="137" spans="2:63" s="1" customFormat="1" ht="6.95" customHeight="1">
      <c r="B137" s="30"/>
      <c r="L137" s="30"/>
    </row>
    <row r="138" spans="2:63" s="1" customFormat="1" ht="15.2" customHeight="1">
      <c r="B138" s="30"/>
      <c r="C138" s="24" t="s">
        <v>23</v>
      </c>
      <c r="F138" s="22" t="str">
        <f>E15</f>
        <v xml:space="preserve">Základní škola Brno, Bakalovo nábřeží 8, p. o. </v>
      </c>
      <c r="I138" s="24" t="s">
        <v>30</v>
      </c>
      <c r="J138" s="27" t="str">
        <f>E21</f>
        <v xml:space="preserve"> </v>
      </c>
      <c r="L138" s="30"/>
    </row>
    <row r="139" spans="2:63" s="1" customFormat="1" ht="15.2" customHeight="1">
      <c r="B139" s="30"/>
      <c r="C139" s="24" t="s">
        <v>28</v>
      </c>
      <c r="F139" s="22" t="str">
        <f>IF(E18="","",E18)</f>
        <v>Vyplň údaj</v>
      </c>
      <c r="I139" s="24" t="s">
        <v>33</v>
      </c>
      <c r="J139" s="27" t="str">
        <f>E24</f>
        <v xml:space="preserve"> </v>
      </c>
      <c r="L139" s="30"/>
    </row>
    <row r="140" spans="2:63" s="1" customFormat="1" ht="10.35" customHeight="1">
      <c r="B140" s="30"/>
      <c r="L140" s="30"/>
    </row>
    <row r="141" spans="2:63" s="10" customFormat="1" ht="29.25" customHeight="1">
      <c r="B141" s="130"/>
      <c r="C141" s="131" t="s">
        <v>137</v>
      </c>
      <c r="D141" s="132" t="s">
        <v>62</v>
      </c>
      <c r="E141" s="132" t="s">
        <v>58</v>
      </c>
      <c r="F141" s="132" t="s">
        <v>59</v>
      </c>
      <c r="G141" s="132" t="s">
        <v>138</v>
      </c>
      <c r="H141" s="132" t="s">
        <v>139</v>
      </c>
      <c r="I141" s="132" t="s">
        <v>140</v>
      </c>
      <c r="J141" s="133" t="s">
        <v>108</v>
      </c>
      <c r="K141" s="134" t="s">
        <v>141</v>
      </c>
      <c r="L141" s="130"/>
      <c r="M141" s="55" t="s">
        <v>1</v>
      </c>
      <c r="N141" s="56" t="s">
        <v>41</v>
      </c>
      <c r="O141" s="56" t="s">
        <v>142</v>
      </c>
      <c r="P141" s="56" t="s">
        <v>143</v>
      </c>
      <c r="Q141" s="56" t="s">
        <v>144</v>
      </c>
      <c r="R141" s="56" t="s">
        <v>145</v>
      </c>
      <c r="S141" s="56" t="s">
        <v>146</v>
      </c>
      <c r="T141" s="57" t="s">
        <v>147</v>
      </c>
    </row>
    <row r="142" spans="2:63" s="1" customFormat="1" ht="22.9" customHeight="1">
      <c r="B142" s="30"/>
      <c r="C142" s="60" t="s">
        <v>148</v>
      </c>
      <c r="J142" s="135">
        <f>BK142</f>
        <v>0</v>
      </c>
      <c r="L142" s="30"/>
      <c r="M142" s="58"/>
      <c r="N142" s="50"/>
      <c r="O142" s="50"/>
      <c r="P142" s="136">
        <f>P143+P172+P289</f>
        <v>0</v>
      </c>
      <c r="Q142" s="50"/>
      <c r="R142" s="136">
        <f>R143+R172+R289</f>
        <v>3.0093688399999996</v>
      </c>
      <c r="S142" s="50"/>
      <c r="T142" s="137">
        <f>T143+T172+T289</f>
        <v>0.46435000000000004</v>
      </c>
      <c r="AT142" s="14" t="s">
        <v>76</v>
      </c>
      <c r="AU142" s="14" t="s">
        <v>110</v>
      </c>
      <c r="BK142" s="138">
        <f>BK143+BK172+BK289</f>
        <v>0</v>
      </c>
    </row>
    <row r="143" spans="2:63" s="11" customFormat="1" ht="25.9" customHeight="1">
      <c r="B143" s="139"/>
      <c r="D143" s="140" t="s">
        <v>76</v>
      </c>
      <c r="E143" s="141" t="s">
        <v>149</v>
      </c>
      <c r="F143" s="141" t="s">
        <v>150</v>
      </c>
      <c r="I143" s="142"/>
      <c r="J143" s="143">
        <f>BK143</f>
        <v>0</v>
      </c>
      <c r="L143" s="139"/>
      <c r="M143" s="144"/>
      <c r="P143" s="145">
        <f>P144+P147+P154+P163</f>
        <v>0</v>
      </c>
      <c r="R143" s="145">
        <f>R144+R147+R154+R163</f>
        <v>0.499</v>
      </c>
      <c r="T143" s="146">
        <f>T144+T147+T154+T163</f>
        <v>0</v>
      </c>
      <c r="AR143" s="140" t="s">
        <v>85</v>
      </c>
      <c r="AT143" s="147" t="s">
        <v>76</v>
      </c>
      <c r="AU143" s="147" t="s">
        <v>77</v>
      </c>
      <c r="AY143" s="140" t="s">
        <v>151</v>
      </c>
      <c r="BK143" s="148">
        <f>BK144+BK147+BK154+BK163</f>
        <v>0</v>
      </c>
    </row>
    <row r="144" spans="2:63" s="11" customFormat="1" ht="22.9" customHeight="1">
      <c r="B144" s="139"/>
      <c r="D144" s="140" t="s">
        <v>76</v>
      </c>
      <c r="E144" s="149" t="s">
        <v>152</v>
      </c>
      <c r="F144" s="149" t="s">
        <v>153</v>
      </c>
      <c r="I144" s="142"/>
      <c r="J144" s="150">
        <f>BK144</f>
        <v>0</v>
      </c>
      <c r="L144" s="139"/>
      <c r="M144" s="144"/>
      <c r="P144" s="145">
        <f>SUM(P145:P146)</f>
        <v>0</v>
      </c>
      <c r="R144" s="145">
        <f>SUM(R145:R146)</f>
        <v>0.31691999999999998</v>
      </c>
      <c r="T144" s="146">
        <f>SUM(T145:T146)</f>
        <v>0</v>
      </c>
      <c r="AR144" s="140" t="s">
        <v>85</v>
      </c>
      <c r="AT144" s="147" t="s">
        <v>76</v>
      </c>
      <c r="AU144" s="147" t="s">
        <v>85</v>
      </c>
      <c r="AY144" s="140" t="s">
        <v>151</v>
      </c>
      <c r="BK144" s="148">
        <f>SUM(BK145:BK146)</f>
        <v>0</v>
      </c>
    </row>
    <row r="145" spans="2:65" s="1" customFormat="1" ht="24.2" customHeight="1">
      <c r="B145" s="30"/>
      <c r="C145" s="151" t="s">
        <v>154</v>
      </c>
      <c r="D145" s="151" t="s">
        <v>155</v>
      </c>
      <c r="E145" s="152" t="s">
        <v>156</v>
      </c>
      <c r="F145" s="153" t="s">
        <v>157</v>
      </c>
      <c r="G145" s="154" t="s">
        <v>158</v>
      </c>
      <c r="H145" s="155">
        <v>4</v>
      </c>
      <c r="I145" s="156"/>
      <c r="J145" s="157">
        <f>ROUND(I145*H145,2)</f>
        <v>0</v>
      </c>
      <c r="K145" s="158"/>
      <c r="L145" s="30"/>
      <c r="M145" s="159" t="s">
        <v>1</v>
      </c>
      <c r="N145" s="124" t="s">
        <v>42</v>
      </c>
      <c r="P145" s="160">
        <f>O145*H145</f>
        <v>0</v>
      </c>
      <c r="Q145" s="160">
        <v>7.9229999999999995E-2</v>
      </c>
      <c r="R145" s="160">
        <f>Q145*H145</f>
        <v>0.31691999999999998</v>
      </c>
      <c r="S145" s="160">
        <v>0</v>
      </c>
      <c r="T145" s="161">
        <f>S145*H145</f>
        <v>0</v>
      </c>
      <c r="AR145" s="162" t="s">
        <v>159</v>
      </c>
      <c r="AT145" s="162" t="s">
        <v>155</v>
      </c>
      <c r="AU145" s="162" t="s">
        <v>87</v>
      </c>
      <c r="AY145" s="14" t="s">
        <v>151</v>
      </c>
      <c r="BE145" s="90">
        <f>IF(N145="základní",J145,0)</f>
        <v>0</v>
      </c>
      <c r="BF145" s="90">
        <f>IF(N145="snížená",J145,0)</f>
        <v>0</v>
      </c>
      <c r="BG145" s="90">
        <f>IF(N145="zákl. přenesená",J145,0)</f>
        <v>0</v>
      </c>
      <c r="BH145" s="90">
        <f>IF(N145="sníž. přenesená",J145,0)</f>
        <v>0</v>
      </c>
      <c r="BI145" s="90">
        <f>IF(N145="nulová",J145,0)</f>
        <v>0</v>
      </c>
      <c r="BJ145" s="14" t="s">
        <v>85</v>
      </c>
      <c r="BK145" s="90">
        <f>ROUND(I145*H145,2)</f>
        <v>0</v>
      </c>
      <c r="BL145" s="14" t="s">
        <v>159</v>
      </c>
      <c r="BM145" s="162" t="s">
        <v>160</v>
      </c>
    </row>
    <row r="146" spans="2:65" s="1" customFormat="1" ht="19.5">
      <c r="B146" s="30"/>
      <c r="D146" s="163" t="s">
        <v>161</v>
      </c>
      <c r="F146" s="164" t="s">
        <v>157</v>
      </c>
      <c r="I146" s="126"/>
      <c r="L146" s="30"/>
      <c r="M146" s="165"/>
      <c r="T146" s="52"/>
      <c r="AT146" s="14" t="s">
        <v>161</v>
      </c>
      <c r="AU146" s="14" t="s">
        <v>87</v>
      </c>
    </row>
    <row r="147" spans="2:65" s="11" customFormat="1" ht="22.9" customHeight="1">
      <c r="B147" s="139"/>
      <c r="D147" s="140" t="s">
        <v>76</v>
      </c>
      <c r="E147" s="149" t="s">
        <v>162</v>
      </c>
      <c r="F147" s="149" t="s">
        <v>163</v>
      </c>
      <c r="I147" s="142"/>
      <c r="J147" s="150">
        <f>BK147</f>
        <v>0</v>
      </c>
      <c r="L147" s="139"/>
      <c r="M147" s="144"/>
      <c r="P147" s="145">
        <f>SUM(P148:P153)</f>
        <v>0</v>
      </c>
      <c r="R147" s="145">
        <f>SUM(R148:R153)</f>
        <v>0.18208000000000002</v>
      </c>
      <c r="T147" s="146">
        <f>SUM(T148:T153)</f>
        <v>0</v>
      </c>
      <c r="AR147" s="140" t="s">
        <v>85</v>
      </c>
      <c r="AT147" s="147" t="s">
        <v>76</v>
      </c>
      <c r="AU147" s="147" t="s">
        <v>85</v>
      </c>
      <c r="AY147" s="140" t="s">
        <v>151</v>
      </c>
      <c r="BK147" s="148">
        <f>SUM(BK148:BK153)</f>
        <v>0</v>
      </c>
    </row>
    <row r="148" spans="2:65" s="1" customFormat="1" ht="24.2" customHeight="1">
      <c r="B148" s="30"/>
      <c r="C148" s="151" t="s">
        <v>164</v>
      </c>
      <c r="D148" s="151" t="s">
        <v>155</v>
      </c>
      <c r="E148" s="152" t="s">
        <v>165</v>
      </c>
      <c r="F148" s="153" t="s">
        <v>166</v>
      </c>
      <c r="G148" s="154" t="s">
        <v>158</v>
      </c>
      <c r="H148" s="155">
        <v>8</v>
      </c>
      <c r="I148" s="156"/>
      <c r="J148" s="157">
        <f>ROUND(I148*H148,2)</f>
        <v>0</v>
      </c>
      <c r="K148" s="158"/>
      <c r="L148" s="30"/>
      <c r="M148" s="159" t="s">
        <v>1</v>
      </c>
      <c r="N148" s="124" t="s">
        <v>42</v>
      </c>
      <c r="P148" s="160">
        <f>O148*H148</f>
        <v>0</v>
      </c>
      <c r="Q148" s="160">
        <v>4.3800000000000002E-3</v>
      </c>
      <c r="R148" s="160">
        <f>Q148*H148</f>
        <v>3.5040000000000002E-2</v>
      </c>
      <c r="S148" s="160">
        <v>0</v>
      </c>
      <c r="T148" s="161">
        <f>S148*H148</f>
        <v>0</v>
      </c>
      <c r="AR148" s="162" t="s">
        <v>159</v>
      </c>
      <c r="AT148" s="162" t="s">
        <v>155</v>
      </c>
      <c r="AU148" s="162" t="s">
        <v>87</v>
      </c>
      <c r="AY148" s="14" t="s">
        <v>151</v>
      </c>
      <c r="BE148" s="90">
        <f>IF(N148="základní",J148,0)</f>
        <v>0</v>
      </c>
      <c r="BF148" s="90">
        <f>IF(N148="snížená",J148,0)</f>
        <v>0</v>
      </c>
      <c r="BG148" s="90">
        <f>IF(N148="zákl. přenesená",J148,0)</f>
        <v>0</v>
      </c>
      <c r="BH148" s="90">
        <f>IF(N148="sníž. přenesená",J148,0)</f>
        <v>0</v>
      </c>
      <c r="BI148" s="90">
        <f>IF(N148="nulová",J148,0)</f>
        <v>0</v>
      </c>
      <c r="BJ148" s="14" t="s">
        <v>85</v>
      </c>
      <c r="BK148" s="90">
        <f>ROUND(I148*H148,2)</f>
        <v>0</v>
      </c>
      <c r="BL148" s="14" t="s">
        <v>159</v>
      </c>
      <c r="BM148" s="162" t="s">
        <v>167</v>
      </c>
    </row>
    <row r="149" spans="2:65" s="1" customFormat="1" ht="19.5">
      <c r="B149" s="30"/>
      <c r="D149" s="163" t="s">
        <v>161</v>
      </c>
      <c r="F149" s="164" t="s">
        <v>168</v>
      </c>
      <c r="I149" s="126"/>
      <c r="L149" s="30"/>
      <c r="M149" s="165"/>
      <c r="T149" s="52"/>
      <c r="AT149" s="14" t="s">
        <v>161</v>
      </c>
      <c r="AU149" s="14" t="s">
        <v>87</v>
      </c>
    </row>
    <row r="150" spans="2:65" s="1" customFormat="1" ht="24.2" customHeight="1">
      <c r="B150" s="30"/>
      <c r="C150" s="151" t="s">
        <v>169</v>
      </c>
      <c r="D150" s="151" t="s">
        <v>155</v>
      </c>
      <c r="E150" s="152" t="s">
        <v>170</v>
      </c>
      <c r="F150" s="153" t="s">
        <v>171</v>
      </c>
      <c r="G150" s="154" t="s">
        <v>158</v>
      </c>
      <c r="H150" s="155">
        <v>8</v>
      </c>
      <c r="I150" s="156"/>
      <c r="J150" s="157">
        <f>ROUND(I150*H150,2)</f>
        <v>0</v>
      </c>
      <c r="K150" s="158"/>
      <c r="L150" s="30"/>
      <c r="M150" s="159" t="s">
        <v>1</v>
      </c>
      <c r="N150" s="124" t="s">
        <v>42</v>
      </c>
      <c r="P150" s="160">
        <f>O150*H150</f>
        <v>0</v>
      </c>
      <c r="Q150" s="160">
        <v>1.8380000000000001E-2</v>
      </c>
      <c r="R150" s="160">
        <f>Q150*H150</f>
        <v>0.14704</v>
      </c>
      <c r="S150" s="160">
        <v>0</v>
      </c>
      <c r="T150" s="161">
        <f>S150*H150</f>
        <v>0</v>
      </c>
      <c r="AR150" s="162" t="s">
        <v>159</v>
      </c>
      <c r="AT150" s="162" t="s">
        <v>155</v>
      </c>
      <c r="AU150" s="162" t="s">
        <v>87</v>
      </c>
      <c r="AY150" s="14" t="s">
        <v>151</v>
      </c>
      <c r="BE150" s="90">
        <f>IF(N150="základní",J150,0)</f>
        <v>0</v>
      </c>
      <c r="BF150" s="90">
        <f>IF(N150="snížená",J150,0)</f>
        <v>0</v>
      </c>
      <c r="BG150" s="90">
        <f>IF(N150="zákl. přenesená",J150,0)</f>
        <v>0</v>
      </c>
      <c r="BH150" s="90">
        <f>IF(N150="sníž. přenesená",J150,0)</f>
        <v>0</v>
      </c>
      <c r="BI150" s="90">
        <f>IF(N150="nulová",J150,0)</f>
        <v>0</v>
      </c>
      <c r="BJ150" s="14" t="s">
        <v>85</v>
      </c>
      <c r="BK150" s="90">
        <f>ROUND(I150*H150,2)</f>
        <v>0</v>
      </c>
      <c r="BL150" s="14" t="s">
        <v>159</v>
      </c>
      <c r="BM150" s="162" t="s">
        <v>172</v>
      </c>
    </row>
    <row r="151" spans="2:65" s="1" customFormat="1" ht="29.25">
      <c r="B151" s="30"/>
      <c r="D151" s="163" t="s">
        <v>161</v>
      </c>
      <c r="F151" s="164" t="s">
        <v>173</v>
      </c>
      <c r="I151" s="126"/>
      <c r="L151" s="30"/>
      <c r="M151" s="165"/>
      <c r="T151" s="52"/>
      <c r="AT151" s="14" t="s">
        <v>161</v>
      </c>
      <c r="AU151" s="14" t="s">
        <v>87</v>
      </c>
    </row>
    <row r="152" spans="2:65" s="1" customFormat="1" ht="16.5" customHeight="1">
      <c r="B152" s="30"/>
      <c r="C152" s="151" t="s">
        <v>85</v>
      </c>
      <c r="D152" s="151" t="s">
        <v>155</v>
      </c>
      <c r="E152" s="152" t="s">
        <v>174</v>
      </c>
      <c r="F152" s="153" t="s">
        <v>175</v>
      </c>
      <c r="G152" s="154" t="s">
        <v>176</v>
      </c>
      <c r="H152" s="155">
        <v>1</v>
      </c>
      <c r="I152" s="156"/>
      <c r="J152" s="157">
        <f>ROUND(I152*H152,2)</f>
        <v>0</v>
      </c>
      <c r="K152" s="158"/>
      <c r="L152" s="30"/>
      <c r="M152" s="159" t="s">
        <v>1</v>
      </c>
      <c r="N152" s="124" t="s">
        <v>42</v>
      </c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AR152" s="162" t="s">
        <v>177</v>
      </c>
      <c r="AT152" s="162" t="s">
        <v>155</v>
      </c>
      <c r="AU152" s="162" t="s">
        <v>87</v>
      </c>
      <c r="AY152" s="14" t="s">
        <v>151</v>
      </c>
      <c r="BE152" s="90">
        <f>IF(N152="základní",J152,0)</f>
        <v>0</v>
      </c>
      <c r="BF152" s="90">
        <f>IF(N152="snížená",J152,0)</f>
        <v>0</v>
      </c>
      <c r="BG152" s="90">
        <f>IF(N152="zákl. přenesená",J152,0)</f>
        <v>0</v>
      </c>
      <c r="BH152" s="90">
        <f>IF(N152="sníž. přenesená",J152,0)</f>
        <v>0</v>
      </c>
      <c r="BI152" s="90">
        <f>IF(N152="nulová",J152,0)</f>
        <v>0</v>
      </c>
      <c r="BJ152" s="14" t="s">
        <v>85</v>
      </c>
      <c r="BK152" s="90">
        <f>ROUND(I152*H152,2)</f>
        <v>0</v>
      </c>
      <c r="BL152" s="14" t="s">
        <v>177</v>
      </c>
      <c r="BM152" s="162" t="s">
        <v>178</v>
      </c>
    </row>
    <row r="153" spans="2:65" s="1" customFormat="1">
      <c r="B153" s="30"/>
      <c r="D153" s="163" t="s">
        <v>161</v>
      </c>
      <c r="F153" s="164" t="s">
        <v>179</v>
      </c>
      <c r="I153" s="126"/>
      <c r="L153" s="30"/>
      <c r="M153" s="165"/>
      <c r="T153" s="52"/>
      <c r="AT153" s="14" t="s">
        <v>161</v>
      </c>
      <c r="AU153" s="14" t="s">
        <v>87</v>
      </c>
    </row>
    <row r="154" spans="2:65" s="11" customFormat="1" ht="22.9" customHeight="1">
      <c r="B154" s="139"/>
      <c r="D154" s="140" t="s">
        <v>76</v>
      </c>
      <c r="E154" s="149" t="s">
        <v>180</v>
      </c>
      <c r="F154" s="149" t="s">
        <v>181</v>
      </c>
      <c r="I154" s="142"/>
      <c r="J154" s="150">
        <f>BK154</f>
        <v>0</v>
      </c>
      <c r="L154" s="139"/>
      <c r="M154" s="144"/>
      <c r="P154" s="145">
        <f>SUM(P155:P162)</f>
        <v>0</v>
      </c>
      <c r="R154" s="145">
        <f>SUM(R155:R162)</f>
        <v>0</v>
      </c>
      <c r="T154" s="146">
        <f>SUM(T155:T162)</f>
        <v>0</v>
      </c>
      <c r="AR154" s="140" t="s">
        <v>85</v>
      </c>
      <c r="AT154" s="147" t="s">
        <v>76</v>
      </c>
      <c r="AU154" s="147" t="s">
        <v>85</v>
      </c>
      <c r="AY154" s="140" t="s">
        <v>151</v>
      </c>
      <c r="BK154" s="148">
        <f>SUM(BK155:BK162)</f>
        <v>0</v>
      </c>
    </row>
    <row r="155" spans="2:65" s="1" customFormat="1" ht="16.5" customHeight="1">
      <c r="B155" s="30"/>
      <c r="C155" s="151" t="s">
        <v>182</v>
      </c>
      <c r="D155" s="151" t="s">
        <v>155</v>
      </c>
      <c r="E155" s="152" t="s">
        <v>183</v>
      </c>
      <c r="F155" s="153" t="s">
        <v>184</v>
      </c>
      <c r="G155" s="154" t="s">
        <v>176</v>
      </c>
      <c r="H155" s="155">
        <v>1</v>
      </c>
      <c r="I155" s="156"/>
      <c r="J155" s="157">
        <f>ROUND(I155*H155,2)</f>
        <v>0</v>
      </c>
      <c r="K155" s="158"/>
      <c r="L155" s="30"/>
      <c r="M155" s="159" t="s">
        <v>1</v>
      </c>
      <c r="N155" s="124" t="s">
        <v>42</v>
      </c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AR155" s="162" t="s">
        <v>159</v>
      </c>
      <c r="AT155" s="162" t="s">
        <v>155</v>
      </c>
      <c r="AU155" s="162" t="s">
        <v>87</v>
      </c>
      <c r="AY155" s="14" t="s">
        <v>151</v>
      </c>
      <c r="BE155" s="90">
        <f>IF(N155="základní",J155,0)</f>
        <v>0</v>
      </c>
      <c r="BF155" s="90">
        <f>IF(N155="snížená",J155,0)</f>
        <v>0</v>
      </c>
      <c r="BG155" s="90">
        <f>IF(N155="zákl. přenesená",J155,0)</f>
        <v>0</v>
      </c>
      <c r="BH155" s="90">
        <f>IF(N155="sníž. přenesená",J155,0)</f>
        <v>0</v>
      </c>
      <c r="BI155" s="90">
        <f>IF(N155="nulová",J155,0)</f>
        <v>0</v>
      </c>
      <c r="BJ155" s="14" t="s">
        <v>85</v>
      </c>
      <c r="BK155" s="90">
        <f>ROUND(I155*H155,2)</f>
        <v>0</v>
      </c>
      <c r="BL155" s="14" t="s">
        <v>159</v>
      </c>
      <c r="BM155" s="162" t="s">
        <v>185</v>
      </c>
    </row>
    <row r="156" spans="2:65" s="1" customFormat="1">
      <c r="B156" s="30"/>
      <c r="D156" s="163" t="s">
        <v>161</v>
      </c>
      <c r="F156" s="164" t="s">
        <v>184</v>
      </c>
      <c r="I156" s="126"/>
      <c r="L156" s="30"/>
      <c r="M156" s="165"/>
      <c r="T156" s="52"/>
      <c r="AT156" s="14" t="s">
        <v>161</v>
      </c>
      <c r="AU156" s="14" t="s">
        <v>87</v>
      </c>
    </row>
    <row r="157" spans="2:65" s="1" customFormat="1" ht="16.5" customHeight="1">
      <c r="B157" s="30"/>
      <c r="C157" s="151" t="s">
        <v>87</v>
      </c>
      <c r="D157" s="151" t="s">
        <v>155</v>
      </c>
      <c r="E157" s="152" t="s">
        <v>186</v>
      </c>
      <c r="F157" s="153" t="s">
        <v>187</v>
      </c>
      <c r="G157" s="154" t="s">
        <v>176</v>
      </c>
      <c r="H157" s="155">
        <v>1</v>
      </c>
      <c r="I157" s="156"/>
      <c r="J157" s="157">
        <f>ROUND(I157*H157,2)</f>
        <v>0</v>
      </c>
      <c r="K157" s="158"/>
      <c r="L157" s="30"/>
      <c r="M157" s="159" t="s">
        <v>1</v>
      </c>
      <c r="N157" s="124" t="s">
        <v>42</v>
      </c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AR157" s="162" t="s">
        <v>177</v>
      </c>
      <c r="AT157" s="162" t="s">
        <v>155</v>
      </c>
      <c r="AU157" s="162" t="s">
        <v>87</v>
      </c>
      <c r="AY157" s="14" t="s">
        <v>151</v>
      </c>
      <c r="BE157" s="90">
        <f>IF(N157="základní",J157,0)</f>
        <v>0</v>
      </c>
      <c r="BF157" s="90">
        <f>IF(N157="snížená",J157,0)</f>
        <v>0</v>
      </c>
      <c r="BG157" s="90">
        <f>IF(N157="zákl. přenesená",J157,0)</f>
        <v>0</v>
      </c>
      <c r="BH157" s="90">
        <f>IF(N157="sníž. přenesená",J157,0)</f>
        <v>0</v>
      </c>
      <c r="BI157" s="90">
        <f>IF(N157="nulová",J157,0)</f>
        <v>0</v>
      </c>
      <c r="BJ157" s="14" t="s">
        <v>85</v>
      </c>
      <c r="BK157" s="90">
        <f>ROUND(I157*H157,2)</f>
        <v>0</v>
      </c>
      <c r="BL157" s="14" t="s">
        <v>177</v>
      </c>
      <c r="BM157" s="162" t="s">
        <v>188</v>
      </c>
    </row>
    <row r="158" spans="2:65" s="1" customFormat="1">
      <c r="B158" s="30"/>
      <c r="D158" s="163" t="s">
        <v>161</v>
      </c>
      <c r="F158" s="164" t="s">
        <v>187</v>
      </c>
      <c r="I158" s="126"/>
      <c r="L158" s="30"/>
      <c r="M158" s="165"/>
      <c r="T158" s="52"/>
      <c r="AT158" s="14" t="s">
        <v>161</v>
      </c>
      <c r="AU158" s="14" t="s">
        <v>87</v>
      </c>
    </row>
    <row r="159" spans="2:65" s="1" customFormat="1" ht="16.5" customHeight="1">
      <c r="B159" s="30"/>
      <c r="C159" s="151" t="s">
        <v>152</v>
      </c>
      <c r="D159" s="151" t="s">
        <v>155</v>
      </c>
      <c r="E159" s="152" t="s">
        <v>189</v>
      </c>
      <c r="F159" s="153" t="s">
        <v>190</v>
      </c>
      <c r="G159" s="154" t="s">
        <v>191</v>
      </c>
      <c r="H159" s="155">
        <v>1</v>
      </c>
      <c r="I159" s="156"/>
      <c r="J159" s="157">
        <f>ROUND(I159*H159,2)</f>
        <v>0</v>
      </c>
      <c r="K159" s="158"/>
      <c r="L159" s="30"/>
      <c r="M159" s="159" t="s">
        <v>1</v>
      </c>
      <c r="N159" s="124" t="s">
        <v>42</v>
      </c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AR159" s="162" t="s">
        <v>177</v>
      </c>
      <c r="AT159" s="162" t="s">
        <v>155</v>
      </c>
      <c r="AU159" s="162" t="s">
        <v>87</v>
      </c>
      <c r="AY159" s="14" t="s">
        <v>151</v>
      </c>
      <c r="BE159" s="90">
        <f>IF(N159="základní",J159,0)</f>
        <v>0</v>
      </c>
      <c r="BF159" s="90">
        <f>IF(N159="snížená",J159,0)</f>
        <v>0</v>
      </c>
      <c r="BG159" s="90">
        <f>IF(N159="zákl. přenesená",J159,0)</f>
        <v>0</v>
      </c>
      <c r="BH159" s="90">
        <f>IF(N159="sníž. přenesená",J159,0)</f>
        <v>0</v>
      </c>
      <c r="BI159" s="90">
        <f>IF(N159="nulová",J159,0)</f>
        <v>0</v>
      </c>
      <c r="BJ159" s="14" t="s">
        <v>85</v>
      </c>
      <c r="BK159" s="90">
        <f>ROUND(I159*H159,2)</f>
        <v>0</v>
      </c>
      <c r="BL159" s="14" t="s">
        <v>177</v>
      </c>
      <c r="BM159" s="162" t="s">
        <v>192</v>
      </c>
    </row>
    <row r="160" spans="2:65" s="1" customFormat="1">
      <c r="B160" s="30"/>
      <c r="D160" s="163" t="s">
        <v>161</v>
      </c>
      <c r="F160" s="164" t="s">
        <v>193</v>
      </c>
      <c r="I160" s="126"/>
      <c r="L160" s="30"/>
      <c r="M160" s="165"/>
      <c r="T160" s="52"/>
      <c r="AT160" s="14" t="s">
        <v>161</v>
      </c>
      <c r="AU160" s="14" t="s">
        <v>87</v>
      </c>
    </row>
    <row r="161" spans="2:65" s="1" customFormat="1" ht="16.5" customHeight="1">
      <c r="B161" s="30"/>
      <c r="C161" s="151" t="s">
        <v>159</v>
      </c>
      <c r="D161" s="151" t="s">
        <v>155</v>
      </c>
      <c r="E161" s="152" t="s">
        <v>194</v>
      </c>
      <c r="F161" s="153" t="s">
        <v>195</v>
      </c>
      <c r="G161" s="154" t="s">
        <v>176</v>
      </c>
      <c r="H161" s="155">
        <v>1</v>
      </c>
      <c r="I161" s="156"/>
      <c r="J161" s="157">
        <f>ROUND(I161*H161,2)</f>
        <v>0</v>
      </c>
      <c r="K161" s="158"/>
      <c r="L161" s="30"/>
      <c r="M161" s="159" t="s">
        <v>1</v>
      </c>
      <c r="N161" s="124" t="s">
        <v>42</v>
      </c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AR161" s="162" t="s">
        <v>177</v>
      </c>
      <c r="AT161" s="162" t="s">
        <v>155</v>
      </c>
      <c r="AU161" s="162" t="s">
        <v>87</v>
      </c>
      <c r="AY161" s="14" t="s">
        <v>151</v>
      </c>
      <c r="BE161" s="90">
        <f>IF(N161="základní",J161,0)</f>
        <v>0</v>
      </c>
      <c r="BF161" s="90">
        <f>IF(N161="snížená",J161,0)</f>
        <v>0</v>
      </c>
      <c r="BG161" s="90">
        <f>IF(N161="zákl. přenesená",J161,0)</f>
        <v>0</v>
      </c>
      <c r="BH161" s="90">
        <f>IF(N161="sníž. přenesená",J161,0)</f>
        <v>0</v>
      </c>
      <c r="BI161" s="90">
        <f>IF(N161="nulová",J161,0)</f>
        <v>0</v>
      </c>
      <c r="BJ161" s="14" t="s">
        <v>85</v>
      </c>
      <c r="BK161" s="90">
        <f>ROUND(I161*H161,2)</f>
        <v>0</v>
      </c>
      <c r="BL161" s="14" t="s">
        <v>177</v>
      </c>
      <c r="BM161" s="162" t="s">
        <v>196</v>
      </c>
    </row>
    <row r="162" spans="2:65" s="1" customFormat="1">
      <c r="B162" s="30"/>
      <c r="D162" s="163" t="s">
        <v>161</v>
      </c>
      <c r="F162" s="164" t="s">
        <v>197</v>
      </c>
      <c r="I162" s="126"/>
      <c r="L162" s="30"/>
      <c r="M162" s="165"/>
      <c r="T162" s="52"/>
      <c r="AT162" s="14" t="s">
        <v>161</v>
      </c>
      <c r="AU162" s="14" t="s">
        <v>87</v>
      </c>
    </row>
    <row r="163" spans="2:65" s="11" customFormat="1" ht="22.9" customHeight="1">
      <c r="B163" s="139"/>
      <c r="D163" s="140" t="s">
        <v>76</v>
      </c>
      <c r="E163" s="149" t="s">
        <v>198</v>
      </c>
      <c r="F163" s="149" t="s">
        <v>199</v>
      </c>
      <c r="I163" s="142"/>
      <c r="J163" s="150">
        <f>BK163</f>
        <v>0</v>
      </c>
      <c r="L163" s="139"/>
      <c r="M163" s="144"/>
      <c r="P163" s="145">
        <f>SUM(P164:P171)</f>
        <v>0</v>
      </c>
      <c r="R163" s="145">
        <f>SUM(R164:R171)</f>
        <v>0</v>
      </c>
      <c r="T163" s="146">
        <f>SUM(T164:T171)</f>
        <v>0</v>
      </c>
      <c r="AR163" s="140" t="s">
        <v>85</v>
      </c>
      <c r="AT163" s="147" t="s">
        <v>76</v>
      </c>
      <c r="AU163" s="147" t="s">
        <v>85</v>
      </c>
      <c r="AY163" s="140" t="s">
        <v>151</v>
      </c>
      <c r="BK163" s="148">
        <f>SUM(BK164:BK171)</f>
        <v>0</v>
      </c>
    </row>
    <row r="164" spans="2:65" s="1" customFormat="1" ht="24.2" customHeight="1">
      <c r="B164" s="30"/>
      <c r="C164" s="151" t="s">
        <v>200</v>
      </c>
      <c r="D164" s="151" t="s">
        <v>155</v>
      </c>
      <c r="E164" s="152" t="s">
        <v>201</v>
      </c>
      <c r="F164" s="153" t="s">
        <v>202</v>
      </c>
      <c r="G164" s="154" t="s">
        <v>203</v>
      </c>
      <c r="H164" s="155">
        <v>1</v>
      </c>
      <c r="I164" s="156"/>
      <c r="J164" s="157">
        <f>ROUND(I164*H164,2)</f>
        <v>0</v>
      </c>
      <c r="K164" s="158"/>
      <c r="L164" s="30"/>
      <c r="M164" s="159" t="s">
        <v>1</v>
      </c>
      <c r="N164" s="124" t="s">
        <v>42</v>
      </c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AR164" s="162" t="s">
        <v>159</v>
      </c>
      <c r="AT164" s="162" t="s">
        <v>155</v>
      </c>
      <c r="AU164" s="162" t="s">
        <v>87</v>
      </c>
      <c r="AY164" s="14" t="s">
        <v>151</v>
      </c>
      <c r="BE164" s="90">
        <f>IF(N164="základní",J164,0)</f>
        <v>0</v>
      </c>
      <c r="BF164" s="90">
        <f>IF(N164="snížená",J164,0)</f>
        <v>0</v>
      </c>
      <c r="BG164" s="90">
        <f>IF(N164="zákl. přenesená",J164,0)</f>
        <v>0</v>
      </c>
      <c r="BH164" s="90">
        <f>IF(N164="sníž. přenesená",J164,0)</f>
        <v>0</v>
      </c>
      <c r="BI164" s="90">
        <f>IF(N164="nulová",J164,0)</f>
        <v>0</v>
      </c>
      <c r="BJ164" s="14" t="s">
        <v>85</v>
      </c>
      <c r="BK164" s="90">
        <f>ROUND(I164*H164,2)</f>
        <v>0</v>
      </c>
      <c r="BL164" s="14" t="s">
        <v>159</v>
      </c>
      <c r="BM164" s="162" t="s">
        <v>204</v>
      </c>
    </row>
    <row r="165" spans="2:65" s="1" customFormat="1" ht="29.25">
      <c r="B165" s="30"/>
      <c r="D165" s="163" t="s">
        <v>161</v>
      </c>
      <c r="F165" s="164" t="s">
        <v>205</v>
      </c>
      <c r="I165" s="126"/>
      <c r="L165" s="30"/>
      <c r="M165" s="165"/>
      <c r="T165" s="52"/>
      <c r="AT165" s="14" t="s">
        <v>161</v>
      </c>
      <c r="AU165" s="14" t="s">
        <v>87</v>
      </c>
    </row>
    <row r="166" spans="2:65" s="1" customFormat="1" ht="24.2" customHeight="1">
      <c r="B166" s="30"/>
      <c r="C166" s="151" t="s">
        <v>162</v>
      </c>
      <c r="D166" s="151" t="s">
        <v>155</v>
      </c>
      <c r="E166" s="152" t="s">
        <v>206</v>
      </c>
      <c r="F166" s="153" t="s">
        <v>207</v>
      </c>
      <c r="G166" s="154" t="s">
        <v>203</v>
      </c>
      <c r="H166" s="155">
        <v>1</v>
      </c>
      <c r="I166" s="156"/>
      <c r="J166" s="157">
        <f>ROUND(I166*H166,2)</f>
        <v>0</v>
      </c>
      <c r="K166" s="158"/>
      <c r="L166" s="30"/>
      <c r="M166" s="159" t="s">
        <v>1</v>
      </c>
      <c r="N166" s="124" t="s">
        <v>42</v>
      </c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AR166" s="162" t="s">
        <v>159</v>
      </c>
      <c r="AT166" s="162" t="s">
        <v>155</v>
      </c>
      <c r="AU166" s="162" t="s">
        <v>87</v>
      </c>
      <c r="AY166" s="14" t="s">
        <v>151</v>
      </c>
      <c r="BE166" s="90">
        <f>IF(N166="základní",J166,0)</f>
        <v>0</v>
      </c>
      <c r="BF166" s="90">
        <f>IF(N166="snížená",J166,0)</f>
        <v>0</v>
      </c>
      <c r="BG166" s="90">
        <f>IF(N166="zákl. přenesená",J166,0)</f>
        <v>0</v>
      </c>
      <c r="BH166" s="90">
        <f>IF(N166="sníž. přenesená",J166,0)</f>
        <v>0</v>
      </c>
      <c r="BI166" s="90">
        <f>IF(N166="nulová",J166,0)</f>
        <v>0</v>
      </c>
      <c r="BJ166" s="14" t="s">
        <v>85</v>
      </c>
      <c r="BK166" s="90">
        <f>ROUND(I166*H166,2)</f>
        <v>0</v>
      </c>
      <c r="BL166" s="14" t="s">
        <v>159</v>
      </c>
      <c r="BM166" s="162" t="s">
        <v>208</v>
      </c>
    </row>
    <row r="167" spans="2:65" s="1" customFormat="1" ht="19.5">
      <c r="B167" s="30"/>
      <c r="D167" s="163" t="s">
        <v>161</v>
      </c>
      <c r="F167" s="164" t="s">
        <v>209</v>
      </c>
      <c r="I167" s="126"/>
      <c r="L167" s="30"/>
      <c r="M167" s="165"/>
      <c r="T167" s="52"/>
      <c r="AT167" s="14" t="s">
        <v>161</v>
      </c>
      <c r="AU167" s="14" t="s">
        <v>87</v>
      </c>
    </row>
    <row r="168" spans="2:65" s="1" customFormat="1" ht="16.5" customHeight="1">
      <c r="B168" s="30"/>
      <c r="C168" s="151" t="s">
        <v>210</v>
      </c>
      <c r="D168" s="151" t="s">
        <v>155</v>
      </c>
      <c r="E168" s="152" t="s">
        <v>211</v>
      </c>
      <c r="F168" s="153" t="s">
        <v>212</v>
      </c>
      <c r="G168" s="154" t="s">
        <v>203</v>
      </c>
      <c r="H168" s="155">
        <v>1</v>
      </c>
      <c r="I168" s="156"/>
      <c r="J168" s="157">
        <f>ROUND(I168*H168,2)</f>
        <v>0</v>
      </c>
      <c r="K168" s="158"/>
      <c r="L168" s="30"/>
      <c r="M168" s="159" t="s">
        <v>1</v>
      </c>
      <c r="N168" s="124" t="s">
        <v>42</v>
      </c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AR168" s="162" t="s">
        <v>159</v>
      </c>
      <c r="AT168" s="162" t="s">
        <v>155</v>
      </c>
      <c r="AU168" s="162" t="s">
        <v>87</v>
      </c>
      <c r="AY168" s="14" t="s">
        <v>151</v>
      </c>
      <c r="BE168" s="90">
        <f>IF(N168="základní",J168,0)</f>
        <v>0</v>
      </c>
      <c r="BF168" s="90">
        <f>IF(N168="snížená",J168,0)</f>
        <v>0</v>
      </c>
      <c r="BG168" s="90">
        <f>IF(N168="zákl. přenesená",J168,0)</f>
        <v>0</v>
      </c>
      <c r="BH168" s="90">
        <f>IF(N168="sníž. přenesená",J168,0)</f>
        <v>0</v>
      </c>
      <c r="BI168" s="90">
        <f>IF(N168="nulová",J168,0)</f>
        <v>0</v>
      </c>
      <c r="BJ168" s="14" t="s">
        <v>85</v>
      </c>
      <c r="BK168" s="90">
        <f>ROUND(I168*H168,2)</f>
        <v>0</v>
      </c>
      <c r="BL168" s="14" t="s">
        <v>159</v>
      </c>
      <c r="BM168" s="162" t="s">
        <v>213</v>
      </c>
    </row>
    <row r="169" spans="2:65" s="1" customFormat="1" ht="19.5">
      <c r="B169" s="30"/>
      <c r="D169" s="163" t="s">
        <v>161</v>
      </c>
      <c r="F169" s="164" t="s">
        <v>214</v>
      </c>
      <c r="I169" s="126"/>
      <c r="L169" s="30"/>
      <c r="M169" s="165"/>
      <c r="T169" s="52"/>
      <c r="AT169" s="14" t="s">
        <v>161</v>
      </c>
      <c r="AU169" s="14" t="s">
        <v>87</v>
      </c>
    </row>
    <row r="170" spans="2:65" s="1" customFormat="1" ht="24.2" customHeight="1">
      <c r="B170" s="30"/>
      <c r="C170" s="166" t="s">
        <v>215</v>
      </c>
      <c r="D170" s="166" t="s">
        <v>216</v>
      </c>
      <c r="E170" s="167" t="s">
        <v>217</v>
      </c>
      <c r="F170" s="168" t="s">
        <v>218</v>
      </c>
      <c r="G170" s="169" t="s">
        <v>219</v>
      </c>
      <c r="H170" s="170">
        <v>1</v>
      </c>
      <c r="I170" s="171"/>
      <c r="J170" s="172">
        <f>ROUND(I170*H170,2)</f>
        <v>0</v>
      </c>
      <c r="K170" s="173"/>
      <c r="L170" s="174"/>
      <c r="M170" s="175" t="s">
        <v>1</v>
      </c>
      <c r="N170" s="176" t="s">
        <v>42</v>
      </c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AR170" s="162" t="s">
        <v>215</v>
      </c>
      <c r="AT170" s="162" t="s">
        <v>216</v>
      </c>
      <c r="AU170" s="162" t="s">
        <v>87</v>
      </c>
      <c r="AY170" s="14" t="s">
        <v>151</v>
      </c>
      <c r="BE170" s="90">
        <f>IF(N170="základní",J170,0)</f>
        <v>0</v>
      </c>
      <c r="BF170" s="90">
        <f>IF(N170="snížená",J170,0)</f>
        <v>0</v>
      </c>
      <c r="BG170" s="90">
        <f>IF(N170="zákl. přenesená",J170,0)</f>
        <v>0</v>
      </c>
      <c r="BH170" s="90">
        <f>IF(N170="sníž. přenesená",J170,0)</f>
        <v>0</v>
      </c>
      <c r="BI170" s="90">
        <f>IF(N170="nulová",J170,0)</f>
        <v>0</v>
      </c>
      <c r="BJ170" s="14" t="s">
        <v>85</v>
      </c>
      <c r="BK170" s="90">
        <f>ROUND(I170*H170,2)</f>
        <v>0</v>
      </c>
      <c r="BL170" s="14" t="s">
        <v>159</v>
      </c>
      <c r="BM170" s="162" t="s">
        <v>220</v>
      </c>
    </row>
    <row r="171" spans="2:65" s="1" customFormat="1" ht="19.5">
      <c r="B171" s="30"/>
      <c r="D171" s="163" t="s">
        <v>161</v>
      </c>
      <c r="F171" s="164" t="s">
        <v>221</v>
      </c>
      <c r="I171" s="126"/>
      <c r="L171" s="30"/>
      <c r="M171" s="165"/>
      <c r="T171" s="52"/>
      <c r="AT171" s="14" t="s">
        <v>161</v>
      </c>
      <c r="AU171" s="14" t="s">
        <v>87</v>
      </c>
    </row>
    <row r="172" spans="2:65" s="11" customFormat="1" ht="25.9" customHeight="1">
      <c r="B172" s="139"/>
      <c r="D172" s="140" t="s">
        <v>76</v>
      </c>
      <c r="E172" s="141" t="s">
        <v>222</v>
      </c>
      <c r="F172" s="141" t="s">
        <v>223</v>
      </c>
      <c r="I172" s="142"/>
      <c r="J172" s="143">
        <f>BK172</f>
        <v>0</v>
      </c>
      <c r="L172" s="139"/>
      <c r="M172" s="144"/>
      <c r="P172" s="145">
        <f>P173+P184+P191+P216+P219+P250+P263+P272</f>
        <v>0</v>
      </c>
      <c r="R172" s="145">
        <f>R173+R184+R191+R216+R219+R250+R263+R272</f>
        <v>2.5103688399999995</v>
      </c>
      <c r="T172" s="146">
        <f>T173+T184+T191+T216+T219+T250+T263+T272</f>
        <v>0.46435000000000004</v>
      </c>
      <c r="AR172" s="140" t="s">
        <v>87</v>
      </c>
      <c r="AT172" s="147" t="s">
        <v>76</v>
      </c>
      <c r="AU172" s="147" t="s">
        <v>77</v>
      </c>
      <c r="AY172" s="140" t="s">
        <v>151</v>
      </c>
      <c r="BK172" s="148">
        <f>BK173+BK184+BK191+BK216+BK219+BK250+BK263+BK272</f>
        <v>0</v>
      </c>
    </row>
    <row r="173" spans="2:65" s="11" customFormat="1" ht="22.9" customHeight="1">
      <c r="B173" s="139"/>
      <c r="D173" s="140" t="s">
        <v>76</v>
      </c>
      <c r="E173" s="149" t="s">
        <v>224</v>
      </c>
      <c r="F173" s="149" t="s">
        <v>225</v>
      </c>
      <c r="I173" s="142"/>
      <c r="J173" s="150">
        <f>BK173</f>
        <v>0</v>
      </c>
      <c r="L173" s="139"/>
      <c r="M173" s="144"/>
      <c r="P173" s="145">
        <f>SUM(P174:P183)</f>
        <v>0</v>
      </c>
      <c r="R173" s="145">
        <f>SUM(R174:R183)</f>
        <v>0</v>
      </c>
      <c r="T173" s="146">
        <f>SUM(T174:T183)</f>
        <v>2.102E-2</v>
      </c>
      <c r="AR173" s="140" t="s">
        <v>87</v>
      </c>
      <c r="AT173" s="147" t="s">
        <v>76</v>
      </c>
      <c r="AU173" s="147" t="s">
        <v>85</v>
      </c>
      <c r="AY173" s="140" t="s">
        <v>151</v>
      </c>
      <c r="BK173" s="148">
        <f>SUM(BK174:BK183)</f>
        <v>0</v>
      </c>
    </row>
    <row r="174" spans="2:65" s="1" customFormat="1" ht="16.5" customHeight="1">
      <c r="B174" s="30"/>
      <c r="C174" s="151" t="s">
        <v>180</v>
      </c>
      <c r="D174" s="151" t="s">
        <v>155</v>
      </c>
      <c r="E174" s="152" t="s">
        <v>226</v>
      </c>
      <c r="F174" s="153" t="s">
        <v>227</v>
      </c>
      <c r="G174" s="154" t="s">
        <v>191</v>
      </c>
      <c r="H174" s="155">
        <v>1</v>
      </c>
      <c r="I174" s="156"/>
      <c r="J174" s="157">
        <f>ROUND(I174*H174,2)</f>
        <v>0</v>
      </c>
      <c r="K174" s="158"/>
      <c r="L174" s="30"/>
      <c r="M174" s="159" t="s">
        <v>1</v>
      </c>
      <c r="N174" s="124" t="s">
        <v>42</v>
      </c>
      <c r="P174" s="160">
        <f>O174*H174</f>
        <v>0</v>
      </c>
      <c r="Q174" s="160">
        <v>0</v>
      </c>
      <c r="R174" s="160">
        <f>Q174*H174</f>
        <v>0</v>
      </c>
      <c r="S174" s="160">
        <v>1.9460000000000002E-2</v>
      </c>
      <c r="T174" s="161">
        <f>S174*H174</f>
        <v>1.9460000000000002E-2</v>
      </c>
      <c r="AR174" s="162" t="s">
        <v>228</v>
      </c>
      <c r="AT174" s="162" t="s">
        <v>155</v>
      </c>
      <c r="AU174" s="162" t="s">
        <v>87</v>
      </c>
      <c r="AY174" s="14" t="s">
        <v>151</v>
      </c>
      <c r="BE174" s="90">
        <f>IF(N174="základní",J174,0)</f>
        <v>0</v>
      </c>
      <c r="BF174" s="90">
        <f>IF(N174="snížená",J174,0)</f>
        <v>0</v>
      </c>
      <c r="BG174" s="90">
        <f>IF(N174="zákl. přenesená",J174,0)</f>
        <v>0</v>
      </c>
      <c r="BH174" s="90">
        <f>IF(N174="sníž. přenesená",J174,0)</f>
        <v>0</v>
      </c>
      <c r="BI174" s="90">
        <f>IF(N174="nulová",J174,0)</f>
        <v>0</v>
      </c>
      <c r="BJ174" s="14" t="s">
        <v>85</v>
      </c>
      <c r="BK174" s="90">
        <f>ROUND(I174*H174,2)</f>
        <v>0</v>
      </c>
      <c r="BL174" s="14" t="s">
        <v>228</v>
      </c>
      <c r="BM174" s="162" t="s">
        <v>229</v>
      </c>
    </row>
    <row r="175" spans="2:65" s="1" customFormat="1">
      <c r="B175" s="30"/>
      <c r="D175" s="163" t="s">
        <v>161</v>
      </c>
      <c r="F175" s="164" t="s">
        <v>230</v>
      </c>
      <c r="I175" s="126"/>
      <c r="L175" s="30"/>
      <c r="M175" s="165"/>
      <c r="T175" s="52"/>
      <c r="AT175" s="14" t="s">
        <v>161</v>
      </c>
      <c r="AU175" s="14" t="s">
        <v>87</v>
      </c>
    </row>
    <row r="176" spans="2:65" s="1" customFormat="1" ht="16.5" customHeight="1">
      <c r="B176" s="30"/>
      <c r="C176" s="151" t="s">
        <v>231</v>
      </c>
      <c r="D176" s="151" t="s">
        <v>155</v>
      </c>
      <c r="E176" s="152" t="s">
        <v>232</v>
      </c>
      <c r="F176" s="153" t="s">
        <v>233</v>
      </c>
      <c r="G176" s="154" t="s">
        <v>191</v>
      </c>
      <c r="H176" s="155">
        <v>1</v>
      </c>
      <c r="I176" s="156"/>
      <c r="J176" s="157">
        <f>ROUND(I176*H176,2)</f>
        <v>0</v>
      </c>
      <c r="K176" s="158"/>
      <c r="L176" s="30"/>
      <c r="M176" s="159" t="s">
        <v>1</v>
      </c>
      <c r="N176" s="124" t="s">
        <v>42</v>
      </c>
      <c r="P176" s="160">
        <f>O176*H176</f>
        <v>0</v>
      </c>
      <c r="Q176" s="160">
        <v>0</v>
      </c>
      <c r="R176" s="160">
        <f>Q176*H176</f>
        <v>0</v>
      </c>
      <c r="S176" s="160">
        <v>1.56E-3</v>
      </c>
      <c r="T176" s="161">
        <f>S176*H176</f>
        <v>1.56E-3</v>
      </c>
      <c r="AR176" s="162" t="s">
        <v>228</v>
      </c>
      <c r="AT176" s="162" t="s">
        <v>155</v>
      </c>
      <c r="AU176" s="162" t="s">
        <v>87</v>
      </c>
      <c r="AY176" s="14" t="s">
        <v>151</v>
      </c>
      <c r="BE176" s="90">
        <f>IF(N176="základní",J176,0)</f>
        <v>0</v>
      </c>
      <c r="BF176" s="90">
        <f>IF(N176="snížená",J176,0)</f>
        <v>0</v>
      </c>
      <c r="BG176" s="90">
        <f>IF(N176="zákl. přenesená",J176,0)</f>
        <v>0</v>
      </c>
      <c r="BH176" s="90">
        <f>IF(N176="sníž. přenesená",J176,0)</f>
        <v>0</v>
      </c>
      <c r="BI176" s="90">
        <f>IF(N176="nulová",J176,0)</f>
        <v>0</v>
      </c>
      <c r="BJ176" s="14" t="s">
        <v>85</v>
      </c>
      <c r="BK176" s="90">
        <f>ROUND(I176*H176,2)</f>
        <v>0</v>
      </c>
      <c r="BL176" s="14" t="s">
        <v>228</v>
      </c>
      <c r="BM176" s="162" t="s">
        <v>234</v>
      </c>
    </row>
    <row r="177" spans="2:65" s="1" customFormat="1">
      <c r="B177" s="30"/>
      <c r="D177" s="163" t="s">
        <v>161</v>
      </c>
      <c r="F177" s="164" t="s">
        <v>235</v>
      </c>
      <c r="I177" s="126"/>
      <c r="L177" s="30"/>
      <c r="M177" s="165"/>
      <c r="T177" s="52"/>
      <c r="AT177" s="14" t="s">
        <v>161</v>
      </c>
      <c r="AU177" s="14" t="s">
        <v>87</v>
      </c>
    </row>
    <row r="178" spans="2:65" s="1" customFormat="1" ht="16.5" customHeight="1">
      <c r="B178" s="30"/>
      <c r="C178" s="151" t="s">
        <v>236</v>
      </c>
      <c r="D178" s="151" t="s">
        <v>155</v>
      </c>
      <c r="E178" s="152" t="s">
        <v>237</v>
      </c>
      <c r="F178" s="153" t="s">
        <v>238</v>
      </c>
      <c r="G178" s="154" t="s">
        <v>176</v>
      </c>
      <c r="H178" s="155">
        <v>1</v>
      </c>
      <c r="I178" s="156"/>
      <c r="J178" s="157">
        <f>ROUND(I178*H178,2)</f>
        <v>0</v>
      </c>
      <c r="K178" s="158"/>
      <c r="L178" s="30"/>
      <c r="M178" s="159" t="s">
        <v>1</v>
      </c>
      <c r="N178" s="124" t="s">
        <v>42</v>
      </c>
      <c r="P178" s="160">
        <f>O178*H178</f>
        <v>0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AR178" s="162" t="s">
        <v>177</v>
      </c>
      <c r="AT178" s="162" t="s">
        <v>155</v>
      </c>
      <c r="AU178" s="162" t="s">
        <v>87</v>
      </c>
      <c r="AY178" s="14" t="s">
        <v>151</v>
      </c>
      <c r="BE178" s="90">
        <f>IF(N178="základní",J178,0)</f>
        <v>0</v>
      </c>
      <c r="BF178" s="90">
        <f>IF(N178="snížená",J178,0)</f>
        <v>0</v>
      </c>
      <c r="BG178" s="90">
        <f>IF(N178="zákl. přenesená",J178,0)</f>
        <v>0</v>
      </c>
      <c r="BH178" s="90">
        <f>IF(N178="sníž. přenesená",J178,0)</f>
        <v>0</v>
      </c>
      <c r="BI178" s="90">
        <f>IF(N178="nulová",J178,0)</f>
        <v>0</v>
      </c>
      <c r="BJ178" s="14" t="s">
        <v>85</v>
      </c>
      <c r="BK178" s="90">
        <f>ROUND(I178*H178,2)</f>
        <v>0</v>
      </c>
      <c r="BL178" s="14" t="s">
        <v>177</v>
      </c>
      <c r="BM178" s="162" t="s">
        <v>239</v>
      </c>
    </row>
    <row r="179" spans="2:65" s="1" customFormat="1" ht="29.25">
      <c r="B179" s="30"/>
      <c r="D179" s="163" t="s">
        <v>161</v>
      </c>
      <c r="F179" s="164" t="s">
        <v>240</v>
      </c>
      <c r="I179" s="126"/>
      <c r="L179" s="30"/>
      <c r="M179" s="165"/>
      <c r="T179" s="52"/>
      <c r="AT179" s="14" t="s">
        <v>161</v>
      </c>
      <c r="AU179" s="14" t="s">
        <v>87</v>
      </c>
    </row>
    <row r="180" spans="2:65" s="1" customFormat="1" ht="24.2" customHeight="1">
      <c r="B180" s="30"/>
      <c r="C180" s="151" t="s">
        <v>241</v>
      </c>
      <c r="D180" s="151" t="s">
        <v>155</v>
      </c>
      <c r="E180" s="152" t="s">
        <v>242</v>
      </c>
      <c r="F180" s="153" t="s">
        <v>243</v>
      </c>
      <c r="G180" s="154" t="s">
        <v>191</v>
      </c>
      <c r="H180" s="155">
        <v>1</v>
      </c>
      <c r="I180" s="156"/>
      <c r="J180" s="157">
        <f>ROUND(I180*H180,2)</f>
        <v>0</v>
      </c>
      <c r="K180" s="158"/>
      <c r="L180" s="30"/>
      <c r="M180" s="159" t="s">
        <v>1</v>
      </c>
      <c r="N180" s="124" t="s">
        <v>42</v>
      </c>
      <c r="P180" s="160">
        <f>O180*H180</f>
        <v>0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AR180" s="162" t="s">
        <v>177</v>
      </c>
      <c r="AT180" s="162" t="s">
        <v>155</v>
      </c>
      <c r="AU180" s="162" t="s">
        <v>87</v>
      </c>
      <c r="AY180" s="14" t="s">
        <v>151</v>
      </c>
      <c r="BE180" s="90">
        <f>IF(N180="základní",J180,0)</f>
        <v>0</v>
      </c>
      <c r="BF180" s="90">
        <f>IF(N180="snížená",J180,0)</f>
        <v>0</v>
      </c>
      <c r="BG180" s="90">
        <f>IF(N180="zákl. přenesená",J180,0)</f>
        <v>0</v>
      </c>
      <c r="BH180" s="90">
        <f>IF(N180="sníž. přenesená",J180,0)</f>
        <v>0</v>
      </c>
      <c r="BI180" s="90">
        <f>IF(N180="nulová",J180,0)</f>
        <v>0</v>
      </c>
      <c r="BJ180" s="14" t="s">
        <v>85</v>
      </c>
      <c r="BK180" s="90">
        <f>ROUND(I180*H180,2)</f>
        <v>0</v>
      </c>
      <c r="BL180" s="14" t="s">
        <v>177</v>
      </c>
      <c r="BM180" s="162" t="s">
        <v>244</v>
      </c>
    </row>
    <row r="181" spans="2:65" s="1" customFormat="1" ht="29.25">
      <c r="B181" s="30"/>
      <c r="D181" s="163" t="s">
        <v>161</v>
      </c>
      <c r="F181" s="164" t="s">
        <v>245</v>
      </c>
      <c r="I181" s="126"/>
      <c r="L181" s="30"/>
      <c r="M181" s="165"/>
      <c r="T181" s="52"/>
      <c r="AT181" s="14" t="s">
        <v>161</v>
      </c>
      <c r="AU181" s="14" t="s">
        <v>87</v>
      </c>
    </row>
    <row r="182" spans="2:65" s="1" customFormat="1" ht="16.5" customHeight="1">
      <c r="B182" s="30"/>
      <c r="C182" s="151" t="s">
        <v>246</v>
      </c>
      <c r="D182" s="151" t="s">
        <v>155</v>
      </c>
      <c r="E182" s="152" t="s">
        <v>247</v>
      </c>
      <c r="F182" s="153" t="s">
        <v>248</v>
      </c>
      <c r="G182" s="154" t="s">
        <v>176</v>
      </c>
      <c r="H182" s="155">
        <v>1</v>
      </c>
      <c r="I182" s="156"/>
      <c r="J182" s="157">
        <f>ROUND(I182*H182,2)</f>
        <v>0</v>
      </c>
      <c r="K182" s="158"/>
      <c r="L182" s="30"/>
      <c r="M182" s="159" t="s">
        <v>1</v>
      </c>
      <c r="N182" s="124" t="s">
        <v>42</v>
      </c>
      <c r="P182" s="160">
        <f>O182*H182</f>
        <v>0</v>
      </c>
      <c r="Q182" s="160">
        <v>0</v>
      </c>
      <c r="R182" s="160">
        <f>Q182*H182</f>
        <v>0</v>
      </c>
      <c r="S182" s="160">
        <v>0</v>
      </c>
      <c r="T182" s="161">
        <f>S182*H182</f>
        <v>0</v>
      </c>
      <c r="AR182" s="162" t="s">
        <v>177</v>
      </c>
      <c r="AT182" s="162" t="s">
        <v>155</v>
      </c>
      <c r="AU182" s="162" t="s">
        <v>87</v>
      </c>
      <c r="AY182" s="14" t="s">
        <v>151</v>
      </c>
      <c r="BE182" s="90">
        <f>IF(N182="základní",J182,0)</f>
        <v>0</v>
      </c>
      <c r="BF182" s="90">
        <f>IF(N182="snížená",J182,0)</f>
        <v>0</v>
      </c>
      <c r="BG182" s="90">
        <f>IF(N182="zákl. přenesená",J182,0)</f>
        <v>0</v>
      </c>
      <c r="BH182" s="90">
        <f>IF(N182="sníž. přenesená",J182,0)</f>
        <v>0</v>
      </c>
      <c r="BI182" s="90">
        <f>IF(N182="nulová",J182,0)</f>
        <v>0</v>
      </c>
      <c r="BJ182" s="14" t="s">
        <v>85</v>
      </c>
      <c r="BK182" s="90">
        <f>ROUND(I182*H182,2)</f>
        <v>0</v>
      </c>
      <c r="BL182" s="14" t="s">
        <v>177</v>
      </c>
      <c r="BM182" s="162" t="s">
        <v>249</v>
      </c>
    </row>
    <row r="183" spans="2:65" s="1" customFormat="1" ht="19.5">
      <c r="B183" s="30"/>
      <c r="D183" s="163" t="s">
        <v>161</v>
      </c>
      <c r="F183" s="164" t="s">
        <v>250</v>
      </c>
      <c r="I183" s="126"/>
      <c r="L183" s="30"/>
      <c r="M183" s="165"/>
      <c r="T183" s="52"/>
      <c r="AT183" s="14" t="s">
        <v>161</v>
      </c>
      <c r="AU183" s="14" t="s">
        <v>87</v>
      </c>
    </row>
    <row r="184" spans="2:65" s="11" customFormat="1" ht="22.9" customHeight="1">
      <c r="B184" s="139"/>
      <c r="D184" s="140" t="s">
        <v>76</v>
      </c>
      <c r="E184" s="149" t="s">
        <v>251</v>
      </c>
      <c r="F184" s="149" t="s">
        <v>252</v>
      </c>
      <c r="I184" s="142"/>
      <c r="J184" s="150">
        <f>BK184</f>
        <v>0</v>
      </c>
      <c r="L184" s="139"/>
      <c r="M184" s="144"/>
      <c r="P184" s="145">
        <f>SUM(P185:P190)</f>
        <v>0</v>
      </c>
      <c r="R184" s="145">
        <f>SUM(R185:R190)</f>
        <v>0</v>
      </c>
      <c r="T184" s="146">
        <f>SUM(T185:T190)</f>
        <v>0</v>
      </c>
      <c r="AR184" s="140" t="s">
        <v>87</v>
      </c>
      <c r="AT184" s="147" t="s">
        <v>76</v>
      </c>
      <c r="AU184" s="147" t="s">
        <v>85</v>
      </c>
      <c r="AY184" s="140" t="s">
        <v>151</v>
      </c>
      <c r="BK184" s="148">
        <f>SUM(BK185:BK190)</f>
        <v>0</v>
      </c>
    </row>
    <row r="185" spans="2:65" s="1" customFormat="1" ht="16.5" customHeight="1">
      <c r="B185" s="30"/>
      <c r="C185" s="151" t="s">
        <v>253</v>
      </c>
      <c r="D185" s="151" t="s">
        <v>155</v>
      </c>
      <c r="E185" s="152" t="s">
        <v>254</v>
      </c>
      <c r="F185" s="153" t="s">
        <v>255</v>
      </c>
      <c r="G185" s="154" t="s">
        <v>158</v>
      </c>
      <c r="H185" s="155">
        <v>2</v>
      </c>
      <c r="I185" s="156"/>
      <c r="J185" s="157">
        <f>ROUND(I185*H185,2)</f>
        <v>0</v>
      </c>
      <c r="K185" s="158"/>
      <c r="L185" s="30"/>
      <c r="M185" s="159" t="s">
        <v>1</v>
      </c>
      <c r="N185" s="124" t="s">
        <v>42</v>
      </c>
      <c r="P185" s="160">
        <f>O185*H185</f>
        <v>0</v>
      </c>
      <c r="Q185" s="160">
        <v>0</v>
      </c>
      <c r="R185" s="160">
        <f>Q185*H185</f>
        <v>0</v>
      </c>
      <c r="S185" s="160">
        <v>0</v>
      </c>
      <c r="T185" s="161">
        <f>S185*H185</f>
        <v>0</v>
      </c>
      <c r="AR185" s="162" t="s">
        <v>228</v>
      </c>
      <c r="AT185" s="162" t="s">
        <v>155</v>
      </c>
      <c r="AU185" s="162" t="s">
        <v>87</v>
      </c>
      <c r="AY185" s="14" t="s">
        <v>151</v>
      </c>
      <c r="BE185" s="90">
        <f>IF(N185="základní",J185,0)</f>
        <v>0</v>
      </c>
      <c r="BF185" s="90">
        <f>IF(N185="snížená",J185,0)</f>
        <v>0</v>
      </c>
      <c r="BG185" s="90">
        <f>IF(N185="zákl. přenesená",J185,0)</f>
        <v>0</v>
      </c>
      <c r="BH185" s="90">
        <f>IF(N185="sníž. přenesená",J185,0)</f>
        <v>0</v>
      </c>
      <c r="BI185" s="90">
        <f>IF(N185="nulová",J185,0)</f>
        <v>0</v>
      </c>
      <c r="BJ185" s="14" t="s">
        <v>85</v>
      </c>
      <c r="BK185" s="90">
        <f>ROUND(I185*H185,2)</f>
        <v>0</v>
      </c>
      <c r="BL185" s="14" t="s">
        <v>228</v>
      </c>
      <c r="BM185" s="162" t="s">
        <v>256</v>
      </c>
    </row>
    <row r="186" spans="2:65" s="1" customFormat="1">
      <c r="B186" s="30"/>
      <c r="D186" s="163" t="s">
        <v>161</v>
      </c>
      <c r="F186" s="164" t="s">
        <v>255</v>
      </c>
      <c r="I186" s="126"/>
      <c r="L186" s="30"/>
      <c r="M186" s="165"/>
      <c r="T186" s="52"/>
      <c r="AT186" s="14" t="s">
        <v>161</v>
      </c>
      <c r="AU186" s="14" t="s">
        <v>87</v>
      </c>
    </row>
    <row r="187" spans="2:65" s="1" customFormat="1" ht="24.2" customHeight="1">
      <c r="B187" s="30"/>
      <c r="C187" s="166" t="s">
        <v>257</v>
      </c>
      <c r="D187" s="166" t="s">
        <v>216</v>
      </c>
      <c r="E187" s="167" t="s">
        <v>258</v>
      </c>
      <c r="F187" s="168" t="s">
        <v>259</v>
      </c>
      <c r="G187" s="169" t="s">
        <v>260</v>
      </c>
      <c r="H187" s="170">
        <v>1</v>
      </c>
      <c r="I187" s="171"/>
      <c r="J187" s="172">
        <f>ROUND(I187*H187,2)</f>
        <v>0</v>
      </c>
      <c r="K187" s="173"/>
      <c r="L187" s="174"/>
      <c r="M187" s="175" t="s">
        <v>1</v>
      </c>
      <c r="N187" s="176" t="s">
        <v>42</v>
      </c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AR187" s="162" t="s">
        <v>177</v>
      </c>
      <c r="AT187" s="162" t="s">
        <v>216</v>
      </c>
      <c r="AU187" s="162" t="s">
        <v>87</v>
      </c>
      <c r="AY187" s="14" t="s">
        <v>151</v>
      </c>
      <c r="BE187" s="90">
        <f>IF(N187="základní",J187,0)</f>
        <v>0</v>
      </c>
      <c r="BF187" s="90">
        <f>IF(N187="snížená",J187,0)</f>
        <v>0</v>
      </c>
      <c r="BG187" s="90">
        <f>IF(N187="zákl. přenesená",J187,0)</f>
        <v>0</v>
      </c>
      <c r="BH187" s="90">
        <f>IF(N187="sníž. přenesená",J187,0)</f>
        <v>0</v>
      </c>
      <c r="BI187" s="90">
        <f>IF(N187="nulová",J187,0)</f>
        <v>0</v>
      </c>
      <c r="BJ187" s="14" t="s">
        <v>85</v>
      </c>
      <c r="BK187" s="90">
        <f>ROUND(I187*H187,2)</f>
        <v>0</v>
      </c>
      <c r="BL187" s="14" t="s">
        <v>177</v>
      </c>
      <c r="BM187" s="162" t="s">
        <v>261</v>
      </c>
    </row>
    <row r="188" spans="2:65" s="1" customFormat="1" ht="19.5">
      <c r="B188" s="30"/>
      <c r="D188" s="163" t="s">
        <v>161</v>
      </c>
      <c r="F188" s="164" t="s">
        <v>262</v>
      </c>
      <c r="I188" s="126"/>
      <c r="L188" s="30"/>
      <c r="M188" s="165"/>
      <c r="T188" s="52"/>
      <c r="AT188" s="14" t="s">
        <v>161</v>
      </c>
      <c r="AU188" s="14" t="s">
        <v>87</v>
      </c>
    </row>
    <row r="189" spans="2:65" s="1" customFormat="1" ht="16.5" customHeight="1">
      <c r="B189" s="30"/>
      <c r="C189" s="166" t="s">
        <v>263</v>
      </c>
      <c r="D189" s="166" t="s">
        <v>216</v>
      </c>
      <c r="E189" s="167" t="s">
        <v>264</v>
      </c>
      <c r="F189" s="168" t="s">
        <v>265</v>
      </c>
      <c r="G189" s="169" t="s">
        <v>260</v>
      </c>
      <c r="H189" s="170">
        <v>1</v>
      </c>
      <c r="I189" s="171"/>
      <c r="J189" s="172">
        <f>ROUND(I189*H189,2)</f>
        <v>0</v>
      </c>
      <c r="K189" s="173"/>
      <c r="L189" s="174"/>
      <c r="M189" s="175" t="s">
        <v>1</v>
      </c>
      <c r="N189" s="176" t="s">
        <v>42</v>
      </c>
      <c r="P189" s="160">
        <f>O189*H189</f>
        <v>0</v>
      </c>
      <c r="Q189" s="160">
        <v>0</v>
      </c>
      <c r="R189" s="160">
        <f>Q189*H189</f>
        <v>0</v>
      </c>
      <c r="S189" s="160">
        <v>0</v>
      </c>
      <c r="T189" s="161">
        <f>S189*H189</f>
        <v>0</v>
      </c>
      <c r="AR189" s="162" t="s">
        <v>177</v>
      </c>
      <c r="AT189" s="162" t="s">
        <v>216</v>
      </c>
      <c r="AU189" s="162" t="s">
        <v>87</v>
      </c>
      <c r="AY189" s="14" t="s">
        <v>151</v>
      </c>
      <c r="BE189" s="90">
        <f>IF(N189="základní",J189,0)</f>
        <v>0</v>
      </c>
      <c r="BF189" s="90">
        <f>IF(N189="snížená",J189,0)</f>
        <v>0</v>
      </c>
      <c r="BG189" s="90">
        <f>IF(N189="zákl. přenesená",J189,0)</f>
        <v>0</v>
      </c>
      <c r="BH189" s="90">
        <f>IF(N189="sníž. přenesená",J189,0)</f>
        <v>0</v>
      </c>
      <c r="BI189" s="90">
        <f>IF(N189="nulová",J189,0)</f>
        <v>0</v>
      </c>
      <c r="BJ189" s="14" t="s">
        <v>85</v>
      </c>
      <c r="BK189" s="90">
        <f>ROUND(I189*H189,2)</f>
        <v>0</v>
      </c>
      <c r="BL189" s="14" t="s">
        <v>177</v>
      </c>
      <c r="BM189" s="162" t="s">
        <v>266</v>
      </c>
    </row>
    <row r="190" spans="2:65" s="1" customFormat="1">
      <c r="B190" s="30"/>
      <c r="D190" s="163" t="s">
        <v>161</v>
      </c>
      <c r="F190" s="164" t="s">
        <v>267</v>
      </c>
      <c r="I190" s="126"/>
      <c r="L190" s="30"/>
      <c r="M190" s="165"/>
      <c r="T190" s="52"/>
      <c r="AT190" s="14" t="s">
        <v>161</v>
      </c>
      <c r="AU190" s="14" t="s">
        <v>87</v>
      </c>
    </row>
    <row r="191" spans="2:65" s="11" customFormat="1" ht="22.9" customHeight="1">
      <c r="B191" s="139"/>
      <c r="D191" s="140" t="s">
        <v>76</v>
      </c>
      <c r="E191" s="149" t="s">
        <v>268</v>
      </c>
      <c r="F191" s="149" t="s">
        <v>269</v>
      </c>
      <c r="I191" s="142"/>
      <c r="J191" s="150">
        <f>BK191</f>
        <v>0</v>
      </c>
      <c r="L191" s="139"/>
      <c r="M191" s="144"/>
      <c r="P191" s="145">
        <f>SUM(P192:P215)</f>
        <v>0</v>
      </c>
      <c r="R191" s="145">
        <f>SUM(R192:R215)</f>
        <v>0.86777883999999983</v>
      </c>
      <c r="T191" s="146">
        <f>SUM(T192:T215)</f>
        <v>0</v>
      </c>
      <c r="AR191" s="140" t="s">
        <v>87</v>
      </c>
      <c r="AT191" s="147" t="s">
        <v>76</v>
      </c>
      <c r="AU191" s="147" t="s">
        <v>85</v>
      </c>
      <c r="AY191" s="140" t="s">
        <v>151</v>
      </c>
      <c r="BK191" s="148">
        <f>SUM(BK192:BK215)</f>
        <v>0</v>
      </c>
    </row>
    <row r="192" spans="2:65" s="1" customFormat="1" ht="33" customHeight="1">
      <c r="B192" s="30"/>
      <c r="C192" s="151" t="s">
        <v>270</v>
      </c>
      <c r="D192" s="151" t="s">
        <v>155</v>
      </c>
      <c r="E192" s="152" t="s">
        <v>271</v>
      </c>
      <c r="F192" s="153" t="s">
        <v>272</v>
      </c>
      <c r="G192" s="154" t="s">
        <v>158</v>
      </c>
      <c r="H192" s="155">
        <v>79</v>
      </c>
      <c r="I192" s="156"/>
      <c r="J192" s="157">
        <f>ROUND(I192*H192,2)</f>
        <v>0</v>
      </c>
      <c r="K192" s="158"/>
      <c r="L192" s="30"/>
      <c r="M192" s="159" t="s">
        <v>1</v>
      </c>
      <c r="N192" s="124" t="s">
        <v>42</v>
      </c>
      <c r="P192" s="160">
        <f>O192*H192</f>
        <v>0</v>
      </c>
      <c r="Q192" s="160">
        <v>1.25E-3</v>
      </c>
      <c r="R192" s="160">
        <f>Q192*H192</f>
        <v>9.8750000000000004E-2</v>
      </c>
      <c r="S192" s="160">
        <v>0</v>
      </c>
      <c r="T192" s="161">
        <f>S192*H192</f>
        <v>0</v>
      </c>
      <c r="AR192" s="162" t="s">
        <v>228</v>
      </c>
      <c r="AT192" s="162" t="s">
        <v>155</v>
      </c>
      <c r="AU192" s="162" t="s">
        <v>87</v>
      </c>
      <c r="AY192" s="14" t="s">
        <v>151</v>
      </c>
      <c r="BE192" s="90">
        <f>IF(N192="základní",J192,0)</f>
        <v>0</v>
      </c>
      <c r="BF192" s="90">
        <f>IF(N192="snížená",J192,0)</f>
        <v>0</v>
      </c>
      <c r="BG192" s="90">
        <f>IF(N192="zákl. přenesená",J192,0)</f>
        <v>0</v>
      </c>
      <c r="BH192" s="90">
        <f>IF(N192="sníž. přenesená",J192,0)</f>
        <v>0</v>
      </c>
      <c r="BI192" s="90">
        <f>IF(N192="nulová",J192,0)</f>
        <v>0</v>
      </c>
      <c r="BJ192" s="14" t="s">
        <v>85</v>
      </c>
      <c r="BK192" s="90">
        <f>ROUND(I192*H192,2)</f>
        <v>0</v>
      </c>
      <c r="BL192" s="14" t="s">
        <v>228</v>
      </c>
      <c r="BM192" s="162" t="s">
        <v>273</v>
      </c>
    </row>
    <row r="193" spans="2:65" s="1" customFormat="1" ht="29.25">
      <c r="B193" s="30"/>
      <c r="D193" s="163" t="s">
        <v>161</v>
      </c>
      <c r="F193" s="164" t="s">
        <v>274</v>
      </c>
      <c r="I193" s="126"/>
      <c r="L193" s="30"/>
      <c r="M193" s="165"/>
      <c r="T193" s="52"/>
      <c r="AT193" s="14" t="s">
        <v>161</v>
      </c>
      <c r="AU193" s="14" t="s">
        <v>87</v>
      </c>
    </row>
    <row r="194" spans="2:65" s="1" customFormat="1" ht="24.2" customHeight="1">
      <c r="B194" s="30"/>
      <c r="C194" s="166" t="s">
        <v>77</v>
      </c>
      <c r="D194" s="166" t="s">
        <v>216</v>
      </c>
      <c r="E194" s="167" t="s">
        <v>275</v>
      </c>
      <c r="F194" s="168" t="s">
        <v>276</v>
      </c>
      <c r="G194" s="169" t="s">
        <v>158</v>
      </c>
      <c r="H194" s="170">
        <v>103.82899999999999</v>
      </c>
      <c r="I194" s="171"/>
      <c r="J194" s="172">
        <f>ROUND(I194*H194,2)</f>
        <v>0</v>
      </c>
      <c r="K194" s="173"/>
      <c r="L194" s="174"/>
      <c r="M194" s="175" t="s">
        <v>1</v>
      </c>
      <c r="N194" s="176" t="s">
        <v>42</v>
      </c>
      <c r="P194" s="160">
        <f>O194*H194</f>
        <v>0</v>
      </c>
      <c r="Q194" s="160">
        <v>6.0000000000000001E-3</v>
      </c>
      <c r="R194" s="160">
        <f>Q194*H194</f>
        <v>0.62297400000000003</v>
      </c>
      <c r="S194" s="160">
        <v>0</v>
      </c>
      <c r="T194" s="161">
        <f>S194*H194</f>
        <v>0</v>
      </c>
      <c r="AR194" s="162" t="s">
        <v>277</v>
      </c>
      <c r="AT194" s="162" t="s">
        <v>216</v>
      </c>
      <c r="AU194" s="162" t="s">
        <v>87</v>
      </c>
      <c r="AY194" s="14" t="s">
        <v>151</v>
      </c>
      <c r="BE194" s="90">
        <f>IF(N194="základní",J194,0)</f>
        <v>0</v>
      </c>
      <c r="BF194" s="90">
        <f>IF(N194="snížená",J194,0)</f>
        <v>0</v>
      </c>
      <c r="BG194" s="90">
        <f>IF(N194="zákl. přenesená",J194,0)</f>
        <v>0</v>
      </c>
      <c r="BH194" s="90">
        <f>IF(N194="sníž. přenesená",J194,0)</f>
        <v>0</v>
      </c>
      <c r="BI194" s="90">
        <f>IF(N194="nulová",J194,0)</f>
        <v>0</v>
      </c>
      <c r="BJ194" s="14" t="s">
        <v>85</v>
      </c>
      <c r="BK194" s="90">
        <f>ROUND(I194*H194,2)</f>
        <v>0</v>
      </c>
      <c r="BL194" s="14" t="s">
        <v>228</v>
      </c>
      <c r="BM194" s="162" t="s">
        <v>278</v>
      </c>
    </row>
    <row r="195" spans="2:65" s="1" customFormat="1" ht="136.5">
      <c r="B195" s="30"/>
      <c r="D195" s="163" t="s">
        <v>161</v>
      </c>
      <c r="F195" s="164" t="s">
        <v>279</v>
      </c>
      <c r="I195" s="126"/>
      <c r="L195" s="30"/>
      <c r="M195" s="165"/>
      <c r="T195" s="52"/>
      <c r="AT195" s="14" t="s">
        <v>161</v>
      </c>
      <c r="AU195" s="14" t="s">
        <v>87</v>
      </c>
    </row>
    <row r="196" spans="2:65" s="12" customFormat="1">
      <c r="B196" s="177"/>
      <c r="D196" s="163" t="s">
        <v>280</v>
      </c>
      <c r="F196" s="178" t="s">
        <v>281</v>
      </c>
      <c r="H196" s="179">
        <v>103.82899999999999</v>
      </c>
      <c r="I196" s="180"/>
      <c r="L196" s="177"/>
      <c r="M196" s="181"/>
      <c r="T196" s="182"/>
      <c r="AT196" s="183" t="s">
        <v>280</v>
      </c>
      <c r="AU196" s="183" t="s">
        <v>87</v>
      </c>
      <c r="AV196" s="12" t="s">
        <v>87</v>
      </c>
      <c r="AW196" s="12" t="s">
        <v>4</v>
      </c>
      <c r="AX196" s="12" t="s">
        <v>85</v>
      </c>
      <c r="AY196" s="183" t="s">
        <v>151</v>
      </c>
    </row>
    <row r="197" spans="2:65" s="1" customFormat="1" ht="24.2" customHeight="1">
      <c r="B197" s="30"/>
      <c r="C197" s="166" t="s">
        <v>282</v>
      </c>
      <c r="D197" s="166" t="s">
        <v>216</v>
      </c>
      <c r="E197" s="167" t="s">
        <v>283</v>
      </c>
      <c r="F197" s="168" t="s">
        <v>284</v>
      </c>
      <c r="G197" s="169" t="s">
        <v>158</v>
      </c>
      <c r="H197" s="170">
        <v>3.6</v>
      </c>
      <c r="I197" s="171"/>
      <c r="J197" s="172">
        <f>ROUND(I197*H197,2)</f>
        <v>0</v>
      </c>
      <c r="K197" s="173"/>
      <c r="L197" s="174"/>
      <c r="M197" s="175" t="s">
        <v>1</v>
      </c>
      <c r="N197" s="176" t="s">
        <v>42</v>
      </c>
      <c r="P197" s="160">
        <f>O197*H197</f>
        <v>0</v>
      </c>
      <c r="Q197" s="160">
        <v>6.0000000000000001E-3</v>
      </c>
      <c r="R197" s="160">
        <f>Q197*H197</f>
        <v>2.1600000000000001E-2</v>
      </c>
      <c r="S197" s="160">
        <v>0</v>
      </c>
      <c r="T197" s="161">
        <f>S197*H197</f>
        <v>0</v>
      </c>
      <c r="AR197" s="162" t="s">
        <v>277</v>
      </c>
      <c r="AT197" s="162" t="s">
        <v>216</v>
      </c>
      <c r="AU197" s="162" t="s">
        <v>87</v>
      </c>
      <c r="AY197" s="14" t="s">
        <v>151</v>
      </c>
      <c r="BE197" s="90">
        <f>IF(N197="základní",J197,0)</f>
        <v>0</v>
      </c>
      <c r="BF197" s="90">
        <f>IF(N197="snížená",J197,0)</f>
        <v>0</v>
      </c>
      <c r="BG197" s="90">
        <f>IF(N197="zákl. přenesená",J197,0)</f>
        <v>0</v>
      </c>
      <c r="BH197" s="90">
        <f>IF(N197="sníž. přenesená",J197,0)</f>
        <v>0</v>
      </c>
      <c r="BI197" s="90">
        <f>IF(N197="nulová",J197,0)</f>
        <v>0</v>
      </c>
      <c r="BJ197" s="14" t="s">
        <v>85</v>
      </c>
      <c r="BK197" s="90">
        <f>ROUND(I197*H197,2)</f>
        <v>0</v>
      </c>
      <c r="BL197" s="14" t="s">
        <v>228</v>
      </c>
      <c r="BM197" s="162" t="s">
        <v>285</v>
      </c>
    </row>
    <row r="198" spans="2:65" s="1" customFormat="1" ht="117">
      <c r="B198" s="30"/>
      <c r="D198" s="163" t="s">
        <v>161</v>
      </c>
      <c r="F198" s="164" t="s">
        <v>286</v>
      </c>
      <c r="I198" s="126"/>
      <c r="L198" s="30"/>
      <c r="M198" s="165"/>
      <c r="T198" s="52"/>
      <c r="AT198" s="14" t="s">
        <v>161</v>
      </c>
      <c r="AU198" s="14" t="s">
        <v>87</v>
      </c>
    </row>
    <row r="199" spans="2:65" s="12" customFormat="1">
      <c r="B199" s="177"/>
      <c r="D199" s="163" t="s">
        <v>280</v>
      </c>
      <c r="F199" s="178" t="s">
        <v>287</v>
      </c>
      <c r="H199" s="179">
        <v>3.6</v>
      </c>
      <c r="I199" s="180"/>
      <c r="L199" s="177"/>
      <c r="M199" s="181"/>
      <c r="T199" s="182"/>
      <c r="AT199" s="183" t="s">
        <v>280</v>
      </c>
      <c r="AU199" s="183" t="s">
        <v>87</v>
      </c>
      <c r="AV199" s="12" t="s">
        <v>87</v>
      </c>
      <c r="AW199" s="12" t="s">
        <v>4</v>
      </c>
      <c r="AX199" s="12" t="s">
        <v>85</v>
      </c>
      <c r="AY199" s="183" t="s">
        <v>151</v>
      </c>
    </row>
    <row r="200" spans="2:65" s="1" customFormat="1" ht="24.2" customHeight="1">
      <c r="B200" s="30"/>
      <c r="C200" s="166" t="s">
        <v>228</v>
      </c>
      <c r="D200" s="166" t="s">
        <v>216</v>
      </c>
      <c r="E200" s="167" t="s">
        <v>288</v>
      </c>
      <c r="F200" s="168" t="s">
        <v>289</v>
      </c>
      <c r="G200" s="169" t="s">
        <v>290</v>
      </c>
      <c r="H200" s="170">
        <v>80.034999999999997</v>
      </c>
      <c r="I200" s="171"/>
      <c r="J200" s="172">
        <f>ROUND(I200*H200,2)</f>
        <v>0</v>
      </c>
      <c r="K200" s="173"/>
      <c r="L200" s="174"/>
      <c r="M200" s="175" t="s">
        <v>1</v>
      </c>
      <c r="N200" s="176" t="s">
        <v>42</v>
      </c>
      <c r="P200" s="160">
        <f>O200*H200</f>
        <v>0</v>
      </c>
      <c r="Q200" s="160">
        <v>3.8000000000000002E-4</v>
      </c>
      <c r="R200" s="160">
        <f>Q200*H200</f>
        <v>3.0413300000000001E-2</v>
      </c>
      <c r="S200" s="160">
        <v>0</v>
      </c>
      <c r="T200" s="161">
        <f>S200*H200</f>
        <v>0</v>
      </c>
      <c r="AR200" s="162" t="s">
        <v>277</v>
      </c>
      <c r="AT200" s="162" t="s">
        <v>216</v>
      </c>
      <c r="AU200" s="162" t="s">
        <v>87</v>
      </c>
      <c r="AY200" s="14" t="s">
        <v>151</v>
      </c>
      <c r="BE200" s="90">
        <f>IF(N200="základní",J200,0)</f>
        <v>0</v>
      </c>
      <c r="BF200" s="90">
        <f>IF(N200="snížená",J200,0)</f>
        <v>0</v>
      </c>
      <c r="BG200" s="90">
        <f>IF(N200="zákl. přenesená",J200,0)</f>
        <v>0</v>
      </c>
      <c r="BH200" s="90">
        <f>IF(N200="sníž. přenesená",J200,0)</f>
        <v>0</v>
      </c>
      <c r="BI200" s="90">
        <f>IF(N200="nulová",J200,0)</f>
        <v>0</v>
      </c>
      <c r="BJ200" s="14" t="s">
        <v>85</v>
      </c>
      <c r="BK200" s="90">
        <f>ROUND(I200*H200,2)</f>
        <v>0</v>
      </c>
      <c r="BL200" s="14" t="s">
        <v>228</v>
      </c>
      <c r="BM200" s="162" t="s">
        <v>291</v>
      </c>
    </row>
    <row r="201" spans="2:65" s="1" customFormat="1" ht="19.5">
      <c r="B201" s="30"/>
      <c r="D201" s="163" t="s">
        <v>161</v>
      </c>
      <c r="F201" s="164" t="s">
        <v>289</v>
      </c>
      <c r="I201" s="126"/>
      <c r="L201" s="30"/>
      <c r="M201" s="165"/>
      <c r="T201" s="52"/>
      <c r="AT201" s="14" t="s">
        <v>161</v>
      </c>
      <c r="AU201" s="14" t="s">
        <v>87</v>
      </c>
    </row>
    <row r="202" spans="2:65" s="12" customFormat="1">
      <c r="B202" s="177"/>
      <c r="D202" s="163" t="s">
        <v>280</v>
      </c>
      <c r="F202" s="178" t="s">
        <v>292</v>
      </c>
      <c r="H202" s="179">
        <v>80.034999999999997</v>
      </c>
      <c r="I202" s="180"/>
      <c r="L202" s="177"/>
      <c r="M202" s="181"/>
      <c r="T202" s="182"/>
      <c r="AT202" s="183" t="s">
        <v>280</v>
      </c>
      <c r="AU202" s="183" t="s">
        <v>87</v>
      </c>
      <c r="AV202" s="12" t="s">
        <v>87</v>
      </c>
      <c r="AW202" s="12" t="s">
        <v>4</v>
      </c>
      <c r="AX202" s="12" t="s">
        <v>85</v>
      </c>
      <c r="AY202" s="183" t="s">
        <v>151</v>
      </c>
    </row>
    <row r="203" spans="2:65" s="1" customFormat="1" ht="21.75" customHeight="1">
      <c r="B203" s="30"/>
      <c r="C203" s="166" t="s">
        <v>293</v>
      </c>
      <c r="D203" s="166" t="s">
        <v>216</v>
      </c>
      <c r="E203" s="167" t="s">
        <v>294</v>
      </c>
      <c r="F203" s="168" t="s">
        <v>295</v>
      </c>
      <c r="G203" s="169" t="s">
        <v>290</v>
      </c>
      <c r="H203" s="170">
        <v>164.779</v>
      </c>
      <c r="I203" s="171"/>
      <c r="J203" s="172">
        <f>ROUND(I203*H203,2)</f>
        <v>0</v>
      </c>
      <c r="K203" s="173"/>
      <c r="L203" s="174"/>
      <c r="M203" s="175" t="s">
        <v>1</v>
      </c>
      <c r="N203" s="176" t="s">
        <v>42</v>
      </c>
      <c r="P203" s="160">
        <f>O203*H203</f>
        <v>0</v>
      </c>
      <c r="Q203" s="160">
        <v>3.5E-4</v>
      </c>
      <c r="R203" s="160">
        <f>Q203*H203</f>
        <v>5.7672649999999999E-2</v>
      </c>
      <c r="S203" s="160">
        <v>0</v>
      </c>
      <c r="T203" s="161">
        <f>S203*H203</f>
        <v>0</v>
      </c>
      <c r="AR203" s="162" t="s">
        <v>277</v>
      </c>
      <c r="AT203" s="162" t="s">
        <v>216</v>
      </c>
      <c r="AU203" s="162" t="s">
        <v>87</v>
      </c>
      <c r="AY203" s="14" t="s">
        <v>151</v>
      </c>
      <c r="BE203" s="90">
        <f>IF(N203="základní",J203,0)</f>
        <v>0</v>
      </c>
      <c r="BF203" s="90">
        <f>IF(N203="snížená",J203,0)</f>
        <v>0</v>
      </c>
      <c r="BG203" s="90">
        <f>IF(N203="zákl. přenesená",J203,0)</f>
        <v>0</v>
      </c>
      <c r="BH203" s="90">
        <f>IF(N203="sníž. přenesená",J203,0)</f>
        <v>0</v>
      </c>
      <c r="BI203" s="90">
        <f>IF(N203="nulová",J203,0)</f>
        <v>0</v>
      </c>
      <c r="BJ203" s="14" t="s">
        <v>85</v>
      </c>
      <c r="BK203" s="90">
        <f>ROUND(I203*H203,2)</f>
        <v>0</v>
      </c>
      <c r="BL203" s="14" t="s">
        <v>228</v>
      </c>
      <c r="BM203" s="162" t="s">
        <v>296</v>
      </c>
    </row>
    <row r="204" spans="2:65" s="1" customFormat="1">
      <c r="B204" s="30"/>
      <c r="D204" s="163" t="s">
        <v>161</v>
      </c>
      <c r="F204" s="164" t="s">
        <v>295</v>
      </c>
      <c r="I204" s="126"/>
      <c r="L204" s="30"/>
      <c r="M204" s="165"/>
      <c r="T204" s="52"/>
      <c r="AT204" s="14" t="s">
        <v>161</v>
      </c>
      <c r="AU204" s="14" t="s">
        <v>87</v>
      </c>
    </row>
    <row r="205" spans="2:65" s="12" customFormat="1">
      <c r="B205" s="177"/>
      <c r="D205" s="163" t="s">
        <v>280</v>
      </c>
      <c r="F205" s="178" t="s">
        <v>297</v>
      </c>
      <c r="H205" s="179">
        <v>164.779</v>
      </c>
      <c r="I205" s="180"/>
      <c r="L205" s="177"/>
      <c r="M205" s="181"/>
      <c r="T205" s="182"/>
      <c r="AT205" s="183" t="s">
        <v>280</v>
      </c>
      <c r="AU205" s="183" t="s">
        <v>87</v>
      </c>
      <c r="AV205" s="12" t="s">
        <v>87</v>
      </c>
      <c r="AW205" s="12" t="s">
        <v>4</v>
      </c>
      <c r="AX205" s="12" t="s">
        <v>85</v>
      </c>
      <c r="AY205" s="183" t="s">
        <v>151</v>
      </c>
    </row>
    <row r="206" spans="2:65" s="1" customFormat="1" ht="16.5" customHeight="1">
      <c r="B206" s="30"/>
      <c r="C206" s="166" t="s">
        <v>298</v>
      </c>
      <c r="D206" s="166" t="s">
        <v>216</v>
      </c>
      <c r="E206" s="167" t="s">
        <v>299</v>
      </c>
      <c r="F206" s="168" t="s">
        <v>300</v>
      </c>
      <c r="G206" s="169" t="s">
        <v>290</v>
      </c>
      <c r="H206" s="170">
        <v>82.388999999999996</v>
      </c>
      <c r="I206" s="171"/>
      <c r="J206" s="172">
        <f>ROUND(I206*H206,2)</f>
        <v>0</v>
      </c>
      <c r="K206" s="173"/>
      <c r="L206" s="174"/>
      <c r="M206" s="175" t="s">
        <v>1</v>
      </c>
      <c r="N206" s="176" t="s">
        <v>42</v>
      </c>
      <c r="P206" s="160">
        <f>O206*H206</f>
        <v>0</v>
      </c>
      <c r="Q206" s="160">
        <v>3.5E-4</v>
      </c>
      <c r="R206" s="160">
        <f>Q206*H206</f>
        <v>2.8836149999999998E-2</v>
      </c>
      <c r="S206" s="160">
        <v>0</v>
      </c>
      <c r="T206" s="161">
        <f>S206*H206</f>
        <v>0</v>
      </c>
      <c r="AR206" s="162" t="s">
        <v>277</v>
      </c>
      <c r="AT206" s="162" t="s">
        <v>216</v>
      </c>
      <c r="AU206" s="162" t="s">
        <v>87</v>
      </c>
      <c r="AY206" s="14" t="s">
        <v>151</v>
      </c>
      <c r="BE206" s="90">
        <f>IF(N206="základní",J206,0)</f>
        <v>0</v>
      </c>
      <c r="BF206" s="90">
        <f>IF(N206="snížená",J206,0)</f>
        <v>0</v>
      </c>
      <c r="BG206" s="90">
        <f>IF(N206="zákl. přenesená",J206,0)</f>
        <v>0</v>
      </c>
      <c r="BH206" s="90">
        <f>IF(N206="sníž. přenesená",J206,0)</f>
        <v>0</v>
      </c>
      <c r="BI206" s="90">
        <f>IF(N206="nulová",J206,0)</f>
        <v>0</v>
      </c>
      <c r="BJ206" s="14" t="s">
        <v>85</v>
      </c>
      <c r="BK206" s="90">
        <f>ROUND(I206*H206,2)</f>
        <v>0</v>
      </c>
      <c r="BL206" s="14" t="s">
        <v>228</v>
      </c>
      <c r="BM206" s="162" t="s">
        <v>301</v>
      </c>
    </row>
    <row r="207" spans="2:65" s="12" customFormat="1">
      <c r="B207" s="177"/>
      <c r="D207" s="163" t="s">
        <v>280</v>
      </c>
      <c r="F207" s="178" t="s">
        <v>302</v>
      </c>
      <c r="H207" s="179">
        <v>82.388999999999996</v>
      </c>
      <c r="I207" s="180"/>
      <c r="L207" s="177"/>
      <c r="M207" s="181"/>
      <c r="T207" s="182"/>
      <c r="AT207" s="183" t="s">
        <v>280</v>
      </c>
      <c r="AU207" s="183" t="s">
        <v>87</v>
      </c>
      <c r="AV207" s="12" t="s">
        <v>87</v>
      </c>
      <c r="AW207" s="12" t="s">
        <v>4</v>
      </c>
      <c r="AX207" s="12" t="s">
        <v>85</v>
      </c>
      <c r="AY207" s="183" t="s">
        <v>151</v>
      </c>
    </row>
    <row r="208" spans="2:65" s="1" customFormat="1" ht="16.5" customHeight="1">
      <c r="B208" s="30"/>
      <c r="C208" s="166" t="s">
        <v>303</v>
      </c>
      <c r="D208" s="166" t="s">
        <v>216</v>
      </c>
      <c r="E208" s="167" t="s">
        <v>304</v>
      </c>
      <c r="F208" s="168" t="s">
        <v>305</v>
      </c>
      <c r="G208" s="169" t="s">
        <v>290</v>
      </c>
      <c r="H208" s="170">
        <v>47.08</v>
      </c>
      <c r="I208" s="171"/>
      <c r="J208" s="172">
        <f>ROUND(I208*H208,2)</f>
        <v>0</v>
      </c>
      <c r="K208" s="173"/>
      <c r="L208" s="174"/>
      <c r="M208" s="175" t="s">
        <v>1</v>
      </c>
      <c r="N208" s="176" t="s">
        <v>42</v>
      </c>
      <c r="P208" s="160">
        <f>O208*H208</f>
        <v>0</v>
      </c>
      <c r="Q208" s="160">
        <v>1.0000000000000001E-5</v>
      </c>
      <c r="R208" s="160">
        <f>Q208*H208</f>
        <v>4.7080000000000001E-4</v>
      </c>
      <c r="S208" s="160">
        <v>0</v>
      </c>
      <c r="T208" s="161">
        <f>S208*H208</f>
        <v>0</v>
      </c>
      <c r="AR208" s="162" t="s">
        <v>277</v>
      </c>
      <c r="AT208" s="162" t="s">
        <v>216</v>
      </c>
      <c r="AU208" s="162" t="s">
        <v>87</v>
      </c>
      <c r="AY208" s="14" t="s">
        <v>151</v>
      </c>
      <c r="BE208" s="90">
        <f>IF(N208="základní",J208,0)</f>
        <v>0</v>
      </c>
      <c r="BF208" s="90">
        <f>IF(N208="snížená",J208,0)</f>
        <v>0</v>
      </c>
      <c r="BG208" s="90">
        <f>IF(N208="zákl. přenesená",J208,0)</f>
        <v>0</v>
      </c>
      <c r="BH208" s="90">
        <f>IF(N208="sníž. přenesená",J208,0)</f>
        <v>0</v>
      </c>
      <c r="BI208" s="90">
        <f>IF(N208="nulová",J208,0)</f>
        <v>0</v>
      </c>
      <c r="BJ208" s="14" t="s">
        <v>85</v>
      </c>
      <c r="BK208" s="90">
        <f>ROUND(I208*H208,2)</f>
        <v>0</v>
      </c>
      <c r="BL208" s="14" t="s">
        <v>228</v>
      </c>
      <c r="BM208" s="162" t="s">
        <v>306</v>
      </c>
    </row>
    <row r="209" spans="2:65" s="1" customFormat="1">
      <c r="B209" s="30"/>
      <c r="D209" s="163" t="s">
        <v>161</v>
      </c>
      <c r="F209" s="164" t="s">
        <v>305</v>
      </c>
      <c r="I209" s="126"/>
      <c r="L209" s="30"/>
      <c r="M209" s="165"/>
      <c r="T209" s="52"/>
      <c r="AT209" s="14" t="s">
        <v>161</v>
      </c>
      <c r="AU209" s="14" t="s">
        <v>87</v>
      </c>
    </row>
    <row r="210" spans="2:65" s="12" customFormat="1">
      <c r="B210" s="177"/>
      <c r="D210" s="163" t="s">
        <v>280</v>
      </c>
      <c r="F210" s="178" t="s">
        <v>307</v>
      </c>
      <c r="H210" s="179">
        <v>47.08</v>
      </c>
      <c r="I210" s="180"/>
      <c r="L210" s="177"/>
      <c r="M210" s="181"/>
      <c r="T210" s="182"/>
      <c r="AT210" s="183" t="s">
        <v>280</v>
      </c>
      <c r="AU210" s="183" t="s">
        <v>87</v>
      </c>
      <c r="AV210" s="12" t="s">
        <v>87</v>
      </c>
      <c r="AW210" s="12" t="s">
        <v>4</v>
      </c>
      <c r="AX210" s="12" t="s">
        <v>85</v>
      </c>
      <c r="AY210" s="183" t="s">
        <v>151</v>
      </c>
    </row>
    <row r="211" spans="2:65" s="1" customFormat="1" ht="16.5" customHeight="1">
      <c r="B211" s="30"/>
      <c r="C211" s="166" t="s">
        <v>308</v>
      </c>
      <c r="D211" s="166" t="s">
        <v>216</v>
      </c>
      <c r="E211" s="167" t="s">
        <v>309</v>
      </c>
      <c r="F211" s="168" t="s">
        <v>310</v>
      </c>
      <c r="G211" s="169" t="s">
        <v>219</v>
      </c>
      <c r="H211" s="170">
        <v>117.699</v>
      </c>
      <c r="I211" s="171"/>
      <c r="J211" s="172">
        <f>ROUND(I211*H211,2)</f>
        <v>0</v>
      </c>
      <c r="K211" s="173"/>
      <c r="L211" s="174"/>
      <c r="M211" s="175" t="s">
        <v>1</v>
      </c>
      <c r="N211" s="176" t="s">
        <v>42</v>
      </c>
      <c r="P211" s="160">
        <f>O211*H211</f>
        <v>0</v>
      </c>
      <c r="Q211" s="160">
        <v>4.0000000000000003E-5</v>
      </c>
      <c r="R211" s="160">
        <f>Q211*H211</f>
        <v>4.7079600000000006E-3</v>
      </c>
      <c r="S211" s="160">
        <v>0</v>
      </c>
      <c r="T211" s="161">
        <f>S211*H211</f>
        <v>0</v>
      </c>
      <c r="AR211" s="162" t="s">
        <v>277</v>
      </c>
      <c r="AT211" s="162" t="s">
        <v>216</v>
      </c>
      <c r="AU211" s="162" t="s">
        <v>87</v>
      </c>
      <c r="AY211" s="14" t="s">
        <v>151</v>
      </c>
      <c r="BE211" s="90">
        <f>IF(N211="základní",J211,0)</f>
        <v>0</v>
      </c>
      <c r="BF211" s="90">
        <f>IF(N211="snížená",J211,0)</f>
        <v>0</v>
      </c>
      <c r="BG211" s="90">
        <f>IF(N211="zákl. přenesená",J211,0)</f>
        <v>0</v>
      </c>
      <c r="BH211" s="90">
        <f>IF(N211="sníž. přenesená",J211,0)</f>
        <v>0</v>
      </c>
      <c r="BI211" s="90">
        <f>IF(N211="nulová",J211,0)</f>
        <v>0</v>
      </c>
      <c r="BJ211" s="14" t="s">
        <v>85</v>
      </c>
      <c r="BK211" s="90">
        <f>ROUND(I211*H211,2)</f>
        <v>0</v>
      </c>
      <c r="BL211" s="14" t="s">
        <v>228</v>
      </c>
      <c r="BM211" s="162" t="s">
        <v>311</v>
      </c>
    </row>
    <row r="212" spans="2:65" s="12" customFormat="1">
      <c r="B212" s="177"/>
      <c r="D212" s="163" t="s">
        <v>280</v>
      </c>
      <c r="F212" s="178" t="s">
        <v>312</v>
      </c>
      <c r="H212" s="179">
        <v>117.699</v>
      </c>
      <c r="I212" s="180"/>
      <c r="L212" s="177"/>
      <c r="M212" s="181"/>
      <c r="T212" s="182"/>
      <c r="AT212" s="183" t="s">
        <v>280</v>
      </c>
      <c r="AU212" s="183" t="s">
        <v>87</v>
      </c>
      <c r="AV212" s="12" t="s">
        <v>87</v>
      </c>
      <c r="AW212" s="12" t="s">
        <v>4</v>
      </c>
      <c r="AX212" s="12" t="s">
        <v>85</v>
      </c>
      <c r="AY212" s="183" t="s">
        <v>151</v>
      </c>
    </row>
    <row r="213" spans="2:65" s="1" customFormat="1" ht="16.5" customHeight="1">
      <c r="B213" s="30"/>
      <c r="C213" s="166" t="s">
        <v>7</v>
      </c>
      <c r="D213" s="166" t="s">
        <v>216</v>
      </c>
      <c r="E213" s="167" t="s">
        <v>313</v>
      </c>
      <c r="F213" s="168" t="s">
        <v>314</v>
      </c>
      <c r="G213" s="169" t="s">
        <v>219</v>
      </c>
      <c r="H213" s="170">
        <v>117.699</v>
      </c>
      <c r="I213" s="171"/>
      <c r="J213" s="172">
        <f>ROUND(I213*H213,2)</f>
        <v>0</v>
      </c>
      <c r="K213" s="173"/>
      <c r="L213" s="174"/>
      <c r="M213" s="175" t="s">
        <v>1</v>
      </c>
      <c r="N213" s="176" t="s">
        <v>42</v>
      </c>
      <c r="P213" s="160">
        <f>O213*H213</f>
        <v>0</v>
      </c>
      <c r="Q213" s="160">
        <v>2.0000000000000002E-5</v>
      </c>
      <c r="R213" s="160">
        <f>Q213*H213</f>
        <v>2.3539800000000003E-3</v>
      </c>
      <c r="S213" s="160">
        <v>0</v>
      </c>
      <c r="T213" s="161">
        <f>S213*H213</f>
        <v>0</v>
      </c>
      <c r="AR213" s="162" t="s">
        <v>277</v>
      </c>
      <c r="AT213" s="162" t="s">
        <v>216</v>
      </c>
      <c r="AU213" s="162" t="s">
        <v>87</v>
      </c>
      <c r="AY213" s="14" t="s">
        <v>151</v>
      </c>
      <c r="BE213" s="90">
        <f>IF(N213="základní",J213,0)</f>
        <v>0</v>
      </c>
      <c r="BF213" s="90">
        <f>IF(N213="snížená",J213,0)</f>
        <v>0</v>
      </c>
      <c r="BG213" s="90">
        <f>IF(N213="zákl. přenesená",J213,0)</f>
        <v>0</v>
      </c>
      <c r="BH213" s="90">
        <f>IF(N213="sníž. přenesená",J213,0)</f>
        <v>0</v>
      </c>
      <c r="BI213" s="90">
        <f>IF(N213="nulová",J213,0)</f>
        <v>0</v>
      </c>
      <c r="BJ213" s="14" t="s">
        <v>85</v>
      </c>
      <c r="BK213" s="90">
        <f>ROUND(I213*H213,2)</f>
        <v>0</v>
      </c>
      <c r="BL213" s="14" t="s">
        <v>228</v>
      </c>
      <c r="BM213" s="162" t="s">
        <v>315</v>
      </c>
    </row>
    <row r="214" spans="2:65" s="1" customFormat="1">
      <c r="B214" s="30"/>
      <c r="D214" s="163" t="s">
        <v>161</v>
      </c>
      <c r="F214" s="164" t="s">
        <v>314</v>
      </c>
      <c r="I214" s="126"/>
      <c r="L214" s="30"/>
      <c r="M214" s="165"/>
      <c r="T214" s="52"/>
      <c r="AT214" s="14" t="s">
        <v>161</v>
      </c>
      <c r="AU214" s="14" t="s">
        <v>87</v>
      </c>
    </row>
    <row r="215" spans="2:65" s="12" customFormat="1">
      <c r="B215" s="177"/>
      <c r="D215" s="163" t="s">
        <v>280</v>
      </c>
      <c r="F215" s="178" t="s">
        <v>312</v>
      </c>
      <c r="H215" s="179">
        <v>117.699</v>
      </c>
      <c r="I215" s="180"/>
      <c r="L215" s="177"/>
      <c r="M215" s="181"/>
      <c r="T215" s="182"/>
      <c r="AT215" s="183" t="s">
        <v>280</v>
      </c>
      <c r="AU215" s="183" t="s">
        <v>87</v>
      </c>
      <c r="AV215" s="12" t="s">
        <v>87</v>
      </c>
      <c r="AW215" s="12" t="s">
        <v>4</v>
      </c>
      <c r="AX215" s="12" t="s">
        <v>85</v>
      </c>
      <c r="AY215" s="183" t="s">
        <v>151</v>
      </c>
    </row>
    <row r="216" spans="2:65" s="11" customFormat="1" ht="22.9" customHeight="1">
      <c r="B216" s="139"/>
      <c r="D216" s="140" t="s">
        <v>76</v>
      </c>
      <c r="E216" s="149" t="s">
        <v>316</v>
      </c>
      <c r="F216" s="149" t="s">
        <v>317</v>
      </c>
      <c r="I216" s="142"/>
      <c r="J216" s="150">
        <f>BK216</f>
        <v>0</v>
      </c>
      <c r="L216" s="139"/>
      <c r="M216" s="144"/>
      <c r="P216" s="145">
        <f>SUM(P217:P218)</f>
        <v>0</v>
      </c>
      <c r="R216" s="145">
        <f>SUM(R217:R218)</f>
        <v>0</v>
      </c>
      <c r="T216" s="146">
        <f>SUM(T217:T218)</f>
        <v>2.5999999999999999E-2</v>
      </c>
      <c r="AR216" s="140" t="s">
        <v>87</v>
      </c>
      <c r="AT216" s="147" t="s">
        <v>76</v>
      </c>
      <c r="AU216" s="147" t="s">
        <v>85</v>
      </c>
      <c r="AY216" s="140" t="s">
        <v>151</v>
      </c>
      <c r="BK216" s="148">
        <f>SUM(BK217:BK218)</f>
        <v>0</v>
      </c>
    </row>
    <row r="217" spans="2:65" s="1" customFormat="1" ht="21.75" customHeight="1">
      <c r="B217" s="30"/>
      <c r="C217" s="151" t="s">
        <v>318</v>
      </c>
      <c r="D217" s="151" t="s">
        <v>155</v>
      </c>
      <c r="E217" s="152" t="s">
        <v>319</v>
      </c>
      <c r="F217" s="153" t="s">
        <v>320</v>
      </c>
      <c r="G217" s="154" t="s">
        <v>219</v>
      </c>
      <c r="H217" s="155">
        <v>2</v>
      </c>
      <c r="I217" s="156"/>
      <c r="J217" s="157">
        <f>ROUND(I217*H217,2)</f>
        <v>0</v>
      </c>
      <c r="K217" s="158"/>
      <c r="L217" s="30"/>
      <c r="M217" s="159" t="s">
        <v>1</v>
      </c>
      <c r="N217" s="124" t="s">
        <v>42</v>
      </c>
      <c r="P217" s="160">
        <f>O217*H217</f>
        <v>0</v>
      </c>
      <c r="Q217" s="160">
        <v>0</v>
      </c>
      <c r="R217" s="160">
        <f>Q217*H217</f>
        <v>0</v>
      </c>
      <c r="S217" s="160">
        <v>1.2999999999999999E-2</v>
      </c>
      <c r="T217" s="161">
        <f>S217*H217</f>
        <v>2.5999999999999999E-2</v>
      </c>
      <c r="AR217" s="162" t="s">
        <v>228</v>
      </c>
      <c r="AT217" s="162" t="s">
        <v>155</v>
      </c>
      <c r="AU217" s="162" t="s">
        <v>87</v>
      </c>
      <c r="AY217" s="14" t="s">
        <v>151</v>
      </c>
      <c r="BE217" s="90">
        <f>IF(N217="základní",J217,0)</f>
        <v>0</v>
      </c>
      <c r="BF217" s="90">
        <f>IF(N217="snížená",J217,0)</f>
        <v>0</v>
      </c>
      <c r="BG217" s="90">
        <f>IF(N217="zákl. přenesená",J217,0)</f>
        <v>0</v>
      </c>
      <c r="BH217" s="90">
        <f>IF(N217="sníž. přenesená",J217,0)</f>
        <v>0</v>
      </c>
      <c r="BI217" s="90">
        <f>IF(N217="nulová",J217,0)</f>
        <v>0</v>
      </c>
      <c r="BJ217" s="14" t="s">
        <v>85</v>
      </c>
      <c r="BK217" s="90">
        <f>ROUND(I217*H217,2)</f>
        <v>0</v>
      </c>
      <c r="BL217" s="14" t="s">
        <v>228</v>
      </c>
      <c r="BM217" s="162" t="s">
        <v>321</v>
      </c>
    </row>
    <row r="218" spans="2:65" s="1" customFormat="1" ht="19.5">
      <c r="B218" s="30"/>
      <c r="D218" s="163" t="s">
        <v>161</v>
      </c>
      <c r="F218" s="164" t="s">
        <v>322</v>
      </c>
      <c r="I218" s="126"/>
      <c r="L218" s="30"/>
      <c r="M218" s="165"/>
      <c r="T218" s="52"/>
      <c r="AT218" s="14" t="s">
        <v>161</v>
      </c>
      <c r="AU218" s="14" t="s">
        <v>87</v>
      </c>
    </row>
    <row r="219" spans="2:65" s="11" customFormat="1" ht="22.9" customHeight="1">
      <c r="B219" s="139"/>
      <c r="D219" s="140" t="s">
        <v>76</v>
      </c>
      <c r="E219" s="149" t="s">
        <v>323</v>
      </c>
      <c r="F219" s="149" t="s">
        <v>324</v>
      </c>
      <c r="I219" s="142"/>
      <c r="J219" s="150">
        <f>BK219</f>
        <v>0</v>
      </c>
      <c r="L219" s="139"/>
      <c r="M219" s="144"/>
      <c r="P219" s="145">
        <f>SUM(P220:P249)</f>
        <v>0</v>
      </c>
      <c r="R219" s="145">
        <f>SUM(R220:R249)</f>
        <v>1.4619899999999999</v>
      </c>
      <c r="T219" s="146">
        <f>SUM(T220:T249)</f>
        <v>0.2092</v>
      </c>
      <c r="AR219" s="140" t="s">
        <v>87</v>
      </c>
      <c r="AT219" s="147" t="s">
        <v>76</v>
      </c>
      <c r="AU219" s="147" t="s">
        <v>85</v>
      </c>
      <c r="AY219" s="140" t="s">
        <v>151</v>
      </c>
      <c r="BK219" s="148">
        <f>SUM(BK220:BK249)</f>
        <v>0</v>
      </c>
    </row>
    <row r="220" spans="2:65" s="1" customFormat="1" ht="24.2" customHeight="1">
      <c r="B220" s="30"/>
      <c r="C220" s="151" t="s">
        <v>325</v>
      </c>
      <c r="D220" s="151" t="s">
        <v>155</v>
      </c>
      <c r="E220" s="152" t="s">
        <v>326</v>
      </c>
      <c r="F220" s="153" t="s">
        <v>327</v>
      </c>
      <c r="G220" s="154" t="s">
        <v>158</v>
      </c>
      <c r="H220" s="155">
        <v>79</v>
      </c>
      <c r="I220" s="156"/>
      <c r="J220" s="157">
        <f>ROUND(I220*H220,2)</f>
        <v>0</v>
      </c>
      <c r="K220" s="158"/>
      <c r="L220" s="30"/>
      <c r="M220" s="159" t="s">
        <v>1</v>
      </c>
      <c r="N220" s="124" t="s">
        <v>42</v>
      </c>
      <c r="P220" s="160">
        <f>O220*H220</f>
        <v>0</v>
      </c>
      <c r="Q220" s="160">
        <v>0</v>
      </c>
      <c r="R220" s="160">
        <f>Q220*H220</f>
        <v>0</v>
      </c>
      <c r="S220" s="160">
        <v>0</v>
      </c>
      <c r="T220" s="161">
        <f>S220*H220</f>
        <v>0</v>
      </c>
      <c r="AR220" s="162" t="s">
        <v>228</v>
      </c>
      <c r="AT220" s="162" t="s">
        <v>155</v>
      </c>
      <c r="AU220" s="162" t="s">
        <v>87</v>
      </c>
      <c r="AY220" s="14" t="s">
        <v>151</v>
      </c>
      <c r="BE220" s="90">
        <f>IF(N220="základní",J220,0)</f>
        <v>0</v>
      </c>
      <c r="BF220" s="90">
        <f>IF(N220="snížená",J220,0)</f>
        <v>0</v>
      </c>
      <c r="BG220" s="90">
        <f>IF(N220="zákl. přenesená",J220,0)</f>
        <v>0</v>
      </c>
      <c r="BH220" s="90">
        <f>IF(N220="sníž. přenesená",J220,0)</f>
        <v>0</v>
      </c>
      <c r="BI220" s="90">
        <f>IF(N220="nulová",J220,0)</f>
        <v>0</v>
      </c>
      <c r="BJ220" s="14" t="s">
        <v>85</v>
      </c>
      <c r="BK220" s="90">
        <f>ROUND(I220*H220,2)</f>
        <v>0</v>
      </c>
      <c r="BL220" s="14" t="s">
        <v>228</v>
      </c>
      <c r="BM220" s="162" t="s">
        <v>328</v>
      </c>
    </row>
    <row r="221" spans="2:65" s="1" customFormat="1">
      <c r="B221" s="30"/>
      <c r="D221" s="163" t="s">
        <v>161</v>
      </c>
      <c r="F221" s="164" t="s">
        <v>327</v>
      </c>
      <c r="I221" s="126"/>
      <c r="L221" s="30"/>
      <c r="M221" s="165"/>
      <c r="T221" s="52"/>
      <c r="AT221" s="14" t="s">
        <v>161</v>
      </c>
      <c r="AU221" s="14" t="s">
        <v>87</v>
      </c>
    </row>
    <row r="222" spans="2:65" s="1" customFormat="1" ht="16.5" customHeight="1">
      <c r="B222" s="30"/>
      <c r="C222" s="151" t="s">
        <v>329</v>
      </c>
      <c r="D222" s="151" t="s">
        <v>155</v>
      </c>
      <c r="E222" s="152" t="s">
        <v>330</v>
      </c>
      <c r="F222" s="153" t="s">
        <v>331</v>
      </c>
      <c r="G222" s="154" t="s">
        <v>158</v>
      </c>
      <c r="H222" s="155">
        <v>79</v>
      </c>
      <c r="I222" s="156"/>
      <c r="J222" s="157">
        <f>ROUND(I222*H222,2)</f>
        <v>0</v>
      </c>
      <c r="K222" s="158"/>
      <c r="L222" s="30"/>
      <c r="M222" s="159" t="s">
        <v>1</v>
      </c>
      <c r="N222" s="124" t="s">
        <v>42</v>
      </c>
      <c r="P222" s="160">
        <f>O222*H222</f>
        <v>0</v>
      </c>
      <c r="Q222" s="160">
        <v>0</v>
      </c>
      <c r="R222" s="160">
        <f>Q222*H222</f>
        <v>0</v>
      </c>
      <c r="S222" s="160">
        <v>0</v>
      </c>
      <c r="T222" s="161">
        <f>S222*H222</f>
        <v>0</v>
      </c>
      <c r="AR222" s="162" t="s">
        <v>228</v>
      </c>
      <c r="AT222" s="162" t="s">
        <v>155</v>
      </c>
      <c r="AU222" s="162" t="s">
        <v>87</v>
      </c>
      <c r="AY222" s="14" t="s">
        <v>151</v>
      </c>
      <c r="BE222" s="90">
        <f>IF(N222="základní",J222,0)</f>
        <v>0</v>
      </c>
      <c r="BF222" s="90">
        <f>IF(N222="snížená",J222,0)</f>
        <v>0</v>
      </c>
      <c r="BG222" s="90">
        <f>IF(N222="zákl. přenesená",J222,0)</f>
        <v>0</v>
      </c>
      <c r="BH222" s="90">
        <f>IF(N222="sníž. přenesená",J222,0)</f>
        <v>0</v>
      </c>
      <c r="BI222" s="90">
        <f>IF(N222="nulová",J222,0)</f>
        <v>0</v>
      </c>
      <c r="BJ222" s="14" t="s">
        <v>85</v>
      </c>
      <c r="BK222" s="90">
        <f>ROUND(I222*H222,2)</f>
        <v>0</v>
      </c>
      <c r="BL222" s="14" t="s">
        <v>228</v>
      </c>
      <c r="BM222" s="162" t="s">
        <v>332</v>
      </c>
    </row>
    <row r="223" spans="2:65" s="1" customFormat="1">
      <c r="B223" s="30"/>
      <c r="D223" s="163" t="s">
        <v>161</v>
      </c>
      <c r="F223" s="164" t="s">
        <v>333</v>
      </c>
      <c r="I223" s="126"/>
      <c r="L223" s="30"/>
      <c r="M223" s="165"/>
      <c r="T223" s="52"/>
      <c r="AT223" s="14" t="s">
        <v>161</v>
      </c>
      <c r="AU223" s="14" t="s">
        <v>87</v>
      </c>
    </row>
    <row r="224" spans="2:65" s="1" customFormat="1" ht="24.2" customHeight="1">
      <c r="B224" s="30"/>
      <c r="C224" s="151" t="s">
        <v>334</v>
      </c>
      <c r="D224" s="151" t="s">
        <v>155</v>
      </c>
      <c r="E224" s="152" t="s">
        <v>335</v>
      </c>
      <c r="F224" s="153" t="s">
        <v>336</v>
      </c>
      <c r="G224" s="154" t="s">
        <v>158</v>
      </c>
      <c r="H224" s="155">
        <v>79</v>
      </c>
      <c r="I224" s="156"/>
      <c r="J224" s="157">
        <f>ROUND(I224*H224,2)</f>
        <v>0</v>
      </c>
      <c r="K224" s="158"/>
      <c r="L224" s="30"/>
      <c r="M224" s="159" t="s">
        <v>1</v>
      </c>
      <c r="N224" s="124" t="s">
        <v>42</v>
      </c>
      <c r="P224" s="160">
        <f>O224*H224</f>
        <v>0</v>
      </c>
      <c r="Q224" s="160">
        <v>2.0000000000000001E-4</v>
      </c>
      <c r="R224" s="160">
        <f>Q224*H224</f>
        <v>1.5800000000000002E-2</v>
      </c>
      <c r="S224" s="160">
        <v>0</v>
      </c>
      <c r="T224" s="161">
        <f>S224*H224</f>
        <v>0</v>
      </c>
      <c r="AR224" s="162" t="s">
        <v>228</v>
      </c>
      <c r="AT224" s="162" t="s">
        <v>155</v>
      </c>
      <c r="AU224" s="162" t="s">
        <v>87</v>
      </c>
      <c r="AY224" s="14" t="s">
        <v>151</v>
      </c>
      <c r="BE224" s="90">
        <f>IF(N224="základní",J224,0)</f>
        <v>0</v>
      </c>
      <c r="BF224" s="90">
        <f>IF(N224="snížená",J224,0)</f>
        <v>0</v>
      </c>
      <c r="BG224" s="90">
        <f>IF(N224="zákl. přenesená",J224,0)</f>
        <v>0</v>
      </c>
      <c r="BH224" s="90">
        <f>IF(N224="sníž. přenesená",J224,0)</f>
        <v>0</v>
      </c>
      <c r="BI224" s="90">
        <f>IF(N224="nulová",J224,0)</f>
        <v>0</v>
      </c>
      <c r="BJ224" s="14" t="s">
        <v>85</v>
      </c>
      <c r="BK224" s="90">
        <f>ROUND(I224*H224,2)</f>
        <v>0</v>
      </c>
      <c r="BL224" s="14" t="s">
        <v>228</v>
      </c>
      <c r="BM224" s="162" t="s">
        <v>337</v>
      </c>
    </row>
    <row r="225" spans="2:65" s="1" customFormat="1">
      <c r="B225" s="30"/>
      <c r="D225" s="163" t="s">
        <v>161</v>
      </c>
      <c r="F225" s="164" t="s">
        <v>338</v>
      </c>
      <c r="I225" s="126"/>
      <c r="L225" s="30"/>
      <c r="M225" s="165"/>
      <c r="T225" s="52"/>
      <c r="AT225" s="14" t="s">
        <v>161</v>
      </c>
      <c r="AU225" s="14" t="s">
        <v>87</v>
      </c>
    </row>
    <row r="226" spans="2:65" s="1" customFormat="1" ht="33" customHeight="1">
      <c r="B226" s="30"/>
      <c r="C226" s="151" t="s">
        <v>339</v>
      </c>
      <c r="D226" s="151" t="s">
        <v>155</v>
      </c>
      <c r="E226" s="152" t="s">
        <v>340</v>
      </c>
      <c r="F226" s="153" t="s">
        <v>341</v>
      </c>
      <c r="G226" s="154" t="s">
        <v>158</v>
      </c>
      <c r="H226" s="155">
        <v>79</v>
      </c>
      <c r="I226" s="156"/>
      <c r="J226" s="157">
        <f>ROUND(I226*H226,2)</f>
        <v>0</v>
      </c>
      <c r="K226" s="158"/>
      <c r="L226" s="30"/>
      <c r="M226" s="159" t="s">
        <v>1</v>
      </c>
      <c r="N226" s="124" t="s">
        <v>42</v>
      </c>
      <c r="P226" s="160">
        <f>O226*H226</f>
        <v>0</v>
      </c>
      <c r="Q226" s="160">
        <v>1.2E-2</v>
      </c>
      <c r="R226" s="160">
        <f>Q226*H226</f>
        <v>0.94800000000000006</v>
      </c>
      <c r="S226" s="160">
        <v>0</v>
      </c>
      <c r="T226" s="161">
        <f>S226*H226</f>
        <v>0</v>
      </c>
      <c r="AR226" s="162" t="s">
        <v>228</v>
      </c>
      <c r="AT226" s="162" t="s">
        <v>155</v>
      </c>
      <c r="AU226" s="162" t="s">
        <v>87</v>
      </c>
      <c r="AY226" s="14" t="s">
        <v>151</v>
      </c>
      <c r="BE226" s="90">
        <f>IF(N226="základní",J226,0)</f>
        <v>0</v>
      </c>
      <c r="BF226" s="90">
        <f>IF(N226="snížená",J226,0)</f>
        <v>0</v>
      </c>
      <c r="BG226" s="90">
        <f>IF(N226="zákl. přenesená",J226,0)</f>
        <v>0</v>
      </c>
      <c r="BH226" s="90">
        <f>IF(N226="sníž. přenesená",J226,0)</f>
        <v>0</v>
      </c>
      <c r="BI226" s="90">
        <f>IF(N226="nulová",J226,0)</f>
        <v>0</v>
      </c>
      <c r="BJ226" s="14" t="s">
        <v>85</v>
      </c>
      <c r="BK226" s="90">
        <f>ROUND(I226*H226,2)</f>
        <v>0</v>
      </c>
      <c r="BL226" s="14" t="s">
        <v>228</v>
      </c>
      <c r="BM226" s="162" t="s">
        <v>342</v>
      </c>
    </row>
    <row r="227" spans="2:65" s="1" customFormat="1" ht="19.5">
      <c r="B227" s="30"/>
      <c r="D227" s="163" t="s">
        <v>161</v>
      </c>
      <c r="F227" s="164" t="s">
        <v>343</v>
      </c>
      <c r="I227" s="126"/>
      <c r="L227" s="30"/>
      <c r="M227" s="165"/>
      <c r="T227" s="52"/>
      <c r="AT227" s="14" t="s">
        <v>161</v>
      </c>
      <c r="AU227" s="14" t="s">
        <v>87</v>
      </c>
    </row>
    <row r="228" spans="2:65" s="1" customFormat="1" ht="21.75" customHeight="1">
      <c r="B228" s="30"/>
      <c r="C228" s="151" t="s">
        <v>344</v>
      </c>
      <c r="D228" s="151" t="s">
        <v>155</v>
      </c>
      <c r="E228" s="152" t="s">
        <v>345</v>
      </c>
      <c r="F228" s="153" t="s">
        <v>346</v>
      </c>
      <c r="G228" s="154" t="s">
        <v>158</v>
      </c>
      <c r="H228" s="155">
        <v>79</v>
      </c>
      <c r="I228" s="156"/>
      <c r="J228" s="157">
        <f>ROUND(I228*H228,2)</f>
        <v>0</v>
      </c>
      <c r="K228" s="158"/>
      <c r="L228" s="30"/>
      <c r="M228" s="159" t="s">
        <v>1</v>
      </c>
      <c r="N228" s="124" t="s">
        <v>42</v>
      </c>
      <c r="P228" s="160">
        <f>O228*H228</f>
        <v>0</v>
      </c>
      <c r="Q228" s="160">
        <v>2.0000000000000001E-4</v>
      </c>
      <c r="R228" s="160">
        <f>Q228*H228</f>
        <v>1.5800000000000002E-2</v>
      </c>
      <c r="S228" s="160">
        <v>0</v>
      </c>
      <c r="T228" s="161">
        <f>S228*H228</f>
        <v>0</v>
      </c>
      <c r="AR228" s="162" t="s">
        <v>228</v>
      </c>
      <c r="AT228" s="162" t="s">
        <v>155</v>
      </c>
      <c r="AU228" s="162" t="s">
        <v>87</v>
      </c>
      <c r="AY228" s="14" t="s">
        <v>151</v>
      </c>
      <c r="BE228" s="90">
        <f>IF(N228="základní",J228,0)</f>
        <v>0</v>
      </c>
      <c r="BF228" s="90">
        <f>IF(N228="snížená",J228,0)</f>
        <v>0</v>
      </c>
      <c r="BG228" s="90">
        <f>IF(N228="zákl. přenesená",J228,0)</f>
        <v>0</v>
      </c>
      <c r="BH228" s="90">
        <f>IF(N228="sníž. přenesená",J228,0)</f>
        <v>0</v>
      </c>
      <c r="BI228" s="90">
        <f>IF(N228="nulová",J228,0)</f>
        <v>0</v>
      </c>
      <c r="BJ228" s="14" t="s">
        <v>85</v>
      </c>
      <c r="BK228" s="90">
        <f>ROUND(I228*H228,2)</f>
        <v>0</v>
      </c>
      <c r="BL228" s="14" t="s">
        <v>228</v>
      </c>
      <c r="BM228" s="162" t="s">
        <v>347</v>
      </c>
    </row>
    <row r="229" spans="2:65" s="1" customFormat="1" ht="19.5">
      <c r="B229" s="30"/>
      <c r="D229" s="163" t="s">
        <v>161</v>
      </c>
      <c r="F229" s="164" t="s">
        <v>348</v>
      </c>
      <c r="I229" s="126"/>
      <c r="L229" s="30"/>
      <c r="M229" s="165"/>
      <c r="T229" s="52"/>
      <c r="AT229" s="14" t="s">
        <v>161</v>
      </c>
      <c r="AU229" s="14" t="s">
        <v>87</v>
      </c>
    </row>
    <row r="230" spans="2:65" s="1" customFormat="1" ht="21.75" customHeight="1">
      <c r="B230" s="30"/>
      <c r="C230" s="151" t="s">
        <v>349</v>
      </c>
      <c r="D230" s="151" t="s">
        <v>155</v>
      </c>
      <c r="E230" s="152" t="s">
        <v>350</v>
      </c>
      <c r="F230" s="153" t="s">
        <v>351</v>
      </c>
      <c r="G230" s="154" t="s">
        <v>290</v>
      </c>
      <c r="H230" s="155">
        <v>39</v>
      </c>
      <c r="I230" s="156"/>
      <c r="J230" s="157">
        <f>ROUND(I230*H230,2)</f>
        <v>0</v>
      </c>
      <c r="K230" s="158"/>
      <c r="L230" s="30"/>
      <c r="M230" s="159" t="s">
        <v>1</v>
      </c>
      <c r="N230" s="124" t="s">
        <v>42</v>
      </c>
      <c r="P230" s="160">
        <f>O230*H230</f>
        <v>0</v>
      </c>
      <c r="Q230" s="160">
        <v>0</v>
      </c>
      <c r="R230" s="160">
        <f>Q230*H230</f>
        <v>0</v>
      </c>
      <c r="S230" s="160">
        <v>2.9999999999999997E-4</v>
      </c>
      <c r="T230" s="161">
        <f>S230*H230</f>
        <v>1.1699999999999999E-2</v>
      </c>
      <c r="AR230" s="162" t="s">
        <v>228</v>
      </c>
      <c r="AT230" s="162" t="s">
        <v>155</v>
      </c>
      <c r="AU230" s="162" t="s">
        <v>87</v>
      </c>
      <c r="AY230" s="14" t="s">
        <v>151</v>
      </c>
      <c r="BE230" s="90">
        <f>IF(N230="základní",J230,0)</f>
        <v>0</v>
      </c>
      <c r="BF230" s="90">
        <f>IF(N230="snížená",J230,0)</f>
        <v>0</v>
      </c>
      <c r="BG230" s="90">
        <f>IF(N230="zákl. přenesená",J230,0)</f>
        <v>0</v>
      </c>
      <c r="BH230" s="90">
        <f>IF(N230="sníž. přenesená",J230,0)</f>
        <v>0</v>
      </c>
      <c r="BI230" s="90">
        <f>IF(N230="nulová",J230,0)</f>
        <v>0</v>
      </c>
      <c r="BJ230" s="14" t="s">
        <v>85</v>
      </c>
      <c r="BK230" s="90">
        <f>ROUND(I230*H230,2)</f>
        <v>0</v>
      </c>
      <c r="BL230" s="14" t="s">
        <v>228</v>
      </c>
      <c r="BM230" s="162" t="s">
        <v>352</v>
      </c>
    </row>
    <row r="231" spans="2:65" s="1" customFormat="1">
      <c r="B231" s="30"/>
      <c r="D231" s="163" t="s">
        <v>161</v>
      </c>
      <c r="F231" s="164" t="s">
        <v>353</v>
      </c>
      <c r="I231" s="126"/>
      <c r="L231" s="30"/>
      <c r="M231" s="165"/>
      <c r="T231" s="52"/>
      <c r="AT231" s="14" t="s">
        <v>161</v>
      </c>
      <c r="AU231" s="14" t="s">
        <v>87</v>
      </c>
    </row>
    <row r="232" spans="2:65" s="1" customFormat="1" ht="24.2" customHeight="1">
      <c r="B232" s="30"/>
      <c r="C232" s="166" t="s">
        <v>354</v>
      </c>
      <c r="D232" s="166" t="s">
        <v>216</v>
      </c>
      <c r="E232" s="167" t="s">
        <v>355</v>
      </c>
      <c r="F232" s="168" t="s">
        <v>356</v>
      </c>
      <c r="G232" s="169" t="s">
        <v>158</v>
      </c>
      <c r="H232" s="170">
        <v>90</v>
      </c>
      <c r="I232" s="171"/>
      <c r="J232" s="172">
        <f>ROUND(I232*H232,2)</f>
        <v>0</v>
      </c>
      <c r="K232" s="173"/>
      <c r="L232" s="174"/>
      <c r="M232" s="175" t="s">
        <v>1</v>
      </c>
      <c r="N232" s="176" t="s">
        <v>42</v>
      </c>
      <c r="P232" s="160">
        <f>O232*H232</f>
        <v>0</v>
      </c>
      <c r="Q232" s="160">
        <v>4.4999999999999997E-3</v>
      </c>
      <c r="R232" s="160">
        <f>Q232*H232</f>
        <v>0.40499999999999997</v>
      </c>
      <c r="S232" s="160">
        <v>0</v>
      </c>
      <c r="T232" s="161">
        <f>S232*H232</f>
        <v>0</v>
      </c>
      <c r="AR232" s="162" t="s">
        <v>177</v>
      </c>
      <c r="AT232" s="162" t="s">
        <v>216</v>
      </c>
      <c r="AU232" s="162" t="s">
        <v>87</v>
      </c>
      <c r="AY232" s="14" t="s">
        <v>151</v>
      </c>
      <c r="BE232" s="90">
        <f>IF(N232="základní",J232,0)</f>
        <v>0</v>
      </c>
      <c r="BF232" s="90">
        <f>IF(N232="snížená",J232,0)</f>
        <v>0</v>
      </c>
      <c r="BG232" s="90">
        <f>IF(N232="zákl. přenesená",J232,0)</f>
        <v>0</v>
      </c>
      <c r="BH232" s="90">
        <f>IF(N232="sníž. přenesená",J232,0)</f>
        <v>0</v>
      </c>
      <c r="BI232" s="90">
        <f>IF(N232="nulová",J232,0)</f>
        <v>0</v>
      </c>
      <c r="BJ232" s="14" t="s">
        <v>85</v>
      </c>
      <c r="BK232" s="90">
        <f>ROUND(I232*H232,2)</f>
        <v>0</v>
      </c>
      <c r="BL232" s="14" t="s">
        <v>177</v>
      </c>
      <c r="BM232" s="162" t="s">
        <v>357</v>
      </c>
    </row>
    <row r="233" spans="2:65" s="1" customFormat="1" ht="58.5">
      <c r="B233" s="30"/>
      <c r="D233" s="163" t="s">
        <v>161</v>
      </c>
      <c r="F233" s="164" t="s">
        <v>358</v>
      </c>
      <c r="I233" s="126"/>
      <c r="L233" s="30"/>
      <c r="M233" s="165"/>
      <c r="T233" s="52"/>
      <c r="AT233" s="14" t="s">
        <v>161</v>
      </c>
      <c r="AU233" s="14" t="s">
        <v>87</v>
      </c>
    </row>
    <row r="234" spans="2:65" s="1" customFormat="1" ht="24.2" customHeight="1">
      <c r="B234" s="30"/>
      <c r="C234" s="151" t="s">
        <v>359</v>
      </c>
      <c r="D234" s="151" t="s">
        <v>155</v>
      </c>
      <c r="E234" s="152" t="s">
        <v>360</v>
      </c>
      <c r="F234" s="153" t="s">
        <v>361</v>
      </c>
      <c r="G234" s="154" t="s">
        <v>158</v>
      </c>
      <c r="H234" s="155">
        <v>79</v>
      </c>
      <c r="I234" s="156"/>
      <c r="J234" s="157">
        <f>ROUND(I234*H234,2)</f>
        <v>0</v>
      </c>
      <c r="K234" s="158"/>
      <c r="L234" s="30"/>
      <c r="M234" s="159" t="s">
        <v>1</v>
      </c>
      <c r="N234" s="124" t="s">
        <v>42</v>
      </c>
      <c r="P234" s="160">
        <f>O234*H234</f>
        <v>0</v>
      </c>
      <c r="Q234" s="160">
        <v>0</v>
      </c>
      <c r="R234" s="160">
        <f>Q234*H234</f>
        <v>0</v>
      </c>
      <c r="S234" s="160">
        <v>2.5000000000000001E-3</v>
      </c>
      <c r="T234" s="161">
        <f>S234*H234</f>
        <v>0.19750000000000001</v>
      </c>
      <c r="AR234" s="162" t="s">
        <v>228</v>
      </c>
      <c r="AT234" s="162" t="s">
        <v>155</v>
      </c>
      <c r="AU234" s="162" t="s">
        <v>87</v>
      </c>
      <c r="AY234" s="14" t="s">
        <v>151</v>
      </c>
      <c r="BE234" s="90">
        <f>IF(N234="základní",J234,0)</f>
        <v>0</v>
      </c>
      <c r="BF234" s="90">
        <f>IF(N234="snížená",J234,0)</f>
        <v>0</v>
      </c>
      <c r="BG234" s="90">
        <f>IF(N234="zákl. přenesená",J234,0)</f>
        <v>0</v>
      </c>
      <c r="BH234" s="90">
        <f>IF(N234="sníž. přenesená",J234,0)</f>
        <v>0</v>
      </c>
      <c r="BI234" s="90">
        <f>IF(N234="nulová",J234,0)</f>
        <v>0</v>
      </c>
      <c r="BJ234" s="14" t="s">
        <v>85</v>
      </c>
      <c r="BK234" s="90">
        <f>ROUND(I234*H234,2)</f>
        <v>0</v>
      </c>
      <c r="BL234" s="14" t="s">
        <v>228</v>
      </c>
      <c r="BM234" s="162" t="s">
        <v>362</v>
      </c>
    </row>
    <row r="235" spans="2:65" s="1" customFormat="1">
      <c r="B235" s="30"/>
      <c r="D235" s="163" t="s">
        <v>161</v>
      </c>
      <c r="F235" s="164" t="s">
        <v>363</v>
      </c>
      <c r="I235" s="126"/>
      <c r="L235" s="30"/>
      <c r="M235" s="165"/>
      <c r="T235" s="52"/>
      <c r="AT235" s="14" t="s">
        <v>161</v>
      </c>
      <c r="AU235" s="14" t="s">
        <v>87</v>
      </c>
    </row>
    <row r="236" spans="2:65" s="1" customFormat="1" ht="33" customHeight="1">
      <c r="B236" s="30"/>
      <c r="C236" s="166" t="s">
        <v>364</v>
      </c>
      <c r="D236" s="166" t="s">
        <v>216</v>
      </c>
      <c r="E236" s="167" t="s">
        <v>365</v>
      </c>
      <c r="F236" s="168" t="s">
        <v>366</v>
      </c>
      <c r="G236" s="169" t="s">
        <v>367</v>
      </c>
      <c r="H236" s="170">
        <v>29</v>
      </c>
      <c r="I236" s="171"/>
      <c r="J236" s="172">
        <f>ROUND(I236*H236,2)</f>
        <v>0</v>
      </c>
      <c r="K236" s="173"/>
      <c r="L236" s="174"/>
      <c r="M236" s="175" t="s">
        <v>1</v>
      </c>
      <c r="N236" s="176" t="s">
        <v>42</v>
      </c>
      <c r="P236" s="160">
        <f>O236*H236</f>
        <v>0</v>
      </c>
      <c r="Q236" s="160">
        <v>1E-3</v>
      </c>
      <c r="R236" s="160">
        <f>Q236*H236</f>
        <v>2.9000000000000001E-2</v>
      </c>
      <c r="S236" s="160">
        <v>0</v>
      </c>
      <c r="T236" s="161">
        <f>S236*H236</f>
        <v>0</v>
      </c>
      <c r="AR236" s="162" t="s">
        <v>277</v>
      </c>
      <c r="AT236" s="162" t="s">
        <v>216</v>
      </c>
      <c r="AU236" s="162" t="s">
        <v>87</v>
      </c>
      <c r="AY236" s="14" t="s">
        <v>151</v>
      </c>
      <c r="BE236" s="90">
        <f>IF(N236="základní",J236,0)</f>
        <v>0</v>
      </c>
      <c r="BF236" s="90">
        <f>IF(N236="snížená",J236,0)</f>
        <v>0</v>
      </c>
      <c r="BG236" s="90">
        <f>IF(N236="zákl. přenesená",J236,0)</f>
        <v>0</v>
      </c>
      <c r="BH236" s="90">
        <f>IF(N236="sníž. přenesená",J236,0)</f>
        <v>0</v>
      </c>
      <c r="BI236" s="90">
        <f>IF(N236="nulová",J236,0)</f>
        <v>0</v>
      </c>
      <c r="BJ236" s="14" t="s">
        <v>85</v>
      </c>
      <c r="BK236" s="90">
        <f>ROUND(I236*H236,2)</f>
        <v>0</v>
      </c>
      <c r="BL236" s="14" t="s">
        <v>228</v>
      </c>
      <c r="BM236" s="162" t="s">
        <v>368</v>
      </c>
    </row>
    <row r="237" spans="2:65" s="1" customFormat="1" ht="19.5">
      <c r="B237" s="30"/>
      <c r="D237" s="163" t="s">
        <v>161</v>
      </c>
      <c r="F237" s="164" t="s">
        <v>366</v>
      </c>
      <c r="I237" s="126"/>
      <c r="L237" s="30"/>
      <c r="M237" s="165"/>
      <c r="T237" s="52"/>
      <c r="AT237" s="14" t="s">
        <v>161</v>
      </c>
      <c r="AU237" s="14" t="s">
        <v>87</v>
      </c>
    </row>
    <row r="238" spans="2:65" s="1" customFormat="1" ht="16.5" customHeight="1">
      <c r="B238" s="30"/>
      <c r="C238" s="151" t="s">
        <v>277</v>
      </c>
      <c r="D238" s="151" t="s">
        <v>155</v>
      </c>
      <c r="E238" s="152" t="s">
        <v>369</v>
      </c>
      <c r="F238" s="153" t="s">
        <v>370</v>
      </c>
      <c r="G238" s="154" t="s">
        <v>290</v>
      </c>
      <c r="H238" s="155">
        <v>39</v>
      </c>
      <c r="I238" s="156"/>
      <c r="J238" s="157">
        <f>ROUND(I238*H238,2)</f>
        <v>0</v>
      </c>
      <c r="K238" s="158"/>
      <c r="L238" s="30"/>
      <c r="M238" s="159" t="s">
        <v>1</v>
      </c>
      <c r="N238" s="124" t="s">
        <v>42</v>
      </c>
      <c r="P238" s="160">
        <f>O238*H238</f>
        <v>0</v>
      </c>
      <c r="Q238" s="160">
        <v>1.0000000000000001E-5</v>
      </c>
      <c r="R238" s="160">
        <f>Q238*H238</f>
        <v>3.9000000000000005E-4</v>
      </c>
      <c r="S238" s="160">
        <v>0</v>
      </c>
      <c r="T238" s="161">
        <f>S238*H238</f>
        <v>0</v>
      </c>
      <c r="AR238" s="162" t="s">
        <v>228</v>
      </c>
      <c r="AT238" s="162" t="s">
        <v>155</v>
      </c>
      <c r="AU238" s="162" t="s">
        <v>87</v>
      </c>
      <c r="AY238" s="14" t="s">
        <v>151</v>
      </c>
      <c r="BE238" s="90">
        <f>IF(N238="základní",J238,0)</f>
        <v>0</v>
      </c>
      <c r="BF238" s="90">
        <f>IF(N238="snížená",J238,0)</f>
        <v>0</v>
      </c>
      <c r="BG238" s="90">
        <f>IF(N238="zákl. přenesená",J238,0)</f>
        <v>0</v>
      </c>
      <c r="BH238" s="90">
        <f>IF(N238="sníž. přenesená",J238,0)</f>
        <v>0</v>
      </c>
      <c r="BI238" s="90">
        <f>IF(N238="nulová",J238,0)</f>
        <v>0</v>
      </c>
      <c r="BJ238" s="14" t="s">
        <v>85</v>
      </c>
      <c r="BK238" s="90">
        <f>ROUND(I238*H238,2)</f>
        <v>0</v>
      </c>
      <c r="BL238" s="14" t="s">
        <v>228</v>
      </c>
      <c r="BM238" s="162" t="s">
        <v>371</v>
      </c>
    </row>
    <row r="239" spans="2:65" s="1" customFormat="1">
      <c r="B239" s="30"/>
      <c r="D239" s="163" t="s">
        <v>161</v>
      </c>
      <c r="F239" s="164" t="s">
        <v>372</v>
      </c>
      <c r="I239" s="126"/>
      <c r="L239" s="30"/>
      <c r="M239" s="165"/>
      <c r="T239" s="52"/>
      <c r="AT239" s="14" t="s">
        <v>161</v>
      </c>
      <c r="AU239" s="14" t="s">
        <v>87</v>
      </c>
    </row>
    <row r="240" spans="2:65" s="1" customFormat="1" ht="16.5" customHeight="1">
      <c r="B240" s="30"/>
      <c r="C240" s="151" t="s">
        <v>373</v>
      </c>
      <c r="D240" s="151" t="s">
        <v>155</v>
      </c>
      <c r="E240" s="152" t="s">
        <v>374</v>
      </c>
      <c r="F240" s="153" t="s">
        <v>375</v>
      </c>
      <c r="G240" s="154" t="s">
        <v>260</v>
      </c>
      <c r="H240" s="155">
        <v>1</v>
      </c>
      <c r="I240" s="156"/>
      <c r="J240" s="157">
        <f>ROUND(I240*H240,2)</f>
        <v>0</v>
      </c>
      <c r="K240" s="158"/>
      <c r="L240" s="30"/>
      <c r="M240" s="159" t="s">
        <v>1</v>
      </c>
      <c r="N240" s="124" t="s">
        <v>42</v>
      </c>
      <c r="P240" s="160">
        <f>O240*H240</f>
        <v>0</v>
      </c>
      <c r="Q240" s="160">
        <v>0</v>
      </c>
      <c r="R240" s="160">
        <f>Q240*H240</f>
        <v>0</v>
      </c>
      <c r="S240" s="160">
        <v>0</v>
      </c>
      <c r="T240" s="161">
        <f>S240*H240</f>
        <v>0</v>
      </c>
      <c r="AR240" s="162" t="s">
        <v>228</v>
      </c>
      <c r="AT240" s="162" t="s">
        <v>155</v>
      </c>
      <c r="AU240" s="162" t="s">
        <v>87</v>
      </c>
      <c r="AY240" s="14" t="s">
        <v>151</v>
      </c>
      <c r="BE240" s="90">
        <f>IF(N240="základní",J240,0)</f>
        <v>0</v>
      </c>
      <c r="BF240" s="90">
        <f>IF(N240="snížená",J240,0)</f>
        <v>0</v>
      </c>
      <c r="BG240" s="90">
        <f>IF(N240="zákl. přenesená",J240,0)</f>
        <v>0</v>
      </c>
      <c r="BH240" s="90">
        <f>IF(N240="sníž. přenesená",J240,0)</f>
        <v>0</v>
      </c>
      <c r="BI240" s="90">
        <f>IF(N240="nulová",J240,0)</f>
        <v>0</v>
      </c>
      <c r="BJ240" s="14" t="s">
        <v>85</v>
      </c>
      <c r="BK240" s="90">
        <f>ROUND(I240*H240,2)</f>
        <v>0</v>
      </c>
      <c r="BL240" s="14" t="s">
        <v>228</v>
      </c>
      <c r="BM240" s="162" t="s">
        <v>376</v>
      </c>
    </row>
    <row r="241" spans="2:65" s="1" customFormat="1">
      <c r="B241" s="30"/>
      <c r="D241" s="163" t="s">
        <v>161</v>
      </c>
      <c r="F241" s="164" t="s">
        <v>375</v>
      </c>
      <c r="I241" s="126"/>
      <c r="L241" s="30"/>
      <c r="M241" s="165"/>
      <c r="T241" s="52"/>
      <c r="AT241" s="14" t="s">
        <v>161</v>
      </c>
      <c r="AU241" s="14" t="s">
        <v>87</v>
      </c>
    </row>
    <row r="242" spans="2:65" s="1" customFormat="1" ht="21.75" customHeight="1">
      <c r="B242" s="30"/>
      <c r="C242" s="151" t="s">
        <v>377</v>
      </c>
      <c r="D242" s="151" t="s">
        <v>155</v>
      </c>
      <c r="E242" s="152" t="s">
        <v>378</v>
      </c>
      <c r="F242" s="153" t="s">
        <v>379</v>
      </c>
      <c r="G242" s="154" t="s">
        <v>158</v>
      </c>
      <c r="H242" s="155">
        <v>82</v>
      </c>
      <c r="I242" s="156"/>
      <c r="J242" s="157">
        <f>ROUND(I242*H242,2)</f>
        <v>0</v>
      </c>
      <c r="K242" s="158"/>
      <c r="L242" s="30"/>
      <c r="M242" s="159" t="s">
        <v>1</v>
      </c>
      <c r="N242" s="124" t="s">
        <v>42</v>
      </c>
      <c r="P242" s="160">
        <f>O242*H242</f>
        <v>0</v>
      </c>
      <c r="Q242" s="160">
        <v>0</v>
      </c>
      <c r="R242" s="160">
        <f>Q242*H242</f>
        <v>0</v>
      </c>
      <c r="S242" s="160">
        <v>0</v>
      </c>
      <c r="T242" s="161">
        <f>S242*H242</f>
        <v>0</v>
      </c>
      <c r="AR242" s="162" t="s">
        <v>228</v>
      </c>
      <c r="AT242" s="162" t="s">
        <v>155</v>
      </c>
      <c r="AU242" s="162" t="s">
        <v>87</v>
      </c>
      <c r="AY242" s="14" t="s">
        <v>151</v>
      </c>
      <c r="BE242" s="90">
        <f>IF(N242="základní",J242,0)</f>
        <v>0</v>
      </c>
      <c r="BF242" s="90">
        <f>IF(N242="snížená",J242,0)</f>
        <v>0</v>
      </c>
      <c r="BG242" s="90">
        <f>IF(N242="zákl. přenesená",J242,0)</f>
        <v>0</v>
      </c>
      <c r="BH242" s="90">
        <f>IF(N242="sníž. přenesená",J242,0)</f>
        <v>0</v>
      </c>
      <c r="BI242" s="90">
        <f>IF(N242="nulová",J242,0)</f>
        <v>0</v>
      </c>
      <c r="BJ242" s="14" t="s">
        <v>85</v>
      </c>
      <c r="BK242" s="90">
        <f>ROUND(I242*H242,2)</f>
        <v>0</v>
      </c>
      <c r="BL242" s="14" t="s">
        <v>228</v>
      </c>
      <c r="BM242" s="162" t="s">
        <v>380</v>
      </c>
    </row>
    <row r="243" spans="2:65" s="1" customFormat="1" ht="19.5">
      <c r="B243" s="30"/>
      <c r="D243" s="163" t="s">
        <v>161</v>
      </c>
      <c r="F243" s="164" t="s">
        <v>381</v>
      </c>
      <c r="I243" s="126"/>
      <c r="L243" s="30"/>
      <c r="M243" s="165"/>
      <c r="T243" s="52"/>
      <c r="AT243" s="14" t="s">
        <v>161</v>
      </c>
      <c r="AU243" s="14" t="s">
        <v>87</v>
      </c>
    </row>
    <row r="244" spans="2:65" s="1" customFormat="1" ht="24.2" customHeight="1">
      <c r="B244" s="30"/>
      <c r="C244" s="166" t="s">
        <v>382</v>
      </c>
      <c r="D244" s="166" t="s">
        <v>216</v>
      </c>
      <c r="E244" s="167" t="s">
        <v>383</v>
      </c>
      <c r="F244" s="168" t="s">
        <v>384</v>
      </c>
      <c r="G244" s="169" t="s">
        <v>290</v>
      </c>
      <c r="H244" s="170">
        <v>40</v>
      </c>
      <c r="I244" s="171"/>
      <c r="J244" s="172">
        <f>ROUND(I244*H244,2)</f>
        <v>0</v>
      </c>
      <c r="K244" s="173"/>
      <c r="L244" s="174"/>
      <c r="M244" s="175" t="s">
        <v>1</v>
      </c>
      <c r="N244" s="176" t="s">
        <v>42</v>
      </c>
      <c r="P244" s="160">
        <f>O244*H244</f>
        <v>0</v>
      </c>
      <c r="Q244" s="160">
        <v>1.1999999999999999E-3</v>
      </c>
      <c r="R244" s="160">
        <f>Q244*H244</f>
        <v>4.7999999999999994E-2</v>
      </c>
      <c r="S244" s="160">
        <v>0</v>
      </c>
      <c r="T244" s="161">
        <f>S244*H244</f>
        <v>0</v>
      </c>
      <c r="AR244" s="162" t="s">
        <v>277</v>
      </c>
      <c r="AT244" s="162" t="s">
        <v>216</v>
      </c>
      <c r="AU244" s="162" t="s">
        <v>87</v>
      </c>
      <c r="AY244" s="14" t="s">
        <v>151</v>
      </c>
      <c r="BE244" s="90">
        <f>IF(N244="základní",J244,0)</f>
        <v>0</v>
      </c>
      <c r="BF244" s="90">
        <f>IF(N244="snížená",J244,0)</f>
        <v>0</v>
      </c>
      <c r="BG244" s="90">
        <f>IF(N244="zákl. přenesená",J244,0)</f>
        <v>0</v>
      </c>
      <c r="BH244" s="90">
        <f>IF(N244="sníž. přenesená",J244,0)</f>
        <v>0</v>
      </c>
      <c r="BI244" s="90">
        <f>IF(N244="nulová",J244,0)</f>
        <v>0</v>
      </c>
      <c r="BJ244" s="14" t="s">
        <v>85</v>
      </c>
      <c r="BK244" s="90">
        <f>ROUND(I244*H244,2)</f>
        <v>0</v>
      </c>
      <c r="BL244" s="14" t="s">
        <v>228</v>
      </c>
      <c r="BM244" s="162" t="s">
        <v>385</v>
      </c>
    </row>
    <row r="245" spans="2:65" s="1" customFormat="1">
      <c r="B245" s="30"/>
      <c r="D245" s="163" t="s">
        <v>161</v>
      </c>
      <c r="F245" s="164" t="s">
        <v>386</v>
      </c>
      <c r="I245" s="126"/>
      <c r="L245" s="30"/>
      <c r="M245" s="165"/>
      <c r="T245" s="52"/>
      <c r="AT245" s="14" t="s">
        <v>161</v>
      </c>
      <c r="AU245" s="14" t="s">
        <v>87</v>
      </c>
    </row>
    <row r="246" spans="2:65" s="1" customFormat="1" ht="16.5" customHeight="1">
      <c r="B246" s="30"/>
      <c r="C246" s="151" t="s">
        <v>387</v>
      </c>
      <c r="D246" s="151" t="s">
        <v>155</v>
      </c>
      <c r="E246" s="152" t="s">
        <v>388</v>
      </c>
      <c r="F246" s="153" t="s">
        <v>389</v>
      </c>
      <c r="G246" s="154" t="s">
        <v>176</v>
      </c>
      <c r="H246" s="155">
        <v>1</v>
      </c>
      <c r="I246" s="156"/>
      <c r="J246" s="157">
        <f>ROUND(I246*H246,2)</f>
        <v>0</v>
      </c>
      <c r="K246" s="158"/>
      <c r="L246" s="30"/>
      <c r="M246" s="159" t="s">
        <v>1</v>
      </c>
      <c r="N246" s="124" t="s">
        <v>42</v>
      </c>
      <c r="P246" s="160">
        <f>O246*H246</f>
        <v>0</v>
      </c>
      <c r="Q246" s="160">
        <v>0</v>
      </c>
      <c r="R246" s="160">
        <f>Q246*H246</f>
        <v>0</v>
      </c>
      <c r="S246" s="160">
        <v>0</v>
      </c>
      <c r="T246" s="161">
        <f>S246*H246</f>
        <v>0</v>
      </c>
      <c r="AR246" s="162" t="s">
        <v>228</v>
      </c>
      <c r="AT246" s="162" t="s">
        <v>155</v>
      </c>
      <c r="AU246" s="162" t="s">
        <v>87</v>
      </c>
      <c r="AY246" s="14" t="s">
        <v>151</v>
      </c>
      <c r="BE246" s="90">
        <f>IF(N246="základní",J246,0)</f>
        <v>0</v>
      </c>
      <c r="BF246" s="90">
        <f>IF(N246="snížená",J246,0)</f>
        <v>0</v>
      </c>
      <c r="BG246" s="90">
        <f>IF(N246="zákl. přenesená",J246,0)</f>
        <v>0</v>
      </c>
      <c r="BH246" s="90">
        <f>IF(N246="sníž. přenesená",J246,0)</f>
        <v>0</v>
      </c>
      <c r="BI246" s="90">
        <f>IF(N246="nulová",J246,0)</f>
        <v>0</v>
      </c>
      <c r="BJ246" s="14" t="s">
        <v>85</v>
      </c>
      <c r="BK246" s="90">
        <f>ROUND(I246*H246,2)</f>
        <v>0</v>
      </c>
      <c r="BL246" s="14" t="s">
        <v>228</v>
      </c>
      <c r="BM246" s="162" t="s">
        <v>390</v>
      </c>
    </row>
    <row r="247" spans="2:65" s="1" customFormat="1">
      <c r="B247" s="30"/>
      <c r="D247" s="163" t="s">
        <v>161</v>
      </c>
      <c r="F247" s="164" t="s">
        <v>391</v>
      </c>
      <c r="I247" s="126"/>
      <c r="L247" s="30"/>
      <c r="M247" s="165"/>
      <c r="T247" s="52"/>
      <c r="AT247" s="14" t="s">
        <v>161</v>
      </c>
      <c r="AU247" s="14" t="s">
        <v>87</v>
      </c>
    </row>
    <row r="248" spans="2:65" s="1" customFormat="1" ht="16.5" customHeight="1">
      <c r="B248" s="30"/>
      <c r="C248" s="151" t="s">
        <v>392</v>
      </c>
      <c r="D248" s="151" t="s">
        <v>155</v>
      </c>
      <c r="E248" s="152" t="s">
        <v>393</v>
      </c>
      <c r="F248" s="153" t="s">
        <v>394</v>
      </c>
      <c r="G248" s="154" t="s">
        <v>290</v>
      </c>
      <c r="H248" s="155">
        <v>39</v>
      </c>
      <c r="I248" s="156"/>
      <c r="J248" s="157">
        <f>ROUND(I248*H248,2)</f>
        <v>0</v>
      </c>
      <c r="K248" s="158"/>
      <c r="L248" s="30"/>
      <c r="M248" s="159" t="s">
        <v>1</v>
      </c>
      <c r="N248" s="124" t="s">
        <v>42</v>
      </c>
      <c r="P248" s="160">
        <f>O248*H248</f>
        <v>0</v>
      </c>
      <c r="Q248" s="160">
        <v>0</v>
      </c>
      <c r="R248" s="160">
        <f>Q248*H248</f>
        <v>0</v>
      </c>
      <c r="S248" s="160">
        <v>0</v>
      </c>
      <c r="T248" s="161">
        <f>S248*H248</f>
        <v>0</v>
      </c>
      <c r="AR248" s="162" t="s">
        <v>228</v>
      </c>
      <c r="AT248" s="162" t="s">
        <v>155</v>
      </c>
      <c r="AU248" s="162" t="s">
        <v>87</v>
      </c>
      <c r="AY248" s="14" t="s">
        <v>151</v>
      </c>
      <c r="BE248" s="90">
        <f>IF(N248="základní",J248,0)</f>
        <v>0</v>
      </c>
      <c r="BF248" s="90">
        <f>IF(N248="snížená",J248,0)</f>
        <v>0</v>
      </c>
      <c r="BG248" s="90">
        <f>IF(N248="zákl. přenesená",J248,0)</f>
        <v>0</v>
      </c>
      <c r="BH248" s="90">
        <f>IF(N248="sníž. přenesená",J248,0)</f>
        <v>0</v>
      </c>
      <c r="BI248" s="90">
        <f>IF(N248="nulová",J248,0)</f>
        <v>0</v>
      </c>
      <c r="BJ248" s="14" t="s">
        <v>85</v>
      </c>
      <c r="BK248" s="90">
        <f>ROUND(I248*H248,2)</f>
        <v>0</v>
      </c>
      <c r="BL248" s="14" t="s">
        <v>228</v>
      </c>
      <c r="BM248" s="162" t="s">
        <v>395</v>
      </c>
    </row>
    <row r="249" spans="2:65" s="1" customFormat="1">
      <c r="B249" s="30"/>
      <c r="D249" s="163" t="s">
        <v>161</v>
      </c>
      <c r="F249" s="164" t="s">
        <v>396</v>
      </c>
      <c r="I249" s="126"/>
      <c r="L249" s="30"/>
      <c r="M249" s="165"/>
      <c r="T249" s="52"/>
      <c r="AT249" s="14" t="s">
        <v>161</v>
      </c>
      <c r="AU249" s="14" t="s">
        <v>87</v>
      </c>
    </row>
    <row r="250" spans="2:65" s="11" customFormat="1" ht="22.9" customHeight="1">
      <c r="B250" s="139"/>
      <c r="D250" s="140" t="s">
        <v>76</v>
      </c>
      <c r="E250" s="149" t="s">
        <v>397</v>
      </c>
      <c r="F250" s="149" t="s">
        <v>398</v>
      </c>
      <c r="I250" s="142"/>
      <c r="J250" s="150">
        <f>BK250</f>
        <v>0</v>
      </c>
      <c r="L250" s="139"/>
      <c r="M250" s="144"/>
      <c r="P250" s="145">
        <f>SUM(P251:P262)</f>
        <v>0</v>
      </c>
      <c r="R250" s="145">
        <f>SUM(R251:R262)</f>
        <v>3.9760000000000004E-2</v>
      </c>
      <c r="T250" s="146">
        <f>SUM(T251:T262)</f>
        <v>0.17930000000000001</v>
      </c>
      <c r="AR250" s="140" t="s">
        <v>87</v>
      </c>
      <c r="AT250" s="147" t="s">
        <v>76</v>
      </c>
      <c r="AU250" s="147" t="s">
        <v>85</v>
      </c>
      <c r="AY250" s="140" t="s">
        <v>151</v>
      </c>
      <c r="BK250" s="148">
        <f>SUM(BK251:BK262)</f>
        <v>0</v>
      </c>
    </row>
    <row r="251" spans="2:65" s="1" customFormat="1" ht="16.5" customHeight="1">
      <c r="B251" s="30"/>
      <c r="C251" s="151" t="s">
        <v>399</v>
      </c>
      <c r="D251" s="151" t="s">
        <v>155</v>
      </c>
      <c r="E251" s="152" t="s">
        <v>400</v>
      </c>
      <c r="F251" s="153" t="s">
        <v>401</v>
      </c>
      <c r="G251" s="154" t="s">
        <v>158</v>
      </c>
      <c r="H251" s="155">
        <v>2.2000000000000002</v>
      </c>
      <c r="I251" s="156"/>
      <c r="J251" s="157">
        <f>ROUND(I251*H251,2)</f>
        <v>0</v>
      </c>
      <c r="K251" s="158"/>
      <c r="L251" s="30"/>
      <c r="M251" s="159" t="s">
        <v>1</v>
      </c>
      <c r="N251" s="124" t="s">
        <v>42</v>
      </c>
      <c r="P251" s="160">
        <f>O251*H251</f>
        <v>0</v>
      </c>
      <c r="Q251" s="160">
        <v>2.9999999999999997E-4</v>
      </c>
      <c r="R251" s="160">
        <f>Q251*H251</f>
        <v>6.6E-4</v>
      </c>
      <c r="S251" s="160">
        <v>0</v>
      </c>
      <c r="T251" s="161">
        <f>S251*H251</f>
        <v>0</v>
      </c>
      <c r="AR251" s="162" t="s">
        <v>228</v>
      </c>
      <c r="AT251" s="162" t="s">
        <v>155</v>
      </c>
      <c r="AU251" s="162" t="s">
        <v>87</v>
      </c>
      <c r="AY251" s="14" t="s">
        <v>151</v>
      </c>
      <c r="BE251" s="90">
        <f>IF(N251="základní",J251,0)</f>
        <v>0</v>
      </c>
      <c r="BF251" s="90">
        <f>IF(N251="snížená",J251,0)</f>
        <v>0</v>
      </c>
      <c r="BG251" s="90">
        <f>IF(N251="zákl. přenesená",J251,0)</f>
        <v>0</v>
      </c>
      <c r="BH251" s="90">
        <f>IF(N251="sníž. přenesená",J251,0)</f>
        <v>0</v>
      </c>
      <c r="BI251" s="90">
        <f>IF(N251="nulová",J251,0)</f>
        <v>0</v>
      </c>
      <c r="BJ251" s="14" t="s">
        <v>85</v>
      </c>
      <c r="BK251" s="90">
        <f>ROUND(I251*H251,2)</f>
        <v>0</v>
      </c>
      <c r="BL251" s="14" t="s">
        <v>228</v>
      </c>
      <c r="BM251" s="162" t="s">
        <v>402</v>
      </c>
    </row>
    <row r="252" spans="2:65" s="1" customFormat="1" ht="19.5">
      <c r="B252" s="30"/>
      <c r="D252" s="163" t="s">
        <v>161</v>
      </c>
      <c r="F252" s="164" t="s">
        <v>403</v>
      </c>
      <c r="I252" s="126"/>
      <c r="L252" s="30"/>
      <c r="M252" s="165"/>
      <c r="T252" s="52"/>
      <c r="AT252" s="14" t="s">
        <v>161</v>
      </c>
      <c r="AU252" s="14" t="s">
        <v>87</v>
      </c>
    </row>
    <row r="253" spans="2:65" s="1" customFormat="1" ht="24.2" customHeight="1">
      <c r="B253" s="30"/>
      <c r="C253" s="151" t="s">
        <v>404</v>
      </c>
      <c r="D253" s="151" t="s">
        <v>155</v>
      </c>
      <c r="E253" s="152" t="s">
        <v>405</v>
      </c>
      <c r="F253" s="153" t="s">
        <v>406</v>
      </c>
      <c r="G253" s="154" t="s">
        <v>158</v>
      </c>
      <c r="H253" s="155">
        <v>2.2000000000000002</v>
      </c>
      <c r="I253" s="156"/>
      <c r="J253" s="157">
        <f>ROUND(I253*H253,2)</f>
        <v>0</v>
      </c>
      <c r="K253" s="158"/>
      <c r="L253" s="30"/>
      <c r="M253" s="159" t="s">
        <v>1</v>
      </c>
      <c r="N253" s="124" t="s">
        <v>42</v>
      </c>
      <c r="P253" s="160">
        <f>O253*H253</f>
        <v>0</v>
      </c>
      <c r="Q253" s="160">
        <v>0</v>
      </c>
      <c r="R253" s="160">
        <f>Q253*H253</f>
        <v>0</v>
      </c>
      <c r="S253" s="160">
        <v>8.1500000000000003E-2</v>
      </c>
      <c r="T253" s="161">
        <f>S253*H253</f>
        <v>0.17930000000000001</v>
      </c>
      <c r="AR253" s="162" t="s">
        <v>228</v>
      </c>
      <c r="AT253" s="162" t="s">
        <v>155</v>
      </c>
      <c r="AU253" s="162" t="s">
        <v>87</v>
      </c>
      <c r="AY253" s="14" t="s">
        <v>151</v>
      </c>
      <c r="BE253" s="90">
        <f>IF(N253="základní",J253,0)</f>
        <v>0</v>
      </c>
      <c r="BF253" s="90">
        <f>IF(N253="snížená",J253,0)</f>
        <v>0</v>
      </c>
      <c r="BG253" s="90">
        <f>IF(N253="zákl. přenesená",J253,0)</f>
        <v>0</v>
      </c>
      <c r="BH253" s="90">
        <f>IF(N253="sníž. přenesená",J253,0)</f>
        <v>0</v>
      </c>
      <c r="BI253" s="90">
        <f>IF(N253="nulová",J253,0)</f>
        <v>0</v>
      </c>
      <c r="BJ253" s="14" t="s">
        <v>85</v>
      </c>
      <c r="BK253" s="90">
        <f>ROUND(I253*H253,2)</f>
        <v>0</v>
      </c>
      <c r="BL253" s="14" t="s">
        <v>228</v>
      </c>
      <c r="BM253" s="162" t="s">
        <v>407</v>
      </c>
    </row>
    <row r="254" spans="2:65" s="1" customFormat="1">
      <c r="B254" s="30"/>
      <c r="D254" s="163" t="s">
        <v>161</v>
      </c>
      <c r="F254" s="164" t="s">
        <v>408</v>
      </c>
      <c r="I254" s="126"/>
      <c r="L254" s="30"/>
      <c r="M254" s="165"/>
      <c r="T254" s="52"/>
      <c r="AT254" s="14" t="s">
        <v>161</v>
      </c>
      <c r="AU254" s="14" t="s">
        <v>87</v>
      </c>
    </row>
    <row r="255" spans="2:65" s="1" customFormat="1" ht="24.2" customHeight="1">
      <c r="B255" s="30"/>
      <c r="C255" s="151" t="s">
        <v>409</v>
      </c>
      <c r="D255" s="151" t="s">
        <v>155</v>
      </c>
      <c r="E255" s="152" t="s">
        <v>410</v>
      </c>
      <c r="F255" s="153" t="s">
        <v>411</v>
      </c>
      <c r="G255" s="154" t="s">
        <v>158</v>
      </c>
      <c r="H255" s="155">
        <v>2.2000000000000002</v>
      </c>
      <c r="I255" s="156"/>
      <c r="J255" s="157">
        <f>ROUND(I255*H255,2)</f>
        <v>0</v>
      </c>
      <c r="K255" s="158"/>
      <c r="L255" s="30"/>
      <c r="M255" s="159" t="s">
        <v>1</v>
      </c>
      <c r="N255" s="124" t="s">
        <v>42</v>
      </c>
      <c r="P255" s="160">
        <f>O255*H255</f>
        <v>0</v>
      </c>
      <c r="Q255" s="160">
        <v>4.8999999999999998E-3</v>
      </c>
      <c r="R255" s="160">
        <f>Q255*H255</f>
        <v>1.0780000000000001E-2</v>
      </c>
      <c r="S255" s="160">
        <v>0</v>
      </c>
      <c r="T255" s="161">
        <f>S255*H255</f>
        <v>0</v>
      </c>
      <c r="AR255" s="162" t="s">
        <v>228</v>
      </c>
      <c r="AT255" s="162" t="s">
        <v>155</v>
      </c>
      <c r="AU255" s="162" t="s">
        <v>87</v>
      </c>
      <c r="AY255" s="14" t="s">
        <v>151</v>
      </c>
      <c r="BE255" s="90">
        <f>IF(N255="základní",J255,0)</f>
        <v>0</v>
      </c>
      <c r="BF255" s="90">
        <f>IF(N255="snížená",J255,0)</f>
        <v>0</v>
      </c>
      <c r="BG255" s="90">
        <f>IF(N255="zákl. přenesená",J255,0)</f>
        <v>0</v>
      </c>
      <c r="BH255" s="90">
        <f>IF(N255="sníž. přenesená",J255,0)</f>
        <v>0</v>
      </c>
      <c r="BI255" s="90">
        <f>IF(N255="nulová",J255,0)</f>
        <v>0</v>
      </c>
      <c r="BJ255" s="14" t="s">
        <v>85</v>
      </c>
      <c r="BK255" s="90">
        <f>ROUND(I255*H255,2)</f>
        <v>0</v>
      </c>
      <c r="BL255" s="14" t="s">
        <v>228</v>
      </c>
      <c r="BM255" s="162" t="s">
        <v>412</v>
      </c>
    </row>
    <row r="256" spans="2:65" s="1" customFormat="1" ht="19.5">
      <c r="B256" s="30"/>
      <c r="D256" s="163" t="s">
        <v>161</v>
      </c>
      <c r="F256" s="164" t="s">
        <v>413</v>
      </c>
      <c r="I256" s="126"/>
      <c r="L256" s="30"/>
      <c r="M256" s="165"/>
      <c r="T256" s="52"/>
      <c r="AT256" s="14" t="s">
        <v>161</v>
      </c>
      <c r="AU256" s="14" t="s">
        <v>87</v>
      </c>
    </row>
    <row r="257" spans="2:65" s="1" customFormat="1" ht="16.5" customHeight="1">
      <c r="B257" s="30"/>
      <c r="C257" s="166" t="s">
        <v>414</v>
      </c>
      <c r="D257" s="166" t="s">
        <v>216</v>
      </c>
      <c r="E257" s="167" t="s">
        <v>415</v>
      </c>
      <c r="F257" s="168" t="s">
        <v>416</v>
      </c>
      <c r="G257" s="169" t="s">
        <v>158</v>
      </c>
      <c r="H257" s="170">
        <v>2.4</v>
      </c>
      <c r="I257" s="171"/>
      <c r="J257" s="172">
        <f>ROUND(I257*H257,2)</f>
        <v>0</v>
      </c>
      <c r="K257" s="173"/>
      <c r="L257" s="174"/>
      <c r="M257" s="175" t="s">
        <v>1</v>
      </c>
      <c r="N257" s="176" t="s">
        <v>42</v>
      </c>
      <c r="P257" s="160">
        <f>O257*H257</f>
        <v>0</v>
      </c>
      <c r="Q257" s="160">
        <v>1.18E-2</v>
      </c>
      <c r="R257" s="160">
        <f>Q257*H257</f>
        <v>2.8319999999999998E-2</v>
      </c>
      <c r="S257" s="160">
        <v>0</v>
      </c>
      <c r="T257" s="161">
        <f>S257*H257</f>
        <v>0</v>
      </c>
      <c r="AR257" s="162" t="s">
        <v>277</v>
      </c>
      <c r="AT257" s="162" t="s">
        <v>216</v>
      </c>
      <c r="AU257" s="162" t="s">
        <v>87</v>
      </c>
      <c r="AY257" s="14" t="s">
        <v>151</v>
      </c>
      <c r="BE257" s="90">
        <f>IF(N257="základní",J257,0)</f>
        <v>0</v>
      </c>
      <c r="BF257" s="90">
        <f>IF(N257="snížená",J257,0)</f>
        <v>0</v>
      </c>
      <c r="BG257" s="90">
        <f>IF(N257="zákl. přenesená",J257,0)</f>
        <v>0</v>
      </c>
      <c r="BH257" s="90">
        <f>IF(N257="sníž. přenesená",J257,0)</f>
        <v>0</v>
      </c>
      <c r="BI257" s="90">
        <f>IF(N257="nulová",J257,0)</f>
        <v>0</v>
      </c>
      <c r="BJ257" s="14" t="s">
        <v>85</v>
      </c>
      <c r="BK257" s="90">
        <f>ROUND(I257*H257,2)</f>
        <v>0</v>
      </c>
      <c r="BL257" s="14" t="s">
        <v>228</v>
      </c>
      <c r="BM257" s="162" t="s">
        <v>417</v>
      </c>
    </row>
    <row r="258" spans="2:65" s="1" customFormat="1" ht="19.5">
      <c r="B258" s="30"/>
      <c r="D258" s="163" t="s">
        <v>161</v>
      </c>
      <c r="F258" s="164" t="s">
        <v>418</v>
      </c>
      <c r="I258" s="126"/>
      <c r="L258" s="30"/>
      <c r="M258" s="165"/>
      <c r="T258" s="52"/>
      <c r="AT258" s="14" t="s">
        <v>161</v>
      </c>
      <c r="AU258" s="14" t="s">
        <v>87</v>
      </c>
    </row>
    <row r="259" spans="2:65" s="1" customFormat="1" ht="24.2" customHeight="1">
      <c r="B259" s="30"/>
      <c r="C259" s="151" t="s">
        <v>419</v>
      </c>
      <c r="D259" s="151" t="s">
        <v>155</v>
      </c>
      <c r="E259" s="152" t="s">
        <v>420</v>
      </c>
      <c r="F259" s="153" t="s">
        <v>421</v>
      </c>
      <c r="G259" s="154" t="s">
        <v>158</v>
      </c>
      <c r="H259" s="155">
        <v>2.2000000000000002</v>
      </c>
      <c r="I259" s="156"/>
      <c r="J259" s="157">
        <f>ROUND(I259*H259,2)</f>
        <v>0</v>
      </c>
      <c r="K259" s="158"/>
      <c r="L259" s="30"/>
      <c r="M259" s="159" t="s">
        <v>1</v>
      </c>
      <c r="N259" s="124" t="s">
        <v>42</v>
      </c>
      <c r="P259" s="160">
        <f>O259*H259</f>
        <v>0</v>
      </c>
      <c r="Q259" s="160">
        <v>0</v>
      </c>
      <c r="R259" s="160">
        <f>Q259*H259</f>
        <v>0</v>
      </c>
      <c r="S259" s="160">
        <v>0</v>
      </c>
      <c r="T259" s="161">
        <f>S259*H259</f>
        <v>0</v>
      </c>
      <c r="AR259" s="162" t="s">
        <v>228</v>
      </c>
      <c r="AT259" s="162" t="s">
        <v>155</v>
      </c>
      <c r="AU259" s="162" t="s">
        <v>87</v>
      </c>
      <c r="AY259" s="14" t="s">
        <v>151</v>
      </c>
      <c r="BE259" s="90">
        <f>IF(N259="základní",J259,0)</f>
        <v>0</v>
      </c>
      <c r="BF259" s="90">
        <f>IF(N259="snížená",J259,0)</f>
        <v>0</v>
      </c>
      <c r="BG259" s="90">
        <f>IF(N259="zákl. přenesená",J259,0)</f>
        <v>0</v>
      </c>
      <c r="BH259" s="90">
        <f>IF(N259="sníž. přenesená",J259,0)</f>
        <v>0</v>
      </c>
      <c r="BI259" s="90">
        <f>IF(N259="nulová",J259,0)</f>
        <v>0</v>
      </c>
      <c r="BJ259" s="14" t="s">
        <v>85</v>
      </c>
      <c r="BK259" s="90">
        <f>ROUND(I259*H259,2)</f>
        <v>0</v>
      </c>
      <c r="BL259" s="14" t="s">
        <v>228</v>
      </c>
      <c r="BM259" s="162" t="s">
        <v>422</v>
      </c>
    </row>
    <row r="260" spans="2:65" s="1" customFormat="1" ht="19.5">
      <c r="B260" s="30"/>
      <c r="D260" s="163" t="s">
        <v>161</v>
      </c>
      <c r="F260" s="164" t="s">
        <v>423</v>
      </c>
      <c r="I260" s="126"/>
      <c r="L260" s="30"/>
      <c r="M260" s="165"/>
      <c r="T260" s="52"/>
      <c r="AT260" s="14" t="s">
        <v>161</v>
      </c>
      <c r="AU260" s="14" t="s">
        <v>87</v>
      </c>
    </row>
    <row r="261" spans="2:65" s="1" customFormat="1" ht="16.5" customHeight="1">
      <c r="B261" s="30"/>
      <c r="C261" s="151" t="s">
        <v>424</v>
      </c>
      <c r="D261" s="151" t="s">
        <v>155</v>
      </c>
      <c r="E261" s="152" t="s">
        <v>425</v>
      </c>
      <c r="F261" s="153" t="s">
        <v>426</v>
      </c>
      <c r="G261" s="154" t="s">
        <v>158</v>
      </c>
      <c r="H261" s="155">
        <v>2.2000000000000002</v>
      </c>
      <c r="I261" s="156"/>
      <c r="J261" s="157">
        <f>ROUND(I261*H261,2)</f>
        <v>0</v>
      </c>
      <c r="K261" s="158"/>
      <c r="L261" s="30"/>
      <c r="M261" s="159" t="s">
        <v>1</v>
      </c>
      <c r="N261" s="124" t="s">
        <v>42</v>
      </c>
      <c r="P261" s="160">
        <f>O261*H261</f>
        <v>0</v>
      </c>
      <c r="Q261" s="160">
        <v>0</v>
      </c>
      <c r="R261" s="160">
        <f>Q261*H261</f>
        <v>0</v>
      </c>
      <c r="S261" s="160">
        <v>0</v>
      </c>
      <c r="T261" s="161">
        <f>S261*H261</f>
        <v>0</v>
      </c>
      <c r="AR261" s="162" t="s">
        <v>177</v>
      </c>
      <c r="AT261" s="162" t="s">
        <v>155</v>
      </c>
      <c r="AU261" s="162" t="s">
        <v>87</v>
      </c>
      <c r="AY261" s="14" t="s">
        <v>151</v>
      </c>
      <c r="BE261" s="90">
        <f>IF(N261="základní",J261,0)</f>
        <v>0</v>
      </c>
      <c r="BF261" s="90">
        <f>IF(N261="snížená",J261,0)</f>
        <v>0</v>
      </c>
      <c r="BG261" s="90">
        <f>IF(N261="zákl. přenesená",J261,0)</f>
        <v>0</v>
      </c>
      <c r="BH261" s="90">
        <f>IF(N261="sníž. přenesená",J261,0)</f>
        <v>0</v>
      </c>
      <c r="BI261" s="90">
        <f>IF(N261="nulová",J261,0)</f>
        <v>0</v>
      </c>
      <c r="BJ261" s="14" t="s">
        <v>85</v>
      </c>
      <c r="BK261" s="90">
        <f>ROUND(I261*H261,2)</f>
        <v>0</v>
      </c>
      <c r="BL261" s="14" t="s">
        <v>177</v>
      </c>
      <c r="BM261" s="162" t="s">
        <v>427</v>
      </c>
    </row>
    <row r="262" spans="2:65" s="1" customFormat="1">
      <c r="B262" s="30"/>
      <c r="D262" s="163" t="s">
        <v>161</v>
      </c>
      <c r="F262" s="164" t="s">
        <v>426</v>
      </c>
      <c r="I262" s="126"/>
      <c r="L262" s="30"/>
      <c r="M262" s="165"/>
      <c r="T262" s="52"/>
      <c r="AT262" s="14" t="s">
        <v>161</v>
      </c>
      <c r="AU262" s="14" t="s">
        <v>87</v>
      </c>
    </row>
    <row r="263" spans="2:65" s="11" customFormat="1" ht="22.9" customHeight="1">
      <c r="B263" s="139"/>
      <c r="D263" s="140" t="s">
        <v>76</v>
      </c>
      <c r="E263" s="149" t="s">
        <v>428</v>
      </c>
      <c r="F263" s="149" t="s">
        <v>429</v>
      </c>
      <c r="I263" s="142"/>
      <c r="J263" s="150">
        <f>BK263</f>
        <v>0</v>
      </c>
      <c r="L263" s="139"/>
      <c r="M263" s="144"/>
      <c r="P263" s="145">
        <f>SUM(P264:P271)</f>
        <v>0</v>
      </c>
      <c r="R263" s="145">
        <f>SUM(R264:R271)</f>
        <v>3.2399999999999998E-3</v>
      </c>
      <c r="T263" s="146">
        <f>SUM(T264:T271)</f>
        <v>0</v>
      </c>
      <c r="AR263" s="140" t="s">
        <v>87</v>
      </c>
      <c r="AT263" s="147" t="s">
        <v>76</v>
      </c>
      <c r="AU263" s="147" t="s">
        <v>85</v>
      </c>
      <c r="AY263" s="140" t="s">
        <v>151</v>
      </c>
      <c r="BK263" s="148">
        <f>SUM(BK264:BK271)</f>
        <v>0</v>
      </c>
    </row>
    <row r="264" spans="2:65" s="1" customFormat="1" ht="24.2" customHeight="1">
      <c r="B264" s="30"/>
      <c r="C264" s="151" t="s">
        <v>430</v>
      </c>
      <c r="D264" s="151" t="s">
        <v>155</v>
      </c>
      <c r="E264" s="152" t="s">
        <v>431</v>
      </c>
      <c r="F264" s="153" t="s">
        <v>432</v>
      </c>
      <c r="G264" s="154" t="s">
        <v>290</v>
      </c>
      <c r="H264" s="155">
        <v>27</v>
      </c>
      <c r="I264" s="156"/>
      <c r="J264" s="157">
        <f>ROUND(I264*H264,2)</f>
        <v>0</v>
      </c>
      <c r="K264" s="158"/>
      <c r="L264" s="30"/>
      <c r="M264" s="159" t="s">
        <v>1</v>
      </c>
      <c r="N264" s="124" t="s">
        <v>42</v>
      </c>
      <c r="P264" s="160">
        <f>O264*H264</f>
        <v>0</v>
      </c>
      <c r="Q264" s="160">
        <v>2.0000000000000002E-5</v>
      </c>
      <c r="R264" s="160">
        <f>Q264*H264</f>
        <v>5.4000000000000001E-4</v>
      </c>
      <c r="S264" s="160">
        <v>0</v>
      </c>
      <c r="T264" s="161">
        <f>S264*H264</f>
        <v>0</v>
      </c>
      <c r="AR264" s="162" t="s">
        <v>228</v>
      </c>
      <c r="AT264" s="162" t="s">
        <v>155</v>
      </c>
      <c r="AU264" s="162" t="s">
        <v>87</v>
      </c>
      <c r="AY264" s="14" t="s">
        <v>151</v>
      </c>
      <c r="BE264" s="90">
        <f>IF(N264="základní",J264,0)</f>
        <v>0</v>
      </c>
      <c r="BF264" s="90">
        <f>IF(N264="snížená",J264,0)</f>
        <v>0</v>
      </c>
      <c r="BG264" s="90">
        <f>IF(N264="zákl. přenesená",J264,0)</f>
        <v>0</v>
      </c>
      <c r="BH264" s="90">
        <f>IF(N264="sníž. přenesená",J264,0)</f>
        <v>0</v>
      </c>
      <c r="BI264" s="90">
        <f>IF(N264="nulová",J264,0)</f>
        <v>0</v>
      </c>
      <c r="BJ264" s="14" t="s">
        <v>85</v>
      </c>
      <c r="BK264" s="90">
        <f>ROUND(I264*H264,2)</f>
        <v>0</v>
      </c>
      <c r="BL264" s="14" t="s">
        <v>228</v>
      </c>
      <c r="BM264" s="162" t="s">
        <v>433</v>
      </c>
    </row>
    <row r="265" spans="2:65" s="1" customFormat="1" ht="29.25">
      <c r="B265" s="30"/>
      <c r="D265" s="163" t="s">
        <v>161</v>
      </c>
      <c r="F265" s="164" t="s">
        <v>434</v>
      </c>
      <c r="I265" s="126"/>
      <c r="L265" s="30"/>
      <c r="M265" s="165"/>
      <c r="T265" s="52"/>
      <c r="AT265" s="14" t="s">
        <v>161</v>
      </c>
      <c r="AU265" s="14" t="s">
        <v>87</v>
      </c>
    </row>
    <row r="266" spans="2:65" s="1" customFormat="1" ht="24.2" customHeight="1">
      <c r="B266" s="30"/>
      <c r="C266" s="151" t="s">
        <v>435</v>
      </c>
      <c r="D266" s="151" t="s">
        <v>155</v>
      </c>
      <c r="E266" s="152" t="s">
        <v>436</v>
      </c>
      <c r="F266" s="153" t="s">
        <v>437</v>
      </c>
      <c r="G266" s="154" t="s">
        <v>290</v>
      </c>
      <c r="H266" s="155">
        <v>27</v>
      </c>
      <c r="I266" s="156"/>
      <c r="J266" s="157">
        <f>ROUND(I266*H266,2)</f>
        <v>0</v>
      </c>
      <c r="K266" s="158"/>
      <c r="L266" s="30"/>
      <c r="M266" s="159" t="s">
        <v>1</v>
      </c>
      <c r="N266" s="124" t="s">
        <v>42</v>
      </c>
      <c r="P266" s="160">
        <f>O266*H266</f>
        <v>0</v>
      </c>
      <c r="Q266" s="160">
        <v>4.0000000000000003E-5</v>
      </c>
      <c r="R266" s="160">
        <f>Q266*H266</f>
        <v>1.08E-3</v>
      </c>
      <c r="S266" s="160">
        <v>0</v>
      </c>
      <c r="T266" s="161">
        <f>S266*H266</f>
        <v>0</v>
      </c>
      <c r="AR266" s="162" t="s">
        <v>228</v>
      </c>
      <c r="AT266" s="162" t="s">
        <v>155</v>
      </c>
      <c r="AU266" s="162" t="s">
        <v>87</v>
      </c>
      <c r="AY266" s="14" t="s">
        <v>151</v>
      </c>
      <c r="BE266" s="90">
        <f>IF(N266="základní",J266,0)</f>
        <v>0</v>
      </c>
      <c r="BF266" s="90">
        <f>IF(N266="snížená",J266,0)</f>
        <v>0</v>
      </c>
      <c r="BG266" s="90">
        <f>IF(N266="zákl. přenesená",J266,0)</f>
        <v>0</v>
      </c>
      <c r="BH266" s="90">
        <f>IF(N266="sníž. přenesená",J266,0)</f>
        <v>0</v>
      </c>
      <c r="BI266" s="90">
        <f>IF(N266="nulová",J266,0)</f>
        <v>0</v>
      </c>
      <c r="BJ266" s="14" t="s">
        <v>85</v>
      </c>
      <c r="BK266" s="90">
        <f>ROUND(I266*H266,2)</f>
        <v>0</v>
      </c>
      <c r="BL266" s="14" t="s">
        <v>228</v>
      </c>
      <c r="BM266" s="162" t="s">
        <v>438</v>
      </c>
    </row>
    <row r="267" spans="2:65" s="1" customFormat="1" ht="19.5">
      <c r="B267" s="30"/>
      <c r="D267" s="163" t="s">
        <v>161</v>
      </c>
      <c r="F267" s="164" t="s">
        <v>439</v>
      </c>
      <c r="I267" s="126"/>
      <c r="L267" s="30"/>
      <c r="M267" s="165"/>
      <c r="T267" s="52"/>
      <c r="AT267" s="14" t="s">
        <v>161</v>
      </c>
      <c r="AU267" s="14" t="s">
        <v>87</v>
      </c>
    </row>
    <row r="268" spans="2:65" s="1" customFormat="1" ht="21.75" customHeight="1">
      <c r="B268" s="30"/>
      <c r="C268" s="151" t="s">
        <v>440</v>
      </c>
      <c r="D268" s="151" t="s">
        <v>155</v>
      </c>
      <c r="E268" s="152" t="s">
        <v>441</v>
      </c>
      <c r="F268" s="153" t="s">
        <v>442</v>
      </c>
      <c r="G268" s="154" t="s">
        <v>290</v>
      </c>
      <c r="H268" s="155">
        <v>27</v>
      </c>
      <c r="I268" s="156"/>
      <c r="J268" s="157">
        <f>ROUND(I268*H268,2)</f>
        <v>0</v>
      </c>
      <c r="K268" s="158"/>
      <c r="L268" s="30"/>
      <c r="M268" s="159" t="s">
        <v>1</v>
      </c>
      <c r="N268" s="124" t="s">
        <v>42</v>
      </c>
      <c r="P268" s="160">
        <f>O268*H268</f>
        <v>0</v>
      </c>
      <c r="Q268" s="160">
        <v>6.0000000000000002E-5</v>
      </c>
      <c r="R268" s="160">
        <f>Q268*H268</f>
        <v>1.6200000000000001E-3</v>
      </c>
      <c r="S268" s="160">
        <v>0</v>
      </c>
      <c r="T268" s="161">
        <f>S268*H268</f>
        <v>0</v>
      </c>
      <c r="AR268" s="162" t="s">
        <v>228</v>
      </c>
      <c r="AT268" s="162" t="s">
        <v>155</v>
      </c>
      <c r="AU268" s="162" t="s">
        <v>87</v>
      </c>
      <c r="AY268" s="14" t="s">
        <v>151</v>
      </c>
      <c r="BE268" s="90">
        <f>IF(N268="základní",J268,0)</f>
        <v>0</v>
      </c>
      <c r="BF268" s="90">
        <f>IF(N268="snížená",J268,0)</f>
        <v>0</v>
      </c>
      <c r="BG268" s="90">
        <f>IF(N268="zákl. přenesená",J268,0)</f>
        <v>0</v>
      </c>
      <c r="BH268" s="90">
        <f>IF(N268="sníž. přenesená",J268,0)</f>
        <v>0</v>
      </c>
      <c r="BI268" s="90">
        <f>IF(N268="nulová",J268,0)</f>
        <v>0</v>
      </c>
      <c r="BJ268" s="14" t="s">
        <v>85</v>
      </c>
      <c r="BK268" s="90">
        <f>ROUND(I268*H268,2)</f>
        <v>0</v>
      </c>
      <c r="BL268" s="14" t="s">
        <v>228</v>
      </c>
      <c r="BM268" s="162" t="s">
        <v>443</v>
      </c>
    </row>
    <row r="269" spans="2:65" s="1" customFormat="1" ht="19.5">
      <c r="B269" s="30"/>
      <c r="D269" s="163" t="s">
        <v>161</v>
      </c>
      <c r="F269" s="164" t="s">
        <v>444</v>
      </c>
      <c r="I269" s="126"/>
      <c r="L269" s="30"/>
      <c r="M269" s="165"/>
      <c r="T269" s="52"/>
      <c r="AT269" s="14" t="s">
        <v>161</v>
      </c>
      <c r="AU269" s="14" t="s">
        <v>87</v>
      </c>
    </row>
    <row r="270" spans="2:65" s="1" customFormat="1" ht="16.5" customHeight="1">
      <c r="B270" s="30"/>
      <c r="C270" s="151" t="s">
        <v>445</v>
      </c>
      <c r="D270" s="151" t="s">
        <v>155</v>
      </c>
      <c r="E270" s="152" t="s">
        <v>446</v>
      </c>
      <c r="F270" s="153" t="s">
        <v>447</v>
      </c>
      <c r="G270" s="154" t="s">
        <v>158</v>
      </c>
      <c r="H270" s="155">
        <v>37</v>
      </c>
      <c r="I270" s="156"/>
      <c r="J270" s="157">
        <f>ROUND(I270*H270,2)</f>
        <v>0</v>
      </c>
      <c r="K270" s="158"/>
      <c r="L270" s="30"/>
      <c r="M270" s="159" t="s">
        <v>1</v>
      </c>
      <c r="N270" s="124" t="s">
        <v>42</v>
      </c>
      <c r="P270" s="160">
        <f>O270*H270</f>
        <v>0</v>
      </c>
      <c r="Q270" s="160">
        <v>0</v>
      </c>
      <c r="R270" s="160">
        <f>Q270*H270</f>
        <v>0</v>
      </c>
      <c r="S270" s="160">
        <v>0</v>
      </c>
      <c r="T270" s="161">
        <f>S270*H270</f>
        <v>0</v>
      </c>
      <c r="AR270" s="162" t="s">
        <v>177</v>
      </c>
      <c r="AT270" s="162" t="s">
        <v>155</v>
      </c>
      <c r="AU270" s="162" t="s">
        <v>87</v>
      </c>
      <c r="AY270" s="14" t="s">
        <v>151</v>
      </c>
      <c r="BE270" s="90">
        <f>IF(N270="základní",J270,0)</f>
        <v>0</v>
      </c>
      <c r="BF270" s="90">
        <f>IF(N270="snížená",J270,0)</f>
        <v>0</v>
      </c>
      <c r="BG270" s="90">
        <f>IF(N270="zákl. přenesená",J270,0)</f>
        <v>0</v>
      </c>
      <c r="BH270" s="90">
        <f>IF(N270="sníž. přenesená",J270,0)</f>
        <v>0</v>
      </c>
      <c r="BI270" s="90">
        <f>IF(N270="nulová",J270,0)</f>
        <v>0</v>
      </c>
      <c r="BJ270" s="14" t="s">
        <v>85</v>
      </c>
      <c r="BK270" s="90">
        <f>ROUND(I270*H270,2)</f>
        <v>0</v>
      </c>
      <c r="BL270" s="14" t="s">
        <v>177</v>
      </c>
      <c r="BM270" s="162" t="s">
        <v>448</v>
      </c>
    </row>
    <row r="271" spans="2:65" s="1" customFormat="1">
      <c r="B271" s="30"/>
      <c r="D271" s="163" t="s">
        <v>161</v>
      </c>
      <c r="F271" s="164" t="s">
        <v>447</v>
      </c>
      <c r="I271" s="126"/>
      <c r="L271" s="30"/>
      <c r="M271" s="165"/>
      <c r="T271" s="52"/>
      <c r="AT271" s="14" t="s">
        <v>161</v>
      </c>
      <c r="AU271" s="14" t="s">
        <v>87</v>
      </c>
    </row>
    <row r="272" spans="2:65" s="11" customFormat="1" ht="22.9" customHeight="1">
      <c r="B272" s="139"/>
      <c r="D272" s="140" t="s">
        <v>76</v>
      </c>
      <c r="E272" s="149" t="s">
        <v>449</v>
      </c>
      <c r="F272" s="149" t="s">
        <v>450</v>
      </c>
      <c r="I272" s="142"/>
      <c r="J272" s="150">
        <f>BK272</f>
        <v>0</v>
      </c>
      <c r="L272" s="139"/>
      <c r="M272" s="144"/>
      <c r="P272" s="145">
        <f>SUM(P273:P288)</f>
        <v>0</v>
      </c>
      <c r="R272" s="145">
        <f>SUM(R273:R288)</f>
        <v>0.1376</v>
      </c>
      <c r="T272" s="146">
        <f>SUM(T273:T288)</f>
        <v>2.8830000000000001E-2</v>
      </c>
      <c r="AR272" s="140" t="s">
        <v>87</v>
      </c>
      <c r="AT272" s="147" t="s">
        <v>76</v>
      </c>
      <c r="AU272" s="147" t="s">
        <v>85</v>
      </c>
      <c r="AY272" s="140" t="s">
        <v>151</v>
      </c>
      <c r="BK272" s="148">
        <f>SUM(BK273:BK288)</f>
        <v>0</v>
      </c>
    </row>
    <row r="273" spans="2:65" s="1" customFormat="1" ht="24.2" customHeight="1">
      <c r="B273" s="30"/>
      <c r="C273" s="151" t="s">
        <v>451</v>
      </c>
      <c r="D273" s="151" t="s">
        <v>155</v>
      </c>
      <c r="E273" s="152" t="s">
        <v>452</v>
      </c>
      <c r="F273" s="153" t="s">
        <v>453</v>
      </c>
      <c r="G273" s="154" t="s">
        <v>158</v>
      </c>
      <c r="H273" s="155">
        <v>130</v>
      </c>
      <c r="I273" s="156"/>
      <c r="J273" s="157">
        <f>ROUND(I273*H273,2)</f>
        <v>0</v>
      </c>
      <c r="K273" s="158"/>
      <c r="L273" s="30"/>
      <c r="M273" s="159" t="s">
        <v>1</v>
      </c>
      <c r="N273" s="124" t="s">
        <v>42</v>
      </c>
      <c r="P273" s="160">
        <f>O273*H273</f>
        <v>0</v>
      </c>
      <c r="Q273" s="160">
        <v>0</v>
      </c>
      <c r="R273" s="160">
        <f>Q273*H273</f>
        <v>0</v>
      </c>
      <c r="S273" s="160">
        <v>0</v>
      </c>
      <c r="T273" s="161">
        <f>S273*H273</f>
        <v>0</v>
      </c>
      <c r="AR273" s="162" t="s">
        <v>228</v>
      </c>
      <c r="AT273" s="162" t="s">
        <v>155</v>
      </c>
      <c r="AU273" s="162" t="s">
        <v>87</v>
      </c>
      <c r="AY273" s="14" t="s">
        <v>151</v>
      </c>
      <c r="BE273" s="90">
        <f>IF(N273="základní",J273,0)</f>
        <v>0</v>
      </c>
      <c r="BF273" s="90">
        <f>IF(N273="snížená",J273,0)</f>
        <v>0</v>
      </c>
      <c r="BG273" s="90">
        <f>IF(N273="zákl. přenesená",J273,0)</f>
        <v>0</v>
      </c>
      <c r="BH273" s="90">
        <f>IF(N273="sníž. přenesená",J273,0)</f>
        <v>0</v>
      </c>
      <c r="BI273" s="90">
        <f>IF(N273="nulová",J273,0)</f>
        <v>0</v>
      </c>
      <c r="BJ273" s="14" t="s">
        <v>85</v>
      </c>
      <c r="BK273" s="90">
        <f>ROUND(I273*H273,2)</f>
        <v>0</v>
      </c>
      <c r="BL273" s="14" t="s">
        <v>228</v>
      </c>
      <c r="BM273" s="162" t="s">
        <v>454</v>
      </c>
    </row>
    <row r="274" spans="2:65" s="1" customFormat="1">
      <c r="B274" s="30"/>
      <c r="D274" s="163" t="s">
        <v>161</v>
      </c>
      <c r="F274" s="164" t="s">
        <v>455</v>
      </c>
      <c r="I274" s="126"/>
      <c r="L274" s="30"/>
      <c r="M274" s="165"/>
      <c r="T274" s="52"/>
      <c r="AT274" s="14" t="s">
        <v>161</v>
      </c>
      <c r="AU274" s="14" t="s">
        <v>87</v>
      </c>
    </row>
    <row r="275" spans="2:65" s="1" customFormat="1" ht="16.5" customHeight="1">
      <c r="B275" s="30"/>
      <c r="C275" s="151" t="s">
        <v>456</v>
      </c>
      <c r="D275" s="151" t="s">
        <v>155</v>
      </c>
      <c r="E275" s="152" t="s">
        <v>457</v>
      </c>
      <c r="F275" s="153" t="s">
        <v>458</v>
      </c>
      <c r="G275" s="154" t="s">
        <v>158</v>
      </c>
      <c r="H275" s="155">
        <v>93</v>
      </c>
      <c r="I275" s="156"/>
      <c r="J275" s="157">
        <f>ROUND(I275*H275,2)</f>
        <v>0</v>
      </c>
      <c r="K275" s="158"/>
      <c r="L275" s="30"/>
      <c r="M275" s="159" t="s">
        <v>1</v>
      </c>
      <c r="N275" s="124" t="s">
        <v>42</v>
      </c>
      <c r="P275" s="160">
        <f>O275*H275</f>
        <v>0</v>
      </c>
      <c r="Q275" s="160">
        <v>0</v>
      </c>
      <c r="R275" s="160">
        <f>Q275*H275</f>
        <v>0</v>
      </c>
      <c r="S275" s="160">
        <v>0</v>
      </c>
      <c r="T275" s="161">
        <f>S275*H275</f>
        <v>0</v>
      </c>
      <c r="AR275" s="162" t="s">
        <v>228</v>
      </c>
      <c r="AT275" s="162" t="s">
        <v>155</v>
      </c>
      <c r="AU275" s="162" t="s">
        <v>87</v>
      </c>
      <c r="AY275" s="14" t="s">
        <v>151</v>
      </c>
      <c r="BE275" s="90">
        <f>IF(N275="základní",J275,0)</f>
        <v>0</v>
      </c>
      <c r="BF275" s="90">
        <f>IF(N275="snížená",J275,0)</f>
        <v>0</v>
      </c>
      <c r="BG275" s="90">
        <f>IF(N275="zákl. přenesená",J275,0)</f>
        <v>0</v>
      </c>
      <c r="BH275" s="90">
        <f>IF(N275="sníž. přenesená",J275,0)</f>
        <v>0</v>
      </c>
      <c r="BI275" s="90">
        <f>IF(N275="nulová",J275,0)</f>
        <v>0</v>
      </c>
      <c r="BJ275" s="14" t="s">
        <v>85</v>
      </c>
      <c r="BK275" s="90">
        <f>ROUND(I275*H275,2)</f>
        <v>0</v>
      </c>
      <c r="BL275" s="14" t="s">
        <v>228</v>
      </c>
      <c r="BM275" s="162" t="s">
        <v>459</v>
      </c>
    </row>
    <row r="276" spans="2:65" s="1" customFormat="1">
      <c r="B276" s="30"/>
      <c r="D276" s="163" t="s">
        <v>161</v>
      </c>
      <c r="F276" s="164" t="s">
        <v>458</v>
      </c>
      <c r="I276" s="126"/>
      <c r="L276" s="30"/>
      <c r="M276" s="165"/>
      <c r="T276" s="52"/>
      <c r="AT276" s="14" t="s">
        <v>161</v>
      </c>
      <c r="AU276" s="14" t="s">
        <v>87</v>
      </c>
    </row>
    <row r="277" spans="2:65" s="1" customFormat="1" ht="16.5" customHeight="1">
      <c r="B277" s="30"/>
      <c r="C277" s="151" t="s">
        <v>460</v>
      </c>
      <c r="D277" s="151" t="s">
        <v>155</v>
      </c>
      <c r="E277" s="152" t="s">
        <v>461</v>
      </c>
      <c r="F277" s="153" t="s">
        <v>462</v>
      </c>
      <c r="G277" s="154" t="s">
        <v>158</v>
      </c>
      <c r="H277" s="155">
        <v>93</v>
      </c>
      <c r="I277" s="156"/>
      <c r="J277" s="157">
        <f>ROUND(I277*H277,2)</f>
        <v>0</v>
      </c>
      <c r="K277" s="158"/>
      <c r="L277" s="30"/>
      <c r="M277" s="159" t="s">
        <v>1</v>
      </c>
      <c r="N277" s="124" t="s">
        <v>42</v>
      </c>
      <c r="P277" s="160">
        <f>O277*H277</f>
        <v>0</v>
      </c>
      <c r="Q277" s="160">
        <v>1E-3</v>
      </c>
      <c r="R277" s="160">
        <f>Q277*H277</f>
        <v>9.2999999999999999E-2</v>
      </c>
      <c r="S277" s="160">
        <v>3.1E-4</v>
      </c>
      <c r="T277" s="161">
        <f>S277*H277</f>
        <v>2.8830000000000001E-2</v>
      </c>
      <c r="AR277" s="162" t="s">
        <v>228</v>
      </c>
      <c r="AT277" s="162" t="s">
        <v>155</v>
      </c>
      <c r="AU277" s="162" t="s">
        <v>87</v>
      </c>
      <c r="AY277" s="14" t="s">
        <v>151</v>
      </c>
      <c r="BE277" s="90">
        <f>IF(N277="základní",J277,0)</f>
        <v>0</v>
      </c>
      <c r="BF277" s="90">
        <f>IF(N277="snížená",J277,0)</f>
        <v>0</v>
      </c>
      <c r="BG277" s="90">
        <f>IF(N277="zákl. přenesená",J277,0)</f>
        <v>0</v>
      </c>
      <c r="BH277" s="90">
        <f>IF(N277="sníž. přenesená",J277,0)</f>
        <v>0</v>
      </c>
      <c r="BI277" s="90">
        <f>IF(N277="nulová",J277,0)</f>
        <v>0</v>
      </c>
      <c r="BJ277" s="14" t="s">
        <v>85</v>
      </c>
      <c r="BK277" s="90">
        <f>ROUND(I277*H277,2)</f>
        <v>0</v>
      </c>
      <c r="BL277" s="14" t="s">
        <v>228</v>
      </c>
      <c r="BM277" s="162" t="s">
        <v>463</v>
      </c>
    </row>
    <row r="278" spans="2:65" s="1" customFormat="1">
      <c r="B278" s="30"/>
      <c r="D278" s="163" t="s">
        <v>161</v>
      </c>
      <c r="F278" s="164" t="s">
        <v>464</v>
      </c>
      <c r="I278" s="126"/>
      <c r="L278" s="30"/>
      <c r="M278" s="165"/>
      <c r="T278" s="52"/>
      <c r="AT278" s="14" t="s">
        <v>161</v>
      </c>
      <c r="AU278" s="14" t="s">
        <v>87</v>
      </c>
    </row>
    <row r="279" spans="2:65" s="1" customFormat="1" ht="24.2" customHeight="1">
      <c r="B279" s="30"/>
      <c r="C279" s="151" t="s">
        <v>465</v>
      </c>
      <c r="D279" s="151" t="s">
        <v>155</v>
      </c>
      <c r="E279" s="152" t="s">
        <v>466</v>
      </c>
      <c r="F279" s="153" t="s">
        <v>467</v>
      </c>
      <c r="G279" s="154" t="s">
        <v>158</v>
      </c>
      <c r="H279" s="155">
        <v>93</v>
      </c>
      <c r="I279" s="156"/>
      <c r="J279" s="157">
        <f>ROUND(I279*H279,2)</f>
        <v>0</v>
      </c>
      <c r="K279" s="158"/>
      <c r="L279" s="30"/>
      <c r="M279" s="159" t="s">
        <v>1</v>
      </c>
      <c r="N279" s="124" t="s">
        <v>42</v>
      </c>
      <c r="P279" s="160">
        <f>O279*H279</f>
        <v>0</v>
      </c>
      <c r="Q279" s="160">
        <v>2.0000000000000001E-4</v>
      </c>
      <c r="R279" s="160">
        <f>Q279*H279</f>
        <v>1.8600000000000002E-2</v>
      </c>
      <c r="S279" s="160">
        <v>0</v>
      </c>
      <c r="T279" s="161">
        <f>S279*H279</f>
        <v>0</v>
      </c>
      <c r="AR279" s="162" t="s">
        <v>228</v>
      </c>
      <c r="AT279" s="162" t="s">
        <v>155</v>
      </c>
      <c r="AU279" s="162" t="s">
        <v>87</v>
      </c>
      <c r="AY279" s="14" t="s">
        <v>151</v>
      </c>
      <c r="BE279" s="90">
        <f>IF(N279="základní",J279,0)</f>
        <v>0</v>
      </c>
      <c r="BF279" s="90">
        <f>IF(N279="snížená",J279,0)</f>
        <v>0</v>
      </c>
      <c r="BG279" s="90">
        <f>IF(N279="zákl. přenesená",J279,0)</f>
        <v>0</v>
      </c>
      <c r="BH279" s="90">
        <f>IF(N279="sníž. přenesená",J279,0)</f>
        <v>0</v>
      </c>
      <c r="BI279" s="90">
        <f>IF(N279="nulová",J279,0)</f>
        <v>0</v>
      </c>
      <c r="BJ279" s="14" t="s">
        <v>85</v>
      </c>
      <c r="BK279" s="90">
        <f>ROUND(I279*H279,2)</f>
        <v>0</v>
      </c>
      <c r="BL279" s="14" t="s">
        <v>228</v>
      </c>
      <c r="BM279" s="162" t="s">
        <v>468</v>
      </c>
    </row>
    <row r="280" spans="2:65" s="1" customFormat="1" ht="19.5">
      <c r="B280" s="30"/>
      <c r="D280" s="163" t="s">
        <v>161</v>
      </c>
      <c r="F280" s="164" t="s">
        <v>469</v>
      </c>
      <c r="I280" s="126"/>
      <c r="L280" s="30"/>
      <c r="M280" s="165"/>
      <c r="T280" s="52"/>
      <c r="AT280" s="14" t="s">
        <v>161</v>
      </c>
      <c r="AU280" s="14" t="s">
        <v>87</v>
      </c>
    </row>
    <row r="281" spans="2:65" s="1" customFormat="1" ht="16.5" customHeight="1">
      <c r="B281" s="30"/>
      <c r="C281" s="151" t="s">
        <v>470</v>
      </c>
      <c r="D281" s="151" t="s">
        <v>155</v>
      </c>
      <c r="E281" s="152" t="s">
        <v>471</v>
      </c>
      <c r="F281" s="153" t="s">
        <v>472</v>
      </c>
      <c r="G281" s="154" t="s">
        <v>158</v>
      </c>
      <c r="H281" s="155">
        <v>130</v>
      </c>
      <c r="I281" s="156"/>
      <c r="J281" s="157">
        <f>ROUND(I281*H281,2)</f>
        <v>0</v>
      </c>
      <c r="K281" s="158"/>
      <c r="L281" s="30"/>
      <c r="M281" s="159" t="s">
        <v>1</v>
      </c>
      <c r="N281" s="124" t="s">
        <v>42</v>
      </c>
      <c r="P281" s="160">
        <f>O281*H281</f>
        <v>0</v>
      </c>
      <c r="Q281" s="160">
        <v>0</v>
      </c>
      <c r="R281" s="160">
        <f>Q281*H281</f>
        <v>0</v>
      </c>
      <c r="S281" s="160">
        <v>0</v>
      </c>
      <c r="T281" s="161">
        <f>S281*H281</f>
        <v>0</v>
      </c>
      <c r="AR281" s="162" t="s">
        <v>177</v>
      </c>
      <c r="AT281" s="162" t="s">
        <v>155</v>
      </c>
      <c r="AU281" s="162" t="s">
        <v>87</v>
      </c>
      <c r="AY281" s="14" t="s">
        <v>151</v>
      </c>
      <c r="BE281" s="90">
        <f>IF(N281="základní",J281,0)</f>
        <v>0</v>
      </c>
      <c r="BF281" s="90">
        <f>IF(N281="snížená",J281,0)</f>
        <v>0</v>
      </c>
      <c r="BG281" s="90">
        <f>IF(N281="zákl. přenesená",J281,0)</f>
        <v>0</v>
      </c>
      <c r="BH281" s="90">
        <f>IF(N281="sníž. přenesená",J281,0)</f>
        <v>0</v>
      </c>
      <c r="BI281" s="90">
        <f>IF(N281="nulová",J281,0)</f>
        <v>0</v>
      </c>
      <c r="BJ281" s="14" t="s">
        <v>85</v>
      </c>
      <c r="BK281" s="90">
        <f>ROUND(I281*H281,2)</f>
        <v>0</v>
      </c>
      <c r="BL281" s="14" t="s">
        <v>177</v>
      </c>
      <c r="BM281" s="162" t="s">
        <v>473</v>
      </c>
    </row>
    <row r="282" spans="2:65" s="1" customFormat="1">
      <c r="B282" s="30"/>
      <c r="D282" s="163" t="s">
        <v>161</v>
      </c>
      <c r="F282" s="164" t="s">
        <v>474</v>
      </c>
      <c r="I282" s="126"/>
      <c r="L282" s="30"/>
      <c r="M282" s="165"/>
      <c r="T282" s="52"/>
      <c r="AT282" s="14" t="s">
        <v>161</v>
      </c>
      <c r="AU282" s="14" t="s">
        <v>87</v>
      </c>
    </row>
    <row r="283" spans="2:65" s="1" customFormat="1" ht="24.2" customHeight="1">
      <c r="B283" s="30"/>
      <c r="C283" s="151" t="s">
        <v>475</v>
      </c>
      <c r="D283" s="151" t="s">
        <v>155</v>
      </c>
      <c r="E283" s="152" t="s">
        <v>466</v>
      </c>
      <c r="F283" s="153" t="s">
        <v>467</v>
      </c>
      <c r="G283" s="154" t="s">
        <v>158</v>
      </c>
      <c r="H283" s="155">
        <v>130</v>
      </c>
      <c r="I283" s="156"/>
      <c r="J283" s="157">
        <f>ROUND(I283*H283,2)</f>
        <v>0</v>
      </c>
      <c r="K283" s="158"/>
      <c r="L283" s="30"/>
      <c r="M283" s="159" t="s">
        <v>1</v>
      </c>
      <c r="N283" s="124" t="s">
        <v>42</v>
      </c>
      <c r="P283" s="160">
        <f>O283*H283</f>
        <v>0</v>
      </c>
      <c r="Q283" s="160">
        <v>2.0000000000000001E-4</v>
      </c>
      <c r="R283" s="160">
        <f>Q283*H283</f>
        <v>2.6000000000000002E-2</v>
      </c>
      <c r="S283" s="160">
        <v>0</v>
      </c>
      <c r="T283" s="161">
        <f>S283*H283</f>
        <v>0</v>
      </c>
      <c r="AR283" s="162" t="s">
        <v>228</v>
      </c>
      <c r="AT283" s="162" t="s">
        <v>155</v>
      </c>
      <c r="AU283" s="162" t="s">
        <v>87</v>
      </c>
      <c r="AY283" s="14" t="s">
        <v>151</v>
      </c>
      <c r="BE283" s="90">
        <f>IF(N283="základní",J283,0)</f>
        <v>0</v>
      </c>
      <c r="BF283" s="90">
        <f>IF(N283="snížená",J283,0)</f>
        <v>0</v>
      </c>
      <c r="BG283" s="90">
        <f>IF(N283="zákl. přenesená",J283,0)</f>
        <v>0</v>
      </c>
      <c r="BH283" s="90">
        <f>IF(N283="sníž. přenesená",J283,0)</f>
        <v>0</v>
      </c>
      <c r="BI283" s="90">
        <f>IF(N283="nulová",J283,0)</f>
        <v>0</v>
      </c>
      <c r="BJ283" s="14" t="s">
        <v>85</v>
      </c>
      <c r="BK283" s="90">
        <f>ROUND(I283*H283,2)</f>
        <v>0</v>
      </c>
      <c r="BL283" s="14" t="s">
        <v>228</v>
      </c>
      <c r="BM283" s="162" t="s">
        <v>476</v>
      </c>
    </row>
    <row r="284" spans="2:65" s="1" customFormat="1" ht="19.5">
      <c r="B284" s="30"/>
      <c r="D284" s="163" t="s">
        <v>161</v>
      </c>
      <c r="F284" s="164" t="s">
        <v>469</v>
      </c>
      <c r="I284" s="126"/>
      <c r="L284" s="30"/>
      <c r="M284" s="165"/>
      <c r="T284" s="52"/>
      <c r="AT284" s="14" t="s">
        <v>161</v>
      </c>
      <c r="AU284" s="14" t="s">
        <v>87</v>
      </c>
    </row>
    <row r="285" spans="2:65" s="1" customFormat="1" ht="24.2" customHeight="1">
      <c r="B285" s="30"/>
      <c r="C285" s="151" t="s">
        <v>477</v>
      </c>
      <c r="D285" s="151" t="s">
        <v>155</v>
      </c>
      <c r="E285" s="152" t="s">
        <v>478</v>
      </c>
      <c r="F285" s="153" t="s">
        <v>479</v>
      </c>
      <c r="G285" s="154" t="s">
        <v>158</v>
      </c>
      <c r="H285" s="155">
        <v>130</v>
      </c>
      <c r="I285" s="156"/>
      <c r="J285" s="157">
        <f>ROUND(I285*H285,2)</f>
        <v>0</v>
      </c>
      <c r="K285" s="158"/>
      <c r="L285" s="30"/>
      <c r="M285" s="159" t="s">
        <v>1</v>
      </c>
      <c r="N285" s="124" t="s">
        <v>42</v>
      </c>
      <c r="P285" s="160">
        <f>O285*H285</f>
        <v>0</v>
      </c>
      <c r="Q285" s="160">
        <v>0</v>
      </c>
      <c r="R285" s="160">
        <f>Q285*H285</f>
        <v>0</v>
      </c>
      <c r="S285" s="160">
        <v>0</v>
      </c>
      <c r="T285" s="161">
        <f>S285*H285</f>
        <v>0</v>
      </c>
      <c r="AR285" s="162" t="s">
        <v>177</v>
      </c>
      <c r="AT285" s="162" t="s">
        <v>155</v>
      </c>
      <c r="AU285" s="162" t="s">
        <v>87</v>
      </c>
      <c r="AY285" s="14" t="s">
        <v>151</v>
      </c>
      <c r="BE285" s="90">
        <f>IF(N285="základní",J285,0)</f>
        <v>0</v>
      </c>
      <c r="BF285" s="90">
        <f>IF(N285="snížená",J285,0)</f>
        <v>0</v>
      </c>
      <c r="BG285" s="90">
        <f>IF(N285="zákl. přenesená",J285,0)</f>
        <v>0</v>
      </c>
      <c r="BH285" s="90">
        <f>IF(N285="sníž. přenesená",J285,0)</f>
        <v>0</v>
      </c>
      <c r="BI285" s="90">
        <f>IF(N285="nulová",J285,0)</f>
        <v>0</v>
      </c>
      <c r="BJ285" s="14" t="s">
        <v>85</v>
      </c>
      <c r="BK285" s="90">
        <f>ROUND(I285*H285,2)</f>
        <v>0</v>
      </c>
      <c r="BL285" s="14" t="s">
        <v>177</v>
      </c>
      <c r="BM285" s="162" t="s">
        <v>480</v>
      </c>
    </row>
    <row r="286" spans="2:65" s="1" customFormat="1" ht="19.5">
      <c r="B286" s="30"/>
      <c r="D286" s="163" t="s">
        <v>161</v>
      </c>
      <c r="F286" s="164" t="s">
        <v>479</v>
      </c>
      <c r="I286" s="126"/>
      <c r="L286" s="30"/>
      <c r="M286" s="165"/>
      <c r="T286" s="52"/>
      <c r="AT286" s="14" t="s">
        <v>161</v>
      </c>
      <c r="AU286" s="14" t="s">
        <v>87</v>
      </c>
    </row>
    <row r="287" spans="2:65" s="1" customFormat="1" ht="16.5" customHeight="1">
      <c r="B287" s="30"/>
      <c r="C287" s="151" t="s">
        <v>481</v>
      </c>
      <c r="D287" s="151" t="s">
        <v>155</v>
      </c>
      <c r="E287" s="152" t="s">
        <v>482</v>
      </c>
      <c r="F287" s="153" t="s">
        <v>483</v>
      </c>
      <c r="G287" s="154" t="s">
        <v>176</v>
      </c>
      <c r="H287" s="155">
        <v>1</v>
      </c>
      <c r="I287" s="156"/>
      <c r="J287" s="157">
        <f>ROUND(I287*H287,2)</f>
        <v>0</v>
      </c>
      <c r="K287" s="158"/>
      <c r="L287" s="30"/>
      <c r="M287" s="159" t="s">
        <v>1</v>
      </c>
      <c r="N287" s="124" t="s">
        <v>42</v>
      </c>
      <c r="P287" s="160">
        <f>O287*H287</f>
        <v>0</v>
      </c>
      <c r="Q287" s="160">
        <v>0</v>
      </c>
      <c r="R287" s="160">
        <f>Q287*H287</f>
        <v>0</v>
      </c>
      <c r="S287" s="160">
        <v>0</v>
      </c>
      <c r="T287" s="161">
        <f>S287*H287</f>
        <v>0</v>
      </c>
      <c r="AR287" s="162" t="s">
        <v>177</v>
      </c>
      <c r="AT287" s="162" t="s">
        <v>155</v>
      </c>
      <c r="AU287" s="162" t="s">
        <v>87</v>
      </c>
      <c r="AY287" s="14" t="s">
        <v>151</v>
      </c>
      <c r="BE287" s="90">
        <f>IF(N287="základní",J287,0)</f>
        <v>0</v>
      </c>
      <c r="BF287" s="90">
        <f>IF(N287="snížená",J287,0)</f>
        <v>0</v>
      </c>
      <c r="BG287" s="90">
        <f>IF(N287="zákl. přenesená",J287,0)</f>
        <v>0</v>
      </c>
      <c r="BH287" s="90">
        <f>IF(N287="sníž. přenesená",J287,0)</f>
        <v>0</v>
      </c>
      <c r="BI287" s="90">
        <f>IF(N287="nulová",J287,0)</f>
        <v>0</v>
      </c>
      <c r="BJ287" s="14" t="s">
        <v>85</v>
      </c>
      <c r="BK287" s="90">
        <f>ROUND(I287*H287,2)</f>
        <v>0</v>
      </c>
      <c r="BL287" s="14" t="s">
        <v>177</v>
      </c>
      <c r="BM287" s="162" t="s">
        <v>484</v>
      </c>
    </row>
    <row r="288" spans="2:65" s="1" customFormat="1">
      <c r="B288" s="30"/>
      <c r="D288" s="163" t="s">
        <v>161</v>
      </c>
      <c r="F288" s="164" t="s">
        <v>485</v>
      </c>
      <c r="I288" s="126"/>
      <c r="L288" s="30"/>
      <c r="M288" s="165"/>
      <c r="T288" s="52"/>
      <c r="AT288" s="14" t="s">
        <v>161</v>
      </c>
      <c r="AU288" s="14" t="s">
        <v>87</v>
      </c>
    </row>
    <row r="289" spans="2:65" s="11" customFormat="1" ht="25.9" customHeight="1">
      <c r="B289" s="139"/>
      <c r="D289" s="140" t="s">
        <v>76</v>
      </c>
      <c r="E289" s="141" t="s">
        <v>486</v>
      </c>
      <c r="F289" s="141" t="s">
        <v>487</v>
      </c>
      <c r="I289" s="142"/>
      <c r="J289" s="143">
        <f>BK289</f>
        <v>0</v>
      </c>
      <c r="L289" s="139"/>
      <c r="M289" s="144"/>
      <c r="P289" s="145">
        <f>P290</f>
        <v>0</v>
      </c>
      <c r="R289" s="145">
        <f>R290</f>
        <v>0</v>
      </c>
      <c r="T289" s="146">
        <f>T290</f>
        <v>0</v>
      </c>
      <c r="AR289" s="140" t="s">
        <v>159</v>
      </c>
      <c r="AT289" s="147" t="s">
        <v>76</v>
      </c>
      <c r="AU289" s="147" t="s">
        <v>77</v>
      </c>
      <c r="AY289" s="140" t="s">
        <v>151</v>
      </c>
      <c r="BK289" s="148">
        <f>BK290</f>
        <v>0</v>
      </c>
    </row>
    <row r="290" spans="2:65" s="11" customFormat="1" ht="22.9" customHeight="1">
      <c r="B290" s="139"/>
      <c r="D290" s="140" t="s">
        <v>76</v>
      </c>
      <c r="E290" s="149" t="s">
        <v>488</v>
      </c>
      <c r="F290" s="149" t="s">
        <v>489</v>
      </c>
      <c r="I290" s="142"/>
      <c r="J290" s="150">
        <f>BK290</f>
        <v>0</v>
      </c>
      <c r="L290" s="139"/>
      <c r="M290" s="144"/>
      <c r="P290" s="145">
        <f>SUM(P291:P294)</f>
        <v>0</v>
      </c>
      <c r="R290" s="145">
        <f>SUM(R291:R294)</f>
        <v>0</v>
      </c>
      <c r="T290" s="146">
        <f>SUM(T291:T294)</f>
        <v>0</v>
      </c>
      <c r="AR290" s="140" t="s">
        <v>159</v>
      </c>
      <c r="AT290" s="147" t="s">
        <v>76</v>
      </c>
      <c r="AU290" s="147" t="s">
        <v>85</v>
      </c>
      <c r="AY290" s="140" t="s">
        <v>151</v>
      </c>
      <c r="BK290" s="148">
        <f>SUM(BK291:BK294)</f>
        <v>0</v>
      </c>
    </row>
    <row r="291" spans="2:65" s="1" customFormat="1" ht="16.5" customHeight="1">
      <c r="B291" s="30"/>
      <c r="C291" s="151" t="s">
        <v>490</v>
      </c>
      <c r="D291" s="151" t="s">
        <v>155</v>
      </c>
      <c r="E291" s="152" t="s">
        <v>491</v>
      </c>
      <c r="F291" s="153" t="s">
        <v>492</v>
      </c>
      <c r="G291" s="154" t="s">
        <v>260</v>
      </c>
      <c r="H291" s="155">
        <v>1</v>
      </c>
      <c r="I291" s="156"/>
      <c r="J291" s="157">
        <f>ROUND(I291*H291,2)</f>
        <v>0</v>
      </c>
      <c r="K291" s="158"/>
      <c r="L291" s="30"/>
      <c r="M291" s="159" t="s">
        <v>1</v>
      </c>
      <c r="N291" s="124" t="s">
        <v>42</v>
      </c>
      <c r="P291" s="160">
        <f>O291*H291</f>
        <v>0</v>
      </c>
      <c r="Q291" s="160">
        <v>0</v>
      </c>
      <c r="R291" s="160">
        <f>Q291*H291</f>
        <v>0</v>
      </c>
      <c r="S291" s="160">
        <v>0</v>
      </c>
      <c r="T291" s="161">
        <f>S291*H291</f>
        <v>0</v>
      </c>
      <c r="AR291" s="162" t="s">
        <v>177</v>
      </c>
      <c r="AT291" s="162" t="s">
        <v>155</v>
      </c>
      <c r="AU291" s="162" t="s">
        <v>87</v>
      </c>
      <c r="AY291" s="14" t="s">
        <v>151</v>
      </c>
      <c r="BE291" s="90">
        <f>IF(N291="základní",J291,0)</f>
        <v>0</v>
      </c>
      <c r="BF291" s="90">
        <f>IF(N291="snížená",J291,0)</f>
        <v>0</v>
      </c>
      <c r="BG291" s="90">
        <f>IF(N291="zákl. přenesená",J291,0)</f>
        <v>0</v>
      </c>
      <c r="BH291" s="90">
        <f>IF(N291="sníž. přenesená",J291,0)</f>
        <v>0</v>
      </c>
      <c r="BI291" s="90">
        <f>IF(N291="nulová",J291,0)</f>
        <v>0</v>
      </c>
      <c r="BJ291" s="14" t="s">
        <v>85</v>
      </c>
      <c r="BK291" s="90">
        <f>ROUND(I291*H291,2)</f>
        <v>0</v>
      </c>
      <c r="BL291" s="14" t="s">
        <v>177</v>
      </c>
      <c r="BM291" s="162" t="s">
        <v>493</v>
      </c>
    </row>
    <row r="292" spans="2:65" s="1" customFormat="1" ht="29.25">
      <c r="B292" s="30"/>
      <c r="D292" s="163" t="s">
        <v>161</v>
      </c>
      <c r="F292" s="164" t="s">
        <v>494</v>
      </c>
      <c r="I292" s="126"/>
      <c r="L292" s="30"/>
      <c r="M292" s="165"/>
      <c r="T292" s="52"/>
      <c r="AT292" s="14" t="s">
        <v>161</v>
      </c>
      <c r="AU292" s="14" t="s">
        <v>87</v>
      </c>
    </row>
    <row r="293" spans="2:65" s="1" customFormat="1" ht="16.5" customHeight="1">
      <c r="B293" s="30"/>
      <c r="C293" s="166" t="s">
        <v>495</v>
      </c>
      <c r="D293" s="166" t="s">
        <v>216</v>
      </c>
      <c r="E293" s="167" t="s">
        <v>496</v>
      </c>
      <c r="F293" s="168" t="s">
        <v>497</v>
      </c>
      <c r="G293" s="169" t="s">
        <v>1</v>
      </c>
      <c r="H293" s="170">
        <v>1</v>
      </c>
      <c r="I293" s="171"/>
      <c r="J293" s="172">
        <f>ROUND(I293*H293,2)</f>
        <v>0</v>
      </c>
      <c r="K293" s="173"/>
      <c r="L293" s="174"/>
      <c r="M293" s="175" t="s">
        <v>1</v>
      </c>
      <c r="N293" s="176" t="s">
        <v>42</v>
      </c>
      <c r="P293" s="160">
        <f>O293*H293</f>
        <v>0</v>
      </c>
      <c r="Q293" s="160">
        <v>0</v>
      </c>
      <c r="R293" s="160">
        <f>Q293*H293</f>
        <v>0</v>
      </c>
      <c r="S293" s="160">
        <v>0</v>
      </c>
      <c r="T293" s="161">
        <f>S293*H293</f>
        <v>0</v>
      </c>
      <c r="AR293" s="162" t="s">
        <v>177</v>
      </c>
      <c r="AT293" s="162" t="s">
        <v>216</v>
      </c>
      <c r="AU293" s="162" t="s">
        <v>87</v>
      </c>
      <c r="AY293" s="14" t="s">
        <v>151</v>
      </c>
      <c r="BE293" s="90">
        <f>IF(N293="základní",J293,0)</f>
        <v>0</v>
      </c>
      <c r="BF293" s="90">
        <f>IF(N293="snížená",J293,0)</f>
        <v>0</v>
      </c>
      <c r="BG293" s="90">
        <f>IF(N293="zákl. přenesená",J293,0)</f>
        <v>0</v>
      </c>
      <c r="BH293" s="90">
        <f>IF(N293="sníž. přenesená",J293,0)</f>
        <v>0</v>
      </c>
      <c r="BI293" s="90">
        <f>IF(N293="nulová",J293,0)</f>
        <v>0</v>
      </c>
      <c r="BJ293" s="14" t="s">
        <v>85</v>
      </c>
      <c r="BK293" s="90">
        <f>ROUND(I293*H293,2)</f>
        <v>0</v>
      </c>
      <c r="BL293" s="14" t="s">
        <v>177</v>
      </c>
      <c r="BM293" s="162" t="s">
        <v>498</v>
      </c>
    </row>
    <row r="294" spans="2:65" s="1" customFormat="1">
      <c r="B294" s="30"/>
      <c r="D294" s="163" t="s">
        <v>161</v>
      </c>
      <c r="F294" s="164" t="s">
        <v>499</v>
      </c>
      <c r="I294" s="126"/>
      <c r="L294" s="30"/>
      <c r="M294" s="184"/>
      <c r="N294" s="185"/>
      <c r="O294" s="185"/>
      <c r="P294" s="185"/>
      <c r="Q294" s="185"/>
      <c r="R294" s="185"/>
      <c r="S294" s="185"/>
      <c r="T294" s="186"/>
      <c r="AT294" s="14" t="s">
        <v>161</v>
      </c>
      <c r="AU294" s="14" t="s">
        <v>87</v>
      </c>
    </row>
    <row r="295" spans="2:65" s="1" customFormat="1" ht="6.95" customHeight="1">
      <c r="B295" s="41"/>
      <c r="C295" s="42"/>
      <c r="D295" s="42"/>
      <c r="E295" s="42"/>
      <c r="F295" s="42"/>
      <c r="G295" s="42"/>
      <c r="H295" s="42"/>
      <c r="I295" s="42"/>
      <c r="J295" s="42"/>
      <c r="K295" s="42"/>
      <c r="L295" s="30"/>
    </row>
  </sheetData>
  <sheetProtection formatColumns="0" formatRows="0" autoFilter="0"/>
  <autoFilter ref="C141:K294" xr:uid="{00000000-0009-0000-0000-000001000000}"/>
  <mergeCells count="14">
    <mergeCell ref="D120:F120"/>
    <mergeCell ref="E132:H132"/>
    <mergeCell ref="E134:H134"/>
    <mergeCell ref="L2:V2"/>
    <mergeCell ref="E87:H87"/>
    <mergeCell ref="D116:F116"/>
    <mergeCell ref="D117:F117"/>
    <mergeCell ref="D118:F118"/>
    <mergeCell ref="D119:F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31"/>
  <sheetViews>
    <sheetView showGridLines="0" workbookViewId="0">
      <selection activeCell="E10" sqref="E1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90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87</v>
      </c>
    </row>
    <row r="4" spans="2:46" ht="24.95" customHeight="1">
      <c r="B4" s="17"/>
      <c r="D4" s="18" t="s">
        <v>103</v>
      </c>
      <c r="L4" s="17"/>
      <c r="M4" s="9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26.25" customHeight="1">
      <c r="B7" s="17"/>
      <c r="E7" s="231" t="str">
        <f>'Rekapitulace stavby'!K6</f>
        <v>Vybudování odborné učebny pro výuku informatiky</v>
      </c>
      <c r="F7" s="232"/>
      <c r="G7" s="232"/>
      <c r="H7" s="232"/>
      <c r="L7" s="17"/>
    </row>
    <row r="8" spans="2:46" s="1" customFormat="1" ht="12" customHeight="1">
      <c r="B8" s="30"/>
      <c r="D8" s="24" t="s">
        <v>104</v>
      </c>
      <c r="L8" s="30"/>
    </row>
    <row r="9" spans="2:46" s="1" customFormat="1" ht="16.5" customHeight="1">
      <c r="B9" s="30"/>
      <c r="E9" s="222" t="s">
        <v>1108</v>
      </c>
      <c r="F9" s="233"/>
      <c r="G9" s="233"/>
      <c r="H9" s="233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4" t="s">
        <v>17</v>
      </c>
      <c r="F11" s="22" t="s">
        <v>1</v>
      </c>
      <c r="I11" s="24" t="s">
        <v>18</v>
      </c>
      <c r="J11" s="22" t="s">
        <v>1</v>
      </c>
      <c r="L11" s="30"/>
    </row>
    <row r="12" spans="2:46" s="1" customFormat="1" ht="12" customHeight="1">
      <c r="B12" s="30"/>
      <c r="D12" s="24" t="s">
        <v>19</v>
      </c>
      <c r="F12" s="22" t="s">
        <v>20</v>
      </c>
      <c r="I12" s="24" t="s">
        <v>21</v>
      </c>
      <c r="J12" s="49" t="str">
        <f>'Rekapitulace stavby'!AN8</f>
        <v>28. 8. 2023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4" t="s">
        <v>23</v>
      </c>
      <c r="I14" s="24" t="s">
        <v>24</v>
      </c>
      <c r="J14" s="22" t="s">
        <v>25</v>
      </c>
      <c r="L14" s="30"/>
    </row>
    <row r="15" spans="2:46" s="1" customFormat="1" ht="18" customHeight="1">
      <c r="B15" s="30"/>
      <c r="E15" s="22" t="s">
        <v>26</v>
      </c>
      <c r="I15" s="24" t="s">
        <v>27</v>
      </c>
      <c r="J15" s="22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4" t="s">
        <v>28</v>
      </c>
      <c r="I17" s="24" t="s">
        <v>24</v>
      </c>
      <c r="J17" s="25" t="str">
        <f>'Rekapitulace stavby'!AN13</f>
        <v>Vyplň údaj</v>
      </c>
      <c r="L17" s="30"/>
    </row>
    <row r="18" spans="2:12" s="1" customFormat="1" ht="18" customHeight="1">
      <c r="B18" s="30"/>
      <c r="E18" s="234" t="str">
        <f>'Rekapitulace stavby'!E14</f>
        <v>Vyplň údaj</v>
      </c>
      <c r="F18" s="200"/>
      <c r="G18" s="200"/>
      <c r="H18" s="200"/>
      <c r="I18" s="24" t="s">
        <v>27</v>
      </c>
      <c r="J18" s="25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4" t="s">
        <v>30</v>
      </c>
      <c r="I20" s="24" t="s">
        <v>24</v>
      </c>
      <c r="J20" s="22" t="str">
        <f>IF('Rekapitulace stavby'!AN16="","",'Rekapitulace stavby'!AN16)</f>
        <v/>
      </c>
      <c r="L20" s="30"/>
    </row>
    <row r="21" spans="2:12" s="1" customFormat="1" ht="18" customHeight="1">
      <c r="B21" s="30"/>
      <c r="E21" s="22" t="str">
        <f>IF('Rekapitulace stavby'!E17="","",'Rekapitulace stavby'!E17)</f>
        <v xml:space="preserve"> </v>
      </c>
      <c r="I21" s="24" t="s">
        <v>27</v>
      </c>
      <c r="J21" s="22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4" t="s">
        <v>33</v>
      </c>
      <c r="I23" s="24" t="s">
        <v>24</v>
      </c>
      <c r="J23" s="22" t="str">
        <f>IF('Rekapitulace stavby'!AN19="","",'Rekapitulace stavby'!AN19)</f>
        <v/>
      </c>
      <c r="L23" s="30"/>
    </row>
    <row r="24" spans="2:12" s="1" customFormat="1" ht="18" customHeight="1">
      <c r="B24" s="30"/>
      <c r="E24" s="22" t="str">
        <f>IF('Rekapitulace stavby'!E20="","",'Rekapitulace stavby'!E20)</f>
        <v xml:space="preserve"> </v>
      </c>
      <c r="I24" s="24" t="s">
        <v>27</v>
      </c>
      <c r="J24" s="22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4" t="s">
        <v>34</v>
      </c>
      <c r="L26" s="30"/>
    </row>
    <row r="27" spans="2:12" s="7" customFormat="1" ht="16.5" customHeight="1">
      <c r="B27" s="98"/>
      <c r="E27" s="204" t="s">
        <v>1</v>
      </c>
      <c r="F27" s="204"/>
      <c r="G27" s="204"/>
      <c r="H27" s="204"/>
      <c r="L27" s="98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0"/>
      <c r="E29" s="50"/>
      <c r="F29" s="50"/>
      <c r="G29" s="50"/>
      <c r="H29" s="50"/>
      <c r="I29" s="50"/>
      <c r="J29" s="50"/>
      <c r="K29" s="50"/>
      <c r="L29" s="30"/>
    </row>
    <row r="30" spans="2:12" s="1" customFormat="1" ht="14.45" customHeight="1">
      <c r="B30" s="30"/>
      <c r="D30" s="22" t="s">
        <v>105</v>
      </c>
      <c r="J30" s="99">
        <f>J96</f>
        <v>0</v>
      </c>
      <c r="L30" s="30"/>
    </row>
    <row r="31" spans="2:12" s="1" customFormat="1" ht="14.45" customHeight="1">
      <c r="B31" s="30"/>
      <c r="D31" s="29" t="s">
        <v>97</v>
      </c>
      <c r="J31" s="99">
        <f>J112</f>
        <v>0</v>
      </c>
      <c r="L31" s="30"/>
    </row>
    <row r="32" spans="2:12" s="1" customFormat="1" ht="25.35" customHeight="1">
      <c r="B32" s="30"/>
      <c r="D32" s="100" t="s">
        <v>37</v>
      </c>
      <c r="J32" s="62">
        <f>ROUND(J30 + J31, 2)</f>
        <v>0</v>
      </c>
      <c r="L32" s="30"/>
    </row>
    <row r="33" spans="2:12" s="1" customFormat="1" ht="6.95" customHeight="1">
      <c r="B33" s="30"/>
      <c r="D33" s="50"/>
      <c r="E33" s="50"/>
      <c r="F33" s="50"/>
      <c r="G33" s="50"/>
      <c r="H33" s="50"/>
      <c r="I33" s="50"/>
      <c r="J33" s="50"/>
      <c r="K33" s="50"/>
      <c r="L33" s="30"/>
    </row>
    <row r="34" spans="2:12" s="1" customFormat="1" ht="14.45" customHeight="1">
      <c r="B34" s="30"/>
      <c r="F34" s="101" t="s">
        <v>39</v>
      </c>
      <c r="I34" s="101" t="s">
        <v>38</v>
      </c>
      <c r="J34" s="101" t="s">
        <v>40</v>
      </c>
      <c r="L34" s="30"/>
    </row>
    <row r="35" spans="2:12" s="1" customFormat="1" ht="14.45" customHeight="1">
      <c r="B35" s="30"/>
      <c r="D35" s="102" t="s">
        <v>41</v>
      </c>
      <c r="E35" s="24" t="s">
        <v>42</v>
      </c>
      <c r="F35" s="103">
        <f>ROUND((SUM(BE112:BE119) + SUM(BE139:BE430)),  2)</f>
        <v>0</v>
      </c>
      <c r="I35" s="104">
        <v>0.21</v>
      </c>
      <c r="J35" s="103">
        <f>ROUND(((SUM(BE112:BE119) + SUM(BE139:BE430))*I35),  2)</f>
        <v>0</v>
      </c>
      <c r="L35" s="30"/>
    </row>
    <row r="36" spans="2:12" s="1" customFormat="1" ht="14.45" customHeight="1">
      <c r="B36" s="30"/>
      <c r="E36" s="24" t="s">
        <v>43</v>
      </c>
      <c r="F36" s="103">
        <f>ROUND((SUM(BF112:BF119) + SUM(BF139:BF430)),  2)</f>
        <v>0</v>
      </c>
      <c r="I36" s="104">
        <v>0.15</v>
      </c>
      <c r="J36" s="103">
        <f>ROUND(((SUM(BF112:BF119) + SUM(BF139:BF430))*I36),  2)</f>
        <v>0</v>
      </c>
      <c r="L36" s="30"/>
    </row>
    <row r="37" spans="2:12" s="1" customFormat="1" ht="14.45" hidden="1" customHeight="1">
      <c r="B37" s="30"/>
      <c r="E37" s="24" t="s">
        <v>44</v>
      </c>
      <c r="F37" s="103">
        <f>ROUND((SUM(BG112:BG119) + SUM(BG139:BG430)),  2)</f>
        <v>0</v>
      </c>
      <c r="I37" s="104">
        <v>0.21</v>
      </c>
      <c r="J37" s="103">
        <f>0</f>
        <v>0</v>
      </c>
      <c r="L37" s="30"/>
    </row>
    <row r="38" spans="2:12" s="1" customFormat="1" ht="14.45" hidden="1" customHeight="1">
      <c r="B38" s="30"/>
      <c r="E38" s="24" t="s">
        <v>45</v>
      </c>
      <c r="F38" s="103">
        <f>ROUND((SUM(BH112:BH119) + SUM(BH139:BH430)),  2)</f>
        <v>0</v>
      </c>
      <c r="I38" s="104">
        <v>0.15</v>
      </c>
      <c r="J38" s="103">
        <f>0</f>
        <v>0</v>
      </c>
      <c r="L38" s="30"/>
    </row>
    <row r="39" spans="2:12" s="1" customFormat="1" ht="14.45" hidden="1" customHeight="1">
      <c r="B39" s="30"/>
      <c r="E39" s="24" t="s">
        <v>46</v>
      </c>
      <c r="F39" s="103">
        <f>ROUND((SUM(BI112:BI119) + SUM(BI139:BI430)),  2)</f>
        <v>0</v>
      </c>
      <c r="I39" s="104">
        <v>0</v>
      </c>
      <c r="J39" s="103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105" t="s">
        <v>47</v>
      </c>
      <c r="E41" s="53"/>
      <c r="F41" s="53"/>
      <c r="G41" s="106" t="s">
        <v>48</v>
      </c>
      <c r="H41" s="107" t="s">
        <v>49</v>
      </c>
      <c r="I41" s="53"/>
      <c r="J41" s="108">
        <f>SUM(J32:J39)</f>
        <v>0</v>
      </c>
      <c r="K41" s="109"/>
      <c r="L41" s="30"/>
    </row>
    <row r="42" spans="2:12" s="1" customFormat="1" ht="14.45" customHeight="1">
      <c r="B42" s="30"/>
      <c r="L42" s="30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30"/>
      <c r="D50" s="38" t="s">
        <v>50</v>
      </c>
      <c r="E50" s="39"/>
      <c r="F50" s="39"/>
      <c r="G50" s="38" t="s">
        <v>51</v>
      </c>
      <c r="H50" s="39"/>
      <c r="I50" s="39"/>
      <c r="J50" s="39"/>
      <c r="K50" s="39"/>
      <c r="L50" s="30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30"/>
      <c r="D61" s="40" t="s">
        <v>52</v>
      </c>
      <c r="E61" s="32"/>
      <c r="F61" s="110" t="s">
        <v>53</v>
      </c>
      <c r="G61" s="40" t="s">
        <v>52</v>
      </c>
      <c r="H61" s="32"/>
      <c r="I61" s="32"/>
      <c r="J61" s="111" t="s">
        <v>53</v>
      </c>
      <c r="K61" s="32"/>
      <c r="L61" s="30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30"/>
      <c r="D65" s="38" t="s">
        <v>54</v>
      </c>
      <c r="E65" s="39"/>
      <c r="F65" s="39"/>
      <c r="G65" s="38" t="s">
        <v>55</v>
      </c>
      <c r="H65" s="39"/>
      <c r="I65" s="39"/>
      <c r="J65" s="39"/>
      <c r="K65" s="39"/>
      <c r="L65" s="30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30"/>
      <c r="D76" s="40" t="s">
        <v>52</v>
      </c>
      <c r="E76" s="32"/>
      <c r="F76" s="110" t="s">
        <v>53</v>
      </c>
      <c r="G76" s="40" t="s">
        <v>52</v>
      </c>
      <c r="H76" s="32"/>
      <c r="I76" s="32"/>
      <c r="J76" s="111" t="s">
        <v>53</v>
      </c>
      <c r="K76" s="32"/>
      <c r="L76" s="30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0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0"/>
    </row>
    <row r="82" spans="2:47" s="1" customFormat="1" ht="24.95" customHeight="1">
      <c r="B82" s="30"/>
      <c r="C82" s="18" t="s">
        <v>106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4" t="s">
        <v>16</v>
      </c>
      <c r="L84" s="30"/>
    </row>
    <row r="85" spans="2:47" s="1" customFormat="1" ht="26.25" customHeight="1">
      <c r="B85" s="30"/>
      <c r="E85" s="231" t="str">
        <f>E7</f>
        <v>Vybudování odborné učebny pro výuku informatiky</v>
      </c>
      <c r="F85" s="232"/>
      <c r="G85" s="232"/>
      <c r="H85" s="232"/>
      <c r="L85" s="30"/>
    </row>
    <row r="86" spans="2:47" s="1" customFormat="1" ht="12" customHeight="1">
      <c r="B86" s="30"/>
      <c r="C86" s="24" t="s">
        <v>104</v>
      </c>
      <c r="L86" s="30"/>
    </row>
    <row r="87" spans="2:47" s="1" customFormat="1" ht="16.5" customHeight="1">
      <c r="B87" s="30"/>
      <c r="E87" s="222" t="str">
        <f>E9</f>
        <v>1.2 - učebna pro výuku informatiky, uč. 211, žluté patro - elektro</v>
      </c>
      <c r="F87" s="233"/>
      <c r="G87" s="233"/>
      <c r="H87" s="23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4" t="s">
        <v>19</v>
      </c>
      <c r="F89" s="22" t="str">
        <f>F12</f>
        <v>Bakalovo nábřeží 8</v>
      </c>
      <c r="I89" s="24" t="s">
        <v>21</v>
      </c>
      <c r="J89" s="49" t="str">
        <f>IF(J12="","",J12)</f>
        <v>28. 8. 2023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4" t="s">
        <v>23</v>
      </c>
      <c r="F91" s="22" t="str">
        <f>E15</f>
        <v xml:space="preserve">Základní škola Brno, Bakalovo nábřeží 8, p. o. </v>
      </c>
      <c r="I91" s="24" t="s">
        <v>30</v>
      </c>
      <c r="J91" s="27" t="str">
        <f>E21</f>
        <v xml:space="preserve"> </v>
      </c>
      <c r="L91" s="30"/>
    </row>
    <row r="92" spans="2:47" s="1" customFormat="1" ht="15.2" customHeight="1">
      <c r="B92" s="30"/>
      <c r="C92" s="24" t="s">
        <v>28</v>
      </c>
      <c r="F92" s="22" t="str">
        <f>IF(E18="","",E18)</f>
        <v>Vyplň údaj</v>
      </c>
      <c r="I92" s="24" t="s">
        <v>33</v>
      </c>
      <c r="J92" s="27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12" t="s">
        <v>107</v>
      </c>
      <c r="D94" s="95"/>
      <c r="E94" s="95"/>
      <c r="F94" s="95"/>
      <c r="G94" s="95"/>
      <c r="H94" s="95"/>
      <c r="I94" s="95"/>
      <c r="J94" s="113" t="s">
        <v>108</v>
      </c>
      <c r="K94" s="95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14" t="s">
        <v>109</v>
      </c>
      <c r="J96" s="62">
        <f>J139</f>
        <v>0</v>
      </c>
      <c r="L96" s="30"/>
      <c r="AU96" s="14" t="s">
        <v>110</v>
      </c>
    </row>
    <row r="97" spans="2:14" s="8" customFormat="1" ht="24.95" customHeight="1">
      <c r="B97" s="115"/>
      <c r="D97" s="116" t="s">
        <v>111</v>
      </c>
      <c r="E97" s="117"/>
      <c r="F97" s="117"/>
      <c r="G97" s="117"/>
      <c r="H97" s="117"/>
      <c r="I97" s="117"/>
      <c r="J97" s="118">
        <f>J140</f>
        <v>0</v>
      </c>
      <c r="L97" s="115"/>
    </row>
    <row r="98" spans="2:14" s="9" customFormat="1" ht="19.899999999999999" customHeight="1">
      <c r="B98" s="119"/>
      <c r="D98" s="120" t="s">
        <v>114</v>
      </c>
      <c r="E98" s="121"/>
      <c r="F98" s="121"/>
      <c r="G98" s="121"/>
      <c r="H98" s="121"/>
      <c r="I98" s="121"/>
      <c r="J98" s="122">
        <f>J141</f>
        <v>0</v>
      </c>
      <c r="L98" s="119"/>
    </row>
    <row r="99" spans="2:14" s="9" customFormat="1" ht="19.899999999999999" customHeight="1">
      <c r="B99" s="119"/>
      <c r="D99" s="120" t="s">
        <v>115</v>
      </c>
      <c r="E99" s="121"/>
      <c r="F99" s="121"/>
      <c r="G99" s="121"/>
      <c r="H99" s="121"/>
      <c r="I99" s="121"/>
      <c r="J99" s="122">
        <f>J154</f>
        <v>0</v>
      </c>
      <c r="L99" s="119"/>
    </row>
    <row r="100" spans="2:14" s="8" customFormat="1" ht="24.95" customHeight="1">
      <c r="B100" s="115"/>
      <c r="D100" s="116" t="s">
        <v>116</v>
      </c>
      <c r="E100" s="117"/>
      <c r="F100" s="117"/>
      <c r="G100" s="117"/>
      <c r="H100" s="117"/>
      <c r="I100" s="117"/>
      <c r="J100" s="118">
        <f>J163</f>
        <v>0</v>
      </c>
      <c r="L100" s="115"/>
    </row>
    <row r="101" spans="2:14" s="9" customFormat="1" ht="19.899999999999999" customHeight="1">
      <c r="B101" s="119"/>
      <c r="D101" s="120" t="s">
        <v>500</v>
      </c>
      <c r="E101" s="121"/>
      <c r="F101" s="121"/>
      <c r="G101" s="121"/>
      <c r="H101" s="121"/>
      <c r="I101" s="121"/>
      <c r="J101" s="122">
        <f>J164</f>
        <v>0</v>
      </c>
      <c r="L101" s="119"/>
    </row>
    <row r="102" spans="2:14" s="9" customFormat="1" ht="14.85" customHeight="1">
      <c r="B102" s="119"/>
      <c r="D102" s="120" t="s">
        <v>501</v>
      </c>
      <c r="E102" s="121"/>
      <c r="F102" s="121"/>
      <c r="G102" s="121"/>
      <c r="H102" s="121"/>
      <c r="I102" s="121"/>
      <c r="J102" s="122">
        <f>J165</f>
        <v>0</v>
      </c>
      <c r="L102" s="119"/>
    </row>
    <row r="103" spans="2:14" s="9" customFormat="1" ht="14.85" customHeight="1">
      <c r="B103" s="119"/>
      <c r="D103" s="120" t="s">
        <v>502</v>
      </c>
      <c r="E103" s="121"/>
      <c r="F103" s="121"/>
      <c r="G103" s="121"/>
      <c r="H103" s="121"/>
      <c r="I103" s="121"/>
      <c r="J103" s="122">
        <f>J295</f>
        <v>0</v>
      </c>
      <c r="L103" s="119"/>
    </row>
    <row r="104" spans="2:14" s="9" customFormat="1" ht="14.85" customHeight="1">
      <c r="B104" s="119"/>
      <c r="D104" s="120" t="s">
        <v>503</v>
      </c>
      <c r="E104" s="121"/>
      <c r="F104" s="121"/>
      <c r="G104" s="121"/>
      <c r="H104" s="121"/>
      <c r="I104" s="121"/>
      <c r="J104" s="122">
        <f>J314</f>
        <v>0</v>
      </c>
      <c r="L104" s="119"/>
    </row>
    <row r="105" spans="2:14" s="9" customFormat="1" ht="14.85" customHeight="1">
      <c r="B105" s="119"/>
      <c r="D105" s="120" t="s">
        <v>504</v>
      </c>
      <c r="E105" s="121"/>
      <c r="F105" s="121"/>
      <c r="G105" s="121"/>
      <c r="H105" s="121"/>
      <c r="I105" s="121"/>
      <c r="J105" s="122">
        <f>J329</f>
        <v>0</v>
      </c>
      <c r="L105" s="119"/>
    </row>
    <row r="106" spans="2:14" s="9" customFormat="1" ht="19.899999999999999" customHeight="1">
      <c r="B106" s="119"/>
      <c r="D106" s="120" t="s">
        <v>505</v>
      </c>
      <c r="E106" s="121"/>
      <c r="F106" s="121"/>
      <c r="G106" s="121"/>
      <c r="H106" s="121"/>
      <c r="I106" s="121"/>
      <c r="J106" s="122">
        <f>J350</f>
        <v>0</v>
      </c>
      <c r="L106" s="119"/>
    </row>
    <row r="107" spans="2:14" s="9" customFormat="1" ht="14.85" customHeight="1">
      <c r="B107" s="119"/>
      <c r="D107" s="120" t="s">
        <v>506</v>
      </c>
      <c r="E107" s="121"/>
      <c r="F107" s="121"/>
      <c r="G107" s="121"/>
      <c r="H107" s="121"/>
      <c r="I107" s="121"/>
      <c r="J107" s="122">
        <f>J351</f>
        <v>0</v>
      </c>
      <c r="L107" s="119"/>
    </row>
    <row r="108" spans="2:14" s="9" customFormat="1" ht="14.85" customHeight="1">
      <c r="B108" s="119"/>
      <c r="D108" s="120" t="s">
        <v>507</v>
      </c>
      <c r="E108" s="121"/>
      <c r="F108" s="121"/>
      <c r="G108" s="121"/>
      <c r="H108" s="121"/>
      <c r="I108" s="121"/>
      <c r="J108" s="122">
        <f>J409</f>
        <v>0</v>
      </c>
      <c r="L108" s="119"/>
    </row>
    <row r="109" spans="2:14" s="9" customFormat="1" ht="19.899999999999999" customHeight="1">
      <c r="B109" s="119"/>
      <c r="D109" s="120" t="s">
        <v>508</v>
      </c>
      <c r="E109" s="121"/>
      <c r="F109" s="121"/>
      <c r="G109" s="121"/>
      <c r="H109" s="121"/>
      <c r="I109" s="121"/>
      <c r="J109" s="122">
        <f>J414</f>
        <v>0</v>
      </c>
      <c r="L109" s="119"/>
    </row>
    <row r="110" spans="2:14" s="1" customFormat="1" ht="21.75" customHeight="1">
      <c r="B110" s="30"/>
      <c r="L110" s="30"/>
    </row>
    <row r="111" spans="2:14" s="1" customFormat="1" ht="6.95" customHeight="1">
      <c r="B111" s="30"/>
      <c r="L111" s="30"/>
    </row>
    <row r="112" spans="2:14" s="1" customFormat="1" ht="29.25" customHeight="1">
      <c r="B112" s="30"/>
      <c r="C112" s="114" t="s">
        <v>127</v>
      </c>
      <c r="J112" s="123">
        <f>ROUND(J113 + J114 + J115 + J116 + J117 + J118,2)</f>
        <v>0</v>
      </c>
      <c r="L112" s="30"/>
      <c r="N112" s="124" t="s">
        <v>41</v>
      </c>
    </row>
    <row r="113" spans="2:65" s="1" customFormat="1" ht="18" customHeight="1">
      <c r="B113" s="30"/>
      <c r="D113" s="209" t="s">
        <v>128</v>
      </c>
      <c r="E113" s="210"/>
      <c r="F113" s="210"/>
      <c r="J113" s="86">
        <v>0</v>
      </c>
      <c r="L113" s="125"/>
      <c r="M113" s="126"/>
      <c r="N113" s="127" t="s">
        <v>42</v>
      </c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8" t="s">
        <v>129</v>
      </c>
      <c r="AZ113" s="126"/>
      <c r="BA113" s="126"/>
      <c r="BB113" s="126"/>
      <c r="BC113" s="126"/>
      <c r="BD113" s="126"/>
      <c r="BE113" s="129">
        <f t="shared" ref="BE113:BE118" si="0">IF(N113="základní",J113,0)</f>
        <v>0</v>
      </c>
      <c r="BF113" s="129">
        <f t="shared" ref="BF113:BF118" si="1">IF(N113="snížená",J113,0)</f>
        <v>0</v>
      </c>
      <c r="BG113" s="129">
        <f t="shared" ref="BG113:BG118" si="2">IF(N113="zákl. přenesená",J113,0)</f>
        <v>0</v>
      </c>
      <c r="BH113" s="129">
        <f t="shared" ref="BH113:BH118" si="3">IF(N113="sníž. přenesená",J113,0)</f>
        <v>0</v>
      </c>
      <c r="BI113" s="129">
        <f t="shared" ref="BI113:BI118" si="4">IF(N113="nulová",J113,0)</f>
        <v>0</v>
      </c>
      <c r="BJ113" s="128" t="s">
        <v>85</v>
      </c>
      <c r="BK113" s="126"/>
      <c r="BL113" s="126"/>
      <c r="BM113" s="126"/>
    </row>
    <row r="114" spans="2:65" s="1" customFormat="1" ht="18" customHeight="1">
      <c r="B114" s="30"/>
      <c r="D114" s="209" t="s">
        <v>130</v>
      </c>
      <c r="E114" s="210"/>
      <c r="F114" s="210"/>
      <c r="J114" s="86">
        <v>0</v>
      </c>
      <c r="L114" s="125"/>
      <c r="M114" s="126"/>
      <c r="N114" s="127" t="s">
        <v>42</v>
      </c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8" t="s">
        <v>129</v>
      </c>
      <c r="AZ114" s="126"/>
      <c r="BA114" s="126"/>
      <c r="BB114" s="126"/>
      <c r="BC114" s="126"/>
      <c r="BD114" s="126"/>
      <c r="BE114" s="129">
        <f t="shared" si="0"/>
        <v>0</v>
      </c>
      <c r="BF114" s="129">
        <f t="shared" si="1"/>
        <v>0</v>
      </c>
      <c r="BG114" s="129">
        <f t="shared" si="2"/>
        <v>0</v>
      </c>
      <c r="BH114" s="129">
        <f t="shared" si="3"/>
        <v>0</v>
      </c>
      <c r="BI114" s="129">
        <f t="shared" si="4"/>
        <v>0</v>
      </c>
      <c r="BJ114" s="128" t="s">
        <v>85</v>
      </c>
      <c r="BK114" s="126"/>
      <c r="BL114" s="126"/>
      <c r="BM114" s="126"/>
    </row>
    <row r="115" spans="2:65" s="1" customFormat="1" ht="18" customHeight="1">
      <c r="B115" s="30"/>
      <c r="D115" s="209" t="s">
        <v>131</v>
      </c>
      <c r="E115" s="210"/>
      <c r="F115" s="210"/>
      <c r="J115" s="86">
        <v>0</v>
      </c>
      <c r="L115" s="125"/>
      <c r="M115" s="126"/>
      <c r="N115" s="127" t="s">
        <v>42</v>
      </c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8" t="s">
        <v>129</v>
      </c>
      <c r="AZ115" s="126"/>
      <c r="BA115" s="126"/>
      <c r="BB115" s="126"/>
      <c r="BC115" s="126"/>
      <c r="BD115" s="126"/>
      <c r="BE115" s="129">
        <f t="shared" si="0"/>
        <v>0</v>
      </c>
      <c r="BF115" s="129">
        <f t="shared" si="1"/>
        <v>0</v>
      </c>
      <c r="BG115" s="129">
        <f t="shared" si="2"/>
        <v>0</v>
      </c>
      <c r="BH115" s="129">
        <f t="shared" si="3"/>
        <v>0</v>
      </c>
      <c r="BI115" s="129">
        <f t="shared" si="4"/>
        <v>0</v>
      </c>
      <c r="BJ115" s="128" t="s">
        <v>85</v>
      </c>
      <c r="BK115" s="126"/>
      <c r="BL115" s="126"/>
      <c r="BM115" s="126"/>
    </row>
    <row r="116" spans="2:65" s="1" customFormat="1" ht="18" customHeight="1">
      <c r="B116" s="30"/>
      <c r="D116" s="209" t="s">
        <v>132</v>
      </c>
      <c r="E116" s="210"/>
      <c r="F116" s="210"/>
      <c r="J116" s="86">
        <v>0</v>
      </c>
      <c r="L116" s="125"/>
      <c r="M116" s="126"/>
      <c r="N116" s="127" t="s">
        <v>42</v>
      </c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8" t="s">
        <v>129</v>
      </c>
      <c r="AZ116" s="126"/>
      <c r="BA116" s="126"/>
      <c r="BB116" s="126"/>
      <c r="BC116" s="126"/>
      <c r="BD116" s="126"/>
      <c r="BE116" s="129">
        <f t="shared" si="0"/>
        <v>0</v>
      </c>
      <c r="BF116" s="129">
        <f t="shared" si="1"/>
        <v>0</v>
      </c>
      <c r="BG116" s="129">
        <f t="shared" si="2"/>
        <v>0</v>
      </c>
      <c r="BH116" s="129">
        <f t="shared" si="3"/>
        <v>0</v>
      </c>
      <c r="BI116" s="129">
        <f t="shared" si="4"/>
        <v>0</v>
      </c>
      <c r="BJ116" s="128" t="s">
        <v>85</v>
      </c>
      <c r="BK116" s="126"/>
      <c r="BL116" s="126"/>
      <c r="BM116" s="126"/>
    </row>
    <row r="117" spans="2:65" s="1" customFormat="1" ht="18" customHeight="1">
      <c r="B117" s="30"/>
      <c r="D117" s="209" t="s">
        <v>133</v>
      </c>
      <c r="E117" s="210"/>
      <c r="F117" s="210"/>
      <c r="J117" s="86">
        <v>0</v>
      </c>
      <c r="L117" s="125"/>
      <c r="M117" s="126"/>
      <c r="N117" s="127" t="s">
        <v>42</v>
      </c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8" t="s">
        <v>129</v>
      </c>
      <c r="AZ117" s="126"/>
      <c r="BA117" s="126"/>
      <c r="BB117" s="126"/>
      <c r="BC117" s="126"/>
      <c r="BD117" s="126"/>
      <c r="BE117" s="129">
        <f t="shared" si="0"/>
        <v>0</v>
      </c>
      <c r="BF117" s="129">
        <f t="shared" si="1"/>
        <v>0</v>
      </c>
      <c r="BG117" s="129">
        <f t="shared" si="2"/>
        <v>0</v>
      </c>
      <c r="BH117" s="129">
        <f t="shared" si="3"/>
        <v>0</v>
      </c>
      <c r="BI117" s="129">
        <f t="shared" si="4"/>
        <v>0</v>
      </c>
      <c r="BJ117" s="128" t="s">
        <v>85</v>
      </c>
      <c r="BK117" s="126"/>
      <c r="BL117" s="126"/>
      <c r="BM117" s="126"/>
    </row>
    <row r="118" spans="2:65" s="1" customFormat="1" ht="18" customHeight="1">
      <c r="B118" s="30"/>
      <c r="D118" s="85" t="s">
        <v>134</v>
      </c>
      <c r="J118" s="86">
        <f>ROUND(J30*T118,2)</f>
        <v>0</v>
      </c>
      <c r="L118" s="125"/>
      <c r="M118" s="126"/>
      <c r="N118" s="127" t="s">
        <v>42</v>
      </c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8" t="s">
        <v>135</v>
      </c>
      <c r="AZ118" s="126"/>
      <c r="BA118" s="126"/>
      <c r="BB118" s="126"/>
      <c r="BC118" s="126"/>
      <c r="BD118" s="126"/>
      <c r="BE118" s="129">
        <f t="shared" si="0"/>
        <v>0</v>
      </c>
      <c r="BF118" s="129">
        <f t="shared" si="1"/>
        <v>0</v>
      </c>
      <c r="BG118" s="129">
        <f t="shared" si="2"/>
        <v>0</v>
      </c>
      <c r="BH118" s="129">
        <f t="shared" si="3"/>
        <v>0</v>
      </c>
      <c r="BI118" s="129">
        <f t="shared" si="4"/>
        <v>0</v>
      </c>
      <c r="BJ118" s="128" t="s">
        <v>85</v>
      </c>
      <c r="BK118" s="126"/>
      <c r="BL118" s="126"/>
      <c r="BM118" s="126"/>
    </row>
    <row r="119" spans="2:65" s="1" customFormat="1">
      <c r="B119" s="30"/>
      <c r="L119" s="30"/>
    </row>
    <row r="120" spans="2:65" s="1" customFormat="1" ht="29.25" customHeight="1">
      <c r="B120" s="30"/>
      <c r="C120" s="94" t="s">
        <v>102</v>
      </c>
      <c r="D120" s="95"/>
      <c r="E120" s="95"/>
      <c r="F120" s="95"/>
      <c r="G120" s="95"/>
      <c r="H120" s="95"/>
      <c r="I120" s="95"/>
      <c r="J120" s="96">
        <f>ROUND(J96+J112,2)</f>
        <v>0</v>
      </c>
      <c r="K120" s="95"/>
      <c r="L120" s="30"/>
    </row>
    <row r="121" spans="2:65" s="1" customFormat="1" ht="6.95" customHeight="1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30"/>
    </row>
    <row r="125" spans="2:65" s="1" customFormat="1" ht="6.95" customHeight="1"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30"/>
    </row>
    <row r="126" spans="2:65" s="1" customFormat="1" ht="24.95" customHeight="1">
      <c r="B126" s="30"/>
      <c r="C126" s="18" t="s">
        <v>136</v>
      </c>
      <c r="L126" s="30"/>
    </row>
    <row r="127" spans="2:65" s="1" customFormat="1" ht="6.95" customHeight="1">
      <c r="B127" s="30"/>
      <c r="L127" s="30"/>
    </row>
    <row r="128" spans="2:65" s="1" customFormat="1" ht="12" customHeight="1">
      <c r="B128" s="30"/>
      <c r="C128" s="24" t="s">
        <v>16</v>
      </c>
      <c r="L128" s="30"/>
    </row>
    <row r="129" spans="2:65" s="1" customFormat="1" ht="26.25" customHeight="1">
      <c r="B129" s="30"/>
      <c r="E129" s="231" t="str">
        <f>E7</f>
        <v>Vybudování odborné učebny pro výuku informatiky</v>
      </c>
      <c r="F129" s="232"/>
      <c r="G129" s="232"/>
      <c r="H129" s="232"/>
      <c r="L129" s="30"/>
    </row>
    <row r="130" spans="2:65" s="1" customFormat="1" ht="12" customHeight="1">
      <c r="B130" s="30"/>
      <c r="C130" s="24" t="s">
        <v>104</v>
      </c>
      <c r="L130" s="30"/>
    </row>
    <row r="131" spans="2:65" s="1" customFormat="1" ht="16.5" customHeight="1">
      <c r="B131" s="30"/>
      <c r="E131" s="222" t="str">
        <f>E9</f>
        <v>1.2 - učebna pro výuku informatiky, uč. 211, žluté patro - elektro</v>
      </c>
      <c r="F131" s="233"/>
      <c r="G131" s="233"/>
      <c r="H131" s="233"/>
      <c r="L131" s="30"/>
    </row>
    <row r="132" spans="2:65" s="1" customFormat="1" ht="6.95" customHeight="1">
      <c r="B132" s="30"/>
      <c r="L132" s="30"/>
    </row>
    <row r="133" spans="2:65" s="1" customFormat="1" ht="12" customHeight="1">
      <c r="B133" s="30"/>
      <c r="C133" s="24" t="s">
        <v>19</v>
      </c>
      <c r="F133" s="22" t="str">
        <f>F12</f>
        <v>Bakalovo nábřeží 8</v>
      </c>
      <c r="I133" s="24" t="s">
        <v>21</v>
      </c>
      <c r="J133" s="49" t="str">
        <f>IF(J12="","",J12)</f>
        <v>28. 8. 2023</v>
      </c>
      <c r="L133" s="30"/>
    </row>
    <row r="134" spans="2:65" s="1" customFormat="1" ht="6.95" customHeight="1">
      <c r="B134" s="30"/>
      <c r="L134" s="30"/>
    </row>
    <row r="135" spans="2:65" s="1" customFormat="1" ht="15.2" customHeight="1">
      <c r="B135" s="30"/>
      <c r="C135" s="24" t="s">
        <v>23</v>
      </c>
      <c r="F135" s="22" t="str">
        <f>E15</f>
        <v xml:space="preserve">Základní škola Brno, Bakalovo nábřeží 8, p. o. </v>
      </c>
      <c r="I135" s="24" t="s">
        <v>30</v>
      </c>
      <c r="J135" s="27" t="str">
        <f>E21</f>
        <v xml:space="preserve"> </v>
      </c>
      <c r="L135" s="30"/>
    </row>
    <row r="136" spans="2:65" s="1" customFormat="1" ht="15.2" customHeight="1">
      <c r="B136" s="30"/>
      <c r="C136" s="24" t="s">
        <v>28</v>
      </c>
      <c r="F136" s="22" t="str">
        <f>IF(E18="","",E18)</f>
        <v>Vyplň údaj</v>
      </c>
      <c r="I136" s="24" t="s">
        <v>33</v>
      </c>
      <c r="J136" s="27" t="str">
        <f>E24</f>
        <v xml:space="preserve"> </v>
      </c>
      <c r="L136" s="30"/>
    </row>
    <row r="137" spans="2:65" s="1" customFormat="1" ht="10.35" customHeight="1">
      <c r="B137" s="30"/>
      <c r="L137" s="30"/>
    </row>
    <row r="138" spans="2:65" s="10" customFormat="1" ht="29.25" customHeight="1">
      <c r="B138" s="130"/>
      <c r="C138" s="131" t="s">
        <v>137</v>
      </c>
      <c r="D138" s="132" t="s">
        <v>62</v>
      </c>
      <c r="E138" s="132" t="s">
        <v>58</v>
      </c>
      <c r="F138" s="132" t="s">
        <v>59</v>
      </c>
      <c r="G138" s="132" t="s">
        <v>138</v>
      </c>
      <c r="H138" s="132" t="s">
        <v>139</v>
      </c>
      <c r="I138" s="132" t="s">
        <v>140</v>
      </c>
      <c r="J138" s="133" t="s">
        <v>108</v>
      </c>
      <c r="K138" s="134" t="s">
        <v>141</v>
      </c>
      <c r="L138" s="130"/>
      <c r="M138" s="55" t="s">
        <v>1</v>
      </c>
      <c r="N138" s="56" t="s">
        <v>41</v>
      </c>
      <c r="O138" s="56" t="s">
        <v>142</v>
      </c>
      <c r="P138" s="56" t="s">
        <v>143</v>
      </c>
      <c r="Q138" s="56" t="s">
        <v>144</v>
      </c>
      <c r="R138" s="56" t="s">
        <v>145</v>
      </c>
      <c r="S138" s="56" t="s">
        <v>146</v>
      </c>
      <c r="T138" s="57" t="s">
        <v>147</v>
      </c>
    </row>
    <row r="139" spans="2:65" s="1" customFormat="1" ht="22.9" customHeight="1">
      <c r="B139" s="30"/>
      <c r="C139" s="60" t="s">
        <v>148</v>
      </c>
      <c r="J139" s="135">
        <f>BK139</f>
        <v>0</v>
      </c>
      <c r="L139" s="30"/>
      <c r="M139" s="58"/>
      <c r="N139" s="50"/>
      <c r="O139" s="50"/>
      <c r="P139" s="136">
        <f>P140+P163</f>
        <v>0</v>
      </c>
      <c r="Q139" s="50"/>
      <c r="R139" s="136">
        <f>R140+R163</f>
        <v>0.18064000000000002</v>
      </c>
      <c r="S139" s="50"/>
      <c r="T139" s="137">
        <f>T140+T163</f>
        <v>0.64615</v>
      </c>
      <c r="AT139" s="14" t="s">
        <v>76</v>
      </c>
      <c r="AU139" s="14" t="s">
        <v>110</v>
      </c>
      <c r="BK139" s="138">
        <f>BK140+BK163</f>
        <v>0</v>
      </c>
    </row>
    <row r="140" spans="2:65" s="11" customFormat="1" ht="25.9" customHeight="1">
      <c r="B140" s="139"/>
      <c r="D140" s="140" t="s">
        <v>76</v>
      </c>
      <c r="E140" s="141" t="s">
        <v>149</v>
      </c>
      <c r="F140" s="141" t="s">
        <v>150</v>
      </c>
      <c r="I140" s="142"/>
      <c r="J140" s="143">
        <f>BK140</f>
        <v>0</v>
      </c>
      <c r="L140" s="139"/>
      <c r="M140" s="144"/>
      <c r="P140" s="145">
        <f>P141+P154</f>
        <v>0</v>
      </c>
      <c r="R140" s="145">
        <f>R141+R154</f>
        <v>0</v>
      </c>
      <c r="T140" s="146">
        <f>T141+T154</f>
        <v>0.60399999999999998</v>
      </c>
      <c r="AR140" s="140" t="s">
        <v>85</v>
      </c>
      <c r="AT140" s="147" t="s">
        <v>76</v>
      </c>
      <c r="AU140" s="147" t="s">
        <v>77</v>
      </c>
      <c r="AY140" s="140" t="s">
        <v>151</v>
      </c>
      <c r="BK140" s="148">
        <f>BK141+BK154</f>
        <v>0</v>
      </c>
    </row>
    <row r="141" spans="2:65" s="11" customFormat="1" ht="22.9" customHeight="1">
      <c r="B141" s="139"/>
      <c r="D141" s="140" t="s">
        <v>76</v>
      </c>
      <c r="E141" s="149" t="s">
        <v>180</v>
      </c>
      <c r="F141" s="149" t="s">
        <v>181</v>
      </c>
      <c r="I141" s="142"/>
      <c r="J141" s="150">
        <f>BK141</f>
        <v>0</v>
      </c>
      <c r="L141" s="139"/>
      <c r="M141" s="144"/>
      <c r="P141" s="145">
        <f>SUM(P142:P153)</f>
        <v>0</v>
      </c>
      <c r="R141" s="145">
        <f>SUM(R142:R153)</f>
        <v>0</v>
      </c>
      <c r="T141" s="146">
        <f>SUM(T142:T153)</f>
        <v>0.60399999999999998</v>
      </c>
      <c r="AR141" s="140" t="s">
        <v>85</v>
      </c>
      <c r="AT141" s="147" t="s">
        <v>76</v>
      </c>
      <c r="AU141" s="147" t="s">
        <v>85</v>
      </c>
      <c r="AY141" s="140" t="s">
        <v>151</v>
      </c>
      <c r="BK141" s="148">
        <f>SUM(BK142:BK153)</f>
        <v>0</v>
      </c>
    </row>
    <row r="142" spans="2:65" s="1" customFormat="1" ht="24.2" customHeight="1">
      <c r="B142" s="30"/>
      <c r="C142" s="151" t="s">
        <v>85</v>
      </c>
      <c r="D142" s="151" t="s">
        <v>155</v>
      </c>
      <c r="E142" s="152" t="s">
        <v>509</v>
      </c>
      <c r="F142" s="153" t="s">
        <v>510</v>
      </c>
      <c r="G142" s="154" t="s">
        <v>219</v>
      </c>
      <c r="H142" s="155">
        <v>8</v>
      </c>
      <c r="I142" s="156"/>
      <c r="J142" s="157">
        <f>ROUND(I142*H142,2)</f>
        <v>0</v>
      </c>
      <c r="K142" s="158"/>
      <c r="L142" s="30"/>
      <c r="M142" s="159" t="s">
        <v>1</v>
      </c>
      <c r="N142" s="124" t="s">
        <v>42</v>
      </c>
      <c r="P142" s="160">
        <f>O142*H142</f>
        <v>0</v>
      </c>
      <c r="Q142" s="160">
        <v>0</v>
      </c>
      <c r="R142" s="160">
        <f>Q142*H142</f>
        <v>0</v>
      </c>
      <c r="S142" s="160">
        <v>1.7999999999999999E-2</v>
      </c>
      <c r="T142" s="161">
        <f>S142*H142</f>
        <v>0.14399999999999999</v>
      </c>
      <c r="AR142" s="162" t="s">
        <v>159</v>
      </c>
      <c r="AT142" s="162" t="s">
        <v>155</v>
      </c>
      <c r="AU142" s="162" t="s">
        <v>87</v>
      </c>
      <c r="AY142" s="14" t="s">
        <v>151</v>
      </c>
      <c r="BE142" s="90">
        <f>IF(N142="základní",J142,0)</f>
        <v>0</v>
      </c>
      <c r="BF142" s="90">
        <f>IF(N142="snížená",J142,0)</f>
        <v>0</v>
      </c>
      <c r="BG142" s="90">
        <f>IF(N142="zákl. přenesená",J142,0)</f>
        <v>0</v>
      </c>
      <c r="BH142" s="90">
        <f>IF(N142="sníž. přenesená",J142,0)</f>
        <v>0</v>
      </c>
      <c r="BI142" s="90">
        <f>IF(N142="nulová",J142,0)</f>
        <v>0</v>
      </c>
      <c r="BJ142" s="14" t="s">
        <v>85</v>
      </c>
      <c r="BK142" s="90">
        <f>ROUND(I142*H142,2)</f>
        <v>0</v>
      </c>
      <c r="BL142" s="14" t="s">
        <v>159</v>
      </c>
      <c r="BM142" s="162" t="s">
        <v>511</v>
      </c>
    </row>
    <row r="143" spans="2:65" s="1" customFormat="1" ht="19.5">
      <c r="B143" s="30"/>
      <c r="D143" s="163" t="s">
        <v>161</v>
      </c>
      <c r="F143" s="164" t="s">
        <v>512</v>
      </c>
      <c r="I143" s="126"/>
      <c r="L143" s="30"/>
      <c r="M143" s="165"/>
      <c r="T143" s="52"/>
      <c r="AT143" s="14" t="s">
        <v>161</v>
      </c>
      <c r="AU143" s="14" t="s">
        <v>87</v>
      </c>
    </row>
    <row r="144" spans="2:65" s="1" customFormat="1" ht="24.2" customHeight="1">
      <c r="B144" s="30"/>
      <c r="C144" s="151" t="s">
        <v>87</v>
      </c>
      <c r="D144" s="151" t="s">
        <v>155</v>
      </c>
      <c r="E144" s="152" t="s">
        <v>513</v>
      </c>
      <c r="F144" s="153" t="s">
        <v>514</v>
      </c>
      <c r="G144" s="154" t="s">
        <v>219</v>
      </c>
      <c r="H144" s="155">
        <v>36</v>
      </c>
      <c r="I144" s="156"/>
      <c r="J144" s="157">
        <f>ROUND(I144*H144,2)</f>
        <v>0</v>
      </c>
      <c r="K144" s="158"/>
      <c r="L144" s="30"/>
      <c r="M144" s="159" t="s">
        <v>1</v>
      </c>
      <c r="N144" s="124" t="s">
        <v>42</v>
      </c>
      <c r="P144" s="160">
        <f>O144*H144</f>
        <v>0</v>
      </c>
      <c r="Q144" s="160">
        <v>0</v>
      </c>
      <c r="R144" s="160">
        <f>Q144*H144</f>
        <v>0</v>
      </c>
      <c r="S144" s="160">
        <v>1E-3</v>
      </c>
      <c r="T144" s="161">
        <f>S144*H144</f>
        <v>3.6000000000000004E-2</v>
      </c>
      <c r="AR144" s="162" t="s">
        <v>159</v>
      </c>
      <c r="AT144" s="162" t="s">
        <v>155</v>
      </c>
      <c r="AU144" s="162" t="s">
        <v>87</v>
      </c>
      <c r="AY144" s="14" t="s">
        <v>151</v>
      </c>
      <c r="BE144" s="90">
        <f>IF(N144="základní",J144,0)</f>
        <v>0</v>
      </c>
      <c r="BF144" s="90">
        <f>IF(N144="snížená",J144,0)</f>
        <v>0</v>
      </c>
      <c r="BG144" s="90">
        <f>IF(N144="zákl. přenesená",J144,0)</f>
        <v>0</v>
      </c>
      <c r="BH144" s="90">
        <f>IF(N144="sníž. přenesená",J144,0)</f>
        <v>0</v>
      </c>
      <c r="BI144" s="90">
        <f>IF(N144="nulová",J144,0)</f>
        <v>0</v>
      </c>
      <c r="BJ144" s="14" t="s">
        <v>85</v>
      </c>
      <c r="BK144" s="90">
        <f>ROUND(I144*H144,2)</f>
        <v>0</v>
      </c>
      <c r="BL144" s="14" t="s">
        <v>159</v>
      </c>
      <c r="BM144" s="162" t="s">
        <v>515</v>
      </c>
    </row>
    <row r="145" spans="2:65" s="1" customFormat="1" ht="19.5">
      <c r="B145" s="30"/>
      <c r="D145" s="163" t="s">
        <v>161</v>
      </c>
      <c r="F145" s="164" t="s">
        <v>516</v>
      </c>
      <c r="I145" s="126"/>
      <c r="L145" s="30"/>
      <c r="M145" s="165"/>
      <c r="T145" s="52"/>
      <c r="AT145" s="14" t="s">
        <v>161</v>
      </c>
      <c r="AU145" s="14" t="s">
        <v>87</v>
      </c>
    </row>
    <row r="146" spans="2:65" s="1" customFormat="1" ht="24.2" customHeight="1">
      <c r="B146" s="30"/>
      <c r="C146" s="151" t="s">
        <v>152</v>
      </c>
      <c r="D146" s="151" t="s">
        <v>155</v>
      </c>
      <c r="E146" s="152" t="s">
        <v>517</v>
      </c>
      <c r="F146" s="153" t="s">
        <v>518</v>
      </c>
      <c r="G146" s="154" t="s">
        <v>290</v>
      </c>
      <c r="H146" s="155">
        <v>30</v>
      </c>
      <c r="I146" s="156"/>
      <c r="J146" s="157">
        <f>ROUND(I146*H146,2)</f>
        <v>0</v>
      </c>
      <c r="K146" s="158"/>
      <c r="L146" s="30"/>
      <c r="M146" s="159" t="s">
        <v>1</v>
      </c>
      <c r="N146" s="124" t="s">
        <v>42</v>
      </c>
      <c r="P146" s="160">
        <f>O146*H146</f>
        <v>0</v>
      </c>
      <c r="Q146" s="160">
        <v>0</v>
      </c>
      <c r="R146" s="160">
        <f>Q146*H146</f>
        <v>0</v>
      </c>
      <c r="S146" s="160">
        <v>2E-3</v>
      </c>
      <c r="T146" s="161">
        <f>S146*H146</f>
        <v>0.06</v>
      </c>
      <c r="AR146" s="162" t="s">
        <v>159</v>
      </c>
      <c r="AT146" s="162" t="s">
        <v>155</v>
      </c>
      <c r="AU146" s="162" t="s">
        <v>87</v>
      </c>
      <c r="AY146" s="14" t="s">
        <v>151</v>
      </c>
      <c r="BE146" s="90">
        <f>IF(N146="základní",J146,0)</f>
        <v>0</v>
      </c>
      <c r="BF146" s="90">
        <f>IF(N146="snížená",J146,0)</f>
        <v>0</v>
      </c>
      <c r="BG146" s="90">
        <f>IF(N146="zákl. přenesená",J146,0)</f>
        <v>0</v>
      </c>
      <c r="BH146" s="90">
        <f>IF(N146="sníž. přenesená",J146,0)</f>
        <v>0</v>
      </c>
      <c r="BI146" s="90">
        <f>IF(N146="nulová",J146,0)</f>
        <v>0</v>
      </c>
      <c r="BJ146" s="14" t="s">
        <v>85</v>
      </c>
      <c r="BK146" s="90">
        <f>ROUND(I146*H146,2)</f>
        <v>0</v>
      </c>
      <c r="BL146" s="14" t="s">
        <v>159</v>
      </c>
      <c r="BM146" s="162" t="s">
        <v>519</v>
      </c>
    </row>
    <row r="147" spans="2:65" s="1" customFormat="1">
      <c r="B147" s="30"/>
      <c r="D147" s="163" t="s">
        <v>161</v>
      </c>
      <c r="F147" s="164" t="s">
        <v>520</v>
      </c>
      <c r="I147" s="126"/>
      <c r="L147" s="30"/>
      <c r="M147" s="165"/>
      <c r="T147" s="52"/>
      <c r="AT147" s="14" t="s">
        <v>161</v>
      </c>
      <c r="AU147" s="14" t="s">
        <v>87</v>
      </c>
    </row>
    <row r="148" spans="2:65" s="1" customFormat="1" ht="24.2" customHeight="1">
      <c r="B148" s="30"/>
      <c r="C148" s="151" t="s">
        <v>159</v>
      </c>
      <c r="D148" s="151" t="s">
        <v>155</v>
      </c>
      <c r="E148" s="152" t="s">
        <v>521</v>
      </c>
      <c r="F148" s="153" t="s">
        <v>522</v>
      </c>
      <c r="G148" s="154" t="s">
        <v>290</v>
      </c>
      <c r="H148" s="155">
        <v>30</v>
      </c>
      <c r="I148" s="156"/>
      <c r="J148" s="157">
        <f>ROUND(I148*H148,2)</f>
        <v>0</v>
      </c>
      <c r="K148" s="158"/>
      <c r="L148" s="30"/>
      <c r="M148" s="159" t="s">
        <v>1</v>
      </c>
      <c r="N148" s="124" t="s">
        <v>42</v>
      </c>
      <c r="P148" s="160">
        <f>O148*H148</f>
        <v>0</v>
      </c>
      <c r="Q148" s="160">
        <v>0</v>
      </c>
      <c r="R148" s="160">
        <f>Q148*H148</f>
        <v>0</v>
      </c>
      <c r="S148" s="160">
        <v>1.0999999999999999E-2</v>
      </c>
      <c r="T148" s="161">
        <f>S148*H148</f>
        <v>0.32999999999999996</v>
      </c>
      <c r="AR148" s="162" t="s">
        <v>159</v>
      </c>
      <c r="AT148" s="162" t="s">
        <v>155</v>
      </c>
      <c r="AU148" s="162" t="s">
        <v>87</v>
      </c>
      <c r="AY148" s="14" t="s">
        <v>151</v>
      </c>
      <c r="BE148" s="90">
        <f>IF(N148="základní",J148,0)</f>
        <v>0</v>
      </c>
      <c r="BF148" s="90">
        <f>IF(N148="snížená",J148,0)</f>
        <v>0</v>
      </c>
      <c r="BG148" s="90">
        <f>IF(N148="zákl. přenesená",J148,0)</f>
        <v>0</v>
      </c>
      <c r="BH148" s="90">
        <f>IF(N148="sníž. přenesená",J148,0)</f>
        <v>0</v>
      </c>
      <c r="BI148" s="90">
        <f>IF(N148="nulová",J148,0)</f>
        <v>0</v>
      </c>
      <c r="BJ148" s="14" t="s">
        <v>85</v>
      </c>
      <c r="BK148" s="90">
        <f>ROUND(I148*H148,2)</f>
        <v>0</v>
      </c>
      <c r="BL148" s="14" t="s">
        <v>159</v>
      </c>
      <c r="BM148" s="162" t="s">
        <v>523</v>
      </c>
    </row>
    <row r="149" spans="2:65" s="1" customFormat="1">
      <c r="B149" s="30"/>
      <c r="D149" s="163" t="s">
        <v>161</v>
      </c>
      <c r="F149" s="164" t="s">
        <v>524</v>
      </c>
      <c r="I149" s="126"/>
      <c r="L149" s="30"/>
      <c r="M149" s="165"/>
      <c r="T149" s="52"/>
      <c r="AT149" s="14" t="s">
        <v>161</v>
      </c>
      <c r="AU149" s="14" t="s">
        <v>87</v>
      </c>
    </row>
    <row r="150" spans="2:65" s="1" customFormat="1" ht="24.2" customHeight="1">
      <c r="B150" s="30"/>
      <c r="C150" s="151" t="s">
        <v>200</v>
      </c>
      <c r="D150" s="151" t="s">
        <v>155</v>
      </c>
      <c r="E150" s="152" t="s">
        <v>525</v>
      </c>
      <c r="F150" s="153" t="s">
        <v>526</v>
      </c>
      <c r="G150" s="154" t="s">
        <v>219</v>
      </c>
      <c r="H150" s="155">
        <v>2</v>
      </c>
      <c r="I150" s="156"/>
      <c r="J150" s="157">
        <f>ROUND(I150*H150,2)</f>
        <v>0</v>
      </c>
      <c r="K150" s="158"/>
      <c r="L150" s="30"/>
      <c r="M150" s="159" t="s">
        <v>1</v>
      </c>
      <c r="N150" s="124" t="s">
        <v>42</v>
      </c>
      <c r="P150" s="160">
        <f>O150*H150</f>
        <v>0</v>
      </c>
      <c r="Q150" s="160">
        <v>0</v>
      </c>
      <c r="R150" s="160">
        <f>Q150*H150</f>
        <v>0</v>
      </c>
      <c r="S150" s="160">
        <v>1.7000000000000001E-2</v>
      </c>
      <c r="T150" s="161">
        <f>S150*H150</f>
        <v>3.4000000000000002E-2</v>
      </c>
      <c r="AR150" s="162" t="s">
        <v>159</v>
      </c>
      <c r="AT150" s="162" t="s">
        <v>155</v>
      </c>
      <c r="AU150" s="162" t="s">
        <v>87</v>
      </c>
      <c r="AY150" s="14" t="s">
        <v>151</v>
      </c>
      <c r="BE150" s="90">
        <f>IF(N150="základní",J150,0)</f>
        <v>0</v>
      </c>
      <c r="BF150" s="90">
        <f>IF(N150="snížená",J150,0)</f>
        <v>0</v>
      </c>
      <c r="BG150" s="90">
        <f>IF(N150="zákl. přenesená",J150,0)</f>
        <v>0</v>
      </c>
      <c r="BH150" s="90">
        <f>IF(N150="sníž. přenesená",J150,0)</f>
        <v>0</v>
      </c>
      <c r="BI150" s="90">
        <f>IF(N150="nulová",J150,0)</f>
        <v>0</v>
      </c>
      <c r="BJ150" s="14" t="s">
        <v>85</v>
      </c>
      <c r="BK150" s="90">
        <f>ROUND(I150*H150,2)</f>
        <v>0</v>
      </c>
      <c r="BL150" s="14" t="s">
        <v>159</v>
      </c>
      <c r="BM150" s="162" t="s">
        <v>527</v>
      </c>
    </row>
    <row r="151" spans="2:65" s="1" customFormat="1" ht="29.25">
      <c r="B151" s="30"/>
      <c r="D151" s="163" t="s">
        <v>161</v>
      </c>
      <c r="F151" s="164" t="s">
        <v>528</v>
      </c>
      <c r="I151" s="126"/>
      <c r="L151" s="30"/>
      <c r="M151" s="165"/>
      <c r="T151" s="52"/>
      <c r="AT151" s="14" t="s">
        <v>161</v>
      </c>
      <c r="AU151" s="14" t="s">
        <v>87</v>
      </c>
    </row>
    <row r="152" spans="2:65" s="1" customFormat="1" ht="24.2" customHeight="1">
      <c r="B152" s="30"/>
      <c r="C152" s="151" t="s">
        <v>162</v>
      </c>
      <c r="D152" s="151" t="s">
        <v>155</v>
      </c>
      <c r="E152" s="152" t="s">
        <v>529</v>
      </c>
      <c r="F152" s="153" t="s">
        <v>530</v>
      </c>
      <c r="G152" s="154" t="s">
        <v>260</v>
      </c>
      <c r="H152" s="155">
        <v>30</v>
      </c>
      <c r="I152" s="156"/>
      <c r="J152" s="157">
        <f>ROUND(I152*H152,2)</f>
        <v>0</v>
      </c>
      <c r="K152" s="158"/>
      <c r="L152" s="30"/>
      <c r="M152" s="159" t="s">
        <v>1</v>
      </c>
      <c r="N152" s="124" t="s">
        <v>42</v>
      </c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AR152" s="162" t="s">
        <v>159</v>
      </c>
      <c r="AT152" s="162" t="s">
        <v>155</v>
      </c>
      <c r="AU152" s="162" t="s">
        <v>87</v>
      </c>
      <c r="AY152" s="14" t="s">
        <v>151</v>
      </c>
      <c r="BE152" s="90">
        <f>IF(N152="základní",J152,0)</f>
        <v>0</v>
      </c>
      <c r="BF152" s="90">
        <f>IF(N152="snížená",J152,0)</f>
        <v>0</v>
      </c>
      <c r="BG152" s="90">
        <f>IF(N152="zákl. přenesená",J152,0)</f>
        <v>0</v>
      </c>
      <c r="BH152" s="90">
        <f>IF(N152="sníž. přenesená",J152,0)</f>
        <v>0</v>
      </c>
      <c r="BI152" s="90">
        <f>IF(N152="nulová",J152,0)</f>
        <v>0</v>
      </c>
      <c r="BJ152" s="14" t="s">
        <v>85</v>
      </c>
      <c r="BK152" s="90">
        <f>ROUND(I152*H152,2)</f>
        <v>0</v>
      </c>
      <c r="BL152" s="14" t="s">
        <v>159</v>
      </c>
      <c r="BM152" s="162" t="s">
        <v>531</v>
      </c>
    </row>
    <row r="153" spans="2:65" s="1" customFormat="1" ht="19.5">
      <c r="B153" s="30"/>
      <c r="D153" s="163" t="s">
        <v>161</v>
      </c>
      <c r="F153" s="164" t="s">
        <v>532</v>
      </c>
      <c r="I153" s="126"/>
      <c r="L153" s="30"/>
      <c r="M153" s="165"/>
      <c r="T153" s="52"/>
      <c r="AT153" s="14" t="s">
        <v>161</v>
      </c>
      <c r="AU153" s="14" t="s">
        <v>87</v>
      </c>
    </row>
    <row r="154" spans="2:65" s="11" customFormat="1" ht="22.9" customHeight="1">
      <c r="B154" s="139"/>
      <c r="D154" s="140" t="s">
        <v>76</v>
      </c>
      <c r="E154" s="149" t="s">
        <v>198</v>
      </c>
      <c r="F154" s="149" t="s">
        <v>199</v>
      </c>
      <c r="I154" s="142"/>
      <c r="J154" s="150">
        <f>BK154</f>
        <v>0</v>
      </c>
      <c r="L154" s="139"/>
      <c r="M154" s="144"/>
      <c r="P154" s="145">
        <f>SUM(P155:P162)</f>
        <v>0</v>
      </c>
      <c r="R154" s="145">
        <f>SUM(R155:R162)</f>
        <v>0</v>
      </c>
      <c r="T154" s="146">
        <f>SUM(T155:T162)</f>
        <v>0</v>
      </c>
      <c r="AR154" s="140" t="s">
        <v>85</v>
      </c>
      <c r="AT154" s="147" t="s">
        <v>76</v>
      </c>
      <c r="AU154" s="147" t="s">
        <v>85</v>
      </c>
      <c r="AY154" s="140" t="s">
        <v>151</v>
      </c>
      <c r="BK154" s="148">
        <f>SUM(BK155:BK162)</f>
        <v>0</v>
      </c>
    </row>
    <row r="155" spans="2:65" s="1" customFormat="1" ht="24.2" customHeight="1">
      <c r="B155" s="30"/>
      <c r="C155" s="151" t="s">
        <v>210</v>
      </c>
      <c r="D155" s="151" t="s">
        <v>155</v>
      </c>
      <c r="E155" s="152" t="s">
        <v>201</v>
      </c>
      <c r="F155" s="153" t="s">
        <v>533</v>
      </c>
      <c r="G155" s="154" t="s">
        <v>203</v>
      </c>
      <c r="H155" s="155">
        <v>0.64600000000000002</v>
      </c>
      <c r="I155" s="156"/>
      <c r="J155" s="157">
        <f>ROUND(I155*H155,2)</f>
        <v>0</v>
      </c>
      <c r="K155" s="158"/>
      <c r="L155" s="30"/>
      <c r="M155" s="159" t="s">
        <v>1</v>
      </c>
      <c r="N155" s="124" t="s">
        <v>42</v>
      </c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AR155" s="162" t="s">
        <v>159</v>
      </c>
      <c r="AT155" s="162" t="s">
        <v>155</v>
      </c>
      <c r="AU155" s="162" t="s">
        <v>87</v>
      </c>
      <c r="AY155" s="14" t="s">
        <v>151</v>
      </c>
      <c r="BE155" s="90">
        <f>IF(N155="základní",J155,0)</f>
        <v>0</v>
      </c>
      <c r="BF155" s="90">
        <f>IF(N155="snížená",J155,0)</f>
        <v>0</v>
      </c>
      <c r="BG155" s="90">
        <f>IF(N155="zákl. přenesená",J155,0)</f>
        <v>0</v>
      </c>
      <c r="BH155" s="90">
        <f>IF(N155="sníž. přenesená",J155,0)</f>
        <v>0</v>
      </c>
      <c r="BI155" s="90">
        <f>IF(N155="nulová",J155,0)</f>
        <v>0</v>
      </c>
      <c r="BJ155" s="14" t="s">
        <v>85</v>
      </c>
      <c r="BK155" s="90">
        <f>ROUND(I155*H155,2)</f>
        <v>0</v>
      </c>
      <c r="BL155" s="14" t="s">
        <v>159</v>
      </c>
      <c r="BM155" s="162" t="s">
        <v>534</v>
      </c>
    </row>
    <row r="156" spans="2:65" s="1" customFormat="1" ht="19.5">
      <c r="B156" s="30"/>
      <c r="D156" s="163" t="s">
        <v>161</v>
      </c>
      <c r="F156" s="164" t="s">
        <v>535</v>
      </c>
      <c r="I156" s="126"/>
      <c r="L156" s="30"/>
      <c r="M156" s="165"/>
      <c r="T156" s="52"/>
      <c r="AT156" s="14" t="s">
        <v>161</v>
      </c>
      <c r="AU156" s="14" t="s">
        <v>87</v>
      </c>
    </row>
    <row r="157" spans="2:65" s="1" customFormat="1" ht="24.2" customHeight="1">
      <c r="B157" s="30"/>
      <c r="C157" s="151" t="s">
        <v>215</v>
      </c>
      <c r="D157" s="151" t="s">
        <v>155</v>
      </c>
      <c r="E157" s="152" t="s">
        <v>206</v>
      </c>
      <c r="F157" s="153" t="s">
        <v>207</v>
      </c>
      <c r="G157" s="154" t="s">
        <v>203</v>
      </c>
      <c r="H157" s="155">
        <v>0.64600000000000002</v>
      </c>
      <c r="I157" s="156"/>
      <c r="J157" s="157">
        <f>ROUND(I157*H157,2)</f>
        <v>0</v>
      </c>
      <c r="K157" s="158"/>
      <c r="L157" s="30"/>
      <c r="M157" s="159" t="s">
        <v>1</v>
      </c>
      <c r="N157" s="124" t="s">
        <v>42</v>
      </c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AR157" s="162" t="s">
        <v>159</v>
      </c>
      <c r="AT157" s="162" t="s">
        <v>155</v>
      </c>
      <c r="AU157" s="162" t="s">
        <v>87</v>
      </c>
      <c r="AY157" s="14" t="s">
        <v>151</v>
      </c>
      <c r="BE157" s="90">
        <f>IF(N157="základní",J157,0)</f>
        <v>0</v>
      </c>
      <c r="BF157" s="90">
        <f>IF(N157="snížená",J157,0)</f>
        <v>0</v>
      </c>
      <c r="BG157" s="90">
        <f>IF(N157="zákl. přenesená",J157,0)</f>
        <v>0</v>
      </c>
      <c r="BH157" s="90">
        <f>IF(N157="sníž. přenesená",J157,0)</f>
        <v>0</v>
      </c>
      <c r="BI157" s="90">
        <f>IF(N157="nulová",J157,0)</f>
        <v>0</v>
      </c>
      <c r="BJ157" s="14" t="s">
        <v>85</v>
      </c>
      <c r="BK157" s="90">
        <f>ROUND(I157*H157,2)</f>
        <v>0</v>
      </c>
      <c r="BL157" s="14" t="s">
        <v>159</v>
      </c>
      <c r="BM157" s="162" t="s">
        <v>536</v>
      </c>
    </row>
    <row r="158" spans="2:65" s="1" customFormat="1" ht="19.5">
      <c r="B158" s="30"/>
      <c r="D158" s="163" t="s">
        <v>161</v>
      </c>
      <c r="F158" s="164" t="s">
        <v>209</v>
      </c>
      <c r="I158" s="126"/>
      <c r="L158" s="30"/>
      <c r="M158" s="165"/>
      <c r="T158" s="52"/>
      <c r="AT158" s="14" t="s">
        <v>161</v>
      </c>
      <c r="AU158" s="14" t="s">
        <v>87</v>
      </c>
    </row>
    <row r="159" spans="2:65" s="1" customFormat="1" ht="24.2" customHeight="1">
      <c r="B159" s="30"/>
      <c r="C159" s="151" t="s">
        <v>180</v>
      </c>
      <c r="D159" s="151" t="s">
        <v>155</v>
      </c>
      <c r="E159" s="152" t="s">
        <v>537</v>
      </c>
      <c r="F159" s="153" t="s">
        <v>538</v>
      </c>
      <c r="G159" s="154" t="s">
        <v>203</v>
      </c>
      <c r="H159" s="155">
        <v>75.67</v>
      </c>
      <c r="I159" s="156"/>
      <c r="J159" s="157">
        <f>ROUND(I159*H159,2)</f>
        <v>0</v>
      </c>
      <c r="K159" s="158"/>
      <c r="L159" s="30"/>
      <c r="M159" s="159" t="s">
        <v>1</v>
      </c>
      <c r="N159" s="124" t="s">
        <v>42</v>
      </c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AR159" s="162" t="s">
        <v>159</v>
      </c>
      <c r="AT159" s="162" t="s">
        <v>155</v>
      </c>
      <c r="AU159" s="162" t="s">
        <v>87</v>
      </c>
      <c r="AY159" s="14" t="s">
        <v>151</v>
      </c>
      <c r="BE159" s="90">
        <f>IF(N159="základní",J159,0)</f>
        <v>0</v>
      </c>
      <c r="BF159" s="90">
        <f>IF(N159="snížená",J159,0)</f>
        <v>0</v>
      </c>
      <c r="BG159" s="90">
        <f>IF(N159="zákl. přenesená",J159,0)</f>
        <v>0</v>
      </c>
      <c r="BH159" s="90">
        <f>IF(N159="sníž. přenesená",J159,0)</f>
        <v>0</v>
      </c>
      <c r="BI159" s="90">
        <f>IF(N159="nulová",J159,0)</f>
        <v>0</v>
      </c>
      <c r="BJ159" s="14" t="s">
        <v>85</v>
      </c>
      <c r="BK159" s="90">
        <f>ROUND(I159*H159,2)</f>
        <v>0</v>
      </c>
      <c r="BL159" s="14" t="s">
        <v>159</v>
      </c>
      <c r="BM159" s="162" t="s">
        <v>539</v>
      </c>
    </row>
    <row r="160" spans="2:65" s="1" customFormat="1" ht="29.25">
      <c r="B160" s="30"/>
      <c r="D160" s="163" t="s">
        <v>161</v>
      </c>
      <c r="F160" s="164" t="s">
        <v>540</v>
      </c>
      <c r="I160" s="126"/>
      <c r="L160" s="30"/>
      <c r="M160" s="165"/>
      <c r="T160" s="52"/>
      <c r="AT160" s="14" t="s">
        <v>161</v>
      </c>
      <c r="AU160" s="14" t="s">
        <v>87</v>
      </c>
    </row>
    <row r="161" spans="2:65" s="1" customFormat="1" ht="49.15" customHeight="1">
      <c r="B161" s="30"/>
      <c r="C161" s="151" t="s">
        <v>231</v>
      </c>
      <c r="D161" s="151" t="s">
        <v>155</v>
      </c>
      <c r="E161" s="152" t="s">
        <v>541</v>
      </c>
      <c r="F161" s="153" t="s">
        <v>542</v>
      </c>
      <c r="G161" s="154" t="s">
        <v>203</v>
      </c>
      <c r="H161" s="155">
        <v>1.081</v>
      </c>
      <c r="I161" s="156"/>
      <c r="J161" s="157">
        <f>ROUND(I161*H161,2)</f>
        <v>0</v>
      </c>
      <c r="K161" s="158"/>
      <c r="L161" s="30"/>
      <c r="M161" s="159" t="s">
        <v>1</v>
      </c>
      <c r="N161" s="124" t="s">
        <v>42</v>
      </c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AR161" s="162" t="s">
        <v>159</v>
      </c>
      <c r="AT161" s="162" t="s">
        <v>155</v>
      </c>
      <c r="AU161" s="162" t="s">
        <v>87</v>
      </c>
      <c r="AY161" s="14" t="s">
        <v>151</v>
      </c>
      <c r="BE161" s="90">
        <f>IF(N161="základní",J161,0)</f>
        <v>0</v>
      </c>
      <c r="BF161" s="90">
        <f>IF(N161="snížená",J161,0)</f>
        <v>0</v>
      </c>
      <c r="BG161" s="90">
        <f>IF(N161="zákl. přenesená",J161,0)</f>
        <v>0</v>
      </c>
      <c r="BH161" s="90">
        <f>IF(N161="sníž. přenesená",J161,0)</f>
        <v>0</v>
      </c>
      <c r="BI161" s="90">
        <f>IF(N161="nulová",J161,0)</f>
        <v>0</v>
      </c>
      <c r="BJ161" s="14" t="s">
        <v>85</v>
      </c>
      <c r="BK161" s="90">
        <f>ROUND(I161*H161,2)</f>
        <v>0</v>
      </c>
      <c r="BL161" s="14" t="s">
        <v>159</v>
      </c>
      <c r="BM161" s="162" t="s">
        <v>543</v>
      </c>
    </row>
    <row r="162" spans="2:65" s="1" customFormat="1" ht="29.25">
      <c r="B162" s="30"/>
      <c r="D162" s="163" t="s">
        <v>161</v>
      </c>
      <c r="F162" s="164" t="s">
        <v>544</v>
      </c>
      <c r="I162" s="126"/>
      <c r="L162" s="30"/>
      <c r="M162" s="165"/>
      <c r="T162" s="52"/>
      <c r="AT162" s="14" t="s">
        <v>161</v>
      </c>
      <c r="AU162" s="14" t="s">
        <v>87</v>
      </c>
    </row>
    <row r="163" spans="2:65" s="11" customFormat="1" ht="25.9" customHeight="1">
      <c r="B163" s="139"/>
      <c r="D163" s="140" t="s">
        <v>76</v>
      </c>
      <c r="E163" s="141" t="s">
        <v>222</v>
      </c>
      <c r="F163" s="141" t="s">
        <v>223</v>
      </c>
      <c r="I163" s="142"/>
      <c r="J163" s="143">
        <f>BK163</f>
        <v>0</v>
      </c>
      <c r="L163" s="139"/>
      <c r="M163" s="144"/>
      <c r="P163" s="145">
        <f>P164+P350+P414</f>
        <v>0</v>
      </c>
      <c r="R163" s="145">
        <f>R164+R350+R414</f>
        <v>0.18064000000000002</v>
      </c>
      <c r="T163" s="146">
        <f>T164+T350+T414</f>
        <v>4.2150000000000007E-2</v>
      </c>
      <c r="AR163" s="140" t="s">
        <v>87</v>
      </c>
      <c r="AT163" s="147" t="s">
        <v>76</v>
      </c>
      <c r="AU163" s="147" t="s">
        <v>77</v>
      </c>
      <c r="AY163" s="140" t="s">
        <v>151</v>
      </c>
      <c r="BK163" s="148">
        <f>BK164+BK350+BK414</f>
        <v>0</v>
      </c>
    </row>
    <row r="164" spans="2:65" s="11" customFormat="1" ht="22.9" customHeight="1">
      <c r="B164" s="139"/>
      <c r="D164" s="140" t="s">
        <v>76</v>
      </c>
      <c r="E164" s="149" t="s">
        <v>545</v>
      </c>
      <c r="F164" s="149" t="s">
        <v>546</v>
      </c>
      <c r="I164" s="142"/>
      <c r="J164" s="150">
        <f>BK164</f>
        <v>0</v>
      </c>
      <c r="L164" s="139"/>
      <c r="M164" s="144"/>
      <c r="P164" s="145">
        <f>P165+P295+P314+P329</f>
        <v>0</v>
      </c>
      <c r="R164" s="145">
        <f>R165+R295+R314+R329</f>
        <v>0.14008000000000001</v>
      </c>
      <c r="T164" s="146">
        <f>T165+T295+T314+T329</f>
        <v>4.2100000000000005E-2</v>
      </c>
      <c r="AR164" s="140" t="s">
        <v>87</v>
      </c>
      <c r="AT164" s="147" t="s">
        <v>76</v>
      </c>
      <c r="AU164" s="147" t="s">
        <v>85</v>
      </c>
      <c r="AY164" s="140" t="s">
        <v>151</v>
      </c>
      <c r="BK164" s="148">
        <f>BK165+BK295+BK314+BK329</f>
        <v>0</v>
      </c>
    </row>
    <row r="165" spans="2:65" s="11" customFormat="1" ht="20.85" customHeight="1">
      <c r="B165" s="139"/>
      <c r="D165" s="140" t="s">
        <v>76</v>
      </c>
      <c r="E165" s="149" t="s">
        <v>547</v>
      </c>
      <c r="F165" s="149" t="s">
        <v>548</v>
      </c>
      <c r="I165" s="142"/>
      <c r="J165" s="150">
        <f>BK165</f>
        <v>0</v>
      </c>
      <c r="L165" s="139"/>
      <c r="M165" s="144"/>
      <c r="P165" s="145">
        <f>SUM(P166:P294)</f>
        <v>0</v>
      </c>
      <c r="R165" s="145">
        <f>SUM(R166:R294)</f>
        <v>6.8360000000000004E-2</v>
      </c>
      <c r="T165" s="146">
        <f>SUM(T166:T294)</f>
        <v>1E-4</v>
      </c>
      <c r="AR165" s="140" t="s">
        <v>87</v>
      </c>
      <c r="AT165" s="147" t="s">
        <v>76</v>
      </c>
      <c r="AU165" s="147" t="s">
        <v>87</v>
      </c>
      <c r="AY165" s="140" t="s">
        <v>151</v>
      </c>
      <c r="BK165" s="148">
        <f>SUM(BK166:BK294)</f>
        <v>0</v>
      </c>
    </row>
    <row r="166" spans="2:65" s="1" customFormat="1" ht="24.2" customHeight="1">
      <c r="B166" s="30"/>
      <c r="C166" s="151" t="s">
        <v>549</v>
      </c>
      <c r="D166" s="151" t="s">
        <v>155</v>
      </c>
      <c r="E166" s="152" t="s">
        <v>550</v>
      </c>
      <c r="F166" s="153" t="s">
        <v>551</v>
      </c>
      <c r="G166" s="154" t="s">
        <v>219</v>
      </c>
      <c r="H166" s="155">
        <v>1</v>
      </c>
      <c r="I166" s="156"/>
      <c r="J166" s="157">
        <f>ROUND(I166*H166,2)</f>
        <v>0</v>
      </c>
      <c r="K166" s="158"/>
      <c r="L166" s="30"/>
      <c r="M166" s="159" t="s">
        <v>1</v>
      </c>
      <c r="N166" s="124" t="s">
        <v>42</v>
      </c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AR166" s="162" t="s">
        <v>228</v>
      </c>
      <c r="AT166" s="162" t="s">
        <v>155</v>
      </c>
      <c r="AU166" s="162" t="s">
        <v>152</v>
      </c>
      <c r="AY166" s="14" t="s">
        <v>151</v>
      </c>
      <c r="BE166" s="90">
        <f>IF(N166="základní",J166,0)</f>
        <v>0</v>
      </c>
      <c r="BF166" s="90">
        <f>IF(N166="snížená",J166,0)</f>
        <v>0</v>
      </c>
      <c r="BG166" s="90">
        <f>IF(N166="zákl. přenesená",J166,0)</f>
        <v>0</v>
      </c>
      <c r="BH166" s="90">
        <f>IF(N166="sníž. přenesená",J166,0)</f>
        <v>0</v>
      </c>
      <c r="BI166" s="90">
        <f>IF(N166="nulová",J166,0)</f>
        <v>0</v>
      </c>
      <c r="BJ166" s="14" t="s">
        <v>85</v>
      </c>
      <c r="BK166" s="90">
        <f>ROUND(I166*H166,2)</f>
        <v>0</v>
      </c>
      <c r="BL166" s="14" t="s">
        <v>228</v>
      </c>
      <c r="BM166" s="162" t="s">
        <v>552</v>
      </c>
    </row>
    <row r="167" spans="2:65" s="1" customFormat="1" ht="19.5">
      <c r="B167" s="30"/>
      <c r="D167" s="163" t="s">
        <v>161</v>
      </c>
      <c r="F167" s="164" t="s">
        <v>553</v>
      </c>
      <c r="I167" s="126"/>
      <c r="L167" s="30"/>
      <c r="M167" s="165"/>
      <c r="T167" s="52"/>
      <c r="AT167" s="14" t="s">
        <v>161</v>
      </c>
      <c r="AU167" s="14" t="s">
        <v>152</v>
      </c>
    </row>
    <row r="168" spans="2:65" s="1" customFormat="1" ht="16.5" customHeight="1">
      <c r="B168" s="30"/>
      <c r="C168" s="166" t="s">
        <v>554</v>
      </c>
      <c r="D168" s="166" t="s">
        <v>216</v>
      </c>
      <c r="E168" s="167" t="s">
        <v>555</v>
      </c>
      <c r="F168" s="168" t="s">
        <v>556</v>
      </c>
      <c r="G168" s="169" t="s">
        <v>219</v>
      </c>
      <c r="H168" s="170">
        <v>1</v>
      </c>
      <c r="I168" s="171"/>
      <c r="J168" s="172">
        <f>ROUND(I168*H168,2)</f>
        <v>0</v>
      </c>
      <c r="K168" s="173"/>
      <c r="L168" s="174"/>
      <c r="M168" s="175" t="s">
        <v>1</v>
      </c>
      <c r="N168" s="176" t="s">
        <v>42</v>
      </c>
      <c r="P168" s="160">
        <f>O168*H168</f>
        <v>0</v>
      </c>
      <c r="Q168" s="160">
        <v>2.3000000000000001E-4</v>
      </c>
      <c r="R168" s="160">
        <f>Q168*H168</f>
        <v>2.3000000000000001E-4</v>
      </c>
      <c r="S168" s="160">
        <v>0</v>
      </c>
      <c r="T168" s="161">
        <f>S168*H168</f>
        <v>0</v>
      </c>
      <c r="AR168" s="162" t="s">
        <v>277</v>
      </c>
      <c r="AT168" s="162" t="s">
        <v>216</v>
      </c>
      <c r="AU168" s="162" t="s">
        <v>152</v>
      </c>
      <c r="AY168" s="14" t="s">
        <v>151</v>
      </c>
      <c r="BE168" s="90">
        <f>IF(N168="základní",J168,0)</f>
        <v>0</v>
      </c>
      <c r="BF168" s="90">
        <f>IF(N168="snížená",J168,0)</f>
        <v>0</v>
      </c>
      <c r="BG168" s="90">
        <f>IF(N168="zákl. přenesená",J168,0)</f>
        <v>0</v>
      </c>
      <c r="BH168" s="90">
        <f>IF(N168="sníž. přenesená",J168,0)</f>
        <v>0</v>
      </c>
      <c r="BI168" s="90">
        <f>IF(N168="nulová",J168,0)</f>
        <v>0</v>
      </c>
      <c r="BJ168" s="14" t="s">
        <v>85</v>
      </c>
      <c r="BK168" s="90">
        <f>ROUND(I168*H168,2)</f>
        <v>0</v>
      </c>
      <c r="BL168" s="14" t="s">
        <v>228</v>
      </c>
      <c r="BM168" s="162" t="s">
        <v>557</v>
      </c>
    </row>
    <row r="169" spans="2:65" s="1" customFormat="1">
      <c r="B169" s="30"/>
      <c r="D169" s="163" t="s">
        <v>161</v>
      </c>
      <c r="F169" s="164" t="s">
        <v>556</v>
      </c>
      <c r="I169" s="126"/>
      <c r="L169" s="30"/>
      <c r="M169" s="165"/>
      <c r="T169" s="52"/>
      <c r="AT169" s="14" t="s">
        <v>161</v>
      </c>
      <c r="AU169" s="14" t="s">
        <v>152</v>
      </c>
    </row>
    <row r="170" spans="2:65" s="1" customFormat="1" ht="24.2" customHeight="1">
      <c r="B170" s="30"/>
      <c r="C170" s="151" t="s">
        <v>246</v>
      </c>
      <c r="D170" s="151" t="s">
        <v>155</v>
      </c>
      <c r="E170" s="152" t="s">
        <v>558</v>
      </c>
      <c r="F170" s="153" t="s">
        <v>559</v>
      </c>
      <c r="G170" s="154" t="s">
        <v>219</v>
      </c>
      <c r="H170" s="155">
        <v>1</v>
      </c>
      <c r="I170" s="156"/>
      <c r="J170" s="157">
        <f>ROUND(I170*H170,2)</f>
        <v>0</v>
      </c>
      <c r="K170" s="158"/>
      <c r="L170" s="30"/>
      <c r="M170" s="159" t="s">
        <v>1</v>
      </c>
      <c r="N170" s="124" t="s">
        <v>42</v>
      </c>
      <c r="P170" s="160">
        <f>O170*H170</f>
        <v>0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AR170" s="162" t="s">
        <v>228</v>
      </c>
      <c r="AT170" s="162" t="s">
        <v>155</v>
      </c>
      <c r="AU170" s="162" t="s">
        <v>152</v>
      </c>
      <c r="AY170" s="14" t="s">
        <v>151</v>
      </c>
      <c r="BE170" s="90">
        <f>IF(N170="základní",J170,0)</f>
        <v>0</v>
      </c>
      <c r="BF170" s="90">
        <f>IF(N170="snížená",J170,0)</f>
        <v>0</v>
      </c>
      <c r="BG170" s="90">
        <f>IF(N170="zákl. přenesená",J170,0)</f>
        <v>0</v>
      </c>
      <c r="BH170" s="90">
        <f>IF(N170="sníž. přenesená",J170,0)</f>
        <v>0</v>
      </c>
      <c r="BI170" s="90">
        <f>IF(N170="nulová",J170,0)</f>
        <v>0</v>
      </c>
      <c r="BJ170" s="14" t="s">
        <v>85</v>
      </c>
      <c r="BK170" s="90">
        <f>ROUND(I170*H170,2)</f>
        <v>0</v>
      </c>
      <c r="BL170" s="14" t="s">
        <v>228</v>
      </c>
      <c r="BM170" s="162" t="s">
        <v>560</v>
      </c>
    </row>
    <row r="171" spans="2:65" s="1" customFormat="1" ht="19.5">
      <c r="B171" s="30"/>
      <c r="D171" s="163" t="s">
        <v>161</v>
      </c>
      <c r="F171" s="164" t="s">
        <v>561</v>
      </c>
      <c r="I171" s="126"/>
      <c r="L171" s="30"/>
      <c r="M171" s="165"/>
      <c r="T171" s="52"/>
      <c r="AT171" s="14" t="s">
        <v>161</v>
      </c>
      <c r="AU171" s="14" t="s">
        <v>152</v>
      </c>
    </row>
    <row r="172" spans="2:65" s="1" customFormat="1" ht="24.2" customHeight="1">
      <c r="B172" s="30"/>
      <c r="C172" s="166" t="s">
        <v>270</v>
      </c>
      <c r="D172" s="166" t="s">
        <v>216</v>
      </c>
      <c r="E172" s="167" t="s">
        <v>562</v>
      </c>
      <c r="F172" s="168" t="s">
        <v>563</v>
      </c>
      <c r="G172" s="169" t="s">
        <v>219</v>
      </c>
      <c r="H172" s="170">
        <v>1</v>
      </c>
      <c r="I172" s="171"/>
      <c r="J172" s="172">
        <f>ROUND(I172*H172,2)</f>
        <v>0</v>
      </c>
      <c r="K172" s="173"/>
      <c r="L172" s="174"/>
      <c r="M172" s="175" t="s">
        <v>1</v>
      </c>
      <c r="N172" s="176" t="s">
        <v>42</v>
      </c>
      <c r="P172" s="160">
        <f>O172*H172</f>
        <v>0</v>
      </c>
      <c r="Q172" s="160">
        <v>5.0299999999999997E-3</v>
      </c>
      <c r="R172" s="160">
        <f>Q172*H172</f>
        <v>5.0299999999999997E-3</v>
      </c>
      <c r="S172" s="160">
        <v>0</v>
      </c>
      <c r="T172" s="161">
        <f>S172*H172</f>
        <v>0</v>
      </c>
      <c r="AR172" s="162" t="s">
        <v>277</v>
      </c>
      <c r="AT172" s="162" t="s">
        <v>216</v>
      </c>
      <c r="AU172" s="162" t="s">
        <v>152</v>
      </c>
      <c r="AY172" s="14" t="s">
        <v>151</v>
      </c>
      <c r="BE172" s="90">
        <f>IF(N172="základní",J172,0)</f>
        <v>0</v>
      </c>
      <c r="BF172" s="90">
        <f>IF(N172="snížená",J172,0)</f>
        <v>0</v>
      </c>
      <c r="BG172" s="90">
        <f>IF(N172="zákl. přenesená",J172,0)</f>
        <v>0</v>
      </c>
      <c r="BH172" s="90">
        <f>IF(N172="sníž. přenesená",J172,0)</f>
        <v>0</v>
      </c>
      <c r="BI172" s="90">
        <f>IF(N172="nulová",J172,0)</f>
        <v>0</v>
      </c>
      <c r="BJ172" s="14" t="s">
        <v>85</v>
      </c>
      <c r="BK172" s="90">
        <f>ROUND(I172*H172,2)</f>
        <v>0</v>
      </c>
      <c r="BL172" s="14" t="s">
        <v>228</v>
      </c>
      <c r="BM172" s="162" t="s">
        <v>564</v>
      </c>
    </row>
    <row r="173" spans="2:65" s="1" customFormat="1" ht="19.5">
      <c r="B173" s="30"/>
      <c r="D173" s="163" t="s">
        <v>161</v>
      </c>
      <c r="F173" s="164" t="s">
        <v>563</v>
      </c>
      <c r="I173" s="126"/>
      <c r="L173" s="30"/>
      <c r="M173" s="165"/>
      <c r="T173" s="52"/>
      <c r="AT173" s="14" t="s">
        <v>161</v>
      </c>
      <c r="AU173" s="14" t="s">
        <v>152</v>
      </c>
    </row>
    <row r="174" spans="2:65" s="1" customFormat="1" ht="24.2" customHeight="1">
      <c r="B174" s="30"/>
      <c r="C174" s="166" t="s">
        <v>8</v>
      </c>
      <c r="D174" s="166" t="s">
        <v>216</v>
      </c>
      <c r="E174" s="167" t="s">
        <v>565</v>
      </c>
      <c r="F174" s="168" t="s">
        <v>566</v>
      </c>
      <c r="G174" s="169" t="s">
        <v>219</v>
      </c>
      <c r="H174" s="170">
        <v>1</v>
      </c>
      <c r="I174" s="171"/>
      <c r="J174" s="172">
        <f>ROUND(I174*H174,2)</f>
        <v>0</v>
      </c>
      <c r="K174" s="173"/>
      <c r="L174" s="174"/>
      <c r="M174" s="175" t="s">
        <v>1</v>
      </c>
      <c r="N174" s="176" t="s">
        <v>42</v>
      </c>
      <c r="P174" s="160">
        <f>O174*H174</f>
        <v>0</v>
      </c>
      <c r="Q174" s="160">
        <v>5.0299999999999997E-3</v>
      </c>
      <c r="R174" s="160">
        <f>Q174*H174</f>
        <v>5.0299999999999997E-3</v>
      </c>
      <c r="S174" s="160">
        <v>0</v>
      </c>
      <c r="T174" s="161">
        <f>S174*H174</f>
        <v>0</v>
      </c>
      <c r="AR174" s="162" t="s">
        <v>277</v>
      </c>
      <c r="AT174" s="162" t="s">
        <v>216</v>
      </c>
      <c r="AU174" s="162" t="s">
        <v>152</v>
      </c>
      <c r="AY174" s="14" t="s">
        <v>151</v>
      </c>
      <c r="BE174" s="90">
        <f>IF(N174="základní",J174,0)</f>
        <v>0</v>
      </c>
      <c r="BF174" s="90">
        <f>IF(N174="snížená",J174,0)</f>
        <v>0</v>
      </c>
      <c r="BG174" s="90">
        <f>IF(N174="zákl. přenesená",J174,0)</f>
        <v>0</v>
      </c>
      <c r="BH174" s="90">
        <f>IF(N174="sníž. přenesená",J174,0)</f>
        <v>0</v>
      </c>
      <c r="BI174" s="90">
        <f>IF(N174="nulová",J174,0)</f>
        <v>0</v>
      </c>
      <c r="BJ174" s="14" t="s">
        <v>85</v>
      </c>
      <c r="BK174" s="90">
        <f>ROUND(I174*H174,2)</f>
        <v>0</v>
      </c>
      <c r="BL174" s="14" t="s">
        <v>228</v>
      </c>
      <c r="BM174" s="162" t="s">
        <v>567</v>
      </c>
    </row>
    <row r="175" spans="2:65" s="1" customFormat="1" ht="19.5">
      <c r="B175" s="30"/>
      <c r="D175" s="163" t="s">
        <v>161</v>
      </c>
      <c r="F175" s="164" t="s">
        <v>566</v>
      </c>
      <c r="I175" s="126"/>
      <c r="L175" s="30"/>
      <c r="M175" s="165"/>
      <c r="T175" s="52"/>
      <c r="AT175" s="14" t="s">
        <v>161</v>
      </c>
      <c r="AU175" s="14" t="s">
        <v>152</v>
      </c>
    </row>
    <row r="176" spans="2:65" s="1" customFormat="1" ht="33" customHeight="1">
      <c r="B176" s="30"/>
      <c r="C176" s="151" t="s">
        <v>228</v>
      </c>
      <c r="D176" s="151" t="s">
        <v>155</v>
      </c>
      <c r="E176" s="152" t="s">
        <v>568</v>
      </c>
      <c r="F176" s="153" t="s">
        <v>569</v>
      </c>
      <c r="G176" s="154" t="s">
        <v>219</v>
      </c>
      <c r="H176" s="155">
        <v>11</v>
      </c>
      <c r="I176" s="156"/>
      <c r="J176" s="157">
        <f>ROUND(I176*H176,2)</f>
        <v>0</v>
      </c>
      <c r="K176" s="158"/>
      <c r="L176" s="30"/>
      <c r="M176" s="159" t="s">
        <v>1</v>
      </c>
      <c r="N176" s="124" t="s">
        <v>42</v>
      </c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AR176" s="162" t="s">
        <v>228</v>
      </c>
      <c r="AT176" s="162" t="s">
        <v>155</v>
      </c>
      <c r="AU176" s="162" t="s">
        <v>152</v>
      </c>
      <c r="AY176" s="14" t="s">
        <v>151</v>
      </c>
      <c r="BE176" s="90">
        <f>IF(N176="základní",J176,0)</f>
        <v>0</v>
      </c>
      <c r="BF176" s="90">
        <f>IF(N176="snížená",J176,0)</f>
        <v>0</v>
      </c>
      <c r="BG176" s="90">
        <f>IF(N176="zákl. přenesená",J176,0)</f>
        <v>0</v>
      </c>
      <c r="BH176" s="90">
        <f>IF(N176="sníž. přenesená",J176,0)</f>
        <v>0</v>
      </c>
      <c r="BI176" s="90">
        <f>IF(N176="nulová",J176,0)</f>
        <v>0</v>
      </c>
      <c r="BJ176" s="14" t="s">
        <v>85</v>
      </c>
      <c r="BK176" s="90">
        <f>ROUND(I176*H176,2)</f>
        <v>0</v>
      </c>
      <c r="BL176" s="14" t="s">
        <v>228</v>
      </c>
      <c r="BM176" s="162" t="s">
        <v>570</v>
      </c>
    </row>
    <row r="177" spans="2:65" s="1" customFormat="1" ht="19.5">
      <c r="B177" s="30"/>
      <c r="D177" s="163" t="s">
        <v>161</v>
      </c>
      <c r="F177" s="164" t="s">
        <v>569</v>
      </c>
      <c r="I177" s="126"/>
      <c r="L177" s="30"/>
      <c r="M177" s="165"/>
      <c r="T177" s="52"/>
      <c r="AT177" s="14" t="s">
        <v>161</v>
      </c>
      <c r="AU177" s="14" t="s">
        <v>152</v>
      </c>
    </row>
    <row r="178" spans="2:65" s="1" customFormat="1" ht="24.2" customHeight="1">
      <c r="B178" s="30"/>
      <c r="C178" s="166" t="s">
        <v>293</v>
      </c>
      <c r="D178" s="166" t="s">
        <v>216</v>
      </c>
      <c r="E178" s="167" t="s">
        <v>571</v>
      </c>
      <c r="F178" s="168" t="s">
        <v>572</v>
      </c>
      <c r="G178" s="169" t="s">
        <v>219</v>
      </c>
      <c r="H178" s="170">
        <v>11</v>
      </c>
      <c r="I178" s="171"/>
      <c r="J178" s="172">
        <f>ROUND(I178*H178,2)</f>
        <v>0</v>
      </c>
      <c r="K178" s="173"/>
      <c r="L178" s="174"/>
      <c r="M178" s="175" t="s">
        <v>1</v>
      </c>
      <c r="N178" s="176" t="s">
        <v>42</v>
      </c>
      <c r="P178" s="160">
        <f>O178*H178</f>
        <v>0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AR178" s="162" t="s">
        <v>277</v>
      </c>
      <c r="AT178" s="162" t="s">
        <v>216</v>
      </c>
      <c r="AU178" s="162" t="s">
        <v>152</v>
      </c>
      <c r="AY178" s="14" t="s">
        <v>151</v>
      </c>
      <c r="BE178" s="90">
        <f>IF(N178="základní",J178,0)</f>
        <v>0</v>
      </c>
      <c r="BF178" s="90">
        <f>IF(N178="snížená",J178,0)</f>
        <v>0</v>
      </c>
      <c r="BG178" s="90">
        <f>IF(N178="zákl. přenesená",J178,0)</f>
        <v>0</v>
      </c>
      <c r="BH178" s="90">
        <f>IF(N178="sníž. přenesená",J178,0)</f>
        <v>0</v>
      </c>
      <c r="BI178" s="90">
        <f>IF(N178="nulová",J178,0)</f>
        <v>0</v>
      </c>
      <c r="BJ178" s="14" t="s">
        <v>85</v>
      </c>
      <c r="BK178" s="90">
        <f>ROUND(I178*H178,2)</f>
        <v>0</v>
      </c>
      <c r="BL178" s="14" t="s">
        <v>228</v>
      </c>
      <c r="BM178" s="162" t="s">
        <v>573</v>
      </c>
    </row>
    <row r="179" spans="2:65" s="1" customFormat="1" ht="19.5">
      <c r="B179" s="30"/>
      <c r="D179" s="163" t="s">
        <v>161</v>
      </c>
      <c r="F179" s="164" t="s">
        <v>572</v>
      </c>
      <c r="I179" s="126"/>
      <c r="L179" s="30"/>
      <c r="M179" s="165"/>
      <c r="T179" s="52"/>
      <c r="AT179" s="14" t="s">
        <v>161</v>
      </c>
      <c r="AU179" s="14" t="s">
        <v>152</v>
      </c>
    </row>
    <row r="180" spans="2:65" s="1" customFormat="1" ht="33" customHeight="1">
      <c r="B180" s="30"/>
      <c r="C180" s="151" t="s">
        <v>298</v>
      </c>
      <c r="D180" s="151" t="s">
        <v>155</v>
      </c>
      <c r="E180" s="152" t="s">
        <v>574</v>
      </c>
      <c r="F180" s="153" t="s">
        <v>575</v>
      </c>
      <c r="G180" s="154" t="s">
        <v>219</v>
      </c>
      <c r="H180" s="155">
        <v>1</v>
      </c>
      <c r="I180" s="156"/>
      <c r="J180" s="157">
        <f>ROUND(I180*H180,2)</f>
        <v>0</v>
      </c>
      <c r="K180" s="158"/>
      <c r="L180" s="30"/>
      <c r="M180" s="159" t="s">
        <v>1</v>
      </c>
      <c r="N180" s="124" t="s">
        <v>42</v>
      </c>
      <c r="P180" s="160">
        <f>O180*H180</f>
        <v>0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AR180" s="162" t="s">
        <v>228</v>
      </c>
      <c r="AT180" s="162" t="s">
        <v>155</v>
      </c>
      <c r="AU180" s="162" t="s">
        <v>152</v>
      </c>
      <c r="AY180" s="14" t="s">
        <v>151</v>
      </c>
      <c r="BE180" s="90">
        <f>IF(N180="základní",J180,0)</f>
        <v>0</v>
      </c>
      <c r="BF180" s="90">
        <f>IF(N180="snížená",J180,0)</f>
        <v>0</v>
      </c>
      <c r="BG180" s="90">
        <f>IF(N180="zákl. přenesená",J180,0)</f>
        <v>0</v>
      </c>
      <c r="BH180" s="90">
        <f>IF(N180="sníž. přenesená",J180,0)</f>
        <v>0</v>
      </c>
      <c r="BI180" s="90">
        <f>IF(N180="nulová",J180,0)</f>
        <v>0</v>
      </c>
      <c r="BJ180" s="14" t="s">
        <v>85</v>
      </c>
      <c r="BK180" s="90">
        <f>ROUND(I180*H180,2)</f>
        <v>0</v>
      </c>
      <c r="BL180" s="14" t="s">
        <v>228</v>
      </c>
      <c r="BM180" s="162" t="s">
        <v>576</v>
      </c>
    </row>
    <row r="181" spans="2:65" s="1" customFormat="1" ht="19.5">
      <c r="B181" s="30"/>
      <c r="D181" s="163" t="s">
        <v>161</v>
      </c>
      <c r="F181" s="164" t="s">
        <v>577</v>
      </c>
      <c r="I181" s="126"/>
      <c r="L181" s="30"/>
      <c r="M181" s="165"/>
      <c r="T181" s="52"/>
      <c r="AT181" s="14" t="s">
        <v>161</v>
      </c>
      <c r="AU181" s="14" t="s">
        <v>152</v>
      </c>
    </row>
    <row r="182" spans="2:65" s="1" customFormat="1" ht="24.2" customHeight="1">
      <c r="B182" s="30"/>
      <c r="C182" s="166" t="s">
        <v>303</v>
      </c>
      <c r="D182" s="166" t="s">
        <v>216</v>
      </c>
      <c r="E182" s="167" t="s">
        <v>578</v>
      </c>
      <c r="F182" s="168" t="s">
        <v>579</v>
      </c>
      <c r="G182" s="169" t="s">
        <v>219</v>
      </c>
      <c r="H182" s="170">
        <v>1</v>
      </c>
      <c r="I182" s="171"/>
      <c r="J182" s="172">
        <f>ROUND(I182*H182,2)</f>
        <v>0</v>
      </c>
      <c r="K182" s="173"/>
      <c r="L182" s="174"/>
      <c r="M182" s="175" t="s">
        <v>1</v>
      </c>
      <c r="N182" s="176" t="s">
        <v>42</v>
      </c>
      <c r="P182" s="160">
        <f>O182*H182</f>
        <v>0</v>
      </c>
      <c r="Q182" s="160">
        <v>0</v>
      </c>
      <c r="R182" s="160">
        <f>Q182*H182</f>
        <v>0</v>
      </c>
      <c r="S182" s="160">
        <v>0</v>
      </c>
      <c r="T182" s="161">
        <f>S182*H182</f>
        <v>0</v>
      </c>
      <c r="AR182" s="162" t="s">
        <v>277</v>
      </c>
      <c r="AT182" s="162" t="s">
        <v>216</v>
      </c>
      <c r="AU182" s="162" t="s">
        <v>152</v>
      </c>
      <c r="AY182" s="14" t="s">
        <v>151</v>
      </c>
      <c r="BE182" s="90">
        <f>IF(N182="základní",J182,0)</f>
        <v>0</v>
      </c>
      <c r="BF182" s="90">
        <f>IF(N182="snížená",J182,0)</f>
        <v>0</v>
      </c>
      <c r="BG182" s="90">
        <f>IF(N182="zákl. přenesená",J182,0)</f>
        <v>0</v>
      </c>
      <c r="BH182" s="90">
        <f>IF(N182="sníž. přenesená",J182,0)</f>
        <v>0</v>
      </c>
      <c r="BI182" s="90">
        <f>IF(N182="nulová",J182,0)</f>
        <v>0</v>
      </c>
      <c r="BJ182" s="14" t="s">
        <v>85</v>
      </c>
      <c r="BK182" s="90">
        <f>ROUND(I182*H182,2)</f>
        <v>0</v>
      </c>
      <c r="BL182" s="14" t="s">
        <v>228</v>
      </c>
      <c r="BM182" s="162" t="s">
        <v>580</v>
      </c>
    </row>
    <row r="183" spans="2:65" s="1" customFormat="1">
      <c r="B183" s="30"/>
      <c r="D183" s="163" t="s">
        <v>161</v>
      </c>
      <c r="F183" s="164" t="s">
        <v>579</v>
      </c>
      <c r="I183" s="126"/>
      <c r="L183" s="30"/>
      <c r="M183" s="165"/>
      <c r="T183" s="52"/>
      <c r="AT183" s="14" t="s">
        <v>161</v>
      </c>
      <c r="AU183" s="14" t="s">
        <v>152</v>
      </c>
    </row>
    <row r="184" spans="2:65" s="1" customFormat="1" ht="16.5" customHeight="1">
      <c r="B184" s="30"/>
      <c r="C184" s="151" t="s">
        <v>308</v>
      </c>
      <c r="D184" s="151" t="s">
        <v>155</v>
      </c>
      <c r="E184" s="152" t="s">
        <v>581</v>
      </c>
      <c r="F184" s="153" t="s">
        <v>582</v>
      </c>
      <c r="G184" s="154" t="s">
        <v>219</v>
      </c>
      <c r="H184" s="155">
        <v>1</v>
      </c>
      <c r="I184" s="156"/>
      <c r="J184" s="157">
        <f>ROUND(I184*H184,2)</f>
        <v>0</v>
      </c>
      <c r="K184" s="158"/>
      <c r="L184" s="30"/>
      <c r="M184" s="159" t="s">
        <v>1</v>
      </c>
      <c r="N184" s="124" t="s">
        <v>42</v>
      </c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AR184" s="162" t="s">
        <v>228</v>
      </c>
      <c r="AT184" s="162" t="s">
        <v>155</v>
      </c>
      <c r="AU184" s="162" t="s">
        <v>152</v>
      </c>
      <c r="AY184" s="14" t="s">
        <v>151</v>
      </c>
      <c r="BE184" s="90">
        <f>IF(N184="základní",J184,0)</f>
        <v>0</v>
      </c>
      <c r="BF184" s="90">
        <f>IF(N184="snížená",J184,0)</f>
        <v>0</v>
      </c>
      <c r="BG184" s="90">
        <f>IF(N184="zákl. přenesená",J184,0)</f>
        <v>0</v>
      </c>
      <c r="BH184" s="90">
        <f>IF(N184="sníž. přenesená",J184,0)</f>
        <v>0</v>
      </c>
      <c r="BI184" s="90">
        <f>IF(N184="nulová",J184,0)</f>
        <v>0</v>
      </c>
      <c r="BJ184" s="14" t="s">
        <v>85</v>
      </c>
      <c r="BK184" s="90">
        <f>ROUND(I184*H184,2)</f>
        <v>0</v>
      </c>
      <c r="BL184" s="14" t="s">
        <v>228</v>
      </c>
      <c r="BM184" s="162" t="s">
        <v>583</v>
      </c>
    </row>
    <row r="185" spans="2:65" s="1" customFormat="1" ht="19.5">
      <c r="B185" s="30"/>
      <c r="D185" s="163" t="s">
        <v>161</v>
      </c>
      <c r="F185" s="164" t="s">
        <v>584</v>
      </c>
      <c r="I185" s="126"/>
      <c r="L185" s="30"/>
      <c r="M185" s="165"/>
      <c r="T185" s="52"/>
      <c r="AT185" s="14" t="s">
        <v>161</v>
      </c>
      <c r="AU185" s="14" t="s">
        <v>152</v>
      </c>
    </row>
    <row r="186" spans="2:65" s="1" customFormat="1" ht="24.2" customHeight="1">
      <c r="B186" s="30"/>
      <c r="C186" s="166" t="s">
        <v>7</v>
      </c>
      <c r="D186" s="166" t="s">
        <v>216</v>
      </c>
      <c r="E186" s="167" t="s">
        <v>585</v>
      </c>
      <c r="F186" s="168" t="s">
        <v>586</v>
      </c>
      <c r="G186" s="169" t="s">
        <v>219</v>
      </c>
      <c r="H186" s="170">
        <v>1</v>
      </c>
      <c r="I186" s="171"/>
      <c r="J186" s="172">
        <f>ROUND(I186*H186,2)</f>
        <v>0</v>
      </c>
      <c r="K186" s="173"/>
      <c r="L186" s="174"/>
      <c r="M186" s="175" t="s">
        <v>1</v>
      </c>
      <c r="N186" s="176" t="s">
        <v>42</v>
      </c>
      <c r="P186" s="160">
        <f>O186*H186</f>
        <v>0</v>
      </c>
      <c r="Q186" s="160">
        <v>5.0000000000000002E-5</v>
      </c>
      <c r="R186" s="160">
        <f>Q186*H186</f>
        <v>5.0000000000000002E-5</v>
      </c>
      <c r="S186" s="160">
        <v>0</v>
      </c>
      <c r="T186" s="161">
        <f>S186*H186</f>
        <v>0</v>
      </c>
      <c r="AR186" s="162" t="s">
        <v>277</v>
      </c>
      <c r="AT186" s="162" t="s">
        <v>216</v>
      </c>
      <c r="AU186" s="162" t="s">
        <v>152</v>
      </c>
      <c r="AY186" s="14" t="s">
        <v>151</v>
      </c>
      <c r="BE186" s="90">
        <f>IF(N186="základní",J186,0)</f>
        <v>0</v>
      </c>
      <c r="BF186" s="90">
        <f>IF(N186="snížená",J186,0)</f>
        <v>0</v>
      </c>
      <c r="BG186" s="90">
        <f>IF(N186="zákl. přenesená",J186,0)</f>
        <v>0</v>
      </c>
      <c r="BH186" s="90">
        <f>IF(N186="sníž. přenesená",J186,0)</f>
        <v>0</v>
      </c>
      <c r="BI186" s="90">
        <f>IF(N186="nulová",J186,0)</f>
        <v>0</v>
      </c>
      <c r="BJ186" s="14" t="s">
        <v>85</v>
      </c>
      <c r="BK186" s="90">
        <f>ROUND(I186*H186,2)</f>
        <v>0</v>
      </c>
      <c r="BL186" s="14" t="s">
        <v>228</v>
      </c>
      <c r="BM186" s="162" t="s">
        <v>587</v>
      </c>
    </row>
    <row r="187" spans="2:65" s="1" customFormat="1" ht="19.5">
      <c r="B187" s="30"/>
      <c r="D187" s="163" t="s">
        <v>161</v>
      </c>
      <c r="F187" s="164" t="s">
        <v>586</v>
      </c>
      <c r="I187" s="126"/>
      <c r="L187" s="30"/>
      <c r="M187" s="165"/>
      <c r="T187" s="52"/>
      <c r="AT187" s="14" t="s">
        <v>161</v>
      </c>
      <c r="AU187" s="14" t="s">
        <v>152</v>
      </c>
    </row>
    <row r="188" spans="2:65" s="1" customFormat="1" ht="24.2" customHeight="1">
      <c r="B188" s="30"/>
      <c r="C188" s="151" t="s">
        <v>325</v>
      </c>
      <c r="D188" s="151" t="s">
        <v>155</v>
      </c>
      <c r="E188" s="152" t="s">
        <v>588</v>
      </c>
      <c r="F188" s="153" t="s">
        <v>589</v>
      </c>
      <c r="G188" s="154" t="s">
        <v>219</v>
      </c>
      <c r="H188" s="155">
        <v>1</v>
      </c>
      <c r="I188" s="156"/>
      <c r="J188" s="157">
        <f>ROUND(I188*H188,2)</f>
        <v>0</v>
      </c>
      <c r="K188" s="158"/>
      <c r="L188" s="30"/>
      <c r="M188" s="159" t="s">
        <v>1</v>
      </c>
      <c r="N188" s="124" t="s">
        <v>42</v>
      </c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AR188" s="162" t="s">
        <v>228</v>
      </c>
      <c r="AT188" s="162" t="s">
        <v>155</v>
      </c>
      <c r="AU188" s="162" t="s">
        <v>152</v>
      </c>
      <c r="AY188" s="14" t="s">
        <v>151</v>
      </c>
      <c r="BE188" s="90">
        <f>IF(N188="základní",J188,0)</f>
        <v>0</v>
      </c>
      <c r="BF188" s="90">
        <f>IF(N188="snížená",J188,0)</f>
        <v>0</v>
      </c>
      <c r="BG188" s="90">
        <f>IF(N188="zákl. přenesená",J188,0)</f>
        <v>0</v>
      </c>
      <c r="BH188" s="90">
        <f>IF(N188="sníž. přenesená",J188,0)</f>
        <v>0</v>
      </c>
      <c r="BI188" s="90">
        <f>IF(N188="nulová",J188,0)</f>
        <v>0</v>
      </c>
      <c r="BJ188" s="14" t="s">
        <v>85</v>
      </c>
      <c r="BK188" s="90">
        <f>ROUND(I188*H188,2)</f>
        <v>0</v>
      </c>
      <c r="BL188" s="14" t="s">
        <v>228</v>
      </c>
      <c r="BM188" s="162" t="s">
        <v>590</v>
      </c>
    </row>
    <row r="189" spans="2:65" s="1" customFormat="1">
      <c r="B189" s="30"/>
      <c r="D189" s="163" t="s">
        <v>161</v>
      </c>
      <c r="F189" s="164" t="s">
        <v>589</v>
      </c>
      <c r="I189" s="126"/>
      <c r="L189" s="30"/>
      <c r="M189" s="165"/>
      <c r="T189" s="52"/>
      <c r="AT189" s="14" t="s">
        <v>161</v>
      </c>
      <c r="AU189" s="14" t="s">
        <v>152</v>
      </c>
    </row>
    <row r="190" spans="2:65" s="1" customFormat="1" ht="24.2" customHeight="1">
      <c r="B190" s="30"/>
      <c r="C190" s="166" t="s">
        <v>329</v>
      </c>
      <c r="D190" s="166" t="s">
        <v>216</v>
      </c>
      <c r="E190" s="167" t="s">
        <v>591</v>
      </c>
      <c r="F190" s="168" t="s">
        <v>592</v>
      </c>
      <c r="G190" s="169" t="s">
        <v>219</v>
      </c>
      <c r="H190" s="170">
        <v>1</v>
      </c>
      <c r="I190" s="171"/>
      <c r="J190" s="172">
        <f>ROUND(I190*H190,2)</f>
        <v>0</v>
      </c>
      <c r="K190" s="173"/>
      <c r="L190" s="174"/>
      <c r="M190" s="175" t="s">
        <v>1</v>
      </c>
      <c r="N190" s="176" t="s">
        <v>42</v>
      </c>
      <c r="P190" s="160">
        <f>O190*H190</f>
        <v>0</v>
      </c>
      <c r="Q190" s="160">
        <v>5.0000000000000002E-5</v>
      </c>
      <c r="R190" s="160">
        <f>Q190*H190</f>
        <v>5.0000000000000002E-5</v>
      </c>
      <c r="S190" s="160">
        <v>0</v>
      </c>
      <c r="T190" s="161">
        <f>S190*H190</f>
        <v>0</v>
      </c>
      <c r="AR190" s="162" t="s">
        <v>277</v>
      </c>
      <c r="AT190" s="162" t="s">
        <v>216</v>
      </c>
      <c r="AU190" s="162" t="s">
        <v>152</v>
      </c>
      <c r="AY190" s="14" t="s">
        <v>151</v>
      </c>
      <c r="BE190" s="90">
        <f>IF(N190="základní",J190,0)</f>
        <v>0</v>
      </c>
      <c r="BF190" s="90">
        <f>IF(N190="snížená",J190,0)</f>
        <v>0</v>
      </c>
      <c r="BG190" s="90">
        <f>IF(N190="zákl. přenesená",J190,0)</f>
        <v>0</v>
      </c>
      <c r="BH190" s="90">
        <f>IF(N190="sníž. přenesená",J190,0)</f>
        <v>0</v>
      </c>
      <c r="BI190" s="90">
        <f>IF(N190="nulová",J190,0)</f>
        <v>0</v>
      </c>
      <c r="BJ190" s="14" t="s">
        <v>85</v>
      </c>
      <c r="BK190" s="90">
        <f>ROUND(I190*H190,2)</f>
        <v>0</v>
      </c>
      <c r="BL190" s="14" t="s">
        <v>228</v>
      </c>
      <c r="BM190" s="162" t="s">
        <v>593</v>
      </c>
    </row>
    <row r="191" spans="2:65" s="1" customFormat="1">
      <c r="B191" s="30"/>
      <c r="D191" s="163" t="s">
        <v>161</v>
      </c>
      <c r="F191" s="164" t="s">
        <v>592</v>
      </c>
      <c r="I191" s="126"/>
      <c r="L191" s="30"/>
      <c r="M191" s="165"/>
      <c r="T191" s="52"/>
      <c r="AT191" s="14" t="s">
        <v>161</v>
      </c>
      <c r="AU191" s="14" t="s">
        <v>152</v>
      </c>
    </row>
    <row r="192" spans="2:65" s="1" customFormat="1" ht="24.2" customHeight="1">
      <c r="B192" s="30"/>
      <c r="C192" s="151" t="s">
        <v>334</v>
      </c>
      <c r="D192" s="151" t="s">
        <v>155</v>
      </c>
      <c r="E192" s="152" t="s">
        <v>594</v>
      </c>
      <c r="F192" s="153" t="s">
        <v>595</v>
      </c>
      <c r="G192" s="154" t="s">
        <v>290</v>
      </c>
      <c r="H192" s="155">
        <v>6</v>
      </c>
      <c r="I192" s="156"/>
      <c r="J192" s="157">
        <f>ROUND(I192*H192,2)</f>
        <v>0</v>
      </c>
      <c r="K192" s="158"/>
      <c r="L192" s="30"/>
      <c r="M192" s="159" t="s">
        <v>1</v>
      </c>
      <c r="N192" s="124" t="s">
        <v>42</v>
      </c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AR192" s="162" t="s">
        <v>228</v>
      </c>
      <c r="AT192" s="162" t="s">
        <v>155</v>
      </c>
      <c r="AU192" s="162" t="s">
        <v>152</v>
      </c>
      <c r="AY192" s="14" t="s">
        <v>151</v>
      </c>
      <c r="BE192" s="90">
        <f>IF(N192="základní",J192,0)</f>
        <v>0</v>
      </c>
      <c r="BF192" s="90">
        <f>IF(N192="snížená",J192,0)</f>
        <v>0</v>
      </c>
      <c r="BG192" s="90">
        <f>IF(N192="zákl. přenesená",J192,0)</f>
        <v>0</v>
      </c>
      <c r="BH192" s="90">
        <f>IF(N192="sníž. přenesená",J192,0)</f>
        <v>0</v>
      </c>
      <c r="BI192" s="90">
        <f>IF(N192="nulová",J192,0)</f>
        <v>0</v>
      </c>
      <c r="BJ192" s="14" t="s">
        <v>85</v>
      </c>
      <c r="BK192" s="90">
        <f>ROUND(I192*H192,2)</f>
        <v>0</v>
      </c>
      <c r="BL192" s="14" t="s">
        <v>228</v>
      </c>
      <c r="BM192" s="162" t="s">
        <v>596</v>
      </c>
    </row>
    <row r="193" spans="2:65" s="1" customFormat="1" ht="29.25">
      <c r="B193" s="30"/>
      <c r="D193" s="163" t="s">
        <v>161</v>
      </c>
      <c r="F193" s="164" t="s">
        <v>597</v>
      </c>
      <c r="I193" s="126"/>
      <c r="L193" s="30"/>
      <c r="M193" s="165"/>
      <c r="T193" s="52"/>
      <c r="AT193" s="14" t="s">
        <v>161</v>
      </c>
      <c r="AU193" s="14" t="s">
        <v>152</v>
      </c>
    </row>
    <row r="194" spans="2:65" s="1" customFormat="1" ht="37.9" customHeight="1">
      <c r="B194" s="30"/>
      <c r="C194" s="166" t="s">
        <v>339</v>
      </c>
      <c r="D194" s="166" t="s">
        <v>216</v>
      </c>
      <c r="E194" s="167" t="s">
        <v>598</v>
      </c>
      <c r="F194" s="168" t="s">
        <v>599</v>
      </c>
      <c r="G194" s="169" t="s">
        <v>290</v>
      </c>
      <c r="H194" s="170">
        <v>4</v>
      </c>
      <c r="I194" s="171"/>
      <c r="J194" s="172">
        <f>ROUND(I194*H194,2)</f>
        <v>0</v>
      </c>
      <c r="K194" s="173"/>
      <c r="L194" s="174"/>
      <c r="M194" s="175" t="s">
        <v>1</v>
      </c>
      <c r="N194" s="176" t="s">
        <v>42</v>
      </c>
      <c r="P194" s="160">
        <f>O194*H194</f>
        <v>0</v>
      </c>
      <c r="Q194" s="160">
        <v>6.9999999999999994E-5</v>
      </c>
      <c r="R194" s="160">
        <f>Q194*H194</f>
        <v>2.7999999999999998E-4</v>
      </c>
      <c r="S194" s="160">
        <v>0</v>
      </c>
      <c r="T194" s="161">
        <f>S194*H194</f>
        <v>0</v>
      </c>
      <c r="AR194" s="162" t="s">
        <v>277</v>
      </c>
      <c r="AT194" s="162" t="s">
        <v>216</v>
      </c>
      <c r="AU194" s="162" t="s">
        <v>152</v>
      </c>
      <c r="AY194" s="14" t="s">
        <v>151</v>
      </c>
      <c r="BE194" s="90">
        <f>IF(N194="základní",J194,0)</f>
        <v>0</v>
      </c>
      <c r="BF194" s="90">
        <f>IF(N194="snížená",J194,0)</f>
        <v>0</v>
      </c>
      <c r="BG194" s="90">
        <f>IF(N194="zákl. přenesená",J194,0)</f>
        <v>0</v>
      </c>
      <c r="BH194" s="90">
        <f>IF(N194="sníž. přenesená",J194,0)</f>
        <v>0</v>
      </c>
      <c r="BI194" s="90">
        <f>IF(N194="nulová",J194,0)</f>
        <v>0</v>
      </c>
      <c r="BJ194" s="14" t="s">
        <v>85</v>
      </c>
      <c r="BK194" s="90">
        <f>ROUND(I194*H194,2)</f>
        <v>0</v>
      </c>
      <c r="BL194" s="14" t="s">
        <v>228</v>
      </c>
      <c r="BM194" s="162" t="s">
        <v>600</v>
      </c>
    </row>
    <row r="195" spans="2:65" s="1" customFormat="1" ht="19.5">
      <c r="B195" s="30"/>
      <c r="D195" s="163" t="s">
        <v>161</v>
      </c>
      <c r="F195" s="164" t="s">
        <v>599</v>
      </c>
      <c r="I195" s="126"/>
      <c r="L195" s="30"/>
      <c r="M195" s="165"/>
      <c r="T195" s="52"/>
      <c r="AT195" s="14" t="s">
        <v>161</v>
      </c>
      <c r="AU195" s="14" t="s">
        <v>152</v>
      </c>
    </row>
    <row r="196" spans="2:65" s="1" customFormat="1" ht="33" customHeight="1">
      <c r="B196" s="30"/>
      <c r="C196" s="166" t="s">
        <v>349</v>
      </c>
      <c r="D196" s="166" t="s">
        <v>216</v>
      </c>
      <c r="E196" s="167" t="s">
        <v>601</v>
      </c>
      <c r="F196" s="168" t="s">
        <v>602</v>
      </c>
      <c r="G196" s="169" t="s">
        <v>290</v>
      </c>
      <c r="H196" s="170">
        <v>1</v>
      </c>
      <c r="I196" s="171"/>
      <c r="J196" s="172">
        <f>ROUND(I196*H196,2)</f>
        <v>0</v>
      </c>
      <c r="K196" s="173"/>
      <c r="L196" s="174"/>
      <c r="M196" s="175" t="s">
        <v>1</v>
      </c>
      <c r="N196" s="176" t="s">
        <v>42</v>
      </c>
      <c r="P196" s="160">
        <f>O196*H196</f>
        <v>0</v>
      </c>
      <c r="Q196" s="160">
        <v>6.9999999999999994E-5</v>
      </c>
      <c r="R196" s="160">
        <f>Q196*H196</f>
        <v>6.9999999999999994E-5</v>
      </c>
      <c r="S196" s="160">
        <v>0</v>
      </c>
      <c r="T196" s="161">
        <f>S196*H196</f>
        <v>0</v>
      </c>
      <c r="AR196" s="162" t="s">
        <v>277</v>
      </c>
      <c r="AT196" s="162" t="s">
        <v>216</v>
      </c>
      <c r="AU196" s="162" t="s">
        <v>152</v>
      </c>
      <c r="AY196" s="14" t="s">
        <v>151</v>
      </c>
      <c r="BE196" s="90">
        <f>IF(N196="základní",J196,0)</f>
        <v>0</v>
      </c>
      <c r="BF196" s="90">
        <f>IF(N196="snížená",J196,0)</f>
        <v>0</v>
      </c>
      <c r="BG196" s="90">
        <f>IF(N196="zákl. přenesená",J196,0)</f>
        <v>0</v>
      </c>
      <c r="BH196" s="90">
        <f>IF(N196="sníž. přenesená",J196,0)</f>
        <v>0</v>
      </c>
      <c r="BI196" s="90">
        <f>IF(N196="nulová",J196,0)</f>
        <v>0</v>
      </c>
      <c r="BJ196" s="14" t="s">
        <v>85</v>
      </c>
      <c r="BK196" s="90">
        <f>ROUND(I196*H196,2)</f>
        <v>0</v>
      </c>
      <c r="BL196" s="14" t="s">
        <v>228</v>
      </c>
      <c r="BM196" s="162" t="s">
        <v>603</v>
      </c>
    </row>
    <row r="197" spans="2:65" s="1" customFormat="1" ht="19.5">
      <c r="B197" s="30"/>
      <c r="D197" s="163" t="s">
        <v>161</v>
      </c>
      <c r="F197" s="164" t="s">
        <v>602</v>
      </c>
      <c r="I197" s="126"/>
      <c r="L197" s="30"/>
      <c r="M197" s="165"/>
      <c r="T197" s="52"/>
      <c r="AT197" s="14" t="s">
        <v>161</v>
      </c>
      <c r="AU197" s="14" t="s">
        <v>152</v>
      </c>
    </row>
    <row r="198" spans="2:65" s="1" customFormat="1" ht="37.9" customHeight="1">
      <c r="B198" s="30"/>
      <c r="C198" s="166" t="s">
        <v>604</v>
      </c>
      <c r="D198" s="166" t="s">
        <v>216</v>
      </c>
      <c r="E198" s="167" t="s">
        <v>605</v>
      </c>
      <c r="F198" s="168" t="s">
        <v>606</v>
      </c>
      <c r="G198" s="169" t="s">
        <v>290</v>
      </c>
      <c r="H198" s="170">
        <v>1</v>
      </c>
      <c r="I198" s="171"/>
      <c r="J198" s="172">
        <f>ROUND(I198*H198,2)</f>
        <v>0</v>
      </c>
      <c r="K198" s="173"/>
      <c r="L198" s="174"/>
      <c r="M198" s="175" t="s">
        <v>1</v>
      </c>
      <c r="N198" s="176" t="s">
        <v>42</v>
      </c>
      <c r="P198" s="160">
        <f>O198*H198</f>
        <v>0</v>
      </c>
      <c r="Q198" s="160">
        <v>6.9999999999999994E-5</v>
      </c>
      <c r="R198" s="160">
        <f>Q198*H198</f>
        <v>6.9999999999999994E-5</v>
      </c>
      <c r="S198" s="160">
        <v>0</v>
      </c>
      <c r="T198" s="161">
        <f>S198*H198</f>
        <v>0</v>
      </c>
      <c r="AR198" s="162" t="s">
        <v>277</v>
      </c>
      <c r="AT198" s="162" t="s">
        <v>216</v>
      </c>
      <c r="AU198" s="162" t="s">
        <v>152</v>
      </c>
      <c r="AY198" s="14" t="s">
        <v>151</v>
      </c>
      <c r="BE198" s="90">
        <f>IF(N198="základní",J198,0)</f>
        <v>0</v>
      </c>
      <c r="BF198" s="90">
        <f>IF(N198="snížená",J198,0)</f>
        <v>0</v>
      </c>
      <c r="BG198" s="90">
        <f>IF(N198="zákl. přenesená",J198,0)</f>
        <v>0</v>
      </c>
      <c r="BH198" s="90">
        <f>IF(N198="sníž. přenesená",J198,0)</f>
        <v>0</v>
      </c>
      <c r="BI198" s="90">
        <f>IF(N198="nulová",J198,0)</f>
        <v>0</v>
      </c>
      <c r="BJ198" s="14" t="s">
        <v>85</v>
      </c>
      <c r="BK198" s="90">
        <f>ROUND(I198*H198,2)</f>
        <v>0</v>
      </c>
      <c r="BL198" s="14" t="s">
        <v>228</v>
      </c>
      <c r="BM198" s="162" t="s">
        <v>607</v>
      </c>
    </row>
    <row r="199" spans="2:65" s="1" customFormat="1" ht="19.5">
      <c r="B199" s="30"/>
      <c r="D199" s="163" t="s">
        <v>161</v>
      </c>
      <c r="F199" s="164" t="s">
        <v>606</v>
      </c>
      <c r="I199" s="126"/>
      <c r="L199" s="30"/>
      <c r="M199" s="165"/>
      <c r="T199" s="52"/>
      <c r="AT199" s="14" t="s">
        <v>161</v>
      </c>
      <c r="AU199" s="14" t="s">
        <v>152</v>
      </c>
    </row>
    <row r="200" spans="2:65" s="1" customFormat="1" ht="24.2" customHeight="1">
      <c r="B200" s="30"/>
      <c r="C200" s="151" t="s">
        <v>359</v>
      </c>
      <c r="D200" s="151" t="s">
        <v>155</v>
      </c>
      <c r="E200" s="152" t="s">
        <v>608</v>
      </c>
      <c r="F200" s="153" t="s">
        <v>609</v>
      </c>
      <c r="G200" s="154" t="s">
        <v>219</v>
      </c>
      <c r="H200" s="155">
        <v>1</v>
      </c>
      <c r="I200" s="156"/>
      <c r="J200" s="157">
        <f>ROUND(I200*H200,2)</f>
        <v>0</v>
      </c>
      <c r="K200" s="158"/>
      <c r="L200" s="30"/>
      <c r="M200" s="159" t="s">
        <v>1</v>
      </c>
      <c r="N200" s="124" t="s">
        <v>42</v>
      </c>
      <c r="P200" s="160">
        <f>O200*H200</f>
        <v>0</v>
      </c>
      <c r="Q200" s="160">
        <v>0</v>
      </c>
      <c r="R200" s="160">
        <f>Q200*H200</f>
        <v>0</v>
      </c>
      <c r="S200" s="160">
        <v>0</v>
      </c>
      <c r="T200" s="161">
        <f>S200*H200</f>
        <v>0</v>
      </c>
      <c r="AR200" s="162" t="s">
        <v>228</v>
      </c>
      <c r="AT200" s="162" t="s">
        <v>155</v>
      </c>
      <c r="AU200" s="162" t="s">
        <v>152</v>
      </c>
      <c r="AY200" s="14" t="s">
        <v>151</v>
      </c>
      <c r="BE200" s="90">
        <f>IF(N200="základní",J200,0)</f>
        <v>0</v>
      </c>
      <c r="BF200" s="90">
        <f>IF(N200="snížená",J200,0)</f>
        <v>0</v>
      </c>
      <c r="BG200" s="90">
        <f>IF(N200="zákl. přenesená",J200,0)</f>
        <v>0</v>
      </c>
      <c r="BH200" s="90">
        <f>IF(N200="sníž. přenesená",J200,0)</f>
        <v>0</v>
      </c>
      <c r="BI200" s="90">
        <f>IF(N200="nulová",J200,0)</f>
        <v>0</v>
      </c>
      <c r="BJ200" s="14" t="s">
        <v>85</v>
      </c>
      <c r="BK200" s="90">
        <f>ROUND(I200*H200,2)</f>
        <v>0</v>
      </c>
      <c r="BL200" s="14" t="s">
        <v>228</v>
      </c>
      <c r="BM200" s="162" t="s">
        <v>610</v>
      </c>
    </row>
    <row r="201" spans="2:65" s="1" customFormat="1" ht="29.25">
      <c r="B201" s="30"/>
      <c r="D201" s="163" t="s">
        <v>161</v>
      </c>
      <c r="F201" s="164" t="s">
        <v>611</v>
      </c>
      <c r="I201" s="126"/>
      <c r="L201" s="30"/>
      <c r="M201" s="165"/>
      <c r="T201" s="52"/>
      <c r="AT201" s="14" t="s">
        <v>161</v>
      </c>
      <c r="AU201" s="14" t="s">
        <v>152</v>
      </c>
    </row>
    <row r="202" spans="2:65" s="1" customFormat="1" ht="16.5" customHeight="1">
      <c r="B202" s="30"/>
      <c r="C202" s="166" t="s">
        <v>612</v>
      </c>
      <c r="D202" s="166" t="s">
        <v>216</v>
      </c>
      <c r="E202" s="167" t="s">
        <v>613</v>
      </c>
      <c r="F202" s="168" t="s">
        <v>614</v>
      </c>
      <c r="G202" s="169" t="s">
        <v>219</v>
      </c>
      <c r="H202" s="170">
        <v>1</v>
      </c>
      <c r="I202" s="171"/>
      <c r="J202" s="172">
        <f>ROUND(I202*H202,2)</f>
        <v>0</v>
      </c>
      <c r="K202" s="173"/>
      <c r="L202" s="174"/>
      <c r="M202" s="175" t="s">
        <v>1</v>
      </c>
      <c r="N202" s="176" t="s">
        <v>42</v>
      </c>
      <c r="P202" s="160">
        <f>O202*H202</f>
        <v>0</v>
      </c>
      <c r="Q202" s="160">
        <v>5.0000000000000002E-5</v>
      </c>
      <c r="R202" s="160">
        <f>Q202*H202</f>
        <v>5.0000000000000002E-5</v>
      </c>
      <c r="S202" s="160">
        <v>0</v>
      </c>
      <c r="T202" s="161">
        <f>S202*H202</f>
        <v>0</v>
      </c>
      <c r="AR202" s="162" t="s">
        <v>277</v>
      </c>
      <c r="AT202" s="162" t="s">
        <v>216</v>
      </c>
      <c r="AU202" s="162" t="s">
        <v>152</v>
      </c>
      <c r="AY202" s="14" t="s">
        <v>151</v>
      </c>
      <c r="BE202" s="90">
        <f>IF(N202="základní",J202,0)</f>
        <v>0</v>
      </c>
      <c r="BF202" s="90">
        <f>IF(N202="snížená",J202,0)</f>
        <v>0</v>
      </c>
      <c r="BG202" s="90">
        <f>IF(N202="zákl. přenesená",J202,0)</f>
        <v>0</v>
      </c>
      <c r="BH202" s="90">
        <f>IF(N202="sníž. přenesená",J202,0)</f>
        <v>0</v>
      </c>
      <c r="BI202" s="90">
        <f>IF(N202="nulová",J202,0)</f>
        <v>0</v>
      </c>
      <c r="BJ202" s="14" t="s">
        <v>85</v>
      </c>
      <c r="BK202" s="90">
        <f>ROUND(I202*H202,2)</f>
        <v>0</v>
      </c>
      <c r="BL202" s="14" t="s">
        <v>228</v>
      </c>
      <c r="BM202" s="162" t="s">
        <v>615</v>
      </c>
    </row>
    <row r="203" spans="2:65" s="1" customFormat="1">
      <c r="B203" s="30"/>
      <c r="D203" s="163" t="s">
        <v>161</v>
      </c>
      <c r="F203" s="164" t="s">
        <v>614</v>
      </c>
      <c r="I203" s="126"/>
      <c r="L203" s="30"/>
      <c r="M203" s="165"/>
      <c r="T203" s="52"/>
      <c r="AT203" s="14" t="s">
        <v>161</v>
      </c>
      <c r="AU203" s="14" t="s">
        <v>152</v>
      </c>
    </row>
    <row r="204" spans="2:65" s="1" customFormat="1" ht="44.25" customHeight="1">
      <c r="B204" s="30"/>
      <c r="C204" s="151" t="s">
        <v>616</v>
      </c>
      <c r="D204" s="151" t="s">
        <v>155</v>
      </c>
      <c r="E204" s="152" t="s">
        <v>617</v>
      </c>
      <c r="F204" s="153" t="s">
        <v>618</v>
      </c>
      <c r="G204" s="154" t="s">
        <v>219</v>
      </c>
      <c r="H204" s="155">
        <v>1</v>
      </c>
      <c r="I204" s="156"/>
      <c r="J204" s="157">
        <f>ROUND(I204*H204,2)</f>
        <v>0</v>
      </c>
      <c r="K204" s="158"/>
      <c r="L204" s="30"/>
      <c r="M204" s="159" t="s">
        <v>1</v>
      </c>
      <c r="N204" s="124" t="s">
        <v>42</v>
      </c>
      <c r="P204" s="160">
        <f>O204*H204</f>
        <v>0</v>
      </c>
      <c r="Q204" s="160">
        <v>0</v>
      </c>
      <c r="R204" s="160">
        <f>Q204*H204</f>
        <v>0</v>
      </c>
      <c r="S204" s="160">
        <v>0</v>
      </c>
      <c r="T204" s="161">
        <f>S204*H204</f>
        <v>0</v>
      </c>
      <c r="AR204" s="162" t="s">
        <v>228</v>
      </c>
      <c r="AT204" s="162" t="s">
        <v>155</v>
      </c>
      <c r="AU204" s="162" t="s">
        <v>152</v>
      </c>
      <c r="AY204" s="14" t="s">
        <v>151</v>
      </c>
      <c r="BE204" s="90">
        <f>IF(N204="základní",J204,0)</f>
        <v>0</v>
      </c>
      <c r="BF204" s="90">
        <f>IF(N204="snížená",J204,0)</f>
        <v>0</v>
      </c>
      <c r="BG204" s="90">
        <f>IF(N204="zákl. přenesená",J204,0)</f>
        <v>0</v>
      </c>
      <c r="BH204" s="90">
        <f>IF(N204="sníž. přenesená",J204,0)</f>
        <v>0</v>
      </c>
      <c r="BI204" s="90">
        <f>IF(N204="nulová",J204,0)</f>
        <v>0</v>
      </c>
      <c r="BJ204" s="14" t="s">
        <v>85</v>
      </c>
      <c r="BK204" s="90">
        <f>ROUND(I204*H204,2)</f>
        <v>0</v>
      </c>
      <c r="BL204" s="14" t="s">
        <v>228</v>
      </c>
      <c r="BM204" s="162" t="s">
        <v>619</v>
      </c>
    </row>
    <row r="205" spans="2:65" s="1" customFormat="1" ht="29.25">
      <c r="B205" s="30"/>
      <c r="D205" s="163" t="s">
        <v>161</v>
      </c>
      <c r="F205" s="164" t="s">
        <v>618</v>
      </c>
      <c r="I205" s="126"/>
      <c r="L205" s="30"/>
      <c r="M205" s="165"/>
      <c r="T205" s="52"/>
      <c r="AT205" s="14" t="s">
        <v>161</v>
      </c>
      <c r="AU205" s="14" t="s">
        <v>152</v>
      </c>
    </row>
    <row r="206" spans="2:65" s="1" customFormat="1" ht="44.25" customHeight="1">
      <c r="B206" s="30"/>
      <c r="C206" s="166" t="s">
        <v>620</v>
      </c>
      <c r="D206" s="166" t="s">
        <v>216</v>
      </c>
      <c r="E206" s="167" t="s">
        <v>621</v>
      </c>
      <c r="F206" s="168" t="s">
        <v>622</v>
      </c>
      <c r="G206" s="169" t="s">
        <v>219</v>
      </c>
      <c r="H206" s="170">
        <v>1</v>
      </c>
      <c r="I206" s="171"/>
      <c r="J206" s="172">
        <f>ROUND(I206*H206,2)</f>
        <v>0</v>
      </c>
      <c r="K206" s="173"/>
      <c r="L206" s="174"/>
      <c r="M206" s="175" t="s">
        <v>1</v>
      </c>
      <c r="N206" s="176" t="s">
        <v>42</v>
      </c>
      <c r="P206" s="160">
        <f>O206*H206</f>
        <v>0</v>
      </c>
      <c r="Q206" s="160">
        <v>5.0000000000000002E-5</v>
      </c>
      <c r="R206" s="160">
        <f>Q206*H206</f>
        <v>5.0000000000000002E-5</v>
      </c>
      <c r="S206" s="160">
        <v>0</v>
      </c>
      <c r="T206" s="161">
        <f>S206*H206</f>
        <v>0</v>
      </c>
      <c r="AR206" s="162" t="s">
        <v>277</v>
      </c>
      <c r="AT206" s="162" t="s">
        <v>216</v>
      </c>
      <c r="AU206" s="162" t="s">
        <v>152</v>
      </c>
      <c r="AY206" s="14" t="s">
        <v>151</v>
      </c>
      <c r="BE206" s="90">
        <f>IF(N206="základní",J206,0)</f>
        <v>0</v>
      </c>
      <c r="BF206" s="90">
        <f>IF(N206="snížená",J206,0)</f>
        <v>0</v>
      </c>
      <c r="BG206" s="90">
        <f>IF(N206="zákl. přenesená",J206,0)</f>
        <v>0</v>
      </c>
      <c r="BH206" s="90">
        <f>IF(N206="sníž. přenesená",J206,0)</f>
        <v>0</v>
      </c>
      <c r="BI206" s="90">
        <f>IF(N206="nulová",J206,0)</f>
        <v>0</v>
      </c>
      <c r="BJ206" s="14" t="s">
        <v>85</v>
      </c>
      <c r="BK206" s="90">
        <f>ROUND(I206*H206,2)</f>
        <v>0</v>
      </c>
      <c r="BL206" s="14" t="s">
        <v>228</v>
      </c>
      <c r="BM206" s="162" t="s">
        <v>623</v>
      </c>
    </row>
    <row r="207" spans="2:65" s="1" customFormat="1" ht="29.25">
      <c r="B207" s="30"/>
      <c r="D207" s="163" t="s">
        <v>161</v>
      </c>
      <c r="F207" s="164" t="s">
        <v>622</v>
      </c>
      <c r="I207" s="126"/>
      <c r="L207" s="30"/>
      <c r="M207" s="165"/>
      <c r="T207" s="52"/>
      <c r="AT207" s="14" t="s">
        <v>161</v>
      </c>
      <c r="AU207" s="14" t="s">
        <v>152</v>
      </c>
    </row>
    <row r="208" spans="2:65" s="1" customFormat="1" ht="37.9" customHeight="1">
      <c r="B208" s="30"/>
      <c r="C208" s="151" t="s">
        <v>277</v>
      </c>
      <c r="D208" s="151" t="s">
        <v>155</v>
      </c>
      <c r="E208" s="152" t="s">
        <v>624</v>
      </c>
      <c r="F208" s="153" t="s">
        <v>625</v>
      </c>
      <c r="G208" s="154" t="s">
        <v>219</v>
      </c>
      <c r="H208" s="155">
        <v>3</v>
      </c>
      <c r="I208" s="156"/>
      <c r="J208" s="157">
        <f>ROUND(I208*H208,2)</f>
        <v>0</v>
      </c>
      <c r="K208" s="158"/>
      <c r="L208" s="30"/>
      <c r="M208" s="159" t="s">
        <v>1</v>
      </c>
      <c r="N208" s="124" t="s">
        <v>42</v>
      </c>
      <c r="P208" s="160">
        <f>O208*H208</f>
        <v>0</v>
      </c>
      <c r="Q208" s="160">
        <v>0</v>
      </c>
      <c r="R208" s="160">
        <f>Q208*H208</f>
        <v>0</v>
      </c>
      <c r="S208" s="160">
        <v>0</v>
      </c>
      <c r="T208" s="161">
        <f>S208*H208</f>
        <v>0</v>
      </c>
      <c r="AR208" s="162" t="s">
        <v>228</v>
      </c>
      <c r="AT208" s="162" t="s">
        <v>155</v>
      </c>
      <c r="AU208" s="162" t="s">
        <v>152</v>
      </c>
      <c r="AY208" s="14" t="s">
        <v>151</v>
      </c>
      <c r="BE208" s="90">
        <f>IF(N208="základní",J208,0)</f>
        <v>0</v>
      </c>
      <c r="BF208" s="90">
        <f>IF(N208="snížená",J208,0)</f>
        <v>0</v>
      </c>
      <c r="BG208" s="90">
        <f>IF(N208="zákl. přenesená",J208,0)</f>
        <v>0</v>
      </c>
      <c r="BH208" s="90">
        <f>IF(N208="sníž. přenesená",J208,0)</f>
        <v>0</v>
      </c>
      <c r="BI208" s="90">
        <f>IF(N208="nulová",J208,0)</f>
        <v>0</v>
      </c>
      <c r="BJ208" s="14" t="s">
        <v>85</v>
      </c>
      <c r="BK208" s="90">
        <f>ROUND(I208*H208,2)</f>
        <v>0</v>
      </c>
      <c r="BL208" s="14" t="s">
        <v>228</v>
      </c>
      <c r="BM208" s="162" t="s">
        <v>626</v>
      </c>
    </row>
    <row r="209" spans="2:65" s="1" customFormat="1" ht="19.5">
      <c r="B209" s="30"/>
      <c r="D209" s="163" t="s">
        <v>161</v>
      </c>
      <c r="F209" s="164" t="s">
        <v>625</v>
      </c>
      <c r="I209" s="126"/>
      <c r="L209" s="30"/>
      <c r="M209" s="165"/>
      <c r="T209" s="52"/>
      <c r="AT209" s="14" t="s">
        <v>161</v>
      </c>
      <c r="AU209" s="14" t="s">
        <v>152</v>
      </c>
    </row>
    <row r="210" spans="2:65" s="1" customFormat="1" ht="33" customHeight="1">
      <c r="B210" s="30"/>
      <c r="C210" s="166" t="s">
        <v>377</v>
      </c>
      <c r="D210" s="166" t="s">
        <v>216</v>
      </c>
      <c r="E210" s="167" t="s">
        <v>627</v>
      </c>
      <c r="F210" s="168" t="s">
        <v>628</v>
      </c>
      <c r="G210" s="169" t="s">
        <v>219</v>
      </c>
      <c r="H210" s="170">
        <v>3</v>
      </c>
      <c r="I210" s="171"/>
      <c r="J210" s="172">
        <f>ROUND(I210*H210,2)</f>
        <v>0</v>
      </c>
      <c r="K210" s="173"/>
      <c r="L210" s="174"/>
      <c r="M210" s="175" t="s">
        <v>1</v>
      </c>
      <c r="N210" s="176" t="s">
        <v>42</v>
      </c>
      <c r="P210" s="160">
        <f>O210*H210</f>
        <v>0</v>
      </c>
      <c r="Q210" s="160">
        <v>1E-4</v>
      </c>
      <c r="R210" s="160">
        <f>Q210*H210</f>
        <v>3.0000000000000003E-4</v>
      </c>
      <c r="S210" s="160">
        <v>0</v>
      </c>
      <c r="T210" s="161">
        <f>S210*H210</f>
        <v>0</v>
      </c>
      <c r="AR210" s="162" t="s">
        <v>277</v>
      </c>
      <c r="AT210" s="162" t="s">
        <v>216</v>
      </c>
      <c r="AU210" s="162" t="s">
        <v>152</v>
      </c>
      <c r="AY210" s="14" t="s">
        <v>151</v>
      </c>
      <c r="BE210" s="90">
        <f>IF(N210="základní",J210,0)</f>
        <v>0</v>
      </c>
      <c r="BF210" s="90">
        <f>IF(N210="snížená",J210,0)</f>
        <v>0</v>
      </c>
      <c r="BG210" s="90">
        <f>IF(N210="zákl. přenesená",J210,0)</f>
        <v>0</v>
      </c>
      <c r="BH210" s="90">
        <f>IF(N210="sníž. přenesená",J210,0)</f>
        <v>0</v>
      </c>
      <c r="BI210" s="90">
        <f>IF(N210="nulová",J210,0)</f>
        <v>0</v>
      </c>
      <c r="BJ210" s="14" t="s">
        <v>85</v>
      </c>
      <c r="BK210" s="90">
        <f>ROUND(I210*H210,2)</f>
        <v>0</v>
      </c>
      <c r="BL210" s="14" t="s">
        <v>228</v>
      </c>
      <c r="BM210" s="162" t="s">
        <v>629</v>
      </c>
    </row>
    <row r="211" spans="2:65" s="1" customFormat="1" ht="19.5">
      <c r="B211" s="30"/>
      <c r="D211" s="163" t="s">
        <v>161</v>
      </c>
      <c r="F211" s="164" t="s">
        <v>628</v>
      </c>
      <c r="I211" s="126"/>
      <c r="L211" s="30"/>
      <c r="M211" s="165"/>
      <c r="T211" s="52"/>
      <c r="AT211" s="14" t="s">
        <v>161</v>
      </c>
      <c r="AU211" s="14" t="s">
        <v>152</v>
      </c>
    </row>
    <row r="212" spans="2:65" s="1" customFormat="1" ht="33" customHeight="1">
      <c r="B212" s="30"/>
      <c r="C212" s="151" t="s">
        <v>399</v>
      </c>
      <c r="D212" s="151" t="s">
        <v>155</v>
      </c>
      <c r="E212" s="152" t="s">
        <v>630</v>
      </c>
      <c r="F212" s="153" t="s">
        <v>631</v>
      </c>
      <c r="G212" s="154" t="s">
        <v>219</v>
      </c>
      <c r="H212" s="155">
        <v>37</v>
      </c>
      <c r="I212" s="156"/>
      <c r="J212" s="157">
        <f>ROUND(I212*H212,2)</f>
        <v>0</v>
      </c>
      <c r="K212" s="158"/>
      <c r="L212" s="30"/>
      <c r="M212" s="159" t="s">
        <v>1</v>
      </c>
      <c r="N212" s="124" t="s">
        <v>42</v>
      </c>
      <c r="P212" s="160">
        <f>O212*H212</f>
        <v>0</v>
      </c>
      <c r="Q212" s="160">
        <v>0</v>
      </c>
      <c r="R212" s="160">
        <f>Q212*H212</f>
        <v>0</v>
      </c>
      <c r="S212" s="160">
        <v>0</v>
      </c>
      <c r="T212" s="161">
        <f>S212*H212</f>
        <v>0</v>
      </c>
      <c r="AR212" s="162" t="s">
        <v>228</v>
      </c>
      <c r="AT212" s="162" t="s">
        <v>155</v>
      </c>
      <c r="AU212" s="162" t="s">
        <v>152</v>
      </c>
      <c r="AY212" s="14" t="s">
        <v>151</v>
      </c>
      <c r="BE212" s="90">
        <f>IF(N212="základní",J212,0)</f>
        <v>0</v>
      </c>
      <c r="BF212" s="90">
        <f>IF(N212="snížená",J212,0)</f>
        <v>0</v>
      </c>
      <c r="BG212" s="90">
        <f>IF(N212="zákl. přenesená",J212,0)</f>
        <v>0</v>
      </c>
      <c r="BH212" s="90">
        <f>IF(N212="sníž. přenesená",J212,0)</f>
        <v>0</v>
      </c>
      <c r="BI212" s="90">
        <f>IF(N212="nulová",J212,0)</f>
        <v>0</v>
      </c>
      <c r="BJ212" s="14" t="s">
        <v>85</v>
      </c>
      <c r="BK212" s="90">
        <f>ROUND(I212*H212,2)</f>
        <v>0</v>
      </c>
      <c r="BL212" s="14" t="s">
        <v>228</v>
      </c>
      <c r="BM212" s="162" t="s">
        <v>632</v>
      </c>
    </row>
    <row r="213" spans="2:65" s="1" customFormat="1" ht="29.25">
      <c r="B213" s="30"/>
      <c r="D213" s="163" t="s">
        <v>161</v>
      </c>
      <c r="F213" s="164" t="s">
        <v>633</v>
      </c>
      <c r="I213" s="126"/>
      <c r="L213" s="30"/>
      <c r="M213" s="165"/>
      <c r="T213" s="52"/>
      <c r="AT213" s="14" t="s">
        <v>161</v>
      </c>
      <c r="AU213" s="14" t="s">
        <v>152</v>
      </c>
    </row>
    <row r="214" spans="2:65" s="1" customFormat="1" ht="37.9" customHeight="1">
      <c r="B214" s="30"/>
      <c r="C214" s="166" t="s">
        <v>404</v>
      </c>
      <c r="D214" s="166" t="s">
        <v>216</v>
      </c>
      <c r="E214" s="167" t="s">
        <v>634</v>
      </c>
      <c r="F214" s="168" t="s">
        <v>635</v>
      </c>
      <c r="G214" s="169" t="s">
        <v>219</v>
      </c>
      <c r="H214" s="170">
        <v>11</v>
      </c>
      <c r="I214" s="171"/>
      <c r="J214" s="172">
        <f>ROUND(I214*H214,2)</f>
        <v>0</v>
      </c>
      <c r="K214" s="173"/>
      <c r="L214" s="174"/>
      <c r="M214" s="175" t="s">
        <v>1</v>
      </c>
      <c r="N214" s="176" t="s">
        <v>42</v>
      </c>
      <c r="P214" s="160">
        <f>O214*H214</f>
        <v>0</v>
      </c>
      <c r="Q214" s="160">
        <v>6.9999999999999994E-5</v>
      </c>
      <c r="R214" s="160">
        <f>Q214*H214</f>
        <v>7.6999999999999996E-4</v>
      </c>
      <c r="S214" s="160">
        <v>0</v>
      </c>
      <c r="T214" s="161">
        <f>S214*H214</f>
        <v>0</v>
      </c>
      <c r="AR214" s="162" t="s">
        <v>277</v>
      </c>
      <c r="AT214" s="162" t="s">
        <v>216</v>
      </c>
      <c r="AU214" s="162" t="s">
        <v>152</v>
      </c>
      <c r="AY214" s="14" t="s">
        <v>151</v>
      </c>
      <c r="BE214" s="90">
        <f>IF(N214="základní",J214,0)</f>
        <v>0</v>
      </c>
      <c r="BF214" s="90">
        <f>IF(N214="snížená",J214,0)</f>
        <v>0</v>
      </c>
      <c r="BG214" s="90">
        <f>IF(N214="zákl. přenesená",J214,0)</f>
        <v>0</v>
      </c>
      <c r="BH214" s="90">
        <f>IF(N214="sníž. přenesená",J214,0)</f>
        <v>0</v>
      </c>
      <c r="BI214" s="90">
        <f>IF(N214="nulová",J214,0)</f>
        <v>0</v>
      </c>
      <c r="BJ214" s="14" t="s">
        <v>85</v>
      </c>
      <c r="BK214" s="90">
        <f>ROUND(I214*H214,2)</f>
        <v>0</v>
      </c>
      <c r="BL214" s="14" t="s">
        <v>228</v>
      </c>
      <c r="BM214" s="162" t="s">
        <v>636</v>
      </c>
    </row>
    <row r="215" spans="2:65" s="1" customFormat="1" ht="19.5">
      <c r="B215" s="30"/>
      <c r="D215" s="163" t="s">
        <v>161</v>
      </c>
      <c r="F215" s="164" t="s">
        <v>635</v>
      </c>
      <c r="I215" s="126"/>
      <c r="L215" s="30"/>
      <c r="M215" s="165"/>
      <c r="T215" s="52"/>
      <c r="AT215" s="14" t="s">
        <v>161</v>
      </c>
      <c r="AU215" s="14" t="s">
        <v>152</v>
      </c>
    </row>
    <row r="216" spans="2:65" s="1" customFormat="1" ht="33" customHeight="1">
      <c r="B216" s="30"/>
      <c r="C216" s="166" t="s">
        <v>637</v>
      </c>
      <c r="D216" s="166" t="s">
        <v>216</v>
      </c>
      <c r="E216" s="167" t="s">
        <v>638</v>
      </c>
      <c r="F216" s="168" t="s">
        <v>639</v>
      </c>
      <c r="G216" s="169" t="s">
        <v>1</v>
      </c>
      <c r="H216" s="170">
        <v>2</v>
      </c>
      <c r="I216" s="171"/>
      <c r="J216" s="172">
        <f>ROUND(I216*H216,2)</f>
        <v>0</v>
      </c>
      <c r="K216" s="173"/>
      <c r="L216" s="174"/>
      <c r="M216" s="175" t="s">
        <v>1</v>
      </c>
      <c r="N216" s="176" t="s">
        <v>42</v>
      </c>
      <c r="P216" s="160">
        <f>O216*H216</f>
        <v>0</v>
      </c>
      <c r="Q216" s="160">
        <v>0</v>
      </c>
      <c r="R216" s="160">
        <f>Q216*H216</f>
        <v>0</v>
      </c>
      <c r="S216" s="160">
        <v>0</v>
      </c>
      <c r="T216" s="161">
        <f>S216*H216</f>
        <v>0</v>
      </c>
      <c r="AR216" s="162" t="s">
        <v>277</v>
      </c>
      <c r="AT216" s="162" t="s">
        <v>216</v>
      </c>
      <c r="AU216" s="162" t="s">
        <v>152</v>
      </c>
      <c r="AY216" s="14" t="s">
        <v>151</v>
      </c>
      <c r="BE216" s="90">
        <f>IF(N216="základní",J216,0)</f>
        <v>0</v>
      </c>
      <c r="BF216" s="90">
        <f>IF(N216="snížená",J216,0)</f>
        <v>0</v>
      </c>
      <c r="BG216" s="90">
        <f>IF(N216="zákl. přenesená",J216,0)</f>
        <v>0</v>
      </c>
      <c r="BH216" s="90">
        <f>IF(N216="sníž. přenesená",J216,0)</f>
        <v>0</v>
      </c>
      <c r="BI216" s="90">
        <f>IF(N216="nulová",J216,0)</f>
        <v>0</v>
      </c>
      <c r="BJ216" s="14" t="s">
        <v>85</v>
      </c>
      <c r="BK216" s="90">
        <f>ROUND(I216*H216,2)</f>
        <v>0</v>
      </c>
      <c r="BL216" s="14" t="s">
        <v>228</v>
      </c>
      <c r="BM216" s="162" t="s">
        <v>640</v>
      </c>
    </row>
    <row r="217" spans="2:65" s="1" customFormat="1" ht="39">
      <c r="B217" s="30"/>
      <c r="D217" s="163" t="s">
        <v>161</v>
      </c>
      <c r="F217" s="164" t="s">
        <v>641</v>
      </c>
      <c r="I217" s="126"/>
      <c r="L217" s="30"/>
      <c r="M217" s="165"/>
      <c r="T217" s="52"/>
      <c r="AT217" s="14" t="s">
        <v>161</v>
      </c>
      <c r="AU217" s="14" t="s">
        <v>152</v>
      </c>
    </row>
    <row r="218" spans="2:65" s="1" customFormat="1" ht="24.2" customHeight="1">
      <c r="B218" s="30"/>
      <c r="C218" s="166" t="s">
        <v>409</v>
      </c>
      <c r="D218" s="166" t="s">
        <v>216</v>
      </c>
      <c r="E218" s="167" t="s">
        <v>642</v>
      </c>
      <c r="F218" s="168" t="s">
        <v>643</v>
      </c>
      <c r="G218" s="169" t="s">
        <v>219</v>
      </c>
      <c r="H218" s="170">
        <v>26</v>
      </c>
      <c r="I218" s="171"/>
      <c r="J218" s="172">
        <f>ROUND(I218*H218,2)</f>
        <v>0</v>
      </c>
      <c r="K218" s="173"/>
      <c r="L218" s="174"/>
      <c r="M218" s="175" t="s">
        <v>1</v>
      </c>
      <c r="N218" s="176" t="s">
        <v>42</v>
      </c>
      <c r="P218" s="160">
        <f>O218*H218</f>
        <v>0</v>
      </c>
      <c r="Q218" s="160">
        <v>0</v>
      </c>
      <c r="R218" s="160">
        <f>Q218*H218</f>
        <v>0</v>
      </c>
      <c r="S218" s="160">
        <v>0</v>
      </c>
      <c r="T218" s="161">
        <f>S218*H218</f>
        <v>0</v>
      </c>
      <c r="AR218" s="162" t="s">
        <v>277</v>
      </c>
      <c r="AT218" s="162" t="s">
        <v>216</v>
      </c>
      <c r="AU218" s="162" t="s">
        <v>152</v>
      </c>
      <c r="AY218" s="14" t="s">
        <v>151</v>
      </c>
      <c r="BE218" s="90">
        <f>IF(N218="základní",J218,0)</f>
        <v>0</v>
      </c>
      <c r="BF218" s="90">
        <f>IF(N218="snížená",J218,0)</f>
        <v>0</v>
      </c>
      <c r="BG218" s="90">
        <f>IF(N218="zákl. přenesená",J218,0)</f>
        <v>0</v>
      </c>
      <c r="BH218" s="90">
        <f>IF(N218="sníž. přenesená",J218,0)</f>
        <v>0</v>
      </c>
      <c r="BI218" s="90">
        <f>IF(N218="nulová",J218,0)</f>
        <v>0</v>
      </c>
      <c r="BJ218" s="14" t="s">
        <v>85</v>
      </c>
      <c r="BK218" s="90">
        <f>ROUND(I218*H218,2)</f>
        <v>0</v>
      </c>
      <c r="BL218" s="14" t="s">
        <v>228</v>
      </c>
      <c r="BM218" s="162" t="s">
        <v>644</v>
      </c>
    </row>
    <row r="219" spans="2:65" s="1" customFormat="1" ht="19.5">
      <c r="B219" s="30"/>
      <c r="D219" s="163" t="s">
        <v>161</v>
      </c>
      <c r="F219" s="164" t="s">
        <v>643</v>
      </c>
      <c r="I219" s="126"/>
      <c r="L219" s="30"/>
      <c r="M219" s="165"/>
      <c r="T219" s="52"/>
      <c r="AT219" s="14" t="s">
        <v>161</v>
      </c>
      <c r="AU219" s="14" t="s">
        <v>152</v>
      </c>
    </row>
    <row r="220" spans="2:65" s="1" customFormat="1" ht="49.15" customHeight="1">
      <c r="B220" s="30"/>
      <c r="C220" s="151" t="s">
        <v>414</v>
      </c>
      <c r="D220" s="151" t="s">
        <v>155</v>
      </c>
      <c r="E220" s="152" t="s">
        <v>645</v>
      </c>
      <c r="F220" s="153" t="s">
        <v>646</v>
      </c>
      <c r="G220" s="154" t="s">
        <v>219</v>
      </c>
      <c r="H220" s="155">
        <v>19</v>
      </c>
      <c r="I220" s="156"/>
      <c r="J220" s="157">
        <f>ROUND(I220*H220,2)</f>
        <v>0</v>
      </c>
      <c r="K220" s="158"/>
      <c r="L220" s="30"/>
      <c r="M220" s="159" t="s">
        <v>1</v>
      </c>
      <c r="N220" s="124" t="s">
        <v>42</v>
      </c>
      <c r="P220" s="160">
        <f>O220*H220</f>
        <v>0</v>
      </c>
      <c r="Q220" s="160">
        <v>0</v>
      </c>
      <c r="R220" s="160">
        <f>Q220*H220</f>
        <v>0</v>
      </c>
      <c r="S220" s="160">
        <v>0</v>
      </c>
      <c r="T220" s="161">
        <f>S220*H220</f>
        <v>0</v>
      </c>
      <c r="AR220" s="162" t="s">
        <v>228</v>
      </c>
      <c r="AT220" s="162" t="s">
        <v>155</v>
      </c>
      <c r="AU220" s="162" t="s">
        <v>152</v>
      </c>
      <c r="AY220" s="14" t="s">
        <v>151</v>
      </c>
      <c r="BE220" s="90">
        <f>IF(N220="základní",J220,0)</f>
        <v>0</v>
      </c>
      <c r="BF220" s="90">
        <f>IF(N220="snížená",J220,0)</f>
        <v>0</v>
      </c>
      <c r="BG220" s="90">
        <f>IF(N220="zákl. přenesená",J220,0)</f>
        <v>0</v>
      </c>
      <c r="BH220" s="90">
        <f>IF(N220="sníž. přenesená",J220,0)</f>
        <v>0</v>
      </c>
      <c r="BI220" s="90">
        <f>IF(N220="nulová",J220,0)</f>
        <v>0</v>
      </c>
      <c r="BJ220" s="14" t="s">
        <v>85</v>
      </c>
      <c r="BK220" s="90">
        <f>ROUND(I220*H220,2)</f>
        <v>0</v>
      </c>
      <c r="BL220" s="14" t="s">
        <v>228</v>
      </c>
      <c r="BM220" s="162" t="s">
        <v>647</v>
      </c>
    </row>
    <row r="221" spans="2:65" s="1" customFormat="1" ht="29.25">
      <c r="B221" s="30"/>
      <c r="D221" s="163" t="s">
        <v>161</v>
      </c>
      <c r="F221" s="164" t="s">
        <v>646</v>
      </c>
      <c r="I221" s="126"/>
      <c r="L221" s="30"/>
      <c r="M221" s="165"/>
      <c r="T221" s="52"/>
      <c r="AT221" s="14" t="s">
        <v>161</v>
      </c>
      <c r="AU221" s="14" t="s">
        <v>152</v>
      </c>
    </row>
    <row r="222" spans="2:65" s="1" customFormat="1" ht="37.9" customHeight="1">
      <c r="B222" s="30"/>
      <c r="C222" s="166" t="s">
        <v>419</v>
      </c>
      <c r="D222" s="166" t="s">
        <v>216</v>
      </c>
      <c r="E222" s="167" t="s">
        <v>648</v>
      </c>
      <c r="F222" s="168" t="s">
        <v>649</v>
      </c>
      <c r="G222" s="169" t="s">
        <v>219</v>
      </c>
      <c r="H222" s="170">
        <v>7</v>
      </c>
      <c r="I222" s="171"/>
      <c r="J222" s="172">
        <f>ROUND(I222*H222,2)</f>
        <v>0</v>
      </c>
      <c r="K222" s="173"/>
      <c r="L222" s="174"/>
      <c r="M222" s="175" t="s">
        <v>1</v>
      </c>
      <c r="N222" s="176" t="s">
        <v>42</v>
      </c>
      <c r="P222" s="160">
        <f>O222*H222</f>
        <v>0</v>
      </c>
      <c r="Q222" s="160">
        <v>6.9999999999999994E-5</v>
      </c>
      <c r="R222" s="160">
        <f>Q222*H222</f>
        <v>4.8999999999999998E-4</v>
      </c>
      <c r="S222" s="160">
        <v>0</v>
      </c>
      <c r="T222" s="161">
        <f>S222*H222</f>
        <v>0</v>
      </c>
      <c r="AR222" s="162" t="s">
        <v>277</v>
      </c>
      <c r="AT222" s="162" t="s">
        <v>216</v>
      </c>
      <c r="AU222" s="162" t="s">
        <v>152</v>
      </c>
      <c r="AY222" s="14" t="s">
        <v>151</v>
      </c>
      <c r="BE222" s="90">
        <f>IF(N222="základní",J222,0)</f>
        <v>0</v>
      </c>
      <c r="BF222" s="90">
        <f>IF(N222="snížená",J222,0)</f>
        <v>0</v>
      </c>
      <c r="BG222" s="90">
        <f>IF(N222="zákl. přenesená",J222,0)</f>
        <v>0</v>
      </c>
      <c r="BH222" s="90">
        <f>IF(N222="sníž. přenesená",J222,0)</f>
        <v>0</v>
      </c>
      <c r="BI222" s="90">
        <f>IF(N222="nulová",J222,0)</f>
        <v>0</v>
      </c>
      <c r="BJ222" s="14" t="s">
        <v>85</v>
      </c>
      <c r="BK222" s="90">
        <f>ROUND(I222*H222,2)</f>
        <v>0</v>
      </c>
      <c r="BL222" s="14" t="s">
        <v>228</v>
      </c>
      <c r="BM222" s="162" t="s">
        <v>650</v>
      </c>
    </row>
    <row r="223" spans="2:65" s="1" customFormat="1" ht="19.5">
      <c r="B223" s="30"/>
      <c r="D223" s="163" t="s">
        <v>161</v>
      </c>
      <c r="F223" s="164" t="s">
        <v>649</v>
      </c>
      <c r="I223" s="126"/>
      <c r="L223" s="30"/>
      <c r="M223" s="165"/>
      <c r="T223" s="52"/>
      <c r="AT223" s="14" t="s">
        <v>161</v>
      </c>
      <c r="AU223" s="14" t="s">
        <v>152</v>
      </c>
    </row>
    <row r="224" spans="2:65" s="1" customFormat="1" ht="33" customHeight="1">
      <c r="B224" s="30"/>
      <c r="C224" s="166" t="s">
        <v>424</v>
      </c>
      <c r="D224" s="166" t="s">
        <v>216</v>
      </c>
      <c r="E224" s="167" t="s">
        <v>651</v>
      </c>
      <c r="F224" s="168" t="s">
        <v>652</v>
      </c>
      <c r="G224" s="169" t="s">
        <v>219</v>
      </c>
      <c r="H224" s="170">
        <v>12</v>
      </c>
      <c r="I224" s="171"/>
      <c r="J224" s="172">
        <f>ROUND(I224*H224,2)</f>
        <v>0</v>
      </c>
      <c r="K224" s="173"/>
      <c r="L224" s="174"/>
      <c r="M224" s="175" t="s">
        <v>1</v>
      </c>
      <c r="N224" s="176" t="s">
        <v>42</v>
      </c>
      <c r="P224" s="160">
        <f>O224*H224</f>
        <v>0</v>
      </c>
      <c r="Q224" s="160">
        <v>0</v>
      </c>
      <c r="R224" s="160">
        <f>Q224*H224</f>
        <v>0</v>
      </c>
      <c r="S224" s="160">
        <v>0</v>
      </c>
      <c r="T224" s="161">
        <f>S224*H224</f>
        <v>0</v>
      </c>
      <c r="AR224" s="162" t="s">
        <v>277</v>
      </c>
      <c r="AT224" s="162" t="s">
        <v>216</v>
      </c>
      <c r="AU224" s="162" t="s">
        <v>152</v>
      </c>
      <c r="AY224" s="14" t="s">
        <v>151</v>
      </c>
      <c r="BE224" s="90">
        <f>IF(N224="základní",J224,0)</f>
        <v>0</v>
      </c>
      <c r="BF224" s="90">
        <f>IF(N224="snížená",J224,0)</f>
        <v>0</v>
      </c>
      <c r="BG224" s="90">
        <f>IF(N224="zákl. přenesená",J224,0)</f>
        <v>0</v>
      </c>
      <c r="BH224" s="90">
        <f>IF(N224="sníž. přenesená",J224,0)</f>
        <v>0</v>
      </c>
      <c r="BI224" s="90">
        <f>IF(N224="nulová",J224,0)</f>
        <v>0</v>
      </c>
      <c r="BJ224" s="14" t="s">
        <v>85</v>
      </c>
      <c r="BK224" s="90">
        <f>ROUND(I224*H224,2)</f>
        <v>0</v>
      </c>
      <c r="BL224" s="14" t="s">
        <v>228</v>
      </c>
      <c r="BM224" s="162" t="s">
        <v>653</v>
      </c>
    </row>
    <row r="225" spans="2:65" s="1" customFormat="1" ht="19.5">
      <c r="B225" s="30"/>
      <c r="D225" s="163" t="s">
        <v>161</v>
      </c>
      <c r="F225" s="164" t="s">
        <v>652</v>
      </c>
      <c r="I225" s="126"/>
      <c r="L225" s="30"/>
      <c r="M225" s="165"/>
      <c r="T225" s="52"/>
      <c r="AT225" s="14" t="s">
        <v>161</v>
      </c>
      <c r="AU225" s="14" t="s">
        <v>152</v>
      </c>
    </row>
    <row r="226" spans="2:65" s="1" customFormat="1" ht="24.2" customHeight="1">
      <c r="B226" s="30"/>
      <c r="C226" s="151" t="s">
        <v>654</v>
      </c>
      <c r="D226" s="151" t="s">
        <v>155</v>
      </c>
      <c r="E226" s="152" t="s">
        <v>655</v>
      </c>
      <c r="F226" s="153" t="s">
        <v>656</v>
      </c>
      <c r="G226" s="154" t="s">
        <v>219</v>
      </c>
      <c r="H226" s="155">
        <v>19</v>
      </c>
      <c r="I226" s="156"/>
      <c r="J226" s="157">
        <f>ROUND(I226*H226,2)</f>
        <v>0</v>
      </c>
      <c r="K226" s="158"/>
      <c r="L226" s="30"/>
      <c r="M226" s="159" t="s">
        <v>1</v>
      </c>
      <c r="N226" s="124" t="s">
        <v>42</v>
      </c>
      <c r="P226" s="160">
        <f>O226*H226</f>
        <v>0</v>
      </c>
      <c r="Q226" s="160">
        <v>0</v>
      </c>
      <c r="R226" s="160">
        <f>Q226*H226</f>
        <v>0</v>
      </c>
      <c r="S226" s="160">
        <v>0</v>
      </c>
      <c r="T226" s="161">
        <f>S226*H226</f>
        <v>0</v>
      </c>
      <c r="AR226" s="162" t="s">
        <v>228</v>
      </c>
      <c r="AT226" s="162" t="s">
        <v>155</v>
      </c>
      <c r="AU226" s="162" t="s">
        <v>152</v>
      </c>
      <c r="AY226" s="14" t="s">
        <v>151</v>
      </c>
      <c r="BE226" s="90">
        <f>IF(N226="základní",J226,0)</f>
        <v>0</v>
      </c>
      <c r="BF226" s="90">
        <f>IF(N226="snížená",J226,0)</f>
        <v>0</v>
      </c>
      <c r="BG226" s="90">
        <f>IF(N226="zákl. přenesená",J226,0)</f>
        <v>0</v>
      </c>
      <c r="BH226" s="90">
        <f>IF(N226="sníž. přenesená",J226,0)</f>
        <v>0</v>
      </c>
      <c r="BI226" s="90">
        <f>IF(N226="nulová",J226,0)</f>
        <v>0</v>
      </c>
      <c r="BJ226" s="14" t="s">
        <v>85</v>
      </c>
      <c r="BK226" s="90">
        <f>ROUND(I226*H226,2)</f>
        <v>0</v>
      </c>
      <c r="BL226" s="14" t="s">
        <v>228</v>
      </c>
      <c r="BM226" s="162" t="s">
        <v>657</v>
      </c>
    </row>
    <row r="227" spans="2:65" s="1" customFormat="1" ht="19.5">
      <c r="B227" s="30"/>
      <c r="D227" s="163" t="s">
        <v>161</v>
      </c>
      <c r="F227" s="164" t="s">
        <v>625</v>
      </c>
      <c r="I227" s="126"/>
      <c r="L227" s="30"/>
      <c r="M227" s="165"/>
      <c r="T227" s="52"/>
      <c r="AT227" s="14" t="s">
        <v>161</v>
      </c>
      <c r="AU227" s="14" t="s">
        <v>152</v>
      </c>
    </row>
    <row r="228" spans="2:65" s="1" customFormat="1" ht="16.5" customHeight="1">
      <c r="B228" s="30"/>
      <c r="C228" s="166" t="s">
        <v>658</v>
      </c>
      <c r="D228" s="166" t="s">
        <v>216</v>
      </c>
      <c r="E228" s="167" t="s">
        <v>659</v>
      </c>
      <c r="F228" s="168" t="s">
        <v>660</v>
      </c>
      <c r="G228" s="169" t="s">
        <v>219</v>
      </c>
      <c r="H228" s="170">
        <v>13</v>
      </c>
      <c r="I228" s="171"/>
      <c r="J228" s="172">
        <f>ROUND(I228*H228,2)</f>
        <v>0</v>
      </c>
      <c r="K228" s="173"/>
      <c r="L228" s="174"/>
      <c r="M228" s="175" t="s">
        <v>1</v>
      </c>
      <c r="N228" s="176" t="s">
        <v>42</v>
      </c>
      <c r="P228" s="160">
        <f>O228*H228</f>
        <v>0</v>
      </c>
      <c r="Q228" s="160">
        <v>0</v>
      </c>
      <c r="R228" s="160">
        <f>Q228*H228</f>
        <v>0</v>
      </c>
      <c r="S228" s="160">
        <v>0</v>
      </c>
      <c r="T228" s="161">
        <f>S228*H228</f>
        <v>0</v>
      </c>
      <c r="AR228" s="162" t="s">
        <v>277</v>
      </c>
      <c r="AT228" s="162" t="s">
        <v>216</v>
      </c>
      <c r="AU228" s="162" t="s">
        <v>152</v>
      </c>
      <c r="AY228" s="14" t="s">
        <v>151</v>
      </c>
      <c r="BE228" s="90">
        <f>IF(N228="základní",J228,0)</f>
        <v>0</v>
      </c>
      <c r="BF228" s="90">
        <f>IF(N228="snížená",J228,0)</f>
        <v>0</v>
      </c>
      <c r="BG228" s="90">
        <f>IF(N228="zákl. přenesená",J228,0)</f>
        <v>0</v>
      </c>
      <c r="BH228" s="90">
        <f>IF(N228="sníž. přenesená",J228,0)</f>
        <v>0</v>
      </c>
      <c r="BI228" s="90">
        <f>IF(N228="nulová",J228,0)</f>
        <v>0</v>
      </c>
      <c r="BJ228" s="14" t="s">
        <v>85</v>
      </c>
      <c r="BK228" s="90">
        <f>ROUND(I228*H228,2)</f>
        <v>0</v>
      </c>
      <c r="BL228" s="14" t="s">
        <v>228</v>
      </c>
      <c r="BM228" s="162" t="s">
        <v>661</v>
      </c>
    </row>
    <row r="229" spans="2:65" s="1" customFormat="1">
      <c r="B229" s="30"/>
      <c r="D229" s="163" t="s">
        <v>161</v>
      </c>
      <c r="F229" s="164" t="s">
        <v>660</v>
      </c>
      <c r="I229" s="126"/>
      <c r="L229" s="30"/>
      <c r="M229" s="165"/>
      <c r="T229" s="52"/>
      <c r="AT229" s="14" t="s">
        <v>161</v>
      </c>
      <c r="AU229" s="14" t="s">
        <v>152</v>
      </c>
    </row>
    <row r="230" spans="2:65" s="1" customFormat="1" ht="16.5" customHeight="1">
      <c r="B230" s="30"/>
      <c r="C230" s="166" t="s">
        <v>662</v>
      </c>
      <c r="D230" s="166" t="s">
        <v>216</v>
      </c>
      <c r="E230" s="167" t="s">
        <v>663</v>
      </c>
      <c r="F230" s="168" t="s">
        <v>664</v>
      </c>
      <c r="G230" s="169" t="s">
        <v>219</v>
      </c>
      <c r="H230" s="170">
        <v>6</v>
      </c>
      <c r="I230" s="171"/>
      <c r="J230" s="172">
        <f>ROUND(I230*H230,2)</f>
        <v>0</v>
      </c>
      <c r="K230" s="173"/>
      <c r="L230" s="174"/>
      <c r="M230" s="175" t="s">
        <v>1</v>
      </c>
      <c r="N230" s="176" t="s">
        <v>42</v>
      </c>
      <c r="P230" s="160">
        <f>O230*H230</f>
        <v>0</v>
      </c>
      <c r="Q230" s="160">
        <v>0</v>
      </c>
      <c r="R230" s="160">
        <f>Q230*H230</f>
        <v>0</v>
      </c>
      <c r="S230" s="160">
        <v>0</v>
      </c>
      <c r="T230" s="161">
        <f>S230*H230</f>
        <v>0</v>
      </c>
      <c r="AR230" s="162" t="s">
        <v>277</v>
      </c>
      <c r="AT230" s="162" t="s">
        <v>216</v>
      </c>
      <c r="AU230" s="162" t="s">
        <v>152</v>
      </c>
      <c r="AY230" s="14" t="s">
        <v>151</v>
      </c>
      <c r="BE230" s="90">
        <f>IF(N230="základní",J230,0)</f>
        <v>0</v>
      </c>
      <c r="BF230" s="90">
        <f>IF(N230="snížená",J230,0)</f>
        <v>0</v>
      </c>
      <c r="BG230" s="90">
        <f>IF(N230="zákl. přenesená",J230,0)</f>
        <v>0</v>
      </c>
      <c r="BH230" s="90">
        <f>IF(N230="sníž. přenesená",J230,0)</f>
        <v>0</v>
      </c>
      <c r="BI230" s="90">
        <f>IF(N230="nulová",J230,0)</f>
        <v>0</v>
      </c>
      <c r="BJ230" s="14" t="s">
        <v>85</v>
      </c>
      <c r="BK230" s="90">
        <f>ROUND(I230*H230,2)</f>
        <v>0</v>
      </c>
      <c r="BL230" s="14" t="s">
        <v>228</v>
      </c>
      <c r="BM230" s="162" t="s">
        <v>665</v>
      </c>
    </row>
    <row r="231" spans="2:65" s="1" customFormat="1">
      <c r="B231" s="30"/>
      <c r="D231" s="163" t="s">
        <v>161</v>
      </c>
      <c r="F231" s="164" t="s">
        <v>664</v>
      </c>
      <c r="I231" s="126"/>
      <c r="L231" s="30"/>
      <c r="M231" s="165"/>
      <c r="T231" s="52"/>
      <c r="AT231" s="14" t="s">
        <v>161</v>
      </c>
      <c r="AU231" s="14" t="s">
        <v>152</v>
      </c>
    </row>
    <row r="232" spans="2:65" s="1" customFormat="1" ht="24.2" customHeight="1">
      <c r="B232" s="30"/>
      <c r="C232" s="166" t="s">
        <v>666</v>
      </c>
      <c r="D232" s="166" t="s">
        <v>216</v>
      </c>
      <c r="E232" s="167" t="s">
        <v>667</v>
      </c>
      <c r="F232" s="168" t="s">
        <v>668</v>
      </c>
      <c r="G232" s="169" t="s">
        <v>219</v>
      </c>
      <c r="H232" s="170">
        <v>7</v>
      </c>
      <c r="I232" s="171"/>
      <c r="J232" s="172">
        <f>ROUND(I232*H232,2)</f>
        <v>0</v>
      </c>
      <c r="K232" s="173"/>
      <c r="L232" s="174"/>
      <c r="M232" s="175" t="s">
        <v>1</v>
      </c>
      <c r="N232" s="176" t="s">
        <v>42</v>
      </c>
      <c r="P232" s="160">
        <f>O232*H232</f>
        <v>0</v>
      </c>
      <c r="Q232" s="160">
        <v>3.0000000000000001E-5</v>
      </c>
      <c r="R232" s="160">
        <f>Q232*H232</f>
        <v>2.1000000000000001E-4</v>
      </c>
      <c r="S232" s="160">
        <v>0</v>
      </c>
      <c r="T232" s="161">
        <f>S232*H232</f>
        <v>0</v>
      </c>
      <c r="AR232" s="162" t="s">
        <v>277</v>
      </c>
      <c r="AT232" s="162" t="s">
        <v>216</v>
      </c>
      <c r="AU232" s="162" t="s">
        <v>152</v>
      </c>
      <c r="AY232" s="14" t="s">
        <v>151</v>
      </c>
      <c r="BE232" s="90">
        <f>IF(N232="základní",J232,0)</f>
        <v>0</v>
      </c>
      <c r="BF232" s="90">
        <f>IF(N232="snížená",J232,0)</f>
        <v>0</v>
      </c>
      <c r="BG232" s="90">
        <f>IF(N232="zákl. přenesená",J232,0)</f>
        <v>0</v>
      </c>
      <c r="BH232" s="90">
        <f>IF(N232="sníž. přenesená",J232,0)</f>
        <v>0</v>
      </c>
      <c r="BI232" s="90">
        <f>IF(N232="nulová",J232,0)</f>
        <v>0</v>
      </c>
      <c r="BJ232" s="14" t="s">
        <v>85</v>
      </c>
      <c r="BK232" s="90">
        <f>ROUND(I232*H232,2)</f>
        <v>0</v>
      </c>
      <c r="BL232" s="14" t="s">
        <v>228</v>
      </c>
      <c r="BM232" s="162" t="s">
        <v>669</v>
      </c>
    </row>
    <row r="233" spans="2:65" s="1" customFormat="1">
      <c r="B233" s="30"/>
      <c r="D233" s="163" t="s">
        <v>161</v>
      </c>
      <c r="F233" s="164" t="s">
        <v>668</v>
      </c>
      <c r="I233" s="126"/>
      <c r="L233" s="30"/>
      <c r="M233" s="165"/>
      <c r="T233" s="52"/>
      <c r="AT233" s="14" t="s">
        <v>161</v>
      </c>
      <c r="AU233" s="14" t="s">
        <v>152</v>
      </c>
    </row>
    <row r="234" spans="2:65" s="1" customFormat="1" ht="24.2" customHeight="1">
      <c r="B234" s="30"/>
      <c r="C234" s="166" t="s">
        <v>670</v>
      </c>
      <c r="D234" s="166" t="s">
        <v>216</v>
      </c>
      <c r="E234" s="167" t="s">
        <v>671</v>
      </c>
      <c r="F234" s="168" t="s">
        <v>672</v>
      </c>
      <c r="G234" s="169" t="s">
        <v>219</v>
      </c>
      <c r="H234" s="170">
        <v>1</v>
      </c>
      <c r="I234" s="171"/>
      <c r="J234" s="172">
        <f>ROUND(I234*H234,2)</f>
        <v>0</v>
      </c>
      <c r="K234" s="173"/>
      <c r="L234" s="174"/>
      <c r="M234" s="175" t="s">
        <v>1</v>
      </c>
      <c r="N234" s="176" t="s">
        <v>42</v>
      </c>
      <c r="P234" s="160">
        <f>O234*H234</f>
        <v>0</v>
      </c>
      <c r="Q234" s="160">
        <v>6.0000000000000002E-5</v>
      </c>
      <c r="R234" s="160">
        <f>Q234*H234</f>
        <v>6.0000000000000002E-5</v>
      </c>
      <c r="S234" s="160">
        <v>0</v>
      </c>
      <c r="T234" s="161">
        <f>S234*H234</f>
        <v>0</v>
      </c>
      <c r="AR234" s="162" t="s">
        <v>277</v>
      </c>
      <c r="AT234" s="162" t="s">
        <v>216</v>
      </c>
      <c r="AU234" s="162" t="s">
        <v>152</v>
      </c>
      <c r="AY234" s="14" t="s">
        <v>151</v>
      </c>
      <c r="BE234" s="90">
        <f>IF(N234="základní",J234,0)</f>
        <v>0</v>
      </c>
      <c r="BF234" s="90">
        <f>IF(N234="snížená",J234,0)</f>
        <v>0</v>
      </c>
      <c r="BG234" s="90">
        <f>IF(N234="zákl. přenesená",J234,0)</f>
        <v>0</v>
      </c>
      <c r="BH234" s="90">
        <f>IF(N234="sníž. přenesená",J234,0)</f>
        <v>0</v>
      </c>
      <c r="BI234" s="90">
        <f>IF(N234="nulová",J234,0)</f>
        <v>0</v>
      </c>
      <c r="BJ234" s="14" t="s">
        <v>85</v>
      </c>
      <c r="BK234" s="90">
        <f>ROUND(I234*H234,2)</f>
        <v>0</v>
      </c>
      <c r="BL234" s="14" t="s">
        <v>228</v>
      </c>
      <c r="BM234" s="162" t="s">
        <v>673</v>
      </c>
    </row>
    <row r="235" spans="2:65" s="1" customFormat="1">
      <c r="B235" s="30"/>
      <c r="D235" s="163" t="s">
        <v>161</v>
      </c>
      <c r="F235" s="164" t="s">
        <v>672</v>
      </c>
      <c r="I235" s="126"/>
      <c r="L235" s="30"/>
      <c r="M235" s="165"/>
      <c r="T235" s="52"/>
      <c r="AT235" s="14" t="s">
        <v>161</v>
      </c>
      <c r="AU235" s="14" t="s">
        <v>152</v>
      </c>
    </row>
    <row r="236" spans="2:65" s="1" customFormat="1" ht="37.9" customHeight="1">
      <c r="B236" s="30"/>
      <c r="C236" s="151" t="s">
        <v>674</v>
      </c>
      <c r="D236" s="151" t="s">
        <v>155</v>
      </c>
      <c r="E236" s="152" t="s">
        <v>675</v>
      </c>
      <c r="F236" s="153" t="s">
        <v>676</v>
      </c>
      <c r="G236" s="154" t="s">
        <v>219</v>
      </c>
      <c r="H236" s="155">
        <v>1</v>
      </c>
      <c r="I236" s="156"/>
      <c r="J236" s="157">
        <f>ROUND(I236*H236,2)</f>
        <v>0</v>
      </c>
      <c r="K236" s="158"/>
      <c r="L236" s="30"/>
      <c r="M236" s="159" t="s">
        <v>1</v>
      </c>
      <c r="N236" s="124" t="s">
        <v>42</v>
      </c>
      <c r="P236" s="160">
        <f>O236*H236</f>
        <v>0</v>
      </c>
      <c r="Q236" s="160">
        <v>0</v>
      </c>
      <c r="R236" s="160">
        <f>Q236*H236</f>
        <v>0</v>
      </c>
      <c r="S236" s="160">
        <v>0</v>
      </c>
      <c r="T236" s="161">
        <f>S236*H236</f>
        <v>0</v>
      </c>
      <c r="AR236" s="162" t="s">
        <v>228</v>
      </c>
      <c r="AT236" s="162" t="s">
        <v>155</v>
      </c>
      <c r="AU236" s="162" t="s">
        <v>152</v>
      </c>
      <c r="AY236" s="14" t="s">
        <v>151</v>
      </c>
      <c r="BE236" s="90">
        <f>IF(N236="základní",J236,0)</f>
        <v>0</v>
      </c>
      <c r="BF236" s="90">
        <f>IF(N236="snížená",J236,0)</f>
        <v>0</v>
      </c>
      <c r="BG236" s="90">
        <f>IF(N236="zákl. přenesená",J236,0)</f>
        <v>0</v>
      </c>
      <c r="BH236" s="90">
        <f>IF(N236="sníž. přenesená",J236,0)</f>
        <v>0</v>
      </c>
      <c r="BI236" s="90">
        <f>IF(N236="nulová",J236,0)</f>
        <v>0</v>
      </c>
      <c r="BJ236" s="14" t="s">
        <v>85</v>
      </c>
      <c r="BK236" s="90">
        <f>ROUND(I236*H236,2)</f>
        <v>0</v>
      </c>
      <c r="BL236" s="14" t="s">
        <v>228</v>
      </c>
      <c r="BM236" s="162" t="s">
        <v>677</v>
      </c>
    </row>
    <row r="237" spans="2:65" s="1" customFormat="1" ht="19.5">
      <c r="B237" s="30"/>
      <c r="D237" s="163" t="s">
        <v>161</v>
      </c>
      <c r="F237" s="164" t="s">
        <v>676</v>
      </c>
      <c r="I237" s="126"/>
      <c r="L237" s="30"/>
      <c r="M237" s="165"/>
      <c r="T237" s="52"/>
      <c r="AT237" s="14" t="s">
        <v>161</v>
      </c>
      <c r="AU237" s="14" t="s">
        <v>152</v>
      </c>
    </row>
    <row r="238" spans="2:65" s="1" customFormat="1" ht="37.9" customHeight="1">
      <c r="B238" s="30"/>
      <c r="C238" s="166" t="s">
        <v>678</v>
      </c>
      <c r="D238" s="166" t="s">
        <v>216</v>
      </c>
      <c r="E238" s="167" t="s">
        <v>679</v>
      </c>
      <c r="F238" s="168" t="s">
        <v>680</v>
      </c>
      <c r="G238" s="169" t="s">
        <v>219</v>
      </c>
      <c r="H238" s="170">
        <v>1</v>
      </c>
      <c r="I238" s="171"/>
      <c r="J238" s="172">
        <f>ROUND(I238*H238,2)</f>
        <v>0</v>
      </c>
      <c r="K238" s="173"/>
      <c r="L238" s="174"/>
      <c r="M238" s="175" t="s">
        <v>1</v>
      </c>
      <c r="N238" s="176" t="s">
        <v>42</v>
      </c>
      <c r="P238" s="160">
        <f>O238*H238</f>
        <v>0</v>
      </c>
      <c r="Q238" s="160">
        <v>3.0000000000000001E-5</v>
      </c>
      <c r="R238" s="160">
        <f>Q238*H238</f>
        <v>3.0000000000000001E-5</v>
      </c>
      <c r="S238" s="160">
        <v>0</v>
      </c>
      <c r="T238" s="161">
        <f>S238*H238</f>
        <v>0</v>
      </c>
      <c r="AR238" s="162" t="s">
        <v>277</v>
      </c>
      <c r="AT238" s="162" t="s">
        <v>216</v>
      </c>
      <c r="AU238" s="162" t="s">
        <v>152</v>
      </c>
      <c r="AY238" s="14" t="s">
        <v>151</v>
      </c>
      <c r="BE238" s="90">
        <f>IF(N238="základní",J238,0)</f>
        <v>0</v>
      </c>
      <c r="BF238" s="90">
        <f>IF(N238="snížená",J238,0)</f>
        <v>0</v>
      </c>
      <c r="BG238" s="90">
        <f>IF(N238="zákl. přenesená",J238,0)</f>
        <v>0</v>
      </c>
      <c r="BH238" s="90">
        <f>IF(N238="sníž. přenesená",J238,0)</f>
        <v>0</v>
      </c>
      <c r="BI238" s="90">
        <f>IF(N238="nulová",J238,0)</f>
        <v>0</v>
      </c>
      <c r="BJ238" s="14" t="s">
        <v>85</v>
      </c>
      <c r="BK238" s="90">
        <f>ROUND(I238*H238,2)</f>
        <v>0</v>
      </c>
      <c r="BL238" s="14" t="s">
        <v>228</v>
      </c>
      <c r="BM238" s="162" t="s">
        <v>681</v>
      </c>
    </row>
    <row r="239" spans="2:65" s="1" customFormat="1" ht="29.25">
      <c r="B239" s="30"/>
      <c r="D239" s="163" t="s">
        <v>161</v>
      </c>
      <c r="F239" s="164" t="s">
        <v>682</v>
      </c>
      <c r="I239" s="126"/>
      <c r="L239" s="30"/>
      <c r="M239" s="165"/>
      <c r="T239" s="52"/>
      <c r="AT239" s="14" t="s">
        <v>161</v>
      </c>
      <c r="AU239" s="14" t="s">
        <v>152</v>
      </c>
    </row>
    <row r="240" spans="2:65" s="1" customFormat="1" ht="16.5" customHeight="1">
      <c r="B240" s="30"/>
      <c r="C240" s="151" t="s">
        <v>451</v>
      </c>
      <c r="D240" s="151" t="s">
        <v>155</v>
      </c>
      <c r="E240" s="152" t="s">
        <v>683</v>
      </c>
      <c r="F240" s="153" t="s">
        <v>684</v>
      </c>
      <c r="G240" s="154" t="s">
        <v>219</v>
      </c>
      <c r="H240" s="155">
        <v>36</v>
      </c>
      <c r="I240" s="156"/>
      <c r="J240" s="157">
        <f>ROUND(I240*H240,2)</f>
        <v>0</v>
      </c>
      <c r="K240" s="158"/>
      <c r="L240" s="30"/>
      <c r="M240" s="159" t="s">
        <v>1</v>
      </c>
      <c r="N240" s="124" t="s">
        <v>42</v>
      </c>
      <c r="P240" s="160">
        <f>O240*H240</f>
        <v>0</v>
      </c>
      <c r="Q240" s="160">
        <v>0</v>
      </c>
      <c r="R240" s="160">
        <f>Q240*H240</f>
        <v>0</v>
      </c>
      <c r="S240" s="160">
        <v>0</v>
      </c>
      <c r="T240" s="161">
        <f>S240*H240</f>
        <v>0</v>
      </c>
      <c r="AR240" s="162" t="s">
        <v>228</v>
      </c>
      <c r="AT240" s="162" t="s">
        <v>155</v>
      </c>
      <c r="AU240" s="162" t="s">
        <v>152</v>
      </c>
      <c r="AY240" s="14" t="s">
        <v>151</v>
      </c>
      <c r="BE240" s="90">
        <f>IF(N240="základní",J240,0)</f>
        <v>0</v>
      </c>
      <c r="BF240" s="90">
        <f>IF(N240="snížená",J240,0)</f>
        <v>0</v>
      </c>
      <c r="BG240" s="90">
        <f>IF(N240="zákl. přenesená",J240,0)</f>
        <v>0</v>
      </c>
      <c r="BH240" s="90">
        <f>IF(N240="sníž. přenesená",J240,0)</f>
        <v>0</v>
      </c>
      <c r="BI240" s="90">
        <f>IF(N240="nulová",J240,0)</f>
        <v>0</v>
      </c>
      <c r="BJ240" s="14" t="s">
        <v>85</v>
      </c>
      <c r="BK240" s="90">
        <f>ROUND(I240*H240,2)</f>
        <v>0</v>
      </c>
      <c r="BL240" s="14" t="s">
        <v>228</v>
      </c>
      <c r="BM240" s="162" t="s">
        <v>685</v>
      </c>
    </row>
    <row r="241" spans="2:65" s="1" customFormat="1" ht="29.25">
      <c r="B241" s="30"/>
      <c r="D241" s="163" t="s">
        <v>161</v>
      </c>
      <c r="F241" s="164" t="s">
        <v>686</v>
      </c>
      <c r="I241" s="126"/>
      <c r="L241" s="30"/>
      <c r="M241" s="165"/>
      <c r="T241" s="52"/>
      <c r="AT241" s="14" t="s">
        <v>161</v>
      </c>
      <c r="AU241" s="14" t="s">
        <v>152</v>
      </c>
    </row>
    <row r="242" spans="2:65" s="1" customFormat="1" ht="21.75" customHeight="1">
      <c r="B242" s="30"/>
      <c r="C242" s="166" t="s">
        <v>456</v>
      </c>
      <c r="D242" s="166" t="s">
        <v>216</v>
      </c>
      <c r="E242" s="167" t="s">
        <v>687</v>
      </c>
      <c r="F242" s="168" t="s">
        <v>688</v>
      </c>
      <c r="G242" s="169" t="s">
        <v>219</v>
      </c>
      <c r="H242" s="170">
        <v>15</v>
      </c>
      <c r="I242" s="171"/>
      <c r="J242" s="172">
        <f>ROUND(I242*H242,2)</f>
        <v>0</v>
      </c>
      <c r="K242" s="173"/>
      <c r="L242" s="174"/>
      <c r="M242" s="175" t="s">
        <v>1</v>
      </c>
      <c r="N242" s="176" t="s">
        <v>42</v>
      </c>
      <c r="P242" s="160">
        <f>O242*H242</f>
        <v>0</v>
      </c>
      <c r="Q242" s="160">
        <v>4.0000000000000003E-5</v>
      </c>
      <c r="R242" s="160">
        <f>Q242*H242</f>
        <v>6.0000000000000006E-4</v>
      </c>
      <c r="S242" s="160">
        <v>0</v>
      </c>
      <c r="T242" s="161">
        <f>S242*H242</f>
        <v>0</v>
      </c>
      <c r="AR242" s="162" t="s">
        <v>277</v>
      </c>
      <c r="AT242" s="162" t="s">
        <v>216</v>
      </c>
      <c r="AU242" s="162" t="s">
        <v>152</v>
      </c>
      <c r="AY242" s="14" t="s">
        <v>151</v>
      </c>
      <c r="BE242" s="90">
        <f>IF(N242="základní",J242,0)</f>
        <v>0</v>
      </c>
      <c r="BF242" s="90">
        <f>IF(N242="snížená",J242,0)</f>
        <v>0</v>
      </c>
      <c r="BG242" s="90">
        <f>IF(N242="zákl. přenesená",J242,0)</f>
        <v>0</v>
      </c>
      <c r="BH242" s="90">
        <f>IF(N242="sníž. přenesená",J242,0)</f>
        <v>0</v>
      </c>
      <c r="BI242" s="90">
        <f>IF(N242="nulová",J242,0)</f>
        <v>0</v>
      </c>
      <c r="BJ242" s="14" t="s">
        <v>85</v>
      </c>
      <c r="BK242" s="90">
        <f>ROUND(I242*H242,2)</f>
        <v>0</v>
      </c>
      <c r="BL242" s="14" t="s">
        <v>228</v>
      </c>
      <c r="BM242" s="162" t="s">
        <v>689</v>
      </c>
    </row>
    <row r="243" spans="2:65" s="1" customFormat="1">
      <c r="B243" s="30"/>
      <c r="D243" s="163" t="s">
        <v>161</v>
      </c>
      <c r="F243" s="164" t="s">
        <v>688</v>
      </c>
      <c r="I243" s="126"/>
      <c r="L243" s="30"/>
      <c r="M243" s="165"/>
      <c r="T243" s="52"/>
      <c r="AT243" s="14" t="s">
        <v>161</v>
      </c>
      <c r="AU243" s="14" t="s">
        <v>152</v>
      </c>
    </row>
    <row r="244" spans="2:65" s="1" customFormat="1" ht="24.2" customHeight="1">
      <c r="B244" s="30"/>
      <c r="C244" s="166" t="s">
        <v>460</v>
      </c>
      <c r="D244" s="166" t="s">
        <v>216</v>
      </c>
      <c r="E244" s="167" t="s">
        <v>690</v>
      </c>
      <c r="F244" s="168" t="s">
        <v>691</v>
      </c>
      <c r="G244" s="169" t="s">
        <v>219</v>
      </c>
      <c r="H244" s="170">
        <v>21</v>
      </c>
      <c r="I244" s="171"/>
      <c r="J244" s="172">
        <f>ROUND(I244*H244,2)</f>
        <v>0</v>
      </c>
      <c r="K244" s="173"/>
      <c r="L244" s="174"/>
      <c r="M244" s="175" t="s">
        <v>1</v>
      </c>
      <c r="N244" s="176" t="s">
        <v>42</v>
      </c>
      <c r="P244" s="160">
        <f>O244*H244</f>
        <v>0</v>
      </c>
      <c r="Q244" s="160">
        <v>5.0000000000000002E-5</v>
      </c>
      <c r="R244" s="160">
        <f>Q244*H244</f>
        <v>1.0500000000000002E-3</v>
      </c>
      <c r="S244" s="160">
        <v>0</v>
      </c>
      <c r="T244" s="161">
        <f>S244*H244</f>
        <v>0</v>
      </c>
      <c r="AR244" s="162" t="s">
        <v>277</v>
      </c>
      <c r="AT244" s="162" t="s">
        <v>216</v>
      </c>
      <c r="AU244" s="162" t="s">
        <v>152</v>
      </c>
      <c r="AY244" s="14" t="s">
        <v>151</v>
      </c>
      <c r="BE244" s="90">
        <f>IF(N244="základní",J244,0)</f>
        <v>0</v>
      </c>
      <c r="BF244" s="90">
        <f>IF(N244="snížená",J244,0)</f>
        <v>0</v>
      </c>
      <c r="BG244" s="90">
        <f>IF(N244="zákl. přenesená",J244,0)</f>
        <v>0</v>
      </c>
      <c r="BH244" s="90">
        <f>IF(N244="sníž. přenesená",J244,0)</f>
        <v>0</v>
      </c>
      <c r="BI244" s="90">
        <f>IF(N244="nulová",J244,0)</f>
        <v>0</v>
      </c>
      <c r="BJ244" s="14" t="s">
        <v>85</v>
      </c>
      <c r="BK244" s="90">
        <f>ROUND(I244*H244,2)</f>
        <v>0</v>
      </c>
      <c r="BL244" s="14" t="s">
        <v>228</v>
      </c>
      <c r="BM244" s="162" t="s">
        <v>692</v>
      </c>
    </row>
    <row r="245" spans="2:65" s="1" customFormat="1">
      <c r="B245" s="30"/>
      <c r="D245" s="163" t="s">
        <v>161</v>
      </c>
      <c r="F245" s="164" t="s">
        <v>691</v>
      </c>
      <c r="I245" s="126"/>
      <c r="L245" s="30"/>
      <c r="M245" s="165"/>
      <c r="T245" s="52"/>
      <c r="AT245" s="14" t="s">
        <v>161</v>
      </c>
      <c r="AU245" s="14" t="s">
        <v>152</v>
      </c>
    </row>
    <row r="246" spans="2:65" s="1" customFormat="1" ht="24.2" customHeight="1">
      <c r="B246" s="30"/>
      <c r="C246" s="151" t="s">
        <v>465</v>
      </c>
      <c r="D246" s="151" t="s">
        <v>155</v>
      </c>
      <c r="E246" s="152" t="s">
        <v>693</v>
      </c>
      <c r="F246" s="153" t="s">
        <v>694</v>
      </c>
      <c r="G246" s="154" t="s">
        <v>290</v>
      </c>
      <c r="H246" s="155">
        <v>2</v>
      </c>
      <c r="I246" s="156"/>
      <c r="J246" s="157">
        <f>ROUND(I246*H246,2)</f>
        <v>0</v>
      </c>
      <c r="K246" s="158"/>
      <c r="L246" s="30"/>
      <c r="M246" s="159" t="s">
        <v>1</v>
      </c>
      <c r="N246" s="124" t="s">
        <v>42</v>
      </c>
      <c r="P246" s="160">
        <f>O246*H246</f>
        <v>0</v>
      </c>
      <c r="Q246" s="160">
        <v>0</v>
      </c>
      <c r="R246" s="160">
        <f>Q246*H246</f>
        <v>0</v>
      </c>
      <c r="S246" s="160">
        <v>0</v>
      </c>
      <c r="T246" s="161">
        <f>S246*H246</f>
        <v>0</v>
      </c>
      <c r="AR246" s="162" t="s">
        <v>228</v>
      </c>
      <c r="AT246" s="162" t="s">
        <v>155</v>
      </c>
      <c r="AU246" s="162" t="s">
        <v>152</v>
      </c>
      <c r="AY246" s="14" t="s">
        <v>151</v>
      </c>
      <c r="BE246" s="90">
        <f>IF(N246="základní",J246,0)</f>
        <v>0</v>
      </c>
      <c r="BF246" s="90">
        <f>IF(N246="snížená",J246,0)</f>
        <v>0</v>
      </c>
      <c r="BG246" s="90">
        <f>IF(N246="zákl. přenesená",J246,0)</f>
        <v>0</v>
      </c>
      <c r="BH246" s="90">
        <f>IF(N246="sníž. přenesená",J246,0)</f>
        <v>0</v>
      </c>
      <c r="BI246" s="90">
        <f>IF(N246="nulová",J246,0)</f>
        <v>0</v>
      </c>
      <c r="BJ246" s="14" t="s">
        <v>85</v>
      </c>
      <c r="BK246" s="90">
        <f>ROUND(I246*H246,2)</f>
        <v>0</v>
      </c>
      <c r="BL246" s="14" t="s">
        <v>228</v>
      </c>
      <c r="BM246" s="162" t="s">
        <v>695</v>
      </c>
    </row>
    <row r="247" spans="2:65" s="1" customFormat="1" ht="19.5">
      <c r="B247" s="30"/>
      <c r="D247" s="163" t="s">
        <v>161</v>
      </c>
      <c r="F247" s="164" t="s">
        <v>694</v>
      </c>
      <c r="I247" s="126"/>
      <c r="L247" s="30"/>
      <c r="M247" s="165"/>
      <c r="T247" s="52"/>
      <c r="AT247" s="14" t="s">
        <v>161</v>
      </c>
      <c r="AU247" s="14" t="s">
        <v>152</v>
      </c>
    </row>
    <row r="248" spans="2:65" s="1" customFormat="1" ht="37.9" customHeight="1">
      <c r="B248" s="30"/>
      <c r="C248" s="151" t="s">
        <v>470</v>
      </c>
      <c r="D248" s="151" t="s">
        <v>155</v>
      </c>
      <c r="E248" s="152" t="s">
        <v>696</v>
      </c>
      <c r="F248" s="153" t="s">
        <v>697</v>
      </c>
      <c r="G248" s="154" t="s">
        <v>290</v>
      </c>
      <c r="H248" s="155">
        <v>8</v>
      </c>
      <c r="I248" s="156"/>
      <c r="J248" s="157">
        <f>ROUND(I248*H248,2)</f>
        <v>0</v>
      </c>
      <c r="K248" s="158"/>
      <c r="L248" s="30"/>
      <c r="M248" s="159" t="s">
        <v>1</v>
      </c>
      <c r="N248" s="124" t="s">
        <v>42</v>
      </c>
      <c r="P248" s="160">
        <f>O248*H248</f>
        <v>0</v>
      </c>
      <c r="Q248" s="160">
        <v>0</v>
      </c>
      <c r="R248" s="160">
        <f>Q248*H248</f>
        <v>0</v>
      </c>
      <c r="S248" s="160">
        <v>0</v>
      </c>
      <c r="T248" s="161">
        <f>S248*H248</f>
        <v>0</v>
      </c>
      <c r="AR248" s="162" t="s">
        <v>228</v>
      </c>
      <c r="AT248" s="162" t="s">
        <v>155</v>
      </c>
      <c r="AU248" s="162" t="s">
        <v>152</v>
      </c>
      <c r="AY248" s="14" t="s">
        <v>151</v>
      </c>
      <c r="BE248" s="90">
        <f>IF(N248="základní",J248,0)</f>
        <v>0</v>
      </c>
      <c r="BF248" s="90">
        <f>IF(N248="snížená",J248,0)</f>
        <v>0</v>
      </c>
      <c r="BG248" s="90">
        <f>IF(N248="zákl. přenesená",J248,0)</f>
        <v>0</v>
      </c>
      <c r="BH248" s="90">
        <f>IF(N248="sníž. přenesená",J248,0)</f>
        <v>0</v>
      </c>
      <c r="BI248" s="90">
        <f>IF(N248="nulová",J248,0)</f>
        <v>0</v>
      </c>
      <c r="BJ248" s="14" t="s">
        <v>85</v>
      </c>
      <c r="BK248" s="90">
        <f>ROUND(I248*H248,2)</f>
        <v>0</v>
      </c>
      <c r="BL248" s="14" t="s">
        <v>228</v>
      </c>
      <c r="BM248" s="162" t="s">
        <v>698</v>
      </c>
    </row>
    <row r="249" spans="2:65" s="1" customFormat="1" ht="19.5">
      <c r="B249" s="30"/>
      <c r="D249" s="163" t="s">
        <v>161</v>
      </c>
      <c r="F249" s="164" t="s">
        <v>697</v>
      </c>
      <c r="I249" s="126"/>
      <c r="L249" s="30"/>
      <c r="M249" s="165"/>
      <c r="T249" s="52"/>
      <c r="AT249" s="14" t="s">
        <v>161</v>
      </c>
      <c r="AU249" s="14" t="s">
        <v>152</v>
      </c>
    </row>
    <row r="250" spans="2:65" s="1" customFormat="1" ht="16.5" customHeight="1">
      <c r="B250" s="30"/>
      <c r="C250" s="166" t="s">
        <v>475</v>
      </c>
      <c r="D250" s="166" t="s">
        <v>216</v>
      </c>
      <c r="E250" s="167" t="s">
        <v>699</v>
      </c>
      <c r="F250" s="168" t="s">
        <v>700</v>
      </c>
      <c r="G250" s="169" t="s">
        <v>290</v>
      </c>
      <c r="H250" s="170">
        <v>10</v>
      </c>
      <c r="I250" s="171"/>
      <c r="J250" s="172">
        <f>ROUND(I250*H250,2)</f>
        <v>0</v>
      </c>
      <c r="K250" s="173"/>
      <c r="L250" s="174"/>
      <c r="M250" s="175" t="s">
        <v>1</v>
      </c>
      <c r="N250" s="176" t="s">
        <v>42</v>
      </c>
      <c r="P250" s="160">
        <f>O250*H250</f>
        <v>0</v>
      </c>
      <c r="Q250" s="160">
        <v>1.0000000000000001E-5</v>
      </c>
      <c r="R250" s="160">
        <f>Q250*H250</f>
        <v>1E-4</v>
      </c>
      <c r="S250" s="160">
        <v>0</v>
      </c>
      <c r="T250" s="161">
        <f>S250*H250</f>
        <v>0</v>
      </c>
      <c r="AR250" s="162" t="s">
        <v>277</v>
      </c>
      <c r="AT250" s="162" t="s">
        <v>216</v>
      </c>
      <c r="AU250" s="162" t="s">
        <v>152</v>
      </c>
      <c r="AY250" s="14" t="s">
        <v>151</v>
      </c>
      <c r="BE250" s="90">
        <f>IF(N250="základní",J250,0)</f>
        <v>0</v>
      </c>
      <c r="BF250" s="90">
        <f>IF(N250="snížená",J250,0)</f>
        <v>0</v>
      </c>
      <c r="BG250" s="90">
        <f>IF(N250="zákl. přenesená",J250,0)</f>
        <v>0</v>
      </c>
      <c r="BH250" s="90">
        <f>IF(N250="sníž. přenesená",J250,0)</f>
        <v>0</v>
      </c>
      <c r="BI250" s="90">
        <f>IF(N250="nulová",J250,0)</f>
        <v>0</v>
      </c>
      <c r="BJ250" s="14" t="s">
        <v>85</v>
      </c>
      <c r="BK250" s="90">
        <f>ROUND(I250*H250,2)</f>
        <v>0</v>
      </c>
      <c r="BL250" s="14" t="s">
        <v>228</v>
      </c>
      <c r="BM250" s="162" t="s">
        <v>701</v>
      </c>
    </row>
    <row r="251" spans="2:65" s="1" customFormat="1">
      <c r="B251" s="30"/>
      <c r="D251" s="163" t="s">
        <v>161</v>
      </c>
      <c r="F251" s="164" t="s">
        <v>700</v>
      </c>
      <c r="I251" s="126"/>
      <c r="L251" s="30"/>
      <c r="M251" s="165"/>
      <c r="T251" s="52"/>
      <c r="AT251" s="14" t="s">
        <v>161</v>
      </c>
      <c r="AU251" s="14" t="s">
        <v>152</v>
      </c>
    </row>
    <row r="252" spans="2:65" s="1" customFormat="1" ht="24.2" customHeight="1">
      <c r="B252" s="30"/>
      <c r="C252" s="166" t="s">
        <v>702</v>
      </c>
      <c r="D252" s="166" t="s">
        <v>216</v>
      </c>
      <c r="E252" s="167" t="s">
        <v>703</v>
      </c>
      <c r="F252" s="168" t="s">
        <v>704</v>
      </c>
      <c r="G252" s="169" t="s">
        <v>219</v>
      </c>
      <c r="H252" s="170">
        <v>1</v>
      </c>
      <c r="I252" s="171"/>
      <c r="J252" s="172">
        <f>ROUND(I252*H252,2)</f>
        <v>0</v>
      </c>
      <c r="K252" s="173"/>
      <c r="L252" s="174"/>
      <c r="M252" s="175" t="s">
        <v>1</v>
      </c>
      <c r="N252" s="176" t="s">
        <v>42</v>
      </c>
      <c r="P252" s="160">
        <f>O252*H252</f>
        <v>0</v>
      </c>
      <c r="Q252" s="160">
        <v>1.0000000000000001E-5</v>
      </c>
      <c r="R252" s="160">
        <f>Q252*H252</f>
        <v>1.0000000000000001E-5</v>
      </c>
      <c r="S252" s="160">
        <v>0</v>
      </c>
      <c r="T252" s="161">
        <f>S252*H252</f>
        <v>0</v>
      </c>
      <c r="AR252" s="162" t="s">
        <v>277</v>
      </c>
      <c r="AT252" s="162" t="s">
        <v>216</v>
      </c>
      <c r="AU252" s="162" t="s">
        <v>152</v>
      </c>
      <c r="AY252" s="14" t="s">
        <v>151</v>
      </c>
      <c r="BE252" s="90">
        <f>IF(N252="základní",J252,0)</f>
        <v>0</v>
      </c>
      <c r="BF252" s="90">
        <f>IF(N252="snížená",J252,0)</f>
        <v>0</v>
      </c>
      <c r="BG252" s="90">
        <f>IF(N252="zákl. přenesená",J252,0)</f>
        <v>0</v>
      </c>
      <c r="BH252" s="90">
        <f>IF(N252="sníž. přenesená",J252,0)</f>
        <v>0</v>
      </c>
      <c r="BI252" s="90">
        <f>IF(N252="nulová",J252,0)</f>
        <v>0</v>
      </c>
      <c r="BJ252" s="14" t="s">
        <v>85</v>
      </c>
      <c r="BK252" s="90">
        <f>ROUND(I252*H252,2)</f>
        <v>0</v>
      </c>
      <c r="BL252" s="14" t="s">
        <v>228</v>
      </c>
      <c r="BM252" s="162" t="s">
        <v>705</v>
      </c>
    </row>
    <row r="253" spans="2:65" s="1" customFormat="1">
      <c r="B253" s="30"/>
      <c r="D253" s="163" t="s">
        <v>161</v>
      </c>
      <c r="F253" s="164" t="s">
        <v>704</v>
      </c>
      <c r="I253" s="126"/>
      <c r="L253" s="30"/>
      <c r="M253" s="165"/>
      <c r="T253" s="52"/>
      <c r="AT253" s="14" t="s">
        <v>161</v>
      </c>
      <c r="AU253" s="14" t="s">
        <v>152</v>
      </c>
    </row>
    <row r="254" spans="2:65" s="1" customFormat="1" ht="24.2" customHeight="1">
      <c r="B254" s="30"/>
      <c r="C254" s="166" t="s">
        <v>481</v>
      </c>
      <c r="D254" s="166" t="s">
        <v>216</v>
      </c>
      <c r="E254" s="167" t="s">
        <v>706</v>
      </c>
      <c r="F254" s="168" t="s">
        <v>707</v>
      </c>
      <c r="G254" s="169" t="s">
        <v>219</v>
      </c>
      <c r="H254" s="170">
        <v>5</v>
      </c>
      <c r="I254" s="171"/>
      <c r="J254" s="172">
        <f>ROUND(I254*H254,2)</f>
        <v>0</v>
      </c>
      <c r="K254" s="173"/>
      <c r="L254" s="174"/>
      <c r="M254" s="175" t="s">
        <v>1</v>
      </c>
      <c r="N254" s="176" t="s">
        <v>42</v>
      </c>
      <c r="P254" s="160">
        <f>O254*H254</f>
        <v>0</v>
      </c>
      <c r="Q254" s="160">
        <v>1.0000000000000001E-5</v>
      </c>
      <c r="R254" s="160">
        <f>Q254*H254</f>
        <v>5.0000000000000002E-5</v>
      </c>
      <c r="S254" s="160">
        <v>0</v>
      </c>
      <c r="T254" s="161">
        <f>S254*H254</f>
        <v>0</v>
      </c>
      <c r="AR254" s="162" t="s">
        <v>277</v>
      </c>
      <c r="AT254" s="162" t="s">
        <v>216</v>
      </c>
      <c r="AU254" s="162" t="s">
        <v>152</v>
      </c>
      <c r="AY254" s="14" t="s">
        <v>151</v>
      </c>
      <c r="BE254" s="90">
        <f>IF(N254="základní",J254,0)</f>
        <v>0</v>
      </c>
      <c r="BF254" s="90">
        <f>IF(N254="snížená",J254,0)</f>
        <v>0</v>
      </c>
      <c r="BG254" s="90">
        <f>IF(N254="zákl. přenesená",J254,0)</f>
        <v>0</v>
      </c>
      <c r="BH254" s="90">
        <f>IF(N254="sníž. přenesená",J254,0)</f>
        <v>0</v>
      </c>
      <c r="BI254" s="90">
        <f>IF(N254="nulová",J254,0)</f>
        <v>0</v>
      </c>
      <c r="BJ254" s="14" t="s">
        <v>85</v>
      </c>
      <c r="BK254" s="90">
        <f>ROUND(I254*H254,2)</f>
        <v>0</v>
      </c>
      <c r="BL254" s="14" t="s">
        <v>228</v>
      </c>
      <c r="BM254" s="162" t="s">
        <v>708</v>
      </c>
    </row>
    <row r="255" spans="2:65" s="1" customFormat="1">
      <c r="B255" s="30"/>
      <c r="D255" s="163" t="s">
        <v>161</v>
      </c>
      <c r="F255" s="164" t="s">
        <v>707</v>
      </c>
      <c r="I255" s="126"/>
      <c r="L255" s="30"/>
      <c r="M255" s="165"/>
      <c r="T255" s="52"/>
      <c r="AT255" s="14" t="s">
        <v>161</v>
      </c>
      <c r="AU255" s="14" t="s">
        <v>152</v>
      </c>
    </row>
    <row r="256" spans="2:65" s="1" customFormat="1" ht="24.2" customHeight="1">
      <c r="B256" s="30"/>
      <c r="C256" s="166" t="s">
        <v>709</v>
      </c>
      <c r="D256" s="166" t="s">
        <v>216</v>
      </c>
      <c r="E256" s="167" t="s">
        <v>710</v>
      </c>
      <c r="F256" s="168" t="s">
        <v>711</v>
      </c>
      <c r="G256" s="169" t="s">
        <v>219</v>
      </c>
      <c r="H256" s="170">
        <v>2</v>
      </c>
      <c r="I256" s="171"/>
      <c r="J256" s="172">
        <f>ROUND(I256*H256,2)</f>
        <v>0</v>
      </c>
      <c r="K256" s="173"/>
      <c r="L256" s="174"/>
      <c r="M256" s="175" t="s">
        <v>1</v>
      </c>
      <c r="N256" s="176" t="s">
        <v>42</v>
      </c>
      <c r="P256" s="160">
        <f>O256*H256</f>
        <v>0</v>
      </c>
      <c r="Q256" s="160">
        <v>1.0000000000000001E-5</v>
      </c>
      <c r="R256" s="160">
        <f>Q256*H256</f>
        <v>2.0000000000000002E-5</v>
      </c>
      <c r="S256" s="160">
        <v>0</v>
      </c>
      <c r="T256" s="161">
        <f>S256*H256</f>
        <v>0</v>
      </c>
      <c r="AR256" s="162" t="s">
        <v>277</v>
      </c>
      <c r="AT256" s="162" t="s">
        <v>216</v>
      </c>
      <c r="AU256" s="162" t="s">
        <v>152</v>
      </c>
      <c r="AY256" s="14" t="s">
        <v>151</v>
      </c>
      <c r="BE256" s="90">
        <f>IF(N256="základní",J256,0)</f>
        <v>0</v>
      </c>
      <c r="BF256" s="90">
        <f>IF(N256="snížená",J256,0)</f>
        <v>0</v>
      </c>
      <c r="BG256" s="90">
        <f>IF(N256="zákl. přenesená",J256,0)</f>
        <v>0</v>
      </c>
      <c r="BH256" s="90">
        <f>IF(N256="sníž. přenesená",J256,0)</f>
        <v>0</v>
      </c>
      <c r="BI256" s="90">
        <f>IF(N256="nulová",J256,0)</f>
        <v>0</v>
      </c>
      <c r="BJ256" s="14" t="s">
        <v>85</v>
      </c>
      <c r="BK256" s="90">
        <f>ROUND(I256*H256,2)</f>
        <v>0</v>
      </c>
      <c r="BL256" s="14" t="s">
        <v>228</v>
      </c>
      <c r="BM256" s="162" t="s">
        <v>712</v>
      </c>
    </row>
    <row r="257" spans="2:65" s="1" customFormat="1">
      <c r="B257" s="30"/>
      <c r="D257" s="163" t="s">
        <v>161</v>
      </c>
      <c r="F257" s="164" t="s">
        <v>711</v>
      </c>
      <c r="I257" s="126"/>
      <c r="L257" s="30"/>
      <c r="M257" s="165"/>
      <c r="T257" s="52"/>
      <c r="AT257" s="14" t="s">
        <v>161</v>
      </c>
      <c r="AU257" s="14" t="s">
        <v>152</v>
      </c>
    </row>
    <row r="258" spans="2:65" s="1" customFormat="1" ht="24.2" customHeight="1">
      <c r="B258" s="30"/>
      <c r="C258" s="166" t="s">
        <v>713</v>
      </c>
      <c r="D258" s="166" t="s">
        <v>216</v>
      </c>
      <c r="E258" s="167" t="s">
        <v>714</v>
      </c>
      <c r="F258" s="168" t="s">
        <v>715</v>
      </c>
      <c r="G258" s="169" t="s">
        <v>219</v>
      </c>
      <c r="H258" s="170">
        <v>2</v>
      </c>
      <c r="I258" s="171"/>
      <c r="J258" s="172">
        <f>ROUND(I258*H258,2)</f>
        <v>0</v>
      </c>
      <c r="K258" s="173"/>
      <c r="L258" s="174"/>
      <c r="M258" s="175" t="s">
        <v>1</v>
      </c>
      <c r="N258" s="176" t="s">
        <v>42</v>
      </c>
      <c r="P258" s="160">
        <f>O258*H258</f>
        <v>0</v>
      </c>
      <c r="Q258" s="160">
        <v>1.0000000000000001E-5</v>
      </c>
      <c r="R258" s="160">
        <f>Q258*H258</f>
        <v>2.0000000000000002E-5</v>
      </c>
      <c r="S258" s="160">
        <v>0</v>
      </c>
      <c r="T258" s="161">
        <f>S258*H258</f>
        <v>0</v>
      </c>
      <c r="AR258" s="162" t="s">
        <v>277</v>
      </c>
      <c r="AT258" s="162" t="s">
        <v>216</v>
      </c>
      <c r="AU258" s="162" t="s">
        <v>152</v>
      </c>
      <c r="AY258" s="14" t="s">
        <v>151</v>
      </c>
      <c r="BE258" s="90">
        <f>IF(N258="základní",J258,0)</f>
        <v>0</v>
      </c>
      <c r="BF258" s="90">
        <f>IF(N258="snížená",J258,0)</f>
        <v>0</v>
      </c>
      <c r="BG258" s="90">
        <f>IF(N258="zákl. přenesená",J258,0)</f>
        <v>0</v>
      </c>
      <c r="BH258" s="90">
        <f>IF(N258="sníž. přenesená",J258,0)</f>
        <v>0</v>
      </c>
      <c r="BI258" s="90">
        <f>IF(N258="nulová",J258,0)</f>
        <v>0</v>
      </c>
      <c r="BJ258" s="14" t="s">
        <v>85</v>
      </c>
      <c r="BK258" s="90">
        <f>ROUND(I258*H258,2)</f>
        <v>0</v>
      </c>
      <c r="BL258" s="14" t="s">
        <v>228</v>
      </c>
      <c r="BM258" s="162" t="s">
        <v>716</v>
      </c>
    </row>
    <row r="259" spans="2:65" s="1" customFormat="1">
      <c r="B259" s="30"/>
      <c r="D259" s="163" t="s">
        <v>161</v>
      </c>
      <c r="F259" s="164" t="s">
        <v>715</v>
      </c>
      <c r="I259" s="126"/>
      <c r="L259" s="30"/>
      <c r="M259" s="165"/>
      <c r="T259" s="52"/>
      <c r="AT259" s="14" t="s">
        <v>161</v>
      </c>
      <c r="AU259" s="14" t="s">
        <v>152</v>
      </c>
    </row>
    <row r="260" spans="2:65" s="1" customFormat="1" ht="24.2" customHeight="1">
      <c r="B260" s="30"/>
      <c r="C260" s="166" t="s">
        <v>717</v>
      </c>
      <c r="D260" s="166" t="s">
        <v>216</v>
      </c>
      <c r="E260" s="167" t="s">
        <v>718</v>
      </c>
      <c r="F260" s="168" t="s">
        <v>719</v>
      </c>
      <c r="G260" s="169" t="s">
        <v>219</v>
      </c>
      <c r="H260" s="170">
        <v>1</v>
      </c>
      <c r="I260" s="171"/>
      <c r="J260" s="172">
        <f>ROUND(I260*H260,2)</f>
        <v>0</v>
      </c>
      <c r="K260" s="173"/>
      <c r="L260" s="174"/>
      <c r="M260" s="175" t="s">
        <v>1</v>
      </c>
      <c r="N260" s="176" t="s">
        <v>42</v>
      </c>
      <c r="P260" s="160">
        <f>O260*H260</f>
        <v>0</v>
      </c>
      <c r="Q260" s="160">
        <v>1.0000000000000001E-5</v>
      </c>
      <c r="R260" s="160">
        <f>Q260*H260</f>
        <v>1.0000000000000001E-5</v>
      </c>
      <c r="S260" s="160">
        <v>0</v>
      </c>
      <c r="T260" s="161">
        <f>S260*H260</f>
        <v>0</v>
      </c>
      <c r="AR260" s="162" t="s">
        <v>277</v>
      </c>
      <c r="AT260" s="162" t="s">
        <v>216</v>
      </c>
      <c r="AU260" s="162" t="s">
        <v>152</v>
      </c>
      <c r="AY260" s="14" t="s">
        <v>151</v>
      </c>
      <c r="BE260" s="90">
        <f>IF(N260="základní",J260,0)</f>
        <v>0</v>
      </c>
      <c r="BF260" s="90">
        <f>IF(N260="snížená",J260,0)</f>
        <v>0</v>
      </c>
      <c r="BG260" s="90">
        <f>IF(N260="zákl. přenesená",J260,0)</f>
        <v>0</v>
      </c>
      <c r="BH260" s="90">
        <f>IF(N260="sníž. přenesená",J260,0)</f>
        <v>0</v>
      </c>
      <c r="BI260" s="90">
        <f>IF(N260="nulová",J260,0)</f>
        <v>0</v>
      </c>
      <c r="BJ260" s="14" t="s">
        <v>85</v>
      </c>
      <c r="BK260" s="90">
        <f>ROUND(I260*H260,2)</f>
        <v>0</v>
      </c>
      <c r="BL260" s="14" t="s">
        <v>228</v>
      </c>
      <c r="BM260" s="162" t="s">
        <v>720</v>
      </c>
    </row>
    <row r="261" spans="2:65" s="1" customFormat="1">
      <c r="B261" s="30"/>
      <c r="D261" s="163" t="s">
        <v>161</v>
      </c>
      <c r="F261" s="164" t="s">
        <v>719</v>
      </c>
      <c r="I261" s="126"/>
      <c r="L261" s="30"/>
      <c r="M261" s="165"/>
      <c r="T261" s="52"/>
      <c r="AT261" s="14" t="s">
        <v>161</v>
      </c>
      <c r="AU261" s="14" t="s">
        <v>152</v>
      </c>
    </row>
    <row r="262" spans="2:65" s="1" customFormat="1" ht="24.2" customHeight="1">
      <c r="B262" s="30"/>
      <c r="C262" s="166" t="s">
        <v>721</v>
      </c>
      <c r="D262" s="166" t="s">
        <v>216</v>
      </c>
      <c r="E262" s="167" t="s">
        <v>722</v>
      </c>
      <c r="F262" s="168" t="s">
        <v>723</v>
      </c>
      <c r="G262" s="169" t="s">
        <v>219</v>
      </c>
      <c r="H262" s="170">
        <v>1</v>
      </c>
      <c r="I262" s="171"/>
      <c r="J262" s="172">
        <f>ROUND(I262*H262,2)</f>
        <v>0</v>
      </c>
      <c r="K262" s="173"/>
      <c r="L262" s="174"/>
      <c r="M262" s="175" t="s">
        <v>1</v>
      </c>
      <c r="N262" s="176" t="s">
        <v>42</v>
      </c>
      <c r="P262" s="160">
        <f>O262*H262</f>
        <v>0</v>
      </c>
      <c r="Q262" s="160">
        <v>1.0000000000000001E-5</v>
      </c>
      <c r="R262" s="160">
        <f>Q262*H262</f>
        <v>1.0000000000000001E-5</v>
      </c>
      <c r="S262" s="160">
        <v>0</v>
      </c>
      <c r="T262" s="161">
        <f>S262*H262</f>
        <v>0</v>
      </c>
      <c r="AR262" s="162" t="s">
        <v>277</v>
      </c>
      <c r="AT262" s="162" t="s">
        <v>216</v>
      </c>
      <c r="AU262" s="162" t="s">
        <v>152</v>
      </c>
      <c r="AY262" s="14" t="s">
        <v>151</v>
      </c>
      <c r="BE262" s="90">
        <f>IF(N262="základní",J262,0)</f>
        <v>0</v>
      </c>
      <c r="BF262" s="90">
        <f>IF(N262="snížená",J262,0)</f>
        <v>0</v>
      </c>
      <c r="BG262" s="90">
        <f>IF(N262="zákl. přenesená",J262,0)</f>
        <v>0</v>
      </c>
      <c r="BH262" s="90">
        <f>IF(N262="sníž. přenesená",J262,0)</f>
        <v>0</v>
      </c>
      <c r="BI262" s="90">
        <f>IF(N262="nulová",J262,0)</f>
        <v>0</v>
      </c>
      <c r="BJ262" s="14" t="s">
        <v>85</v>
      </c>
      <c r="BK262" s="90">
        <f>ROUND(I262*H262,2)</f>
        <v>0</v>
      </c>
      <c r="BL262" s="14" t="s">
        <v>228</v>
      </c>
      <c r="BM262" s="162" t="s">
        <v>724</v>
      </c>
    </row>
    <row r="263" spans="2:65" s="1" customFormat="1">
      <c r="B263" s="30"/>
      <c r="D263" s="163" t="s">
        <v>161</v>
      </c>
      <c r="F263" s="164" t="s">
        <v>723</v>
      </c>
      <c r="I263" s="126"/>
      <c r="L263" s="30"/>
      <c r="M263" s="165"/>
      <c r="T263" s="52"/>
      <c r="AT263" s="14" t="s">
        <v>161</v>
      </c>
      <c r="AU263" s="14" t="s">
        <v>152</v>
      </c>
    </row>
    <row r="264" spans="2:65" s="1" customFormat="1" ht="21.75" customHeight="1">
      <c r="B264" s="30"/>
      <c r="C264" s="151" t="s">
        <v>725</v>
      </c>
      <c r="D264" s="151" t="s">
        <v>155</v>
      </c>
      <c r="E264" s="152" t="s">
        <v>726</v>
      </c>
      <c r="F264" s="153" t="s">
        <v>727</v>
      </c>
      <c r="G264" s="154" t="s">
        <v>290</v>
      </c>
      <c r="H264" s="155">
        <v>10</v>
      </c>
      <c r="I264" s="156"/>
      <c r="J264" s="157">
        <f>ROUND(I264*H264,2)</f>
        <v>0</v>
      </c>
      <c r="K264" s="158"/>
      <c r="L264" s="30"/>
      <c r="M264" s="159" t="s">
        <v>1</v>
      </c>
      <c r="N264" s="124" t="s">
        <v>42</v>
      </c>
      <c r="P264" s="160">
        <f>O264*H264</f>
        <v>0</v>
      </c>
      <c r="Q264" s="160">
        <v>0</v>
      </c>
      <c r="R264" s="160">
        <f>Q264*H264</f>
        <v>0</v>
      </c>
      <c r="S264" s="160">
        <v>0</v>
      </c>
      <c r="T264" s="161">
        <f>S264*H264</f>
        <v>0</v>
      </c>
      <c r="AR264" s="162" t="s">
        <v>228</v>
      </c>
      <c r="AT264" s="162" t="s">
        <v>155</v>
      </c>
      <c r="AU264" s="162" t="s">
        <v>152</v>
      </c>
      <c r="AY264" s="14" t="s">
        <v>151</v>
      </c>
      <c r="BE264" s="90">
        <f>IF(N264="základní",J264,0)</f>
        <v>0</v>
      </c>
      <c r="BF264" s="90">
        <f>IF(N264="snížená",J264,0)</f>
        <v>0</v>
      </c>
      <c r="BG264" s="90">
        <f>IF(N264="zákl. přenesená",J264,0)</f>
        <v>0</v>
      </c>
      <c r="BH264" s="90">
        <f>IF(N264="sníž. přenesená",J264,0)</f>
        <v>0</v>
      </c>
      <c r="BI264" s="90">
        <f>IF(N264="nulová",J264,0)</f>
        <v>0</v>
      </c>
      <c r="BJ264" s="14" t="s">
        <v>85</v>
      </c>
      <c r="BK264" s="90">
        <f>ROUND(I264*H264,2)</f>
        <v>0</v>
      </c>
      <c r="BL264" s="14" t="s">
        <v>228</v>
      </c>
      <c r="BM264" s="162" t="s">
        <v>728</v>
      </c>
    </row>
    <row r="265" spans="2:65" s="1" customFormat="1" ht="29.25">
      <c r="B265" s="30"/>
      <c r="D265" s="163" t="s">
        <v>161</v>
      </c>
      <c r="F265" s="164" t="s">
        <v>729</v>
      </c>
      <c r="I265" s="126"/>
      <c r="L265" s="30"/>
      <c r="M265" s="165"/>
      <c r="T265" s="52"/>
      <c r="AT265" s="14" t="s">
        <v>161</v>
      </c>
      <c r="AU265" s="14" t="s">
        <v>152</v>
      </c>
    </row>
    <row r="266" spans="2:65" s="1" customFormat="1" ht="24.2" customHeight="1">
      <c r="B266" s="30"/>
      <c r="C266" s="166" t="s">
        <v>182</v>
      </c>
      <c r="D266" s="166" t="s">
        <v>216</v>
      </c>
      <c r="E266" s="167" t="s">
        <v>730</v>
      </c>
      <c r="F266" s="168" t="s">
        <v>731</v>
      </c>
      <c r="G266" s="169" t="s">
        <v>219</v>
      </c>
      <c r="H266" s="170">
        <v>10</v>
      </c>
      <c r="I266" s="171"/>
      <c r="J266" s="172">
        <f>ROUND(I266*H266,2)</f>
        <v>0</v>
      </c>
      <c r="K266" s="173"/>
      <c r="L266" s="174"/>
      <c r="M266" s="175" t="s">
        <v>1</v>
      </c>
      <c r="N266" s="176" t="s">
        <v>42</v>
      </c>
      <c r="P266" s="160">
        <f>O266*H266</f>
        <v>0</v>
      </c>
      <c r="Q266" s="160">
        <v>1.0000000000000001E-5</v>
      </c>
      <c r="R266" s="160">
        <f>Q266*H266</f>
        <v>1E-4</v>
      </c>
      <c r="S266" s="160">
        <v>0</v>
      </c>
      <c r="T266" s="161">
        <f>S266*H266</f>
        <v>0</v>
      </c>
      <c r="AR266" s="162" t="s">
        <v>277</v>
      </c>
      <c r="AT266" s="162" t="s">
        <v>216</v>
      </c>
      <c r="AU266" s="162" t="s">
        <v>152</v>
      </c>
      <c r="AY266" s="14" t="s">
        <v>151</v>
      </c>
      <c r="BE266" s="90">
        <f>IF(N266="základní",J266,0)</f>
        <v>0</v>
      </c>
      <c r="BF266" s="90">
        <f>IF(N266="snížená",J266,0)</f>
        <v>0</v>
      </c>
      <c r="BG266" s="90">
        <f>IF(N266="zákl. přenesená",J266,0)</f>
        <v>0</v>
      </c>
      <c r="BH266" s="90">
        <f>IF(N266="sníž. přenesená",J266,0)</f>
        <v>0</v>
      </c>
      <c r="BI266" s="90">
        <f>IF(N266="nulová",J266,0)</f>
        <v>0</v>
      </c>
      <c r="BJ266" s="14" t="s">
        <v>85</v>
      </c>
      <c r="BK266" s="90">
        <f>ROUND(I266*H266,2)</f>
        <v>0</v>
      </c>
      <c r="BL266" s="14" t="s">
        <v>228</v>
      </c>
      <c r="BM266" s="162" t="s">
        <v>732</v>
      </c>
    </row>
    <row r="267" spans="2:65" s="1" customFormat="1" ht="19.5">
      <c r="B267" s="30"/>
      <c r="D267" s="163" t="s">
        <v>161</v>
      </c>
      <c r="F267" s="164" t="s">
        <v>731</v>
      </c>
      <c r="I267" s="126"/>
      <c r="L267" s="30"/>
      <c r="M267" s="165"/>
      <c r="T267" s="52"/>
      <c r="AT267" s="14" t="s">
        <v>161</v>
      </c>
      <c r="AU267" s="14" t="s">
        <v>152</v>
      </c>
    </row>
    <row r="268" spans="2:65" s="1" customFormat="1" ht="37.9" customHeight="1">
      <c r="B268" s="30"/>
      <c r="C268" s="151" t="s">
        <v>733</v>
      </c>
      <c r="D268" s="151" t="s">
        <v>155</v>
      </c>
      <c r="E268" s="152" t="s">
        <v>734</v>
      </c>
      <c r="F268" s="153" t="s">
        <v>735</v>
      </c>
      <c r="G268" s="154" t="s">
        <v>260</v>
      </c>
      <c r="H268" s="155">
        <v>1</v>
      </c>
      <c r="I268" s="156"/>
      <c r="J268" s="157">
        <f>ROUND(I268*H268,2)</f>
        <v>0</v>
      </c>
      <c r="K268" s="158"/>
      <c r="L268" s="30"/>
      <c r="M268" s="159" t="s">
        <v>1</v>
      </c>
      <c r="N268" s="124" t="s">
        <v>42</v>
      </c>
      <c r="P268" s="160">
        <f>O268*H268</f>
        <v>0</v>
      </c>
      <c r="Q268" s="160">
        <v>0</v>
      </c>
      <c r="R268" s="160">
        <f>Q268*H268</f>
        <v>0</v>
      </c>
      <c r="S268" s="160">
        <v>0</v>
      </c>
      <c r="T268" s="161">
        <f>S268*H268</f>
        <v>0</v>
      </c>
      <c r="AR268" s="162" t="s">
        <v>228</v>
      </c>
      <c r="AT268" s="162" t="s">
        <v>155</v>
      </c>
      <c r="AU268" s="162" t="s">
        <v>152</v>
      </c>
      <c r="AY268" s="14" t="s">
        <v>151</v>
      </c>
      <c r="BE268" s="90">
        <f>IF(N268="základní",J268,0)</f>
        <v>0</v>
      </c>
      <c r="BF268" s="90">
        <f>IF(N268="snížená",J268,0)</f>
        <v>0</v>
      </c>
      <c r="BG268" s="90">
        <f>IF(N268="zákl. přenesená",J268,0)</f>
        <v>0</v>
      </c>
      <c r="BH268" s="90">
        <f>IF(N268="sníž. přenesená",J268,0)</f>
        <v>0</v>
      </c>
      <c r="BI268" s="90">
        <f>IF(N268="nulová",J268,0)</f>
        <v>0</v>
      </c>
      <c r="BJ268" s="14" t="s">
        <v>85</v>
      </c>
      <c r="BK268" s="90">
        <f>ROUND(I268*H268,2)</f>
        <v>0</v>
      </c>
      <c r="BL268" s="14" t="s">
        <v>228</v>
      </c>
      <c r="BM268" s="162" t="s">
        <v>736</v>
      </c>
    </row>
    <row r="269" spans="2:65" s="1" customFormat="1" ht="19.5">
      <c r="B269" s="30"/>
      <c r="D269" s="163" t="s">
        <v>161</v>
      </c>
      <c r="F269" s="164" t="s">
        <v>735</v>
      </c>
      <c r="I269" s="126"/>
      <c r="L269" s="30"/>
      <c r="M269" s="165"/>
      <c r="T269" s="52"/>
      <c r="AT269" s="14" t="s">
        <v>161</v>
      </c>
      <c r="AU269" s="14" t="s">
        <v>152</v>
      </c>
    </row>
    <row r="270" spans="2:65" s="1" customFormat="1" ht="33" customHeight="1">
      <c r="B270" s="30"/>
      <c r="C270" s="151" t="s">
        <v>737</v>
      </c>
      <c r="D270" s="151" t="s">
        <v>155</v>
      </c>
      <c r="E270" s="152" t="s">
        <v>738</v>
      </c>
      <c r="F270" s="153" t="s">
        <v>739</v>
      </c>
      <c r="G270" s="154" t="s">
        <v>290</v>
      </c>
      <c r="H270" s="155">
        <v>280</v>
      </c>
      <c r="I270" s="156"/>
      <c r="J270" s="157">
        <f>ROUND(I270*H270,2)</f>
        <v>0</v>
      </c>
      <c r="K270" s="158"/>
      <c r="L270" s="30"/>
      <c r="M270" s="159" t="s">
        <v>1</v>
      </c>
      <c r="N270" s="124" t="s">
        <v>42</v>
      </c>
      <c r="P270" s="160">
        <f>O270*H270</f>
        <v>0</v>
      </c>
      <c r="Q270" s="160">
        <v>0</v>
      </c>
      <c r="R270" s="160">
        <f>Q270*H270</f>
        <v>0</v>
      </c>
      <c r="S270" s="160">
        <v>0</v>
      </c>
      <c r="T270" s="161">
        <f>S270*H270</f>
        <v>0</v>
      </c>
      <c r="AR270" s="162" t="s">
        <v>228</v>
      </c>
      <c r="AT270" s="162" t="s">
        <v>155</v>
      </c>
      <c r="AU270" s="162" t="s">
        <v>152</v>
      </c>
      <c r="AY270" s="14" t="s">
        <v>151</v>
      </c>
      <c r="BE270" s="90">
        <f>IF(N270="základní",J270,0)</f>
        <v>0</v>
      </c>
      <c r="BF270" s="90">
        <f>IF(N270="snížená",J270,0)</f>
        <v>0</v>
      </c>
      <c r="BG270" s="90">
        <f>IF(N270="zákl. přenesená",J270,0)</f>
        <v>0</v>
      </c>
      <c r="BH270" s="90">
        <f>IF(N270="sníž. přenesená",J270,0)</f>
        <v>0</v>
      </c>
      <c r="BI270" s="90">
        <f>IF(N270="nulová",J270,0)</f>
        <v>0</v>
      </c>
      <c r="BJ270" s="14" t="s">
        <v>85</v>
      </c>
      <c r="BK270" s="90">
        <f>ROUND(I270*H270,2)</f>
        <v>0</v>
      </c>
      <c r="BL270" s="14" t="s">
        <v>228</v>
      </c>
      <c r="BM270" s="162" t="s">
        <v>740</v>
      </c>
    </row>
    <row r="271" spans="2:65" s="1" customFormat="1" ht="48.75">
      <c r="B271" s="30"/>
      <c r="D271" s="163" t="s">
        <v>161</v>
      </c>
      <c r="F271" s="164" t="s">
        <v>741</v>
      </c>
      <c r="I271" s="126"/>
      <c r="L271" s="30"/>
      <c r="M271" s="165"/>
      <c r="T271" s="52"/>
      <c r="AT271" s="14" t="s">
        <v>161</v>
      </c>
      <c r="AU271" s="14" t="s">
        <v>152</v>
      </c>
    </row>
    <row r="272" spans="2:65" s="1" customFormat="1" ht="24.2" customHeight="1">
      <c r="B272" s="30"/>
      <c r="C272" s="166" t="s">
        <v>742</v>
      </c>
      <c r="D272" s="166" t="s">
        <v>216</v>
      </c>
      <c r="E272" s="167" t="s">
        <v>743</v>
      </c>
      <c r="F272" s="168" t="s">
        <v>744</v>
      </c>
      <c r="G272" s="169" t="s">
        <v>290</v>
      </c>
      <c r="H272" s="170">
        <v>280</v>
      </c>
      <c r="I272" s="171"/>
      <c r="J272" s="172">
        <f>ROUND(I272*H272,2)</f>
        <v>0</v>
      </c>
      <c r="K272" s="173"/>
      <c r="L272" s="174"/>
      <c r="M272" s="175" t="s">
        <v>1</v>
      </c>
      <c r="N272" s="176" t="s">
        <v>42</v>
      </c>
      <c r="P272" s="160">
        <f>O272*H272</f>
        <v>0</v>
      </c>
      <c r="Q272" s="160">
        <v>1.7000000000000001E-4</v>
      </c>
      <c r="R272" s="160">
        <f>Q272*H272</f>
        <v>4.7600000000000003E-2</v>
      </c>
      <c r="S272" s="160">
        <v>0</v>
      </c>
      <c r="T272" s="161">
        <f>S272*H272</f>
        <v>0</v>
      </c>
      <c r="AR272" s="162" t="s">
        <v>277</v>
      </c>
      <c r="AT272" s="162" t="s">
        <v>216</v>
      </c>
      <c r="AU272" s="162" t="s">
        <v>152</v>
      </c>
      <c r="AY272" s="14" t="s">
        <v>151</v>
      </c>
      <c r="BE272" s="90">
        <f>IF(N272="základní",J272,0)</f>
        <v>0</v>
      </c>
      <c r="BF272" s="90">
        <f>IF(N272="snížená",J272,0)</f>
        <v>0</v>
      </c>
      <c r="BG272" s="90">
        <f>IF(N272="zákl. přenesená",J272,0)</f>
        <v>0</v>
      </c>
      <c r="BH272" s="90">
        <f>IF(N272="sníž. přenesená",J272,0)</f>
        <v>0</v>
      </c>
      <c r="BI272" s="90">
        <f>IF(N272="nulová",J272,0)</f>
        <v>0</v>
      </c>
      <c r="BJ272" s="14" t="s">
        <v>85</v>
      </c>
      <c r="BK272" s="90">
        <f>ROUND(I272*H272,2)</f>
        <v>0</v>
      </c>
      <c r="BL272" s="14" t="s">
        <v>228</v>
      </c>
      <c r="BM272" s="162" t="s">
        <v>745</v>
      </c>
    </row>
    <row r="273" spans="2:65" s="1" customFormat="1" ht="19.5">
      <c r="B273" s="30"/>
      <c r="D273" s="163" t="s">
        <v>161</v>
      </c>
      <c r="F273" s="164" t="s">
        <v>744</v>
      </c>
      <c r="I273" s="126"/>
      <c r="L273" s="30"/>
      <c r="M273" s="165"/>
      <c r="T273" s="52"/>
      <c r="AT273" s="14" t="s">
        <v>161</v>
      </c>
      <c r="AU273" s="14" t="s">
        <v>152</v>
      </c>
    </row>
    <row r="274" spans="2:65" s="1" customFormat="1" ht="33" customHeight="1">
      <c r="B274" s="30"/>
      <c r="C274" s="151" t="s">
        <v>746</v>
      </c>
      <c r="D274" s="151" t="s">
        <v>155</v>
      </c>
      <c r="E274" s="152" t="s">
        <v>747</v>
      </c>
      <c r="F274" s="153" t="s">
        <v>748</v>
      </c>
      <c r="G274" s="154" t="s">
        <v>290</v>
      </c>
      <c r="H274" s="155">
        <v>65</v>
      </c>
      <c r="I274" s="156"/>
      <c r="J274" s="157">
        <f>ROUND(I274*H274,2)</f>
        <v>0</v>
      </c>
      <c r="K274" s="158"/>
      <c r="L274" s="30"/>
      <c r="M274" s="159" t="s">
        <v>1</v>
      </c>
      <c r="N274" s="124" t="s">
        <v>42</v>
      </c>
      <c r="P274" s="160">
        <f>O274*H274</f>
        <v>0</v>
      </c>
      <c r="Q274" s="160">
        <v>0</v>
      </c>
      <c r="R274" s="160">
        <f>Q274*H274</f>
        <v>0</v>
      </c>
      <c r="S274" s="160">
        <v>0</v>
      </c>
      <c r="T274" s="161">
        <f>S274*H274</f>
        <v>0</v>
      </c>
      <c r="AR274" s="162" t="s">
        <v>228</v>
      </c>
      <c r="AT274" s="162" t="s">
        <v>155</v>
      </c>
      <c r="AU274" s="162" t="s">
        <v>152</v>
      </c>
      <c r="AY274" s="14" t="s">
        <v>151</v>
      </c>
      <c r="BE274" s="90">
        <f>IF(N274="základní",J274,0)</f>
        <v>0</v>
      </c>
      <c r="BF274" s="90">
        <f>IF(N274="snížená",J274,0)</f>
        <v>0</v>
      </c>
      <c r="BG274" s="90">
        <f>IF(N274="zákl. přenesená",J274,0)</f>
        <v>0</v>
      </c>
      <c r="BH274" s="90">
        <f>IF(N274="sníž. přenesená",J274,0)</f>
        <v>0</v>
      </c>
      <c r="BI274" s="90">
        <f>IF(N274="nulová",J274,0)</f>
        <v>0</v>
      </c>
      <c r="BJ274" s="14" t="s">
        <v>85</v>
      </c>
      <c r="BK274" s="90">
        <f>ROUND(I274*H274,2)</f>
        <v>0</v>
      </c>
      <c r="BL274" s="14" t="s">
        <v>228</v>
      </c>
      <c r="BM274" s="162" t="s">
        <v>749</v>
      </c>
    </row>
    <row r="275" spans="2:65" s="1" customFormat="1" ht="29.25">
      <c r="B275" s="30"/>
      <c r="D275" s="163" t="s">
        <v>161</v>
      </c>
      <c r="F275" s="164" t="s">
        <v>750</v>
      </c>
      <c r="I275" s="126"/>
      <c r="L275" s="30"/>
      <c r="M275" s="165"/>
      <c r="T275" s="52"/>
      <c r="AT275" s="14" t="s">
        <v>161</v>
      </c>
      <c r="AU275" s="14" t="s">
        <v>152</v>
      </c>
    </row>
    <row r="276" spans="2:65" s="1" customFormat="1" ht="24.2" customHeight="1">
      <c r="B276" s="30"/>
      <c r="C276" s="166" t="s">
        <v>751</v>
      </c>
      <c r="D276" s="166" t="s">
        <v>216</v>
      </c>
      <c r="E276" s="167" t="s">
        <v>752</v>
      </c>
      <c r="F276" s="168" t="s">
        <v>753</v>
      </c>
      <c r="G276" s="169" t="s">
        <v>290</v>
      </c>
      <c r="H276" s="170">
        <v>65</v>
      </c>
      <c r="I276" s="171"/>
      <c r="J276" s="172">
        <f>ROUND(I276*H276,2)</f>
        <v>0</v>
      </c>
      <c r="K276" s="173"/>
      <c r="L276" s="174"/>
      <c r="M276" s="175" t="s">
        <v>1</v>
      </c>
      <c r="N276" s="176" t="s">
        <v>42</v>
      </c>
      <c r="P276" s="160">
        <f>O276*H276</f>
        <v>0</v>
      </c>
      <c r="Q276" s="160">
        <v>6.9999999999999994E-5</v>
      </c>
      <c r="R276" s="160">
        <f>Q276*H276</f>
        <v>4.5499999999999994E-3</v>
      </c>
      <c r="S276" s="160">
        <v>0</v>
      </c>
      <c r="T276" s="161">
        <f>S276*H276</f>
        <v>0</v>
      </c>
      <c r="AR276" s="162" t="s">
        <v>277</v>
      </c>
      <c r="AT276" s="162" t="s">
        <v>216</v>
      </c>
      <c r="AU276" s="162" t="s">
        <v>152</v>
      </c>
      <c r="AY276" s="14" t="s">
        <v>151</v>
      </c>
      <c r="BE276" s="90">
        <f>IF(N276="základní",J276,0)</f>
        <v>0</v>
      </c>
      <c r="BF276" s="90">
        <f>IF(N276="snížená",J276,0)</f>
        <v>0</v>
      </c>
      <c r="BG276" s="90">
        <f>IF(N276="zákl. přenesená",J276,0)</f>
        <v>0</v>
      </c>
      <c r="BH276" s="90">
        <f>IF(N276="sníž. přenesená",J276,0)</f>
        <v>0</v>
      </c>
      <c r="BI276" s="90">
        <f>IF(N276="nulová",J276,0)</f>
        <v>0</v>
      </c>
      <c r="BJ276" s="14" t="s">
        <v>85</v>
      </c>
      <c r="BK276" s="90">
        <f>ROUND(I276*H276,2)</f>
        <v>0</v>
      </c>
      <c r="BL276" s="14" t="s">
        <v>228</v>
      </c>
      <c r="BM276" s="162" t="s">
        <v>754</v>
      </c>
    </row>
    <row r="277" spans="2:65" s="1" customFormat="1" ht="19.5">
      <c r="B277" s="30"/>
      <c r="D277" s="163" t="s">
        <v>161</v>
      </c>
      <c r="F277" s="164" t="s">
        <v>753</v>
      </c>
      <c r="I277" s="126"/>
      <c r="L277" s="30"/>
      <c r="M277" s="165"/>
      <c r="T277" s="52"/>
      <c r="AT277" s="14" t="s">
        <v>161</v>
      </c>
      <c r="AU277" s="14" t="s">
        <v>152</v>
      </c>
    </row>
    <row r="278" spans="2:65" s="1" customFormat="1" ht="24.2" customHeight="1">
      <c r="B278" s="30"/>
      <c r="C278" s="151" t="s">
        <v>755</v>
      </c>
      <c r="D278" s="151" t="s">
        <v>155</v>
      </c>
      <c r="E278" s="152" t="s">
        <v>756</v>
      </c>
      <c r="F278" s="153" t="s">
        <v>757</v>
      </c>
      <c r="G278" s="154" t="s">
        <v>290</v>
      </c>
      <c r="H278" s="155">
        <v>20</v>
      </c>
      <c r="I278" s="156"/>
      <c r="J278" s="157">
        <f>ROUND(I278*H278,2)</f>
        <v>0</v>
      </c>
      <c r="K278" s="158"/>
      <c r="L278" s="30"/>
      <c r="M278" s="159" t="s">
        <v>1</v>
      </c>
      <c r="N278" s="124" t="s">
        <v>42</v>
      </c>
      <c r="P278" s="160">
        <f>O278*H278</f>
        <v>0</v>
      </c>
      <c r="Q278" s="160">
        <v>0</v>
      </c>
      <c r="R278" s="160">
        <f>Q278*H278</f>
        <v>0</v>
      </c>
      <c r="S278" s="160">
        <v>0</v>
      </c>
      <c r="T278" s="161">
        <f>S278*H278</f>
        <v>0</v>
      </c>
      <c r="AR278" s="162" t="s">
        <v>228</v>
      </c>
      <c r="AT278" s="162" t="s">
        <v>155</v>
      </c>
      <c r="AU278" s="162" t="s">
        <v>152</v>
      </c>
      <c r="AY278" s="14" t="s">
        <v>151</v>
      </c>
      <c r="BE278" s="90">
        <f>IF(N278="základní",J278,0)</f>
        <v>0</v>
      </c>
      <c r="BF278" s="90">
        <f>IF(N278="snížená",J278,0)</f>
        <v>0</v>
      </c>
      <c r="BG278" s="90">
        <f>IF(N278="zákl. přenesená",J278,0)</f>
        <v>0</v>
      </c>
      <c r="BH278" s="90">
        <f>IF(N278="sníž. přenesená",J278,0)</f>
        <v>0</v>
      </c>
      <c r="BI278" s="90">
        <f>IF(N278="nulová",J278,0)</f>
        <v>0</v>
      </c>
      <c r="BJ278" s="14" t="s">
        <v>85</v>
      </c>
      <c r="BK278" s="90">
        <f>ROUND(I278*H278,2)</f>
        <v>0</v>
      </c>
      <c r="BL278" s="14" t="s">
        <v>228</v>
      </c>
      <c r="BM278" s="162" t="s">
        <v>758</v>
      </c>
    </row>
    <row r="279" spans="2:65" s="1" customFormat="1" ht="29.25">
      <c r="B279" s="30"/>
      <c r="D279" s="163" t="s">
        <v>161</v>
      </c>
      <c r="F279" s="164" t="s">
        <v>759</v>
      </c>
      <c r="I279" s="126"/>
      <c r="L279" s="30"/>
      <c r="M279" s="165"/>
      <c r="T279" s="52"/>
      <c r="AT279" s="14" t="s">
        <v>161</v>
      </c>
      <c r="AU279" s="14" t="s">
        <v>152</v>
      </c>
    </row>
    <row r="280" spans="2:65" s="1" customFormat="1" ht="24.2" customHeight="1">
      <c r="B280" s="30"/>
      <c r="C280" s="166" t="s">
        <v>760</v>
      </c>
      <c r="D280" s="166" t="s">
        <v>216</v>
      </c>
      <c r="E280" s="167" t="s">
        <v>761</v>
      </c>
      <c r="F280" s="168" t="s">
        <v>762</v>
      </c>
      <c r="G280" s="169" t="s">
        <v>290</v>
      </c>
      <c r="H280" s="170">
        <v>20</v>
      </c>
      <c r="I280" s="171"/>
      <c r="J280" s="172">
        <f>ROUND(I280*H280,2)</f>
        <v>0</v>
      </c>
      <c r="K280" s="173"/>
      <c r="L280" s="174"/>
      <c r="M280" s="175" t="s">
        <v>1</v>
      </c>
      <c r="N280" s="176" t="s">
        <v>42</v>
      </c>
      <c r="P280" s="160">
        <f>O280*H280</f>
        <v>0</v>
      </c>
      <c r="Q280" s="160">
        <v>6.9999999999999994E-5</v>
      </c>
      <c r="R280" s="160">
        <f>Q280*H280</f>
        <v>1.3999999999999998E-3</v>
      </c>
      <c r="S280" s="160">
        <v>0</v>
      </c>
      <c r="T280" s="161">
        <f>S280*H280</f>
        <v>0</v>
      </c>
      <c r="AR280" s="162" t="s">
        <v>277</v>
      </c>
      <c r="AT280" s="162" t="s">
        <v>216</v>
      </c>
      <c r="AU280" s="162" t="s">
        <v>152</v>
      </c>
      <c r="AY280" s="14" t="s">
        <v>151</v>
      </c>
      <c r="BE280" s="90">
        <f>IF(N280="základní",J280,0)</f>
        <v>0</v>
      </c>
      <c r="BF280" s="90">
        <f>IF(N280="snížená",J280,0)</f>
        <v>0</v>
      </c>
      <c r="BG280" s="90">
        <f>IF(N280="zákl. přenesená",J280,0)</f>
        <v>0</v>
      </c>
      <c r="BH280" s="90">
        <f>IF(N280="sníž. přenesená",J280,0)</f>
        <v>0</v>
      </c>
      <c r="BI280" s="90">
        <f>IF(N280="nulová",J280,0)</f>
        <v>0</v>
      </c>
      <c r="BJ280" s="14" t="s">
        <v>85</v>
      </c>
      <c r="BK280" s="90">
        <f>ROUND(I280*H280,2)</f>
        <v>0</v>
      </c>
      <c r="BL280" s="14" t="s">
        <v>228</v>
      </c>
      <c r="BM280" s="162" t="s">
        <v>763</v>
      </c>
    </row>
    <row r="281" spans="2:65" s="1" customFormat="1">
      <c r="B281" s="30"/>
      <c r="D281" s="163" t="s">
        <v>161</v>
      </c>
      <c r="F281" s="164" t="s">
        <v>762</v>
      </c>
      <c r="I281" s="126"/>
      <c r="L281" s="30"/>
      <c r="M281" s="165"/>
      <c r="T281" s="52"/>
      <c r="AT281" s="14" t="s">
        <v>161</v>
      </c>
      <c r="AU281" s="14" t="s">
        <v>152</v>
      </c>
    </row>
    <row r="282" spans="2:65" s="12" customFormat="1">
      <c r="B282" s="177"/>
      <c r="D282" s="163" t="s">
        <v>280</v>
      </c>
      <c r="F282" s="178" t="s">
        <v>764</v>
      </c>
      <c r="H282" s="179">
        <v>20</v>
      </c>
      <c r="I282" s="180"/>
      <c r="L282" s="177"/>
      <c r="M282" s="181"/>
      <c r="T282" s="182"/>
      <c r="AT282" s="183" t="s">
        <v>280</v>
      </c>
      <c r="AU282" s="183" t="s">
        <v>152</v>
      </c>
      <c r="AV282" s="12" t="s">
        <v>87</v>
      </c>
      <c r="AW282" s="12" t="s">
        <v>4</v>
      </c>
      <c r="AX282" s="12" t="s">
        <v>85</v>
      </c>
      <c r="AY282" s="183" t="s">
        <v>151</v>
      </c>
    </row>
    <row r="283" spans="2:65" s="1" customFormat="1" ht="24.2" customHeight="1">
      <c r="B283" s="30"/>
      <c r="C283" s="151" t="s">
        <v>263</v>
      </c>
      <c r="D283" s="151" t="s">
        <v>155</v>
      </c>
      <c r="E283" s="152" t="s">
        <v>765</v>
      </c>
      <c r="F283" s="153" t="s">
        <v>766</v>
      </c>
      <c r="G283" s="154" t="s">
        <v>219</v>
      </c>
      <c r="H283" s="155">
        <v>4</v>
      </c>
      <c r="I283" s="156"/>
      <c r="J283" s="157">
        <f>ROUND(I283*H283,2)</f>
        <v>0</v>
      </c>
      <c r="K283" s="158"/>
      <c r="L283" s="30"/>
      <c r="M283" s="159" t="s">
        <v>1</v>
      </c>
      <c r="N283" s="124" t="s">
        <v>42</v>
      </c>
      <c r="P283" s="160">
        <f>O283*H283</f>
        <v>0</v>
      </c>
      <c r="Q283" s="160">
        <v>0</v>
      </c>
      <c r="R283" s="160">
        <f>Q283*H283</f>
        <v>0</v>
      </c>
      <c r="S283" s="160">
        <v>0</v>
      </c>
      <c r="T283" s="161">
        <f>S283*H283</f>
        <v>0</v>
      </c>
      <c r="AR283" s="162" t="s">
        <v>228</v>
      </c>
      <c r="AT283" s="162" t="s">
        <v>155</v>
      </c>
      <c r="AU283" s="162" t="s">
        <v>152</v>
      </c>
      <c r="AY283" s="14" t="s">
        <v>151</v>
      </c>
      <c r="BE283" s="90">
        <f>IF(N283="základní",J283,0)</f>
        <v>0</v>
      </c>
      <c r="BF283" s="90">
        <f>IF(N283="snížená",J283,0)</f>
        <v>0</v>
      </c>
      <c r="BG283" s="90">
        <f>IF(N283="zákl. přenesená",J283,0)</f>
        <v>0</v>
      </c>
      <c r="BH283" s="90">
        <f>IF(N283="sníž. přenesená",J283,0)</f>
        <v>0</v>
      </c>
      <c r="BI283" s="90">
        <f>IF(N283="nulová",J283,0)</f>
        <v>0</v>
      </c>
      <c r="BJ283" s="14" t="s">
        <v>85</v>
      </c>
      <c r="BK283" s="90">
        <f>ROUND(I283*H283,2)</f>
        <v>0</v>
      </c>
      <c r="BL283" s="14" t="s">
        <v>228</v>
      </c>
      <c r="BM283" s="162" t="s">
        <v>767</v>
      </c>
    </row>
    <row r="284" spans="2:65" s="1" customFormat="1" ht="19.5">
      <c r="B284" s="30"/>
      <c r="D284" s="163" t="s">
        <v>161</v>
      </c>
      <c r="F284" s="164" t="s">
        <v>766</v>
      </c>
      <c r="I284" s="126"/>
      <c r="L284" s="30"/>
      <c r="M284" s="165"/>
      <c r="T284" s="52"/>
      <c r="AT284" s="14" t="s">
        <v>161</v>
      </c>
      <c r="AU284" s="14" t="s">
        <v>152</v>
      </c>
    </row>
    <row r="285" spans="2:65" s="1" customFormat="1" ht="37.9" customHeight="1">
      <c r="B285" s="30"/>
      <c r="C285" s="166" t="s">
        <v>257</v>
      </c>
      <c r="D285" s="166" t="s">
        <v>216</v>
      </c>
      <c r="E285" s="167" t="s">
        <v>768</v>
      </c>
      <c r="F285" s="168" t="s">
        <v>769</v>
      </c>
      <c r="G285" s="169" t="s">
        <v>1</v>
      </c>
      <c r="H285" s="170">
        <v>1</v>
      </c>
      <c r="I285" s="171"/>
      <c r="J285" s="172">
        <f>ROUND(I285*H285,2)</f>
        <v>0</v>
      </c>
      <c r="K285" s="173"/>
      <c r="L285" s="174"/>
      <c r="M285" s="175" t="s">
        <v>1</v>
      </c>
      <c r="N285" s="176" t="s">
        <v>42</v>
      </c>
      <c r="P285" s="160">
        <f>O285*H285</f>
        <v>0</v>
      </c>
      <c r="Q285" s="160">
        <v>0</v>
      </c>
      <c r="R285" s="160">
        <f>Q285*H285</f>
        <v>0</v>
      </c>
      <c r="S285" s="160">
        <v>0</v>
      </c>
      <c r="T285" s="161">
        <f>S285*H285</f>
        <v>0</v>
      </c>
      <c r="AR285" s="162" t="s">
        <v>277</v>
      </c>
      <c r="AT285" s="162" t="s">
        <v>216</v>
      </c>
      <c r="AU285" s="162" t="s">
        <v>152</v>
      </c>
      <c r="AY285" s="14" t="s">
        <v>151</v>
      </c>
      <c r="BE285" s="90">
        <f>IF(N285="základní",J285,0)</f>
        <v>0</v>
      </c>
      <c r="BF285" s="90">
        <f>IF(N285="snížená",J285,0)</f>
        <v>0</v>
      </c>
      <c r="BG285" s="90">
        <f>IF(N285="zákl. přenesená",J285,0)</f>
        <v>0</v>
      </c>
      <c r="BH285" s="90">
        <f>IF(N285="sníž. přenesená",J285,0)</f>
        <v>0</v>
      </c>
      <c r="BI285" s="90">
        <f>IF(N285="nulová",J285,0)</f>
        <v>0</v>
      </c>
      <c r="BJ285" s="14" t="s">
        <v>85</v>
      </c>
      <c r="BK285" s="90">
        <f>ROUND(I285*H285,2)</f>
        <v>0</v>
      </c>
      <c r="BL285" s="14" t="s">
        <v>228</v>
      </c>
      <c r="BM285" s="162" t="s">
        <v>770</v>
      </c>
    </row>
    <row r="286" spans="2:65" s="1" customFormat="1" ht="39">
      <c r="B286" s="30"/>
      <c r="D286" s="163" t="s">
        <v>161</v>
      </c>
      <c r="F286" s="164" t="s">
        <v>771</v>
      </c>
      <c r="I286" s="126"/>
      <c r="L286" s="30"/>
      <c r="M286" s="165"/>
      <c r="T286" s="52"/>
      <c r="AT286" s="14" t="s">
        <v>161</v>
      </c>
      <c r="AU286" s="14" t="s">
        <v>152</v>
      </c>
    </row>
    <row r="287" spans="2:65" s="1" customFormat="1" ht="37.9" customHeight="1">
      <c r="B287" s="30"/>
      <c r="C287" s="166" t="s">
        <v>253</v>
      </c>
      <c r="D287" s="166" t="s">
        <v>216</v>
      </c>
      <c r="E287" s="167" t="s">
        <v>772</v>
      </c>
      <c r="F287" s="168" t="s">
        <v>773</v>
      </c>
      <c r="G287" s="169" t="s">
        <v>1</v>
      </c>
      <c r="H287" s="170">
        <v>3</v>
      </c>
      <c r="I287" s="171"/>
      <c r="J287" s="172">
        <f>ROUND(I287*H287,2)</f>
        <v>0</v>
      </c>
      <c r="K287" s="173"/>
      <c r="L287" s="174"/>
      <c r="M287" s="175" t="s">
        <v>1</v>
      </c>
      <c r="N287" s="176" t="s">
        <v>42</v>
      </c>
      <c r="P287" s="160">
        <f>O287*H287</f>
        <v>0</v>
      </c>
      <c r="Q287" s="160">
        <v>0</v>
      </c>
      <c r="R287" s="160">
        <f>Q287*H287</f>
        <v>0</v>
      </c>
      <c r="S287" s="160">
        <v>0</v>
      </c>
      <c r="T287" s="161">
        <f>S287*H287</f>
        <v>0</v>
      </c>
      <c r="AR287" s="162" t="s">
        <v>277</v>
      </c>
      <c r="AT287" s="162" t="s">
        <v>216</v>
      </c>
      <c r="AU287" s="162" t="s">
        <v>152</v>
      </c>
      <c r="AY287" s="14" t="s">
        <v>151</v>
      </c>
      <c r="BE287" s="90">
        <f>IF(N287="základní",J287,0)</f>
        <v>0</v>
      </c>
      <c r="BF287" s="90">
        <f>IF(N287="snížená",J287,0)</f>
        <v>0</v>
      </c>
      <c r="BG287" s="90">
        <f>IF(N287="zákl. přenesená",J287,0)</f>
        <v>0</v>
      </c>
      <c r="BH287" s="90">
        <f>IF(N287="sníž. přenesená",J287,0)</f>
        <v>0</v>
      </c>
      <c r="BI287" s="90">
        <f>IF(N287="nulová",J287,0)</f>
        <v>0</v>
      </c>
      <c r="BJ287" s="14" t="s">
        <v>85</v>
      </c>
      <c r="BK287" s="90">
        <f>ROUND(I287*H287,2)</f>
        <v>0</v>
      </c>
      <c r="BL287" s="14" t="s">
        <v>228</v>
      </c>
      <c r="BM287" s="162" t="s">
        <v>774</v>
      </c>
    </row>
    <row r="288" spans="2:65" s="1" customFormat="1" ht="39">
      <c r="B288" s="30"/>
      <c r="D288" s="163" t="s">
        <v>161</v>
      </c>
      <c r="F288" s="164" t="s">
        <v>775</v>
      </c>
      <c r="I288" s="126"/>
      <c r="L288" s="30"/>
      <c r="M288" s="165"/>
      <c r="T288" s="52"/>
      <c r="AT288" s="14" t="s">
        <v>161</v>
      </c>
      <c r="AU288" s="14" t="s">
        <v>152</v>
      </c>
    </row>
    <row r="289" spans="2:65" s="1" customFormat="1" ht="24.2" customHeight="1">
      <c r="B289" s="30"/>
      <c r="C289" s="151" t="s">
        <v>776</v>
      </c>
      <c r="D289" s="151" t="s">
        <v>155</v>
      </c>
      <c r="E289" s="152" t="s">
        <v>777</v>
      </c>
      <c r="F289" s="153" t="s">
        <v>778</v>
      </c>
      <c r="G289" s="154" t="s">
        <v>219</v>
      </c>
      <c r="H289" s="155">
        <v>1</v>
      </c>
      <c r="I289" s="156"/>
      <c r="J289" s="157">
        <f>ROUND(I289*H289,2)</f>
        <v>0</v>
      </c>
      <c r="K289" s="158"/>
      <c r="L289" s="30"/>
      <c r="M289" s="159" t="s">
        <v>1</v>
      </c>
      <c r="N289" s="124" t="s">
        <v>42</v>
      </c>
      <c r="P289" s="160">
        <f>O289*H289</f>
        <v>0</v>
      </c>
      <c r="Q289" s="160">
        <v>0</v>
      </c>
      <c r="R289" s="160">
        <f>Q289*H289</f>
        <v>0</v>
      </c>
      <c r="S289" s="160">
        <v>5.0000000000000002E-5</v>
      </c>
      <c r="T289" s="161">
        <f>S289*H289</f>
        <v>5.0000000000000002E-5</v>
      </c>
      <c r="AR289" s="162" t="s">
        <v>228</v>
      </c>
      <c r="AT289" s="162" t="s">
        <v>155</v>
      </c>
      <c r="AU289" s="162" t="s">
        <v>152</v>
      </c>
      <c r="AY289" s="14" t="s">
        <v>151</v>
      </c>
      <c r="BE289" s="90">
        <f>IF(N289="základní",J289,0)</f>
        <v>0</v>
      </c>
      <c r="BF289" s="90">
        <f>IF(N289="snížená",J289,0)</f>
        <v>0</v>
      </c>
      <c r="BG289" s="90">
        <f>IF(N289="zákl. přenesená",J289,0)</f>
        <v>0</v>
      </c>
      <c r="BH289" s="90">
        <f>IF(N289="sníž. přenesená",J289,0)</f>
        <v>0</v>
      </c>
      <c r="BI289" s="90">
        <f>IF(N289="nulová",J289,0)</f>
        <v>0</v>
      </c>
      <c r="BJ289" s="14" t="s">
        <v>85</v>
      </c>
      <c r="BK289" s="90">
        <f>ROUND(I289*H289,2)</f>
        <v>0</v>
      </c>
      <c r="BL289" s="14" t="s">
        <v>228</v>
      </c>
      <c r="BM289" s="162" t="s">
        <v>779</v>
      </c>
    </row>
    <row r="290" spans="2:65" s="1" customFormat="1" ht="68.25">
      <c r="B290" s="30"/>
      <c r="D290" s="163" t="s">
        <v>161</v>
      </c>
      <c r="F290" s="164" t="s">
        <v>780</v>
      </c>
      <c r="I290" s="126"/>
      <c r="L290" s="30"/>
      <c r="M290" s="165"/>
      <c r="T290" s="52"/>
      <c r="AT290" s="14" t="s">
        <v>161</v>
      </c>
      <c r="AU290" s="14" t="s">
        <v>152</v>
      </c>
    </row>
    <row r="291" spans="2:65" s="1" customFormat="1" ht="21.75" customHeight="1">
      <c r="B291" s="30"/>
      <c r="C291" s="151" t="s">
        <v>781</v>
      </c>
      <c r="D291" s="151" t="s">
        <v>155</v>
      </c>
      <c r="E291" s="152" t="s">
        <v>782</v>
      </c>
      <c r="F291" s="153" t="s">
        <v>783</v>
      </c>
      <c r="G291" s="154" t="s">
        <v>219</v>
      </c>
      <c r="H291" s="155">
        <v>1</v>
      </c>
      <c r="I291" s="156"/>
      <c r="J291" s="157">
        <f>ROUND(I291*H291,2)</f>
        <v>0</v>
      </c>
      <c r="K291" s="158"/>
      <c r="L291" s="30"/>
      <c r="M291" s="159" t="s">
        <v>1</v>
      </c>
      <c r="N291" s="124" t="s">
        <v>42</v>
      </c>
      <c r="P291" s="160">
        <f>O291*H291</f>
        <v>0</v>
      </c>
      <c r="Q291" s="160">
        <v>0</v>
      </c>
      <c r="R291" s="160">
        <f>Q291*H291</f>
        <v>0</v>
      </c>
      <c r="S291" s="160">
        <v>5.0000000000000002E-5</v>
      </c>
      <c r="T291" s="161">
        <f>S291*H291</f>
        <v>5.0000000000000002E-5</v>
      </c>
      <c r="AR291" s="162" t="s">
        <v>228</v>
      </c>
      <c r="AT291" s="162" t="s">
        <v>155</v>
      </c>
      <c r="AU291" s="162" t="s">
        <v>152</v>
      </c>
      <c r="AY291" s="14" t="s">
        <v>151</v>
      </c>
      <c r="BE291" s="90">
        <f>IF(N291="základní",J291,0)</f>
        <v>0</v>
      </c>
      <c r="BF291" s="90">
        <f>IF(N291="snížená",J291,0)</f>
        <v>0</v>
      </c>
      <c r="BG291" s="90">
        <f>IF(N291="zákl. přenesená",J291,0)</f>
        <v>0</v>
      </c>
      <c r="BH291" s="90">
        <f>IF(N291="sníž. přenesená",J291,0)</f>
        <v>0</v>
      </c>
      <c r="BI291" s="90">
        <f>IF(N291="nulová",J291,0)</f>
        <v>0</v>
      </c>
      <c r="BJ291" s="14" t="s">
        <v>85</v>
      </c>
      <c r="BK291" s="90">
        <f>ROUND(I291*H291,2)</f>
        <v>0</v>
      </c>
      <c r="BL291" s="14" t="s">
        <v>228</v>
      </c>
      <c r="BM291" s="162" t="s">
        <v>784</v>
      </c>
    </row>
    <row r="292" spans="2:65" s="1" customFormat="1">
      <c r="B292" s="30"/>
      <c r="D292" s="163" t="s">
        <v>161</v>
      </c>
      <c r="F292" s="164" t="s">
        <v>783</v>
      </c>
      <c r="I292" s="126"/>
      <c r="L292" s="30"/>
      <c r="M292" s="165"/>
      <c r="T292" s="52"/>
      <c r="AT292" s="14" t="s">
        <v>161</v>
      </c>
      <c r="AU292" s="14" t="s">
        <v>152</v>
      </c>
    </row>
    <row r="293" spans="2:65" s="1" customFormat="1" ht="16.5" customHeight="1">
      <c r="B293" s="30"/>
      <c r="C293" s="166" t="s">
        <v>785</v>
      </c>
      <c r="D293" s="166" t="s">
        <v>216</v>
      </c>
      <c r="E293" s="167" t="s">
        <v>786</v>
      </c>
      <c r="F293" s="168" t="s">
        <v>787</v>
      </c>
      <c r="G293" s="169" t="s">
        <v>290</v>
      </c>
      <c r="H293" s="170">
        <v>1</v>
      </c>
      <c r="I293" s="171"/>
      <c r="J293" s="172">
        <f>ROUND(I293*H293,2)</f>
        <v>0</v>
      </c>
      <c r="K293" s="173"/>
      <c r="L293" s="174"/>
      <c r="M293" s="175" t="s">
        <v>1</v>
      </c>
      <c r="N293" s="176" t="s">
        <v>42</v>
      </c>
      <c r="P293" s="160">
        <f>O293*H293</f>
        <v>0</v>
      </c>
      <c r="Q293" s="160">
        <v>6.9999999999999994E-5</v>
      </c>
      <c r="R293" s="160">
        <f>Q293*H293</f>
        <v>6.9999999999999994E-5</v>
      </c>
      <c r="S293" s="160">
        <v>0</v>
      </c>
      <c r="T293" s="161">
        <f>S293*H293</f>
        <v>0</v>
      </c>
      <c r="AR293" s="162" t="s">
        <v>277</v>
      </c>
      <c r="AT293" s="162" t="s">
        <v>216</v>
      </c>
      <c r="AU293" s="162" t="s">
        <v>152</v>
      </c>
      <c r="AY293" s="14" t="s">
        <v>151</v>
      </c>
      <c r="BE293" s="90">
        <f>IF(N293="základní",J293,0)</f>
        <v>0</v>
      </c>
      <c r="BF293" s="90">
        <f>IF(N293="snížená",J293,0)</f>
        <v>0</v>
      </c>
      <c r="BG293" s="90">
        <f>IF(N293="zákl. přenesená",J293,0)</f>
        <v>0</v>
      </c>
      <c r="BH293" s="90">
        <f>IF(N293="sníž. přenesená",J293,0)</f>
        <v>0</v>
      </c>
      <c r="BI293" s="90">
        <f>IF(N293="nulová",J293,0)</f>
        <v>0</v>
      </c>
      <c r="BJ293" s="14" t="s">
        <v>85</v>
      </c>
      <c r="BK293" s="90">
        <f>ROUND(I293*H293,2)</f>
        <v>0</v>
      </c>
      <c r="BL293" s="14" t="s">
        <v>228</v>
      </c>
      <c r="BM293" s="162" t="s">
        <v>788</v>
      </c>
    </row>
    <row r="294" spans="2:65" s="1" customFormat="1">
      <c r="B294" s="30"/>
      <c r="D294" s="163" t="s">
        <v>161</v>
      </c>
      <c r="F294" s="164" t="s">
        <v>789</v>
      </c>
      <c r="I294" s="126"/>
      <c r="L294" s="30"/>
      <c r="M294" s="165"/>
      <c r="T294" s="52"/>
      <c r="AT294" s="14" t="s">
        <v>161</v>
      </c>
      <c r="AU294" s="14" t="s">
        <v>152</v>
      </c>
    </row>
    <row r="295" spans="2:65" s="11" customFormat="1" ht="20.85" customHeight="1">
      <c r="B295" s="139"/>
      <c r="D295" s="140" t="s">
        <v>76</v>
      </c>
      <c r="E295" s="149" t="s">
        <v>790</v>
      </c>
      <c r="F295" s="149" t="s">
        <v>791</v>
      </c>
      <c r="I295" s="142"/>
      <c r="J295" s="150">
        <f>BK295</f>
        <v>0</v>
      </c>
      <c r="L295" s="139"/>
      <c r="M295" s="144"/>
      <c r="P295" s="145">
        <f>SUM(P296:P313)</f>
        <v>0</v>
      </c>
      <c r="R295" s="145">
        <f>SUM(R296:R313)</f>
        <v>2.1150000000000002E-2</v>
      </c>
      <c r="T295" s="146">
        <f>SUM(T296:T313)</f>
        <v>0</v>
      </c>
      <c r="AR295" s="140" t="s">
        <v>87</v>
      </c>
      <c r="AT295" s="147" t="s">
        <v>76</v>
      </c>
      <c r="AU295" s="147" t="s">
        <v>87</v>
      </c>
      <c r="AY295" s="140" t="s">
        <v>151</v>
      </c>
      <c r="BK295" s="148">
        <f>SUM(BK296:BK313)</f>
        <v>0</v>
      </c>
    </row>
    <row r="296" spans="2:65" s="1" customFormat="1" ht="33" customHeight="1">
      <c r="B296" s="30"/>
      <c r="C296" s="151" t="s">
        <v>792</v>
      </c>
      <c r="D296" s="151" t="s">
        <v>155</v>
      </c>
      <c r="E296" s="152" t="s">
        <v>793</v>
      </c>
      <c r="F296" s="153" t="s">
        <v>794</v>
      </c>
      <c r="G296" s="154" t="s">
        <v>290</v>
      </c>
      <c r="H296" s="155">
        <v>30</v>
      </c>
      <c r="I296" s="156"/>
      <c r="J296" s="157">
        <f>ROUND(I296*H296,2)</f>
        <v>0</v>
      </c>
      <c r="K296" s="158"/>
      <c r="L296" s="30"/>
      <c r="M296" s="159" t="s">
        <v>1</v>
      </c>
      <c r="N296" s="124" t="s">
        <v>42</v>
      </c>
      <c r="P296" s="160">
        <f>O296*H296</f>
        <v>0</v>
      </c>
      <c r="Q296" s="160">
        <v>0</v>
      </c>
      <c r="R296" s="160">
        <f>Q296*H296</f>
        <v>0</v>
      </c>
      <c r="S296" s="160">
        <v>0</v>
      </c>
      <c r="T296" s="161">
        <f>S296*H296</f>
        <v>0</v>
      </c>
      <c r="AR296" s="162" t="s">
        <v>228</v>
      </c>
      <c r="AT296" s="162" t="s">
        <v>155</v>
      </c>
      <c r="AU296" s="162" t="s">
        <v>152</v>
      </c>
      <c r="AY296" s="14" t="s">
        <v>151</v>
      </c>
      <c r="BE296" s="90">
        <f>IF(N296="základní",J296,0)</f>
        <v>0</v>
      </c>
      <c r="BF296" s="90">
        <f>IF(N296="snížená",J296,0)</f>
        <v>0</v>
      </c>
      <c r="BG296" s="90">
        <f>IF(N296="zákl. přenesená",J296,0)</f>
        <v>0</v>
      </c>
      <c r="BH296" s="90">
        <f>IF(N296="sníž. přenesená",J296,0)</f>
        <v>0</v>
      </c>
      <c r="BI296" s="90">
        <f>IF(N296="nulová",J296,0)</f>
        <v>0</v>
      </c>
      <c r="BJ296" s="14" t="s">
        <v>85</v>
      </c>
      <c r="BK296" s="90">
        <f>ROUND(I296*H296,2)</f>
        <v>0</v>
      </c>
      <c r="BL296" s="14" t="s">
        <v>228</v>
      </c>
      <c r="BM296" s="162" t="s">
        <v>795</v>
      </c>
    </row>
    <row r="297" spans="2:65" s="1" customFormat="1" ht="39">
      <c r="B297" s="30"/>
      <c r="D297" s="163" t="s">
        <v>161</v>
      </c>
      <c r="F297" s="164" t="s">
        <v>796</v>
      </c>
      <c r="I297" s="126"/>
      <c r="L297" s="30"/>
      <c r="M297" s="165"/>
      <c r="T297" s="52"/>
      <c r="AT297" s="14" t="s">
        <v>161</v>
      </c>
      <c r="AU297" s="14" t="s">
        <v>152</v>
      </c>
    </row>
    <row r="298" spans="2:65" s="1" customFormat="1" ht="33" customHeight="1">
      <c r="B298" s="30"/>
      <c r="C298" s="166" t="s">
        <v>797</v>
      </c>
      <c r="D298" s="166" t="s">
        <v>216</v>
      </c>
      <c r="E298" s="167" t="s">
        <v>798</v>
      </c>
      <c r="F298" s="168" t="s">
        <v>799</v>
      </c>
      <c r="G298" s="169" t="s">
        <v>290</v>
      </c>
      <c r="H298" s="170">
        <v>30</v>
      </c>
      <c r="I298" s="171"/>
      <c r="J298" s="172">
        <f>ROUND(I298*H298,2)</f>
        <v>0</v>
      </c>
      <c r="K298" s="173"/>
      <c r="L298" s="174"/>
      <c r="M298" s="175" t="s">
        <v>1</v>
      </c>
      <c r="N298" s="176" t="s">
        <v>42</v>
      </c>
      <c r="P298" s="160">
        <f>O298*H298</f>
        <v>0</v>
      </c>
      <c r="Q298" s="160">
        <v>5.2999999999999998E-4</v>
      </c>
      <c r="R298" s="160">
        <f>Q298*H298</f>
        <v>1.5900000000000001E-2</v>
      </c>
      <c r="S298" s="160">
        <v>0</v>
      </c>
      <c r="T298" s="161">
        <f>S298*H298</f>
        <v>0</v>
      </c>
      <c r="AR298" s="162" t="s">
        <v>277</v>
      </c>
      <c r="AT298" s="162" t="s">
        <v>216</v>
      </c>
      <c r="AU298" s="162" t="s">
        <v>152</v>
      </c>
      <c r="AY298" s="14" t="s">
        <v>151</v>
      </c>
      <c r="BE298" s="90">
        <f>IF(N298="základní",J298,0)</f>
        <v>0</v>
      </c>
      <c r="BF298" s="90">
        <f>IF(N298="snížená",J298,0)</f>
        <v>0</v>
      </c>
      <c r="BG298" s="90">
        <f>IF(N298="zákl. přenesená",J298,0)</f>
        <v>0</v>
      </c>
      <c r="BH298" s="90">
        <f>IF(N298="sníž. přenesená",J298,0)</f>
        <v>0</v>
      </c>
      <c r="BI298" s="90">
        <f>IF(N298="nulová",J298,0)</f>
        <v>0</v>
      </c>
      <c r="BJ298" s="14" t="s">
        <v>85</v>
      </c>
      <c r="BK298" s="90">
        <f>ROUND(I298*H298,2)</f>
        <v>0</v>
      </c>
      <c r="BL298" s="14" t="s">
        <v>228</v>
      </c>
      <c r="BM298" s="162" t="s">
        <v>800</v>
      </c>
    </row>
    <row r="299" spans="2:65" s="1" customFormat="1" ht="19.5">
      <c r="B299" s="30"/>
      <c r="D299" s="163" t="s">
        <v>161</v>
      </c>
      <c r="F299" s="164" t="s">
        <v>799</v>
      </c>
      <c r="I299" s="126"/>
      <c r="L299" s="30"/>
      <c r="M299" s="165"/>
      <c r="T299" s="52"/>
      <c r="AT299" s="14" t="s">
        <v>161</v>
      </c>
      <c r="AU299" s="14" t="s">
        <v>152</v>
      </c>
    </row>
    <row r="300" spans="2:65" s="12" customFormat="1">
      <c r="B300" s="177"/>
      <c r="D300" s="163" t="s">
        <v>280</v>
      </c>
      <c r="F300" s="178" t="s">
        <v>801</v>
      </c>
      <c r="H300" s="179">
        <v>30</v>
      </c>
      <c r="I300" s="180"/>
      <c r="L300" s="177"/>
      <c r="M300" s="181"/>
      <c r="T300" s="182"/>
      <c r="AT300" s="183" t="s">
        <v>280</v>
      </c>
      <c r="AU300" s="183" t="s">
        <v>152</v>
      </c>
      <c r="AV300" s="12" t="s">
        <v>87</v>
      </c>
      <c r="AW300" s="12" t="s">
        <v>4</v>
      </c>
      <c r="AX300" s="12" t="s">
        <v>85</v>
      </c>
      <c r="AY300" s="183" t="s">
        <v>151</v>
      </c>
    </row>
    <row r="301" spans="2:65" s="1" customFormat="1" ht="37.9" customHeight="1">
      <c r="B301" s="30"/>
      <c r="C301" s="151" t="s">
        <v>802</v>
      </c>
      <c r="D301" s="151" t="s">
        <v>155</v>
      </c>
      <c r="E301" s="152" t="s">
        <v>803</v>
      </c>
      <c r="F301" s="153" t="s">
        <v>804</v>
      </c>
      <c r="G301" s="154" t="s">
        <v>290</v>
      </c>
      <c r="H301" s="155">
        <v>30</v>
      </c>
      <c r="I301" s="156"/>
      <c r="J301" s="157">
        <f>ROUND(I301*H301,2)</f>
        <v>0</v>
      </c>
      <c r="K301" s="158"/>
      <c r="L301" s="30"/>
      <c r="M301" s="159" t="s">
        <v>1</v>
      </c>
      <c r="N301" s="124" t="s">
        <v>42</v>
      </c>
      <c r="P301" s="160">
        <f>O301*H301</f>
        <v>0</v>
      </c>
      <c r="Q301" s="160">
        <v>0</v>
      </c>
      <c r="R301" s="160">
        <f>Q301*H301</f>
        <v>0</v>
      </c>
      <c r="S301" s="160">
        <v>0</v>
      </c>
      <c r="T301" s="161">
        <f>S301*H301</f>
        <v>0</v>
      </c>
      <c r="AR301" s="162" t="s">
        <v>228</v>
      </c>
      <c r="AT301" s="162" t="s">
        <v>155</v>
      </c>
      <c r="AU301" s="162" t="s">
        <v>152</v>
      </c>
      <c r="AY301" s="14" t="s">
        <v>151</v>
      </c>
      <c r="BE301" s="90">
        <f>IF(N301="základní",J301,0)</f>
        <v>0</v>
      </c>
      <c r="BF301" s="90">
        <f>IF(N301="snížená",J301,0)</f>
        <v>0</v>
      </c>
      <c r="BG301" s="90">
        <f>IF(N301="zákl. přenesená",J301,0)</f>
        <v>0</v>
      </c>
      <c r="BH301" s="90">
        <f>IF(N301="sníž. přenesená",J301,0)</f>
        <v>0</v>
      </c>
      <c r="BI301" s="90">
        <f>IF(N301="nulová",J301,0)</f>
        <v>0</v>
      </c>
      <c r="BJ301" s="14" t="s">
        <v>85</v>
      </c>
      <c r="BK301" s="90">
        <f>ROUND(I301*H301,2)</f>
        <v>0</v>
      </c>
      <c r="BL301" s="14" t="s">
        <v>228</v>
      </c>
      <c r="BM301" s="162" t="s">
        <v>805</v>
      </c>
    </row>
    <row r="302" spans="2:65" s="1" customFormat="1" ht="39">
      <c r="B302" s="30"/>
      <c r="D302" s="163" t="s">
        <v>161</v>
      </c>
      <c r="F302" s="164" t="s">
        <v>806</v>
      </c>
      <c r="I302" s="126"/>
      <c r="L302" s="30"/>
      <c r="M302" s="165"/>
      <c r="T302" s="52"/>
      <c r="AT302" s="14" t="s">
        <v>161</v>
      </c>
      <c r="AU302" s="14" t="s">
        <v>152</v>
      </c>
    </row>
    <row r="303" spans="2:65" s="1" customFormat="1" ht="33" customHeight="1">
      <c r="B303" s="30"/>
      <c r="C303" s="166" t="s">
        <v>807</v>
      </c>
      <c r="D303" s="166" t="s">
        <v>216</v>
      </c>
      <c r="E303" s="167" t="s">
        <v>808</v>
      </c>
      <c r="F303" s="168" t="s">
        <v>809</v>
      </c>
      <c r="G303" s="169" t="s">
        <v>290</v>
      </c>
      <c r="H303" s="170">
        <v>30</v>
      </c>
      <c r="I303" s="171"/>
      <c r="J303" s="172">
        <f>ROUND(I303*H303,2)</f>
        <v>0</v>
      </c>
      <c r="K303" s="173"/>
      <c r="L303" s="174"/>
      <c r="M303" s="175" t="s">
        <v>1</v>
      </c>
      <c r="N303" s="176" t="s">
        <v>42</v>
      </c>
      <c r="P303" s="160">
        <f>O303*H303</f>
        <v>0</v>
      </c>
      <c r="Q303" s="160">
        <v>1.1E-4</v>
      </c>
      <c r="R303" s="160">
        <f>Q303*H303</f>
        <v>3.3E-3</v>
      </c>
      <c r="S303" s="160">
        <v>0</v>
      </c>
      <c r="T303" s="161">
        <f>S303*H303</f>
        <v>0</v>
      </c>
      <c r="AR303" s="162" t="s">
        <v>277</v>
      </c>
      <c r="AT303" s="162" t="s">
        <v>216</v>
      </c>
      <c r="AU303" s="162" t="s">
        <v>152</v>
      </c>
      <c r="AY303" s="14" t="s">
        <v>151</v>
      </c>
      <c r="BE303" s="90">
        <f>IF(N303="základní",J303,0)</f>
        <v>0</v>
      </c>
      <c r="BF303" s="90">
        <f>IF(N303="snížená",J303,0)</f>
        <v>0</v>
      </c>
      <c r="BG303" s="90">
        <f>IF(N303="zákl. přenesená",J303,0)</f>
        <v>0</v>
      </c>
      <c r="BH303" s="90">
        <f>IF(N303="sníž. přenesená",J303,0)</f>
        <v>0</v>
      </c>
      <c r="BI303" s="90">
        <f>IF(N303="nulová",J303,0)</f>
        <v>0</v>
      </c>
      <c r="BJ303" s="14" t="s">
        <v>85</v>
      </c>
      <c r="BK303" s="90">
        <f>ROUND(I303*H303,2)</f>
        <v>0</v>
      </c>
      <c r="BL303" s="14" t="s">
        <v>228</v>
      </c>
      <c r="BM303" s="162" t="s">
        <v>810</v>
      </c>
    </row>
    <row r="304" spans="2:65" s="1" customFormat="1" ht="19.5">
      <c r="B304" s="30"/>
      <c r="D304" s="163" t="s">
        <v>161</v>
      </c>
      <c r="F304" s="164" t="s">
        <v>809</v>
      </c>
      <c r="I304" s="126"/>
      <c r="L304" s="30"/>
      <c r="M304" s="165"/>
      <c r="T304" s="52"/>
      <c r="AT304" s="14" t="s">
        <v>161</v>
      </c>
      <c r="AU304" s="14" t="s">
        <v>152</v>
      </c>
    </row>
    <row r="305" spans="2:65" s="12" customFormat="1">
      <c r="B305" s="177"/>
      <c r="D305" s="163" t="s">
        <v>280</v>
      </c>
      <c r="F305" s="178" t="s">
        <v>801</v>
      </c>
      <c r="H305" s="179">
        <v>30</v>
      </c>
      <c r="I305" s="180"/>
      <c r="L305" s="177"/>
      <c r="M305" s="181"/>
      <c r="T305" s="182"/>
      <c r="AT305" s="183" t="s">
        <v>280</v>
      </c>
      <c r="AU305" s="183" t="s">
        <v>152</v>
      </c>
      <c r="AV305" s="12" t="s">
        <v>87</v>
      </c>
      <c r="AW305" s="12" t="s">
        <v>4</v>
      </c>
      <c r="AX305" s="12" t="s">
        <v>85</v>
      </c>
      <c r="AY305" s="183" t="s">
        <v>151</v>
      </c>
    </row>
    <row r="306" spans="2:65" s="1" customFormat="1" ht="24.2" customHeight="1">
      <c r="B306" s="30"/>
      <c r="C306" s="151" t="s">
        <v>811</v>
      </c>
      <c r="D306" s="151" t="s">
        <v>155</v>
      </c>
      <c r="E306" s="152" t="s">
        <v>812</v>
      </c>
      <c r="F306" s="153" t="s">
        <v>813</v>
      </c>
      <c r="G306" s="154" t="s">
        <v>219</v>
      </c>
      <c r="H306" s="155">
        <v>1</v>
      </c>
      <c r="I306" s="156"/>
      <c r="J306" s="157">
        <f>ROUND(I306*H306,2)</f>
        <v>0</v>
      </c>
      <c r="K306" s="158"/>
      <c r="L306" s="30"/>
      <c r="M306" s="159" t="s">
        <v>1</v>
      </c>
      <c r="N306" s="124" t="s">
        <v>42</v>
      </c>
      <c r="P306" s="160">
        <f>O306*H306</f>
        <v>0</v>
      </c>
      <c r="Q306" s="160">
        <v>0</v>
      </c>
      <c r="R306" s="160">
        <f>Q306*H306</f>
        <v>0</v>
      </c>
      <c r="S306" s="160">
        <v>0</v>
      </c>
      <c r="T306" s="161">
        <f>S306*H306</f>
        <v>0</v>
      </c>
      <c r="AR306" s="162" t="s">
        <v>228</v>
      </c>
      <c r="AT306" s="162" t="s">
        <v>155</v>
      </c>
      <c r="AU306" s="162" t="s">
        <v>152</v>
      </c>
      <c r="AY306" s="14" t="s">
        <v>151</v>
      </c>
      <c r="BE306" s="90">
        <f>IF(N306="základní",J306,0)</f>
        <v>0</v>
      </c>
      <c r="BF306" s="90">
        <f>IF(N306="snížená",J306,0)</f>
        <v>0</v>
      </c>
      <c r="BG306" s="90">
        <f>IF(N306="zákl. přenesená",J306,0)</f>
        <v>0</v>
      </c>
      <c r="BH306" s="90">
        <f>IF(N306="sníž. přenesená",J306,0)</f>
        <v>0</v>
      </c>
      <c r="BI306" s="90">
        <f>IF(N306="nulová",J306,0)</f>
        <v>0</v>
      </c>
      <c r="BJ306" s="14" t="s">
        <v>85</v>
      </c>
      <c r="BK306" s="90">
        <f>ROUND(I306*H306,2)</f>
        <v>0</v>
      </c>
      <c r="BL306" s="14" t="s">
        <v>228</v>
      </c>
      <c r="BM306" s="162" t="s">
        <v>814</v>
      </c>
    </row>
    <row r="307" spans="2:65" s="1" customFormat="1" ht="19.5">
      <c r="B307" s="30"/>
      <c r="D307" s="163" t="s">
        <v>161</v>
      </c>
      <c r="F307" s="164" t="s">
        <v>815</v>
      </c>
      <c r="I307" s="126"/>
      <c r="L307" s="30"/>
      <c r="M307" s="165"/>
      <c r="T307" s="52"/>
      <c r="AT307" s="14" t="s">
        <v>161</v>
      </c>
      <c r="AU307" s="14" t="s">
        <v>152</v>
      </c>
    </row>
    <row r="308" spans="2:65" s="1" customFormat="1" ht="24.2" customHeight="1">
      <c r="B308" s="30"/>
      <c r="C308" s="166" t="s">
        <v>816</v>
      </c>
      <c r="D308" s="166" t="s">
        <v>216</v>
      </c>
      <c r="E308" s="167" t="s">
        <v>817</v>
      </c>
      <c r="F308" s="168" t="s">
        <v>818</v>
      </c>
      <c r="G308" s="169" t="s">
        <v>219</v>
      </c>
      <c r="H308" s="170">
        <v>1</v>
      </c>
      <c r="I308" s="171"/>
      <c r="J308" s="172">
        <f>ROUND(I308*H308,2)</f>
        <v>0</v>
      </c>
      <c r="K308" s="173"/>
      <c r="L308" s="174"/>
      <c r="M308" s="175" t="s">
        <v>1</v>
      </c>
      <c r="N308" s="176" t="s">
        <v>42</v>
      </c>
      <c r="P308" s="160">
        <f>O308*H308</f>
        <v>0</v>
      </c>
      <c r="Q308" s="160">
        <v>1.0499999999999999E-3</v>
      </c>
      <c r="R308" s="160">
        <f>Q308*H308</f>
        <v>1.0499999999999999E-3</v>
      </c>
      <c r="S308" s="160">
        <v>0</v>
      </c>
      <c r="T308" s="161">
        <f>S308*H308</f>
        <v>0</v>
      </c>
      <c r="AR308" s="162" t="s">
        <v>277</v>
      </c>
      <c r="AT308" s="162" t="s">
        <v>216</v>
      </c>
      <c r="AU308" s="162" t="s">
        <v>152</v>
      </c>
      <c r="AY308" s="14" t="s">
        <v>151</v>
      </c>
      <c r="BE308" s="90">
        <f>IF(N308="základní",J308,0)</f>
        <v>0</v>
      </c>
      <c r="BF308" s="90">
        <f>IF(N308="snížená",J308,0)</f>
        <v>0</v>
      </c>
      <c r="BG308" s="90">
        <f>IF(N308="zákl. přenesená",J308,0)</f>
        <v>0</v>
      </c>
      <c r="BH308" s="90">
        <f>IF(N308="sníž. přenesená",J308,0)</f>
        <v>0</v>
      </c>
      <c r="BI308" s="90">
        <f>IF(N308="nulová",J308,0)</f>
        <v>0</v>
      </c>
      <c r="BJ308" s="14" t="s">
        <v>85</v>
      </c>
      <c r="BK308" s="90">
        <f>ROUND(I308*H308,2)</f>
        <v>0</v>
      </c>
      <c r="BL308" s="14" t="s">
        <v>228</v>
      </c>
      <c r="BM308" s="162" t="s">
        <v>819</v>
      </c>
    </row>
    <row r="309" spans="2:65" s="1" customFormat="1" ht="19.5">
      <c r="B309" s="30"/>
      <c r="D309" s="163" t="s">
        <v>161</v>
      </c>
      <c r="F309" s="164" t="s">
        <v>818</v>
      </c>
      <c r="I309" s="126"/>
      <c r="L309" s="30"/>
      <c r="M309" s="165"/>
      <c r="T309" s="52"/>
      <c r="AT309" s="14" t="s">
        <v>161</v>
      </c>
      <c r="AU309" s="14" t="s">
        <v>152</v>
      </c>
    </row>
    <row r="310" spans="2:65" s="1" customFormat="1" ht="24.2" customHeight="1">
      <c r="B310" s="30"/>
      <c r="C310" s="151" t="s">
        <v>820</v>
      </c>
      <c r="D310" s="151" t="s">
        <v>155</v>
      </c>
      <c r="E310" s="152" t="s">
        <v>821</v>
      </c>
      <c r="F310" s="153" t="s">
        <v>822</v>
      </c>
      <c r="G310" s="154" t="s">
        <v>219</v>
      </c>
      <c r="H310" s="155">
        <v>10</v>
      </c>
      <c r="I310" s="156"/>
      <c r="J310" s="157">
        <f>ROUND(I310*H310,2)</f>
        <v>0</v>
      </c>
      <c r="K310" s="158"/>
      <c r="L310" s="30"/>
      <c r="M310" s="159" t="s">
        <v>1</v>
      </c>
      <c r="N310" s="124" t="s">
        <v>42</v>
      </c>
      <c r="P310" s="160">
        <f>O310*H310</f>
        <v>0</v>
      </c>
      <c r="Q310" s="160">
        <v>0</v>
      </c>
      <c r="R310" s="160">
        <f>Q310*H310</f>
        <v>0</v>
      </c>
      <c r="S310" s="160">
        <v>0</v>
      </c>
      <c r="T310" s="161">
        <f>S310*H310</f>
        <v>0</v>
      </c>
      <c r="AR310" s="162" t="s">
        <v>228</v>
      </c>
      <c r="AT310" s="162" t="s">
        <v>155</v>
      </c>
      <c r="AU310" s="162" t="s">
        <v>152</v>
      </c>
      <c r="AY310" s="14" t="s">
        <v>151</v>
      </c>
      <c r="BE310" s="90">
        <f>IF(N310="základní",J310,0)</f>
        <v>0</v>
      </c>
      <c r="BF310" s="90">
        <f>IF(N310="snížená",J310,0)</f>
        <v>0</v>
      </c>
      <c r="BG310" s="90">
        <f>IF(N310="zákl. přenesená",J310,0)</f>
        <v>0</v>
      </c>
      <c r="BH310" s="90">
        <f>IF(N310="sníž. přenesená",J310,0)</f>
        <v>0</v>
      </c>
      <c r="BI310" s="90">
        <f>IF(N310="nulová",J310,0)</f>
        <v>0</v>
      </c>
      <c r="BJ310" s="14" t="s">
        <v>85</v>
      </c>
      <c r="BK310" s="90">
        <f>ROUND(I310*H310,2)</f>
        <v>0</v>
      </c>
      <c r="BL310" s="14" t="s">
        <v>228</v>
      </c>
      <c r="BM310" s="162" t="s">
        <v>823</v>
      </c>
    </row>
    <row r="311" spans="2:65" s="1" customFormat="1" ht="19.5">
      <c r="B311" s="30"/>
      <c r="D311" s="163" t="s">
        <v>161</v>
      </c>
      <c r="F311" s="164" t="s">
        <v>824</v>
      </c>
      <c r="I311" s="126"/>
      <c r="L311" s="30"/>
      <c r="M311" s="165"/>
      <c r="T311" s="52"/>
      <c r="AT311" s="14" t="s">
        <v>161</v>
      </c>
      <c r="AU311" s="14" t="s">
        <v>152</v>
      </c>
    </row>
    <row r="312" spans="2:65" s="1" customFormat="1" ht="16.5" customHeight="1">
      <c r="B312" s="30"/>
      <c r="C312" s="166" t="s">
        <v>825</v>
      </c>
      <c r="D312" s="166" t="s">
        <v>216</v>
      </c>
      <c r="E312" s="167" t="s">
        <v>826</v>
      </c>
      <c r="F312" s="168" t="s">
        <v>827</v>
      </c>
      <c r="G312" s="169" t="s">
        <v>219</v>
      </c>
      <c r="H312" s="170">
        <v>10</v>
      </c>
      <c r="I312" s="171"/>
      <c r="J312" s="172">
        <f>ROUND(I312*H312,2)</f>
        <v>0</v>
      </c>
      <c r="K312" s="173"/>
      <c r="L312" s="174"/>
      <c r="M312" s="175" t="s">
        <v>1</v>
      </c>
      <c r="N312" s="176" t="s">
        <v>42</v>
      </c>
      <c r="P312" s="160">
        <f>O312*H312</f>
        <v>0</v>
      </c>
      <c r="Q312" s="160">
        <v>9.0000000000000006E-5</v>
      </c>
      <c r="R312" s="160">
        <f>Q312*H312</f>
        <v>9.0000000000000008E-4</v>
      </c>
      <c r="S312" s="160">
        <v>0</v>
      </c>
      <c r="T312" s="161">
        <f>S312*H312</f>
        <v>0</v>
      </c>
      <c r="AR312" s="162" t="s">
        <v>277</v>
      </c>
      <c r="AT312" s="162" t="s">
        <v>216</v>
      </c>
      <c r="AU312" s="162" t="s">
        <v>152</v>
      </c>
      <c r="AY312" s="14" t="s">
        <v>151</v>
      </c>
      <c r="BE312" s="90">
        <f>IF(N312="základní",J312,0)</f>
        <v>0</v>
      </c>
      <c r="BF312" s="90">
        <f>IF(N312="snížená",J312,0)</f>
        <v>0</v>
      </c>
      <c r="BG312" s="90">
        <f>IF(N312="zákl. přenesená",J312,0)</f>
        <v>0</v>
      </c>
      <c r="BH312" s="90">
        <f>IF(N312="sníž. přenesená",J312,0)</f>
        <v>0</v>
      </c>
      <c r="BI312" s="90">
        <f>IF(N312="nulová",J312,0)</f>
        <v>0</v>
      </c>
      <c r="BJ312" s="14" t="s">
        <v>85</v>
      </c>
      <c r="BK312" s="90">
        <f>ROUND(I312*H312,2)</f>
        <v>0</v>
      </c>
      <c r="BL312" s="14" t="s">
        <v>228</v>
      </c>
      <c r="BM312" s="162" t="s">
        <v>828</v>
      </c>
    </row>
    <row r="313" spans="2:65" s="1" customFormat="1">
      <c r="B313" s="30"/>
      <c r="D313" s="163" t="s">
        <v>161</v>
      </c>
      <c r="F313" s="164" t="s">
        <v>827</v>
      </c>
      <c r="I313" s="126"/>
      <c r="L313" s="30"/>
      <c r="M313" s="165"/>
      <c r="T313" s="52"/>
      <c r="AT313" s="14" t="s">
        <v>161</v>
      </c>
      <c r="AU313" s="14" t="s">
        <v>152</v>
      </c>
    </row>
    <row r="314" spans="2:65" s="11" customFormat="1" ht="20.85" customHeight="1">
      <c r="B314" s="139"/>
      <c r="D314" s="140" t="s">
        <v>76</v>
      </c>
      <c r="E314" s="149" t="s">
        <v>829</v>
      </c>
      <c r="F314" s="149" t="s">
        <v>830</v>
      </c>
      <c r="I314" s="142"/>
      <c r="J314" s="150">
        <f>BK314</f>
        <v>0</v>
      </c>
      <c r="L314" s="139"/>
      <c r="M314" s="144"/>
      <c r="P314" s="145">
        <f>SUM(P315:P328)</f>
        <v>0</v>
      </c>
      <c r="R314" s="145">
        <f>SUM(R315:R328)</f>
        <v>2.5999999999999998E-4</v>
      </c>
      <c r="T314" s="146">
        <f>SUM(T315:T328)</f>
        <v>0</v>
      </c>
      <c r="AR314" s="140" t="s">
        <v>87</v>
      </c>
      <c r="AT314" s="147" t="s">
        <v>76</v>
      </c>
      <c r="AU314" s="147" t="s">
        <v>87</v>
      </c>
      <c r="AY314" s="140" t="s">
        <v>151</v>
      </c>
      <c r="BK314" s="148">
        <f>SUM(BK315:BK328)</f>
        <v>0</v>
      </c>
    </row>
    <row r="315" spans="2:65" s="1" customFormat="1" ht="33" customHeight="1">
      <c r="B315" s="30"/>
      <c r="C315" s="151" t="s">
        <v>831</v>
      </c>
      <c r="D315" s="151" t="s">
        <v>155</v>
      </c>
      <c r="E315" s="152" t="s">
        <v>832</v>
      </c>
      <c r="F315" s="153" t="s">
        <v>833</v>
      </c>
      <c r="G315" s="154" t="s">
        <v>219</v>
      </c>
      <c r="H315" s="155">
        <v>1</v>
      </c>
      <c r="I315" s="156"/>
      <c r="J315" s="157">
        <f>ROUND(I315*H315,2)</f>
        <v>0</v>
      </c>
      <c r="K315" s="158"/>
      <c r="L315" s="30"/>
      <c r="M315" s="159" t="s">
        <v>1</v>
      </c>
      <c r="N315" s="124" t="s">
        <v>42</v>
      </c>
      <c r="P315" s="160">
        <f>O315*H315</f>
        <v>0</v>
      </c>
      <c r="Q315" s="160">
        <v>0</v>
      </c>
      <c r="R315" s="160">
        <f>Q315*H315</f>
        <v>0</v>
      </c>
      <c r="S315" s="160">
        <v>0</v>
      </c>
      <c r="T315" s="161">
        <f>S315*H315</f>
        <v>0</v>
      </c>
      <c r="AR315" s="162" t="s">
        <v>228</v>
      </c>
      <c r="AT315" s="162" t="s">
        <v>155</v>
      </c>
      <c r="AU315" s="162" t="s">
        <v>152</v>
      </c>
      <c r="AY315" s="14" t="s">
        <v>151</v>
      </c>
      <c r="BE315" s="90">
        <f>IF(N315="základní",J315,0)</f>
        <v>0</v>
      </c>
      <c r="BF315" s="90">
        <f>IF(N315="snížená",J315,0)</f>
        <v>0</v>
      </c>
      <c r="BG315" s="90">
        <f>IF(N315="zákl. přenesená",J315,0)</f>
        <v>0</v>
      </c>
      <c r="BH315" s="90">
        <f>IF(N315="sníž. přenesená",J315,0)</f>
        <v>0</v>
      </c>
      <c r="BI315" s="90">
        <f>IF(N315="nulová",J315,0)</f>
        <v>0</v>
      </c>
      <c r="BJ315" s="14" t="s">
        <v>85</v>
      </c>
      <c r="BK315" s="90">
        <f>ROUND(I315*H315,2)</f>
        <v>0</v>
      </c>
      <c r="BL315" s="14" t="s">
        <v>228</v>
      </c>
      <c r="BM315" s="162" t="s">
        <v>834</v>
      </c>
    </row>
    <row r="316" spans="2:65" s="1" customFormat="1" ht="29.25">
      <c r="B316" s="30"/>
      <c r="D316" s="163" t="s">
        <v>161</v>
      </c>
      <c r="F316" s="164" t="s">
        <v>835</v>
      </c>
      <c r="I316" s="126"/>
      <c r="L316" s="30"/>
      <c r="M316" s="165"/>
      <c r="T316" s="52"/>
      <c r="AT316" s="14" t="s">
        <v>161</v>
      </c>
      <c r="AU316" s="14" t="s">
        <v>152</v>
      </c>
    </row>
    <row r="317" spans="2:65" s="1" customFormat="1" ht="37.9" customHeight="1">
      <c r="B317" s="30"/>
      <c r="C317" s="166" t="s">
        <v>836</v>
      </c>
      <c r="D317" s="166" t="s">
        <v>216</v>
      </c>
      <c r="E317" s="167" t="s">
        <v>837</v>
      </c>
      <c r="F317" s="168" t="s">
        <v>838</v>
      </c>
      <c r="G317" s="169" t="s">
        <v>219</v>
      </c>
      <c r="H317" s="170">
        <v>1</v>
      </c>
      <c r="I317" s="171"/>
      <c r="J317" s="172">
        <f>ROUND(I317*H317,2)</f>
        <v>0</v>
      </c>
      <c r="K317" s="173"/>
      <c r="L317" s="174"/>
      <c r="M317" s="175" t="s">
        <v>1</v>
      </c>
      <c r="N317" s="176" t="s">
        <v>42</v>
      </c>
      <c r="P317" s="160">
        <f>O317*H317</f>
        <v>0</v>
      </c>
      <c r="Q317" s="160">
        <v>5.0000000000000002E-5</v>
      </c>
      <c r="R317" s="160">
        <f>Q317*H317</f>
        <v>5.0000000000000002E-5</v>
      </c>
      <c r="S317" s="160">
        <v>0</v>
      </c>
      <c r="T317" s="161">
        <f>S317*H317</f>
        <v>0</v>
      </c>
      <c r="AR317" s="162" t="s">
        <v>277</v>
      </c>
      <c r="AT317" s="162" t="s">
        <v>216</v>
      </c>
      <c r="AU317" s="162" t="s">
        <v>152</v>
      </c>
      <c r="AY317" s="14" t="s">
        <v>151</v>
      </c>
      <c r="BE317" s="90">
        <f>IF(N317="základní",J317,0)</f>
        <v>0</v>
      </c>
      <c r="BF317" s="90">
        <f>IF(N317="snížená",J317,0)</f>
        <v>0</v>
      </c>
      <c r="BG317" s="90">
        <f>IF(N317="zákl. přenesená",J317,0)</f>
        <v>0</v>
      </c>
      <c r="BH317" s="90">
        <f>IF(N317="sníž. přenesená",J317,0)</f>
        <v>0</v>
      </c>
      <c r="BI317" s="90">
        <f>IF(N317="nulová",J317,0)</f>
        <v>0</v>
      </c>
      <c r="BJ317" s="14" t="s">
        <v>85</v>
      </c>
      <c r="BK317" s="90">
        <f>ROUND(I317*H317,2)</f>
        <v>0</v>
      </c>
      <c r="BL317" s="14" t="s">
        <v>228</v>
      </c>
      <c r="BM317" s="162" t="s">
        <v>839</v>
      </c>
    </row>
    <row r="318" spans="2:65" s="1" customFormat="1" ht="19.5">
      <c r="B318" s="30"/>
      <c r="D318" s="163" t="s">
        <v>161</v>
      </c>
      <c r="F318" s="164" t="s">
        <v>838</v>
      </c>
      <c r="I318" s="126"/>
      <c r="L318" s="30"/>
      <c r="M318" s="165"/>
      <c r="T318" s="52"/>
      <c r="AT318" s="14" t="s">
        <v>161</v>
      </c>
      <c r="AU318" s="14" t="s">
        <v>152</v>
      </c>
    </row>
    <row r="319" spans="2:65" s="1" customFormat="1" ht="37.9" customHeight="1">
      <c r="B319" s="30"/>
      <c r="C319" s="166" t="s">
        <v>840</v>
      </c>
      <c r="D319" s="166" t="s">
        <v>216</v>
      </c>
      <c r="E319" s="167" t="s">
        <v>598</v>
      </c>
      <c r="F319" s="168" t="s">
        <v>599</v>
      </c>
      <c r="G319" s="169" t="s">
        <v>290</v>
      </c>
      <c r="H319" s="170">
        <v>1</v>
      </c>
      <c r="I319" s="171"/>
      <c r="J319" s="172">
        <f>ROUND(I319*H319,2)</f>
        <v>0</v>
      </c>
      <c r="K319" s="173"/>
      <c r="L319" s="174"/>
      <c r="M319" s="175" t="s">
        <v>1</v>
      </c>
      <c r="N319" s="176" t="s">
        <v>42</v>
      </c>
      <c r="P319" s="160">
        <f>O319*H319</f>
        <v>0</v>
      </c>
      <c r="Q319" s="160">
        <v>6.9999999999999994E-5</v>
      </c>
      <c r="R319" s="160">
        <f>Q319*H319</f>
        <v>6.9999999999999994E-5</v>
      </c>
      <c r="S319" s="160">
        <v>0</v>
      </c>
      <c r="T319" s="161">
        <f>S319*H319</f>
        <v>0</v>
      </c>
      <c r="AR319" s="162" t="s">
        <v>277</v>
      </c>
      <c r="AT319" s="162" t="s">
        <v>216</v>
      </c>
      <c r="AU319" s="162" t="s">
        <v>152</v>
      </c>
      <c r="AY319" s="14" t="s">
        <v>151</v>
      </c>
      <c r="BE319" s="90">
        <f>IF(N319="základní",J319,0)</f>
        <v>0</v>
      </c>
      <c r="BF319" s="90">
        <f>IF(N319="snížená",J319,0)</f>
        <v>0</v>
      </c>
      <c r="BG319" s="90">
        <f>IF(N319="zákl. přenesená",J319,0)</f>
        <v>0</v>
      </c>
      <c r="BH319" s="90">
        <f>IF(N319="sníž. přenesená",J319,0)</f>
        <v>0</v>
      </c>
      <c r="BI319" s="90">
        <f>IF(N319="nulová",J319,0)</f>
        <v>0</v>
      </c>
      <c r="BJ319" s="14" t="s">
        <v>85</v>
      </c>
      <c r="BK319" s="90">
        <f>ROUND(I319*H319,2)</f>
        <v>0</v>
      </c>
      <c r="BL319" s="14" t="s">
        <v>228</v>
      </c>
      <c r="BM319" s="162" t="s">
        <v>841</v>
      </c>
    </row>
    <row r="320" spans="2:65" s="1" customFormat="1" ht="19.5">
      <c r="B320" s="30"/>
      <c r="D320" s="163" t="s">
        <v>161</v>
      </c>
      <c r="F320" s="164" t="s">
        <v>599</v>
      </c>
      <c r="I320" s="126"/>
      <c r="L320" s="30"/>
      <c r="M320" s="165"/>
      <c r="T320" s="52"/>
      <c r="AT320" s="14" t="s">
        <v>161</v>
      </c>
      <c r="AU320" s="14" t="s">
        <v>152</v>
      </c>
    </row>
    <row r="321" spans="2:65" s="1" customFormat="1" ht="33" customHeight="1">
      <c r="B321" s="30"/>
      <c r="C321" s="166" t="s">
        <v>842</v>
      </c>
      <c r="D321" s="166" t="s">
        <v>216</v>
      </c>
      <c r="E321" s="167" t="s">
        <v>601</v>
      </c>
      <c r="F321" s="168" t="s">
        <v>602</v>
      </c>
      <c r="G321" s="169" t="s">
        <v>290</v>
      </c>
      <c r="H321" s="170">
        <v>1</v>
      </c>
      <c r="I321" s="171"/>
      <c r="J321" s="172">
        <f>ROUND(I321*H321,2)</f>
        <v>0</v>
      </c>
      <c r="K321" s="173"/>
      <c r="L321" s="174"/>
      <c r="M321" s="175" t="s">
        <v>1</v>
      </c>
      <c r="N321" s="176" t="s">
        <v>42</v>
      </c>
      <c r="P321" s="160">
        <f>O321*H321</f>
        <v>0</v>
      </c>
      <c r="Q321" s="160">
        <v>6.9999999999999994E-5</v>
      </c>
      <c r="R321" s="160">
        <f>Q321*H321</f>
        <v>6.9999999999999994E-5</v>
      </c>
      <c r="S321" s="160">
        <v>0</v>
      </c>
      <c r="T321" s="161">
        <f>S321*H321</f>
        <v>0</v>
      </c>
      <c r="AR321" s="162" t="s">
        <v>277</v>
      </c>
      <c r="AT321" s="162" t="s">
        <v>216</v>
      </c>
      <c r="AU321" s="162" t="s">
        <v>152</v>
      </c>
      <c r="AY321" s="14" t="s">
        <v>151</v>
      </c>
      <c r="BE321" s="90">
        <f>IF(N321="základní",J321,0)</f>
        <v>0</v>
      </c>
      <c r="BF321" s="90">
        <f>IF(N321="snížená",J321,0)</f>
        <v>0</v>
      </c>
      <c r="BG321" s="90">
        <f>IF(N321="zákl. přenesená",J321,0)</f>
        <v>0</v>
      </c>
      <c r="BH321" s="90">
        <f>IF(N321="sníž. přenesená",J321,0)</f>
        <v>0</v>
      </c>
      <c r="BI321" s="90">
        <f>IF(N321="nulová",J321,0)</f>
        <v>0</v>
      </c>
      <c r="BJ321" s="14" t="s">
        <v>85</v>
      </c>
      <c r="BK321" s="90">
        <f>ROUND(I321*H321,2)</f>
        <v>0</v>
      </c>
      <c r="BL321" s="14" t="s">
        <v>228</v>
      </c>
      <c r="BM321" s="162" t="s">
        <v>843</v>
      </c>
    </row>
    <row r="322" spans="2:65" s="1" customFormat="1" ht="19.5">
      <c r="B322" s="30"/>
      <c r="D322" s="163" t="s">
        <v>161</v>
      </c>
      <c r="F322" s="164" t="s">
        <v>602</v>
      </c>
      <c r="I322" s="126"/>
      <c r="L322" s="30"/>
      <c r="M322" s="165"/>
      <c r="T322" s="52"/>
      <c r="AT322" s="14" t="s">
        <v>161</v>
      </c>
      <c r="AU322" s="14" t="s">
        <v>152</v>
      </c>
    </row>
    <row r="323" spans="2:65" s="1" customFormat="1" ht="37.9" customHeight="1">
      <c r="B323" s="30"/>
      <c r="C323" s="166" t="s">
        <v>844</v>
      </c>
      <c r="D323" s="166" t="s">
        <v>216</v>
      </c>
      <c r="E323" s="167" t="s">
        <v>605</v>
      </c>
      <c r="F323" s="168" t="s">
        <v>606</v>
      </c>
      <c r="G323" s="169" t="s">
        <v>290</v>
      </c>
      <c r="H323" s="170">
        <v>1</v>
      </c>
      <c r="I323" s="171"/>
      <c r="J323" s="172">
        <f>ROUND(I323*H323,2)</f>
        <v>0</v>
      </c>
      <c r="K323" s="173"/>
      <c r="L323" s="174"/>
      <c r="M323" s="175" t="s">
        <v>1</v>
      </c>
      <c r="N323" s="176" t="s">
        <v>42</v>
      </c>
      <c r="P323" s="160">
        <f>O323*H323</f>
        <v>0</v>
      </c>
      <c r="Q323" s="160">
        <v>6.9999999999999994E-5</v>
      </c>
      <c r="R323" s="160">
        <f>Q323*H323</f>
        <v>6.9999999999999994E-5</v>
      </c>
      <c r="S323" s="160">
        <v>0</v>
      </c>
      <c r="T323" s="161">
        <f>S323*H323</f>
        <v>0</v>
      </c>
      <c r="AR323" s="162" t="s">
        <v>277</v>
      </c>
      <c r="AT323" s="162" t="s">
        <v>216</v>
      </c>
      <c r="AU323" s="162" t="s">
        <v>152</v>
      </c>
      <c r="AY323" s="14" t="s">
        <v>151</v>
      </c>
      <c r="BE323" s="90">
        <f>IF(N323="základní",J323,0)</f>
        <v>0</v>
      </c>
      <c r="BF323" s="90">
        <f>IF(N323="snížená",J323,0)</f>
        <v>0</v>
      </c>
      <c r="BG323" s="90">
        <f>IF(N323="zákl. přenesená",J323,0)</f>
        <v>0</v>
      </c>
      <c r="BH323" s="90">
        <f>IF(N323="sníž. přenesená",J323,0)</f>
        <v>0</v>
      </c>
      <c r="BI323" s="90">
        <f>IF(N323="nulová",J323,0)</f>
        <v>0</v>
      </c>
      <c r="BJ323" s="14" t="s">
        <v>85</v>
      </c>
      <c r="BK323" s="90">
        <f>ROUND(I323*H323,2)</f>
        <v>0</v>
      </c>
      <c r="BL323" s="14" t="s">
        <v>228</v>
      </c>
      <c r="BM323" s="162" t="s">
        <v>845</v>
      </c>
    </row>
    <row r="324" spans="2:65" s="1" customFormat="1" ht="19.5">
      <c r="B324" s="30"/>
      <c r="D324" s="163" t="s">
        <v>161</v>
      </c>
      <c r="F324" s="164" t="s">
        <v>606</v>
      </c>
      <c r="I324" s="126"/>
      <c r="L324" s="30"/>
      <c r="M324" s="165"/>
      <c r="T324" s="52"/>
      <c r="AT324" s="14" t="s">
        <v>161</v>
      </c>
      <c r="AU324" s="14" t="s">
        <v>152</v>
      </c>
    </row>
    <row r="325" spans="2:65" s="1" customFormat="1" ht="44.25" customHeight="1">
      <c r="B325" s="30"/>
      <c r="C325" s="151" t="s">
        <v>846</v>
      </c>
      <c r="D325" s="151" t="s">
        <v>155</v>
      </c>
      <c r="E325" s="152" t="s">
        <v>847</v>
      </c>
      <c r="F325" s="153" t="s">
        <v>848</v>
      </c>
      <c r="G325" s="154" t="s">
        <v>290</v>
      </c>
      <c r="H325" s="155">
        <v>20</v>
      </c>
      <c r="I325" s="156"/>
      <c r="J325" s="157">
        <f>ROUND(I325*H325,2)</f>
        <v>0</v>
      </c>
      <c r="K325" s="158"/>
      <c r="L325" s="30"/>
      <c r="M325" s="159" t="s">
        <v>1</v>
      </c>
      <c r="N325" s="124" t="s">
        <v>42</v>
      </c>
      <c r="P325" s="160">
        <f>O325*H325</f>
        <v>0</v>
      </c>
      <c r="Q325" s="160">
        <v>0</v>
      </c>
      <c r="R325" s="160">
        <f>Q325*H325</f>
        <v>0</v>
      </c>
      <c r="S325" s="160">
        <v>0</v>
      </c>
      <c r="T325" s="161">
        <f>S325*H325</f>
        <v>0</v>
      </c>
      <c r="AR325" s="162" t="s">
        <v>228</v>
      </c>
      <c r="AT325" s="162" t="s">
        <v>155</v>
      </c>
      <c r="AU325" s="162" t="s">
        <v>152</v>
      </c>
      <c r="AY325" s="14" t="s">
        <v>151</v>
      </c>
      <c r="BE325" s="90">
        <f>IF(N325="základní",J325,0)</f>
        <v>0</v>
      </c>
      <c r="BF325" s="90">
        <f>IF(N325="snížená",J325,0)</f>
        <v>0</v>
      </c>
      <c r="BG325" s="90">
        <f>IF(N325="zákl. přenesená",J325,0)</f>
        <v>0</v>
      </c>
      <c r="BH325" s="90">
        <f>IF(N325="sníž. přenesená",J325,0)</f>
        <v>0</v>
      </c>
      <c r="BI325" s="90">
        <f>IF(N325="nulová",J325,0)</f>
        <v>0</v>
      </c>
      <c r="BJ325" s="14" t="s">
        <v>85</v>
      </c>
      <c r="BK325" s="90">
        <f>ROUND(I325*H325,2)</f>
        <v>0</v>
      </c>
      <c r="BL325" s="14" t="s">
        <v>228</v>
      </c>
      <c r="BM325" s="162" t="s">
        <v>849</v>
      </c>
    </row>
    <row r="326" spans="2:65" s="1" customFormat="1" ht="19.5">
      <c r="B326" s="30"/>
      <c r="D326" s="163" t="s">
        <v>161</v>
      </c>
      <c r="F326" s="164" t="s">
        <v>850</v>
      </c>
      <c r="I326" s="126"/>
      <c r="L326" s="30"/>
      <c r="M326" s="165"/>
      <c r="T326" s="52"/>
      <c r="AT326" s="14" t="s">
        <v>161</v>
      </c>
      <c r="AU326" s="14" t="s">
        <v>152</v>
      </c>
    </row>
    <row r="327" spans="2:65" s="1" customFormat="1" ht="21.75" customHeight="1">
      <c r="B327" s="30"/>
      <c r="C327" s="151" t="s">
        <v>236</v>
      </c>
      <c r="D327" s="151" t="s">
        <v>155</v>
      </c>
      <c r="E327" s="152" t="s">
        <v>851</v>
      </c>
      <c r="F327" s="153" t="s">
        <v>852</v>
      </c>
      <c r="G327" s="154" t="s">
        <v>219</v>
      </c>
      <c r="H327" s="155">
        <v>1</v>
      </c>
      <c r="I327" s="156"/>
      <c r="J327" s="157">
        <f>ROUND(I327*H327,2)</f>
        <v>0</v>
      </c>
      <c r="K327" s="158"/>
      <c r="L327" s="30"/>
      <c r="M327" s="159" t="s">
        <v>1</v>
      </c>
      <c r="N327" s="124" t="s">
        <v>42</v>
      </c>
      <c r="P327" s="160">
        <f>O327*H327</f>
        <v>0</v>
      </c>
      <c r="Q327" s="160">
        <v>0</v>
      </c>
      <c r="R327" s="160">
        <f>Q327*H327</f>
        <v>0</v>
      </c>
      <c r="S327" s="160">
        <v>0</v>
      </c>
      <c r="T327" s="161">
        <f>S327*H327</f>
        <v>0</v>
      </c>
      <c r="AR327" s="162" t="s">
        <v>228</v>
      </c>
      <c r="AT327" s="162" t="s">
        <v>155</v>
      </c>
      <c r="AU327" s="162" t="s">
        <v>152</v>
      </c>
      <c r="AY327" s="14" t="s">
        <v>151</v>
      </c>
      <c r="BE327" s="90">
        <f>IF(N327="základní",J327,0)</f>
        <v>0</v>
      </c>
      <c r="BF327" s="90">
        <f>IF(N327="snížená",J327,0)</f>
        <v>0</v>
      </c>
      <c r="BG327" s="90">
        <f>IF(N327="zákl. přenesená",J327,0)</f>
        <v>0</v>
      </c>
      <c r="BH327" s="90">
        <f>IF(N327="sníž. přenesená",J327,0)</f>
        <v>0</v>
      </c>
      <c r="BI327" s="90">
        <f>IF(N327="nulová",J327,0)</f>
        <v>0</v>
      </c>
      <c r="BJ327" s="14" t="s">
        <v>85</v>
      </c>
      <c r="BK327" s="90">
        <f>ROUND(I327*H327,2)</f>
        <v>0</v>
      </c>
      <c r="BL327" s="14" t="s">
        <v>228</v>
      </c>
      <c r="BM327" s="162" t="s">
        <v>853</v>
      </c>
    </row>
    <row r="328" spans="2:65" s="1" customFormat="1" ht="19.5">
      <c r="B328" s="30"/>
      <c r="D328" s="163" t="s">
        <v>161</v>
      </c>
      <c r="F328" s="164" t="s">
        <v>854</v>
      </c>
      <c r="I328" s="126"/>
      <c r="L328" s="30"/>
      <c r="M328" s="165"/>
      <c r="T328" s="52"/>
      <c r="AT328" s="14" t="s">
        <v>161</v>
      </c>
      <c r="AU328" s="14" t="s">
        <v>152</v>
      </c>
    </row>
    <row r="329" spans="2:65" s="11" customFormat="1" ht="20.85" customHeight="1">
      <c r="B329" s="139"/>
      <c r="D329" s="140" t="s">
        <v>76</v>
      </c>
      <c r="E329" s="149" t="s">
        <v>855</v>
      </c>
      <c r="F329" s="149" t="s">
        <v>856</v>
      </c>
      <c r="I329" s="142"/>
      <c r="J329" s="150">
        <f>BK329</f>
        <v>0</v>
      </c>
      <c r="L329" s="139"/>
      <c r="M329" s="144"/>
      <c r="P329" s="145">
        <f>SUM(P330:P349)</f>
        <v>0</v>
      </c>
      <c r="R329" s="145">
        <f>SUM(R330:R349)</f>
        <v>5.0310000000000007E-2</v>
      </c>
      <c r="T329" s="146">
        <f>SUM(T330:T349)</f>
        <v>4.2000000000000003E-2</v>
      </c>
      <c r="AR329" s="140" t="s">
        <v>87</v>
      </c>
      <c r="AT329" s="147" t="s">
        <v>76</v>
      </c>
      <c r="AU329" s="147" t="s">
        <v>87</v>
      </c>
      <c r="AY329" s="140" t="s">
        <v>151</v>
      </c>
      <c r="BK329" s="148">
        <f>SUM(BK330:BK349)</f>
        <v>0</v>
      </c>
    </row>
    <row r="330" spans="2:65" s="1" customFormat="1" ht="33" customHeight="1">
      <c r="B330" s="30"/>
      <c r="C330" s="151" t="s">
        <v>857</v>
      </c>
      <c r="D330" s="151" t="s">
        <v>155</v>
      </c>
      <c r="E330" s="152" t="s">
        <v>568</v>
      </c>
      <c r="F330" s="153" t="s">
        <v>569</v>
      </c>
      <c r="G330" s="154" t="s">
        <v>219</v>
      </c>
      <c r="H330" s="155">
        <v>1</v>
      </c>
      <c r="I330" s="156"/>
      <c r="J330" s="157">
        <f>ROUND(I330*H330,2)</f>
        <v>0</v>
      </c>
      <c r="K330" s="158"/>
      <c r="L330" s="30"/>
      <c r="M330" s="159" t="s">
        <v>1</v>
      </c>
      <c r="N330" s="124" t="s">
        <v>42</v>
      </c>
      <c r="P330" s="160">
        <f>O330*H330</f>
        <v>0</v>
      </c>
      <c r="Q330" s="160">
        <v>0</v>
      </c>
      <c r="R330" s="160">
        <f>Q330*H330</f>
        <v>0</v>
      </c>
      <c r="S330" s="160">
        <v>0</v>
      </c>
      <c r="T330" s="161">
        <f>S330*H330</f>
        <v>0</v>
      </c>
      <c r="AR330" s="162" t="s">
        <v>228</v>
      </c>
      <c r="AT330" s="162" t="s">
        <v>155</v>
      </c>
      <c r="AU330" s="162" t="s">
        <v>152</v>
      </c>
      <c r="AY330" s="14" t="s">
        <v>151</v>
      </c>
      <c r="BE330" s="90">
        <f>IF(N330="základní",J330,0)</f>
        <v>0</v>
      </c>
      <c r="BF330" s="90">
        <f>IF(N330="snížená",J330,0)</f>
        <v>0</v>
      </c>
      <c r="BG330" s="90">
        <f>IF(N330="zákl. přenesená",J330,0)</f>
        <v>0</v>
      </c>
      <c r="BH330" s="90">
        <f>IF(N330="sníž. přenesená",J330,0)</f>
        <v>0</v>
      </c>
      <c r="BI330" s="90">
        <f>IF(N330="nulová",J330,0)</f>
        <v>0</v>
      </c>
      <c r="BJ330" s="14" t="s">
        <v>85</v>
      </c>
      <c r="BK330" s="90">
        <f>ROUND(I330*H330,2)</f>
        <v>0</v>
      </c>
      <c r="BL330" s="14" t="s">
        <v>228</v>
      </c>
      <c r="BM330" s="162" t="s">
        <v>858</v>
      </c>
    </row>
    <row r="331" spans="2:65" s="1" customFormat="1" ht="19.5">
      <c r="B331" s="30"/>
      <c r="D331" s="163" t="s">
        <v>161</v>
      </c>
      <c r="F331" s="164" t="s">
        <v>569</v>
      </c>
      <c r="I331" s="126"/>
      <c r="L331" s="30"/>
      <c r="M331" s="165"/>
      <c r="T331" s="52"/>
      <c r="AT331" s="14" t="s">
        <v>161</v>
      </c>
      <c r="AU331" s="14" t="s">
        <v>152</v>
      </c>
    </row>
    <row r="332" spans="2:65" s="1" customFormat="1" ht="24.2" customHeight="1">
      <c r="B332" s="30"/>
      <c r="C332" s="166" t="s">
        <v>859</v>
      </c>
      <c r="D332" s="166" t="s">
        <v>216</v>
      </c>
      <c r="E332" s="167" t="s">
        <v>860</v>
      </c>
      <c r="F332" s="168" t="s">
        <v>861</v>
      </c>
      <c r="G332" s="169" t="s">
        <v>219</v>
      </c>
      <c r="H332" s="170">
        <v>1</v>
      </c>
      <c r="I332" s="171"/>
      <c r="J332" s="172">
        <f>ROUND(I332*H332,2)</f>
        <v>0</v>
      </c>
      <c r="K332" s="173"/>
      <c r="L332" s="174"/>
      <c r="M332" s="175" t="s">
        <v>1</v>
      </c>
      <c r="N332" s="176" t="s">
        <v>42</v>
      </c>
      <c r="P332" s="160">
        <f>O332*H332</f>
        <v>0</v>
      </c>
      <c r="Q332" s="160">
        <v>0</v>
      </c>
      <c r="R332" s="160">
        <f>Q332*H332</f>
        <v>0</v>
      </c>
      <c r="S332" s="160">
        <v>0</v>
      </c>
      <c r="T332" s="161">
        <f>S332*H332</f>
        <v>0</v>
      </c>
      <c r="AR332" s="162" t="s">
        <v>277</v>
      </c>
      <c r="AT332" s="162" t="s">
        <v>216</v>
      </c>
      <c r="AU332" s="162" t="s">
        <v>152</v>
      </c>
      <c r="AY332" s="14" t="s">
        <v>151</v>
      </c>
      <c r="BE332" s="90">
        <f>IF(N332="základní",J332,0)</f>
        <v>0</v>
      </c>
      <c r="BF332" s="90">
        <f>IF(N332="snížená",J332,0)</f>
        <v>0</v>
      </c>
      <c r="BG332" s="90">
        <f>IF(N332="zákl. přenesená",J332,0)</f>
        <v>0</v>
      </c>
      <c r="BH332" s="90">
        <f>IF(N332="sníž. přenesená",J332,0)</f>
        <v>0</v>
      </c>
      <c r="BI332" s="90">
        <f>IF(N332="nulová",J332,0)</f>
        <v>0</v>
      </c>
      <c r="BJ332" s="14" t="s">
        <v>85</v>
      </c>
      <c r="BK332" s="90">
        <f>ROUND(I332*H332,2)</f>
        <v>0</v>
      </c>
      <c r="BL332" s="14" t="s">
        <v>228</v>
      </c>
      <c r="BM332" s="162" t="s">
        <v>862</v>
      </c>
    </row>
    <row r="333" spans="2:65" s="1" customFormat="1" ht="19.5">
      <c r="B333" s="30"/>
      <c r="D333" s="163" t="s">
        <v>161</v>
      </c>
      <c r="F333" s="164" t="s">
        <v>861</v>
      </c>
      <c r="I333" s="126"/>
      <c r="L333" s="30"/>
      <c r="M333" s="165"/>
      <c r="T333" s="52"/>
      <c r="AT333" s="14" t="s">
        <v>161</v>
      </c>
      <c r="AU333" s="14" t="s">
        <v>152</v>
      </c>
    </row>
    <row r="334" spans="2:65" s="1" customFormat="1" ht="37.9" customHeight="1">
      <c r="B334" s="30"/>
      <c r="C334" s="151" t="s">
        <v>863</v>
      </c>
      <c r="D334" s="151" t="s">
        <v>155</v>
      </c>
      <c r="E334" s="152" t="s">
        <v>864</v>
      </c>
      <c r="F334" s="153" t="s">
        <v>865</v>
      </c>
      <c r="G334" s="154" t="s">
        <v>219</v>
      </c>
      <c r="H334" s="155">
        <v>15</v>
      </c>
      <c r="I334" s="156"/>
      <c r="J334" s="157">
        <f>ROUND(I334*H334,2)</f>
        <v>0</v>
      </c>
      <c r="K334" s="158"/>
      <c r="L334" s="30"/>
      <c r="M334" s="159" t="s">
        <v>1</v>
      </c>
      <c r="N334" s="124" t="s">
        <v>42</v>
      </c>
      <c r="P334" s="160">
        <f>O334*H334</f>
        <v>0</v>
      </c>
      <c r="Q334" s="160">
        <v>0</v>
      </c>
      <c r="R334" s="160">
        <f>Q334*H334</f>
        <v>0</v>
      </c>
      <c r="S334" s="160">
        <v>0</v>
      </c>
      <c r="T334" s="161">
        <f>S334*H334</f>
        <v>0</v>
      </c>
      <c r="AR334" s="162" t="s">
        <v>228</v>
      </c>
      <c r="AT334" s="162" t="s">
        <v>155</v>
      </c>
      <c r="AU334" s="162" t="s">
        <v>152</v>
      </c>
      <c r="AY334" s="14" t="s">
        <v>151</v>
      </c>
      <c r="BE334" s="90">
        <f>IF(N334="základní",J334,0)</f>
        <v>0</v>
      </c>
      <c r="BF334" s="90">
        <f>IF(N334="snížená",J334,0)</f>
        <v>0</v>
      </c>
      <c r="BG334" s="90">
        <f>IF(N334="zákl. přenesená",J334,0)</f>
        <v>0</v>
      </c>
      <c r="BH334" s="90">
        <f>IF(N334="sníž. přenesená",J334,0)</f>
        <v>0</v>
      </c>
      <c r="BI334" s="90">
        <f>IF(N334="nulová",J334,0)</f>
        <v>0</v>
      </c>
      <c r="BJ334" s="14" t="s">
        <v>85</v>
      </c>
      <c r="BK334" s="90">
        <f>ROUND(I334*H334,2)</f>
        <v>0</v>
      </c>
      <c r="BL334" s="14" t="s">
        <v>228</v>
      </c>
      <c r="BM334" s="162" t="s">
        <v>866</v>
      </c>
    </row>
    <row r="335" spans="2:65" s="1" customFormat="1" ht="68.25">
      <c r="B335" s="30"/>
      <c r="D335" s="163" t="s">
        <v>161</v>
      </c>
      <c r="F335" s="164" t="s">
        <v>867</v>
      </c>
      <c r="I335" s="126"/>
      <c r="L335" s="30"/>
      <c r="M335" s="165"/>
      <c r="T335" s="52"/>
      <c r="AT335" s="14" t="s">
        <v>161</v>
      </c>
      <c r="AU335" s="14" t="s">
        <v>152</v>
      </c>
    </row>
    <row r="336" spans="2:65" s="1" customFormat="1" ht="62.65" customHeight="1">
      <c r="B336" s="30"/>
      <c r="C336" s="166" t="s">
        <v>868</v>
      </c>
      <c r="D336" s="166" t="s">
        <v>216</v>
      </c>
      <c r="E336" s="167" t="s">
        <v>869</v>
      </c>
      <c r="F336" s="168" t="s">
        <v>870</v>
      </c>
      <c r="G336" s="169" t="s">
        <v>219</v>
      </c>
      <c r="H336" s="170">
        <v>15</v>
      </c>
      <c r="I336" s="171"/>
      <c r="J336" s="172">
        <f>ROUND(I336*H336,2)</f>
        <v>0</v>
      </c>
      <c r="K336" s="173"/>
      <c r="L336" s="174"/>
      <c r="M336" s="175" t="s">
        <v>1</v>
      </c>
      <c r="N336" s="176" t="s">
        <v>42</v>
      </c>
      <c r="P336" s="160">
        <f>O336*H336</f>
        <v>0</v>
      </c>
      <c r="Q336" s="160">
        <v>2.5500000000000002E-3</v>
      </c>
      <c r="R336" s="160">
        <f>Q336*H336</f>
        <v>3.8250000000000006E-2</v>
      </c>
      <c r="S336" s="160">
        <v>0</v>
      </c>
      <c r="T336" s="161">
        <f>S336*H336</f>
        <v>0</v>
      </c>
      <c r="AR336" s="162" t="s">
        <v>277</v>
      </c>
      <c r="AT336" s="162" t="s">
        <v>216</v>
      </c>
      <c r="AU336" s="162" t="s">
        <v>152</v>
      </c>
      <c r="AY336" s="14" t="s">
        <v>151</v>
      </c>
      <c r="BE336" s="90">
        <f>IF(N336="základní",J336,0)</f>
        <v>0</v>
      </c>
      <c r="BF336" s="90">
        <f>IF(N336="snížená",J336,0)</f>
        <v>0</v>
      </c>
      <c r="BG336" s="90">
        <f>IF(N336="zákl. přenesená",J336,0)</f>
        <v>0</v>
      </c>
      <c r="BH336" s="90">
        <f>IF(N336="sníž. přenesená",J336,0)</f>
        <v>0</v>
      </c>
      <c r="BI336" s="90">
        <f>IF(N336="nulová",J336,0)</f>
        <v>0</v>
      </c>
      <c r="BJ336" s="14" t="s">
        <v>85</v>
      </c>
      <c r="BK336" s="90">
        <f>ROUND(I336*H336,2)</f>
        <v>0</v>
      </c>
      <c r="BL336" s="14" t="s">
        <v>228</v>
      </c>
      <c r="BM336" s="162" t="s">
        <v>871</v>
      </c>
    </row>
    <row r="337" spans="2:65" s="1" customFormat="1" ht="68.25">
      <c r="B337" s="30"/>
      <c r="D337" s="163" t="s">
        <v>161</v>
      </c>
      <c r="F337" s="164" t="s">
        <v>872</v>
      </c>
      <c r="I337" s="126"/>
      <c r="L337" s="30"/>
      <c r="M337" s="165"/>
      <c r="T337" s="52"/>
      <c r="AT337" s="14" t="s">
        <v>161</v>
      </c>
      <c r="AU337" s="14" t="s">
        <v>152</v>
      </c>
    </row>
    <row r="338" spans="2:65" s="1" customFormat="1" ht="24.2" customHeight="1">
      <c r="B338" s="30"/>
      <c r="C338" s="151" t="s">
        <v>873</v>
      </c>
      <c r="D338" s="151" t="s">
        <v>155</v>
      </c>
      <c r="E338" s="152" t="s">
        <v>874</v>
      </c>
      <c r="F338" s="153" t="s">
        <v>875</v>
      </c>
      <c r="G338" s="154" t="s">
        <v>219</v>
      </c>
      <c r="H338" s="155">
        <v>1</v>
      </c>
      <c r="I338" s="156"/>
      <c r="J338" s="157">
        <f>ROUND(I338*H338,2)</f>
        <v>0</v>
      </c>
      <c r="K338" s="158"/>
      <c r="L338" s="30"/>
      <c r="M338" s="159" t="s">
        <v>1</v>
      </c>
      <c r="N338" s="124" t="s">
        <v>42</v>
      </c>
      <c r="P338" s="160">
        <f>O338*H338</f>
        <v>0</v>
      </c>
      <c r="Q338" s="160">
        <v>0</v>
      </c>
      <c r="R338" s="160">
        <f>Q338*H338</f>
        <v>0</v>
      </c>
      <c r="S338" s="160">
        <v>0</v>
      </c>
      <c r="T338" s="161">
        <f>S338*H338</f>
        <v>0</v>
      </c>
      <c r="AR338" s="162" t="s">
        <v>228</v>
      </c>
      <c r="AT338" s="162" t="s">
        <v>155</v>
      </c>
      <c r="AU338" s="162" t="s">
        <v>152</v>
      </c>
      <c r="AY338" s="14" t="s">
        <v>151</v>
      </c>
      <c r="BE338" s="90">
        <f>IF(N338="základní",J338,0)</f>
        <v>0</v>
      </c>
      <c r="BF338" s="90">
        <f>IF(N338="snížená",J338,0)</f>
        <v>0</v>
      </c>
      <c r="BG338" s="90">
        <f>IF(N338="zákl. přenesená",J338,0)</f>
        <v>0</v>
      </c>
      <c r="BH338" s="90">
        <f>IF(N338="sníž. přenesená",J338,0)</f>
        <v>0</v>
      </c>
      <c r="BI338" s="90">
        <f>IF(N338="nulová",J338,0)</f>
        <v>0</v>
      </c>
      <c r="BJ338" s="14" t="s">
        <v>85</v>
      </c>
      <c r="BK338" s="90">
        <f>ROUND(I338*H338,2)</f>
        <v>0</v>
      </c>
      <c r="BL338" s="14" t="s">
        <v>228</v>
      </c>
      <c r="BM338" s="162" t="s">
        <v>876</v>
      </c>
    </row>
    <row r="339" spans="2:65" s="1" customFormat="1" ht="29.25">
      <c r="B339" s="30"/>
      <c r="D339" s="163" t="s">
        <v>161</v>
      </c>
      <c r="F339" s="164" t="s">
        <v>877</v>
      </c>
      <c r="I339" s="126"/>
      <c r="L339" s="30"/>
      <c r="M339" s="165"/>
      <c r="T339" s="52"/>
      <c r="AT339" s="14" t="s">
        <v>161</v>
      </c>
      <c r="AU339" s="14" t="s">
        <v>152</v>
      </c>
    </row>
    <row r="340" spans="2:65" s="1" customFormat="1" ht="21.75" customHeight="1">
      <c r="B340" s="30"/>
      <c r="C340" s="166" t="s">
        <v>430</v>
      </c>
      <c r="D340" s="166" t="s">
        <v>216</v>
      </c>
      <c r="E340" s="167" t="s">
        <v>878</v>
      </c>
      <c r="F340" s="168" t="s">
        <v>879</v>
      </c>
      <c r="G340" s="169" t="s">
        <v>219</v>
      </c>
      <c r="H340" s="170">
        <v>1</v>
      </c>
      <c r="I340" s="171"/>
      <c r="J340" s="172">
        <f>ROUND(I340*H340,2)</f>
        <v>0</v>
      </c>
      <c r="K340" s="173"/>
      <c r="L340" s="174"/>
      <c r="M340" s="175" t="s">
        <v>1</v>
      </c>
      <c r="N340" s="176" t="s">
        <v>42</v>
      </c>
      <c r="P340" s="160">
        <f>O340*H340</f>
        <v>0</v>
      </c>
      <c r="Q340" s="160">
        <v>4.0000000000000003E-5</v>
      </c>
      <c r="R340" s="160">
        <f>Q340*H340</f>
        <v>4.0000000000000003E-5</v>
      </c>
      <c r="S340" s="160">
        <v>0</v>
      </c>
      <c r="T340" s="161">
        <f>S340*H340</f>
        <v>0</v>
      </c>
      <c r="AR340" s="162" t="s">
        <v>277</v>
      </c>
      <c r="AT340" s="162" t="s">
        <v>216</v>
      </c>
      <c r="AU340" s="162" t="s">
        <v>152</v>
      </c>
      <c r="AY340" s="14" t="s">
        <v>151</v>
      </c>
      <c r="BE340" s="90">
        <f>IF(N340="základní",J340,0)</f>
        <v>0</v>
      </c>
      <c r="BF340" s="90">
        <f>IF(N340="snížená",J340,0)</f>
        <v>0</v>
      </c>
      <c r="BG340" s="90">
        <f>IF(N340="zákl. přenesená",J340,0)</f>
        <v>0</v>
      </c>
      <c r="BH340" s="90">
        <f>IF(N340="sníž. přenesená",J340,0)</f>
        <v>0</v>
      </c>
      <c r="BI340" s="90">
        <f>IF(N340="nulová",J340,0)</f>
        <v>0</v>
      </c>
      <c r="BJ340" s="14" t="s">
        <v>85</v>
      </c>
      <c r="BK340" s="90">
        <f>ROUND(I340*H340,2)</f>
        <v>0</v>
      </c>
      <c r="BL340" s="14" t="s">
        <v>228</v>
      </c>
      <c r="BM340" s="162" t="s">
        <v>880</v>
      </c>
    </row>
    <row r="341" spans="2:65" s="1" customFormat="1">
      <c r="B341" s="30"/>
      <c r="D341" s="163" t="s">
        <v>161</v>
      </c>
      <c r="F341" s="164" t="s">
        <v>879</v>
      </c>
      <c r="I341" s="126"/>
      <c r="L341" s="30"/>
      <c r="M341" s="165"/>
      <c r="T341" s="52"/>
      <c r="AT341" s="14" t="s">
        <v>161</v>
      </c>
      <c r="AU341" s="14" t="s">
        <v>152</v>
      </c>
    </row>
    <row r="342" spans="2:65" s="1" customFormat="1" ht="24.2" customHeight="1">
      <c r="B342" s="30"/>
      <c r="C342" s="166" t="s">
        <v>435</v>
      </c>
      <c r="D342" s="166" t="s">
        <v>216</v>
      </c>
      <c r="E342" s="167" t="s">
        <v>881</v>
      </c>
      <c r="F342" s="168" t="s">
        <v>882</v>
      </c>
      <c r="G342" s="169" t="s">
        <v>219</v>
      </c>
      <c r="H342" s="170">
        <v>1</v>
      </c>
      <c r="I342" s="171"/>
      <c r="J342" s="172">
        <f>ROUND(I342*H342,2)</f>
        <v>0</v>
      </c>
      <c r="K342" s="173"/>
      <c r="L342" s="174"/>
      <c r="M342" s="175" t="s">
        <v>1</v>
      </c>
      <c r="N342" s="176" t="s">
        <v>42</v>
      </c>
      <c r="P342" s="160">
        <f>O342*H342</f>
        <v>0</v>
      </c>
      <c r="Q342" s="160">
        <v>2.0000000000000002E-5</v>
      </c>
      <c r="R342" s="160">
        <f>Q342*H342</f>
        <v>2.0000000000000002E-5</v>
      </c>
      <c r="S342" s="160">
        <v>0</v>
      </c>
      <c r="T342" s="161">
        <f>S342*H342</f>
        <v>0</v>
      </c>
      <c r="AR342" s="162" t="s">
        <v>277</v>
      </c>
      <c r="AT342" s="162" t="s">
        <v>216</v>
      </c>
      <c r="AU342" s="162" t="s">
        <v>152</v>
      </c>
      <c r="AY342" s="14" t="s">
        <v>151</v>
      </c>
      <c r="BE342" s="90">
        <f>IF(N342="základní",J342,0)</f>
        <v>0</v>
      </c>
      <c r="BF342" s="90">
        <f>IF(N342="snížená",J342,0)</f>
        <v>0</v>
      </c>
      <c r="BG342" s="90">
        <f>IF(N342="zákl. přenesená",J342,0)</f>
        <v>0</v>
      </c>
      <c r="BH342" s="90">
        <f>IF(N342="sníž. přenesená",J342,0)</f>
        <v>0</v>
      </c>
      <c r="BI342" s="90">
        <f>IF(N342="nulová",J342,0)</f>
        <v>0</v>
      </c>
      <c r="BJ342" s="14" t="s">
        <v>85</v>
      </c>
      <c r="BK342" s="90">
        <f>ROUND(I342*H342,2)</f>
        <v>0</v>
      </c>
      <c r="BL342" s="14" t="s">
        <v>228</v>
      </c>
      <c r="BM342" s="162" t="s">
        <v>883</v>
      </c>
    </row>
    <row r="343" spans="2:65" s="1" customFormat="1">
      <c r="B343" s="30"/>
      <c r="D343" s="163" t="s">
        <v>161</v>
      </c>
      <c r="F343" s="164" t="s">
        <v>882</v>
      </c>
      <c r="I343" s="126"/>
      <c r="L343" s="30"/>
      <c r="M343" s="165"/>
      <c r="T343" s="52"/>
      <c r="AT343" s="14" t="s">
        <v>161</v>
      </c>
      <c r="AU343" s="14" t="s">
        <v>152</v>
      </c>
    </row>
    <row r="344" spans="2:65" s="1" customFormat="1" ht="24.2" customHeight="1">
      <c r="B344" s="30"/>
      <c r="C344" s="151" t="s">
        <v>440</v>
      </c>
      <c r="D344" s="151" t="s">
        <v>155</v>
      </c>
      <c r="E344" s="152" t="s">
        <v>884</v>
      </c>
      <c r="F344" s="153" t="s">
        <v>885</v>
      </c>
      <c r="G344" s="154" t="s">
        <v>290</v>
      </c>
      <c r="H344" s="155">
        <v>100</v>
      </c>
      <c r="I344" s="156"/>
      <c r="J344" s="157">
        <f>ROUND(I344*H344,2)</f>
        <v>0</v>
      </c>
      <c r="K344" s="158"/>
      <c r="L344" s="30"/>
      <c r="M344" s="159" t="s">
        <v>1</v>
      </c>
      <c r="N344" s="124" t="s">
        <v>42</v>
      </c>
      <c r="P344" s="160">
        <f>O344*H344</f>
        <v>0</v>
      </c>
      <c r="Q344" s="160">
        <v>0</v>
      </c>
      <c r="R344" s="160">
        <f>Q344*H344</f>
        <v>0</v>
      </c>
      <c r="S344" s="160">
        <v>0</v>
      </c>
      <c r="T344" s="161">
        <f>S344*H344</f>
        <v>0</v>
      </c>
      <c r="AR344" s="162" t="s">
        <v>228</v>
      </c>
      <c r="AT344" s="162" t="s">
        <v>155</v>
      </c>
      <c r="AU344" s="162" t="s">
        <v>152</v>
      </c>
      <c r="AY344" s="14" t="s">
        <v>151</v>
      </c>
      <c r="BE344" s="90">
        <f>IF(N344="základní",J344,0)</f>
        <v>0</v>
      </c>
      <c r="BF344" s="90">
        <f>IF(N344="snížená",J344,0)</f>
        <v>0</v>
      </c>
      <c r="BG344" s="90">
        <f>IF(N344="zákl. přenesená",J344,0)</f>
        <v>0</v>
      </c>
      <c r="BH344" s="90">
        <f>IF(N344="sníž. přenesená",J344,0)</f>
        <v>0</v>
      </c>
      <c r="BI344" s="90">
        <f>IF(N344="nulová",J344,0)</f>
        <v>0</v>
      </c>
      <c r="BJ344" s="14" t="s">
        <v>85</v>
      </c>
      <c r="BK344" s="90">
        <f>ROUND(I344*H344,2)</f>
        <v>0</v>
      </c>
      <c r="BL344" s="14" t="s">
        <v>228</v>
      </c>
      <c r="BM344" s="162" t="s">
        <v>886</v>
      </c>
    </row>
    <row r="345" spans="2:65" s="1" customFormat="1" ht="29.25">
      <c r="B345" s="30"/>
      <c r="D345" s="163" t="s">
        <v>161</v>
      </c>
      <c r="F345" s="164" t="s">
        <v>887</v>
      </c>
      <c r="I345" s="126"/>
      <c r="L345" s="30"/>
      <c r="M345" s="165"/>
      <c r="T345" s="52"/>
      <c r="AT345" s="14" t="s">
        <v>161</v>
      </c>
      <c r="AU345" s="14" t="s">
        <v>152</v>
      </c>
    </row>
    <row r="346" spans="2:65" s="1" customFormat="1" ht="24.2" customHeight="1">
      <c r="B346" s="30"/>
      <c r="C346" s="166" t="s">
        <v>888</v>
      </c>
      <c r="D346" s="166" t="s">
        <v>216</v>
      </c>
      <c r="E346" s="167" t="s">
        <v>889</v>
      </c>
      <c r="F346" s="168" t="s">
        <v>890</v>
      </c>
      <c r="G346" s="169" t="s">
        <v>290</v>
      </c>
      <c r="H346" s="170">
        <v>100</v>
      </c>
      <c r="I346" s="171"/>
      <c r="J346" s="172">
        <f>ROUND(I346*H346,2)</f>
        <v>0</v>
      </c>
      <c r="K346" s="173"/>
      <c r="L346" s="174"/>
      <c r="M346" s="175" t="s">
        <v>1</v>
      </c>
      <c r="N346" s="176" t="s">
        <v>42</v>
      </c>
      <c r="P346" s="160">
        <f>O346*H346</f>
        <v>0</v>
      </c>
      <c r="Q346" s="160">
        <v>1.2E-4</v>
      </c>
      <c r="R346" s="160">
        <f>Q346*H346</f>
        <v>1.2E-2</v>
      </c>
      <c r="S346" s="160">
        <v>0</v>
      </c>
      <c r="T346" s="161">
        <f>S346*H346</f>
        <v>0</v>
      </c>
      <c r="AR346" s="162" t="s">
        <v>277</v>
      </c>
      <c r="AT346" s="162" t="s">
        <v>216</v>
      </c>
      <c r="AU346" s="162" t="s">
        <v>152</v>
      </c>
      <c r="AY346" s="14" t="s">
        <v>151</v>
      </c>
      <c r="BE346" s="90">
        <f>IF(N346="základní",J346,0)</f>
        <v>0</v>
      </c>
      <c r="BF346" s="90">
        <f>IF(N346="snížená",J346,0)</f>
        <v>0</v>
      </c>
      <c r="BG346" s="90">
        <f>IF(N346="zákl. přenesená",J346,0)</f>
        <v>0</v>
      </c>
      <c r="BH346" s="90">
        <f>IF(N346="sníž. přenesená",J346,0)</f>
        <v>0</v>
      </c>
      <c r="BI346" s="90">
        <f>IF(N346="nulová",J346,0)</f>
        <v>0</v>
      </c>
      <c r="BJ346" s="14" t="s">
        <v>85</v>
      </c>
      <c r="BK346" s="90">
        <f>ROUND(I346*H346,2)</f>
        <v>0</v>
      </c>
      <c r="BL346" s="14" t="s">
        <v>228</v>
      </c>
      <c r="BM346" s="162" t="s">
        <v>891</v>
      </c>
    </row>
    <row r="347" spans="2:65" s="1" customFormat="1" ht="19.5">
      <c r="B347" s="30"/>
      <c r="D347" s="163" t="s">
        <v>161</v>
      </c>
      <c r="F347" s="164" t="s">
        <v>890</v>
      </c>
      <c r="I347" s="126"/>
      <c r="L347" s="30"/>
      <c r="M347" s="165"/>
      <c r="T347" s="52"/>
      <c r="AT347" s="14" t="s">
        <v>161</v>
      </c>
      <c r="AU347" s="14" t="s">
        <v>152</v>
      </c>
    </row>
    <row r="348" spans="2:65" s="1" customFormat="1" ht="24.2" customHeight="1">
      <c r="B348" s="30"/>
      <c r="C348" s="151" t="s">
        <v>892</v>
      </c>
      <c r="D348" s="151" t="s">
        <v>155</v>
      </c>
      <c r="E348" s="152" t="s">
        <v>893</v>
      </c>
      <c r="F348" s="153" t="s">
        <v>894</v>
      </c>
      <c r="G348" s="154" t="s">
        <v>219</v>
      </c>
      <c r="H348" s="155">
        <v>14</v>
      </c>
      <c r="I348" s="156"/>
      <c r="J348" s="157">
        <f>ROUND(I348*H348,2)</f>
        <v>0</v>
      </c>
      <c r="K348" s="158"/>
      <c r="L348" s="30"/>
      <c r="M348" s="159" t="s">
        <v>1</v>
      </c>
      <c r="N348" s="124" t="s">
        <v>42</v>
      </c>
      <c r="P348" s="160">
        <f>O348*H348</f>
        <v>0</v>
      </c>
      <c r="Q348" s="160">
        <v>0</v>
      </c>
      <c r="R348" s="160">
        <f>Q348*H348</f>
        <v>0</v>
      </c>
      <c r="S348" s="160">
        <v>3.0000000000000001E-3</v>
      </c>
      <c r="T348" s="161">
        <f>S348*H348</f>
        <v>4.2000000000000003E-2</v>
      </c>
      <c r="AR348" s="162" t="s">
        <v>228</v>
      </c>
      <c r="AT348" s="162" t="s">
        <v>155</v>
      </c>
      <c r="AU348" s="162" t="s">
        <v>152</v>
      </c>
      <c r="AY348" s="14" t="s">
        <v>151</v>
      </c>
      <c r="BE348" s="90">
        <f>IF(N348="základní",J348,0)</f>
        <v>0</v>
      </c>
      <c r="BF348" s="90">
        <f>IF(N348="snížená",J348,0)</f>
        <v>0</v>
      </c>
      <c r="BG348" s="90">
        <f>IF(N348="zákl. přenesená",J348,0)</f>
        <v>0</v>
      </c>
      <c r="BH348" s="90">
        <f>IF(N348="sníž. přenesená",J348,0)</f>
        <v>0</v>
      </c>
      <c r="BI348" s="90">
        <f>IF(N348="nulová",J348,0)</f>
        <v>0</v>
      </c>
      <c r="BJ348" s="14" t="s">
        <v>85</v>
      </c>
      <c r="BK348" s="90">
        <f>ROUND(I348*H348,2)</f>
        <v>0</v>
      </c>
      <c r="BL348" s="14" t="s">
        <v>228</v>
      </c>
      <c r="BM348" s="162" t="s">
        <v>895</v>
      </c>
    </row>
    <row r="349" spans="2:65" s="1" customFormat="1" ht="48.75">
      <c r="B349" s="30"/>
      <c r="D349" s="163" t="s">
        <v>161</v>
      </c>
      <c r="F349" s="164" t="s">
        <v>896</v>
      </c>
      <c r="I349" s="126"/>
      <c r="L349" s="30"/>
      <c r="M349" s="165"/>
      <c r="T349" s="52"/>
      <c r="AT349" s="14" t="s">
        <v>161</v>
      </c>
      <c r="AU349" s="14" t="s">
        <v>152</v>
      </c>
    </row>
    <row r="350" spans="2:65" s="11" customFormat="1" ht="22.9" customHeight="1">
      <c r="B350" s="139"/>
      <c r="D350" s="140" t="s">
        <v>76</v>
      </c>
      <c r="E350" s="149" t="s">
        <v>897</v>
      </c>
      <c r="F350" s="149" t="s">
        <v>898</v>
      </c>
      <c r="I350" s="142"/>
      <c r="J350" s="150">
        <f>BK350</f>
        <v>0</v>
      </c>
      <c r="L350" s="139"/>
      <c r="M350" s="144"/>
      <c r="P350" s="145">
        <f>P351+P409</f>
        <v>0</v>
      </c>
      <c r="R350" s="145">
        <f>R351+R409</f>
        <v>4.0560000000000013E-2</v>
      </c>
      <c r="T350" s="146">
        <f>T351+T409</f>
        <v>5.0000000000000002E-5</v>
      </c>
      <c r="AR350" s="140" t="s">
        <v>87</v>
      </c>
      <c r="AT350" s="147" t="s">
        <v>76</v>
      </c>
      <c r="AU350" s="147" t="s">
        <v>85</v>
      </c>
      <c r="AY350" s="140" t="s">
        <v>151</v>
      </c>
      <c r="BK350" s="148">
        <f>BK351+BK409</f>
        <v>0</v>
      </c>
    </row>
    <row r="351" spans="2:65" s="11" customFormat="1" ht="20.85" customHeight="1">
      <c r="B351" s="139"/>
      <c r="D351" s="140" t="s">
        <v>76</v>
      </c>
      <c r="E351" s="149" t="s">
        <v>899</v>
      </c>
      <c r="F351" s="149" t="s">
        <v>900</v>
      </c>
      <c r="I351" s="142"/>
      <c r="J351" s="150">
        <f>BK351</f>
        <v>0</v>
      </c>
      <c r="L351" s="139"/>
      <c r="M351" s="144"/>
      <c r="P351" s="145">
        <f>SUM(P352:P408)</f>
        <v>0</v>
      </c>
      <c r="R351" s="145">
        <f>SUM(R352:R408)</f>
        <v>4.0520000000000014E-2</v>
      </c>
      <c r="T351" s="146">
        <f>SUM(T352:T408)</f>
        <v>5.0000000000000002E-5</v>
      </c>
      <c r="AR351" s="140" t="s">
        <v>87</v>
      </c>
      <c r="AT351" s="147" t="s">
        <v>76</v>
      </c>
      <c r="AU351" s="147" t="s">
        <v>87</v>
      </c>
      <c r="AY351" s="140" t="s">
        <v>151</v>
      </c>
      <c r="BK351" s="148">
        <f>SUM(BK352:BK408)</f>
        <v>0</v>
      </c>
    </row>
    <row r="352" spans="2:65" s="1" customFormat="1" ht="24.2" customHeight="1">
      <c r="B352" s="30"/>
      <c r="C352" s="151" t="s">
        <v>901</v>
      </c>
      <c r="D352" s="151" t="s">
        <v>155</v>
      </c>
      <c r="E352" s="152" t="s">
        <v>902</v>
      </c>
      <c r="F352" s="153" t="s">
        <v>903</v>
      </c>
      <c r="G352" s="154" t="s">
        <v>290</v>
      </c>
      <c r="H352" s="155">
        <v>40</v>
      </c>
      <c r="I352" s="156"/>
      <c r="J352" s="157">
        <f>ROUND(I352*H352,2)</f>
        <v>0</v>
      </c>
      <c r="K352" s="158"/>
      <c r="L352" s="30"/>
      <c r="M352" s="159" t="s">
        <v>1</v>
      </c>
      <c r="N352" s="124" t="s">
        <v>42</v>
      </c>
      <c r="P352" s="160">
        <f>O352*H352</f>
        <v>0</v>
      </c>
      <c r="Q352" s="160">
        <v>0</v>
      </c>
      <c r="R352" s="160">
        <f>Q352*H352</f>
        <v>0</v>
      </c>
      <c r="S352" s="160">
        <v>0</v>
      </c>
      <c r="T352" s="161">
        <f>S352*H352</f>
        <v>0</v>
      </c>
      <c r="AR352" s="162" t="s">
        <v>228</v>
      </c>
      <c r="AT352" s="162" t="s">
        <v>155</v>
      </c>
      <c r="AU352" s="162" t="s">
        <v>152</v>
      </c>
      <c r="AY352" s="14" t="s">
        <v>151</v>
      </c>
      <c r="BE352" s="90">
        <f>IF(N352="základní",J352,0)</f>
        <v>0</v>
      </c>
      <c r="BF352" s="90">
        <f>IF(N352="snížená",J352,0)</f>
        <v>0</v>
      </c>
      <c r="BG352" s="90">
        <f>IF(N352="zákl. přenesená",J352,0)</f>
        <v>0</v>
      </c>
      <c r="BH352" s="90">
        <f>IF(N352="sníž. přenesená",J352,0)</f>
        <v>0</v>
      </c>
      <c r="BI352" s="90">
        <f>IF(N352="nulová",J352,0)</f>
        <v>0</v>
      </c>
      <c r="BJ352" s="14" t="s">
        <v>85</v>
      </c>
      <c r="BK352" s="90">
        <f>ROUND(I352*H352,2)</f>
        <v>0</v>
      </c>
      <c r="BL352" s="14" t="s">
        <v>228</v>
      </c>
      <c r="BM352" s="162" t="s">
        <v>904</v>
      </c>
    </row>
    <row r="353" spans="2:65" s="1" customFormat="1" ht="19.5">
      <c r="B353" s="30"/>
      <c r="D353" s="163" t="s">
        <v>161</v>
      </c>
      <c r="F353" s="164" t="s">
        <v>905</v>
      </c>
      <c r="I353" s="126"/>
      <c r="L353" s="30"/>
      <c r="M353" s="165"/>
      <c r="T353" s="52"/>
      <c r="AT353" s="14" t="s">
        <v>161</v>
      </c>
      <c r="AU353" s="14" t="s">
        <v>152</v>
      </c>
    </row>
    <row r="354" spans="2:65" s="1" customFormat="1" ht="24.2" customHeight="1">
      <c r="B354" s="30"/>
      <c r="C354" s="166" t="s">
        <v>906</v>
      </c>
      <c r="D354" s="166" t="s">
        <v>216</v>
      </c>
      <c r="E354" s="167" t="s">
        <v>907</v>
      </c>
      <c r="F354" s="168" t="s">
        <v>789</v>
      </c>
      <c r="G354" s="169" t="s">
        <v>290</v>
      </c>
      <c r="H354" s="170">
        <v>10</v>
      </c>
      <c r="I354" s="171"/>
      <c r="J354" s="172">
        <f>ROUND(I354*H354,2)</f>
        <v>0</v>
      </c>
      <c r="K354" s="173"/>
      <c r="L354" s="174"/>
      <c r="M354" s="175" t="s">
        <v>1</v>
      </c>
      <c r="N354" s="176" t="s">
        <v>42</v>
      </c>
      <c r="P354" s="160">
        <f>O354*H354</f>
        <v>0</v>
      </c>
      <c r="Q354" s="160">
        <v>6.9999999999999994E-5</v>
      </c>
      <c r="R354" s="160">
        <f>Q354*H354</f>
        <v>6.9999999999999988E-4</v>
      </c>
      <c r="S354" s="160">
        <v>0</v>
      </c>
      <c r="T354" s="161">
        <f>S354*H354</f>
        <v>0</v>
      </c>
      <c r="AR354" s="162" t="s">
        <v>277</v>
      </c>
      <c r="AT354" s="162" t="s">
        <v>216</v>
      </c>
      <c r="AU354" s="162" t="s">
        <v>152</v>
      </c>
      <c r="AY354" s="14" t="s">
        <v>151</v>
      </c>
      <c r="BE354" s="90">
        <f>IF(N354="základní",J354,0)</f>
        <v>0</v>
      </c>
      <c r="BF354" s="90">
        <f>IF(N354="snížená",J354,0)</f>
        <v>0</v>
      </c>
      <c r="BG354" s="90">
        <f>IF(N354="zákl. přenesená",J354,0)</f>
        <v>0</v>
      </c>
      <c r="BH354" s="90">
        <f>IF(N354="sníž. přenesená",J354,0)</f>
        <v>0</v>
      </c>
      <c r="BI354" s="90">
        <f>IF(N354="nulová",J354,0)</f>
        <v>0</v>
      </c>
      <c r="BJ354" s="14" t="s">
        <v>85</v>
      </c>
      <c r="BK354" s="90">
        <f>ROUND(I354*H354,2)</f>
        <v>0</v>
      </c>
      <c r="BL354" s="14" t="s">
        <v>228</v>
      </c>
      <c r="BM354" s="162" t="s">
        <v>908</v>
      </c>
    </row>
    <row r="355" spans="2:65" s="1" customFormat="1">
      <c r="B355" s="30"/>
      <c r="D355" s="163" t="s">
        <v>161</v>
      </c>
      <c r="F355" s="164" t="s">
        <v>789</v>
      </c>
      <c r="I355" s="126"/>
      <c r="L355" s="30"/>
      <c r="M355" s="165"/>
      <c r="T355" s="52"/>
      <c r="AT355" s="14" t="s">
        <v>161</v>
      </c>
      <c r="AU355" s="14" t="s">
        <v>152</v>
      </c>
    </row>
    <row r="356" spans="2:65" s="12" customFormat="1">
      <c r="B356" s="177"/>
      <c r="D356" s="163" t="s">
        <v>280</v>
      </c>
      <c r="F356" s="178" t="s">
        <v>909</v>
      </c>
      <c r="H356" s="179">
        <v>10</v>
      </c>
      <c r="I356" s="180"/>
      <c r="L356" s="177"/>
      <c r="M356" s="181"/>
      <c r="T356" s="182"/>
      <c r="AT356" s="183" t="s">
        <v>280</v>
      </c>
      <c r="AU356" s="183" t="s">
        <v>152</v>
      </c>
      <c r="AV356" s="12" t="s">
        <v>87</v>
      </c>
      <c r="AW356" s="12" t="s">
        <v>4</v>
      </c>
      <c r="AX356" s="12" t="s">
        <v>85</v>
      </c>
      <c r="AY356" s="183" t="s">
        <v>151</v>
      </c>
    </row>
    <row r="357" spans="2:65" s="1" customFormat="1" ht="24.2" customHeight="1">
      <c r="B357" s="30"/>
      <c r="C357" s="166" t="s">
        <v>910</v>
      </c>
      <c r="D357" s="166" t="s">
        <v>216</v>
      </c>
      <c r="E357" s="167" t="s">
        <v>911</v>
      </c>
      <c r="F357" s="168" t="s">
        <v>912</v>
      </c>
      <c r="G357" s="169" t="s">
        <v>290</v>
      </c>
      <c r="H357" s="170">
        <v>20</v>
      </c>
      <c r="I357" s="171"/>
      <c r="J357" s="172">
        <f>ROUND(I357*H357,2)</f>
        <v>0</v>
      </c>
      <c r="K357" s="173"/>
      <c r="L357" s="174"/>
      <c r="M357" s="175" t="s">
        <v>1</v>
      </c>
      <c r="N357" s="176" t="s">
        <v>42</v>
      </c>
      <c r="P357" s="160">
        <f>O357*H357</f>
        <v>0</v>
      </c>
      <c r="Q357" s="160">
        <v>6.9999999999999994E-5</v>
      </c>
      <c r="R357" s="160">
        <f>Q357*H357</f>
        <v>1.3999999999999998E-3</v>
      </c>
      <c r="S357" s="160">
        <v>0</v>
      </c>
      <c r="T357" s="161">
        <f>S357*H357</f>
        <v>0</v>
      </c>
      <c r="AR357" s="162" t="s">
        <v>277</v>
      </c>
      <c r="AT357" s="162" t="s">
        <v>216</v>
      </c>
      <c r="AU357" s="162" t="s">
        <v>152</v>
      </c>
      <c r="AY357" s="14" t="s">
        <v>151</v>
      </c>
      <c r="BE357" s="90">
        <f>IF(N357="základní",J357,0)</f>
        <v>0</v>
      </c>
      <c r="BF357" s="90">
        <f>IF(N357="snížená",J357,0)</f>
        <v>0</v>
      </c>
      <c r="BG357" s="90">
        <f>IF(N357="zákl. přenesená",J357,0)</f>
        <v>0</v>
      </c>
      <c r="BH357" s="90">
        <f>IF(N357="sníž. přenesená",J357,0)</f>
        <v>0</v>
      </c>
      <c r="BI357" s="90">
        <f>IF(N357="nulová",J357,0)</f>
        <v>0</v>
      </c>
      <c r="BJ357" s="14" t="s">
        <v>85</v>
      </c>
      <c r="BK357" s="90">
        <f>ROUND(I357*H357,2)</f>
        <v>0</v>
      </c>
      <c r="BL357" s="14" t="s">
        <v>228</v>
      </c>
      <c r="BM357" s="162" t="s">
        <v>913</v>
      </c>
    </row>
    <row r="358" spans="2:65" s="1" customFormat="1">
      <c r="B358" s="30"/>
      <c r="D358" s="163" t="s">
        <v>161</v>
      </c>
      <c r="F358" s="164" t="s">
        <v>912</v>
      </c>
      <c r="I358" s="126"/>
      <c r="L358" s="30"/>
      <c r="M358" s="165"/>
      <c r="T358" s="52"/>
      <c r="AT358" s="14" t="s">
        <v>161</v>
      </c>
      <c r="AU358" s="14" t="s">
        <v>152</v>
      </c>
    </row>
    <row r="359" spans="2:65" s="12" customFormat="1">
      <c r="B359" s="177"/>
      <c r="D359" s="163" t="s">
        <v>280</v>
      </c>
      <c r="F359" s="178" t="s">
        <v>764</v>
      </c>
      <c r="H359" s="179">
        <v>20</v>
      </c>
      <c r="I359" s="180"/>
      <c r="L359" s="177"/>
      <c r="M359" s="181"/>
      <c r="T359" s="182"/>
      <c r="AT359" s="183" t="s">
        <v>280</v>
      </c>
      <c r="AU359" s="183" t="s">
        <v>152</v>
      </c>
      <c r="AV359" s="12" t="s">
        <v>87</v>
      </c>
      <c r="AW359" s="12" t="s">
        <v>4</v>
      </c>
      <c r="AX359" s="12" t="s">
        <v>85</v>
      </c>
      <c r="AY359" s="183" t="s">
        <v>151</v>
      </c>
    </row>
    <row r="360" spans="2:65" s="1" customFormat="1" ht="24.2" customHeight="1">
      <c r="B360" s="30"/>
      <c r="C360" s="166" t="s">
        <v>154</v>
      </c>
      <c r="D360" s="166" t="s">
        <v>216</v>
      </c>
      <c r="E360" s="167" t="s">
        <v>761</v>
      </c>
      <c r="F360" s="168" t="s">
        <v>762</v>
      </c>
      <c r="G360" s="169" t="s">
        <v>290</v>
      </c>
      <c r="H360" s="170">
        <v>10</v>
      </c>
      <c r="I360" s="171"/>
      <c r="J360" s="172">
        <f>ROUND(I360*H360,2)</f>
        <v>0</v>
      </c>
      <c r="K360" s="173"/>
      <c r="L360" s="174"/>
      <c r="M360" s="175" t="s">
        <v>1</v>
      </c>
      <c r="N360" s="176" t="s">
        <v>42</v>
      </c>
      <c r="P360" s="160">
        <f>O360*H360</f>
        <v>0</v>
      </c>
      <c r="Q360" s="160">
        <v>6.9999999999999994E-5</v>
      </c>
      <c r="R360" s="160">
        <f>Q360*H360</f>
        <v>6.9999999999999988E-4</v>
      </c>
      <c r="S360" s="160">
        <v>0</v>
      </c>
      <c r="T360" s="161">
        <f>S360*H360</f>
        <v>0</v>
      </c>
      <c r="AR360" s="162" t="s">
        <v>277</v>
      </c>
      <c r="AT360" s="162" t="s">
        <v>216</v>
      </c>
      <c r="AU360" s="162" t="s">
        <v>152</v>
      </c>
      <c r="AY360" s="14" t="s">
        <v>151</v>
      </c>
      <c r="BE360" s="90">
        <f>IF(N360="základní",J360,0)</f>
        <v>0</v>
      </c>
      <c r="BF360" s="90">
        <f>IF(N360="snížená",J360,0)</f>
        <v>0</v>
      </c>
      <c r="BG360" s="90">
        <f>IF(N360="zákl. přenesená",J360,0)</f>
        <v>0</v>
      </c>
      <c r="BH360" s="90">
        <f>IF(N360="sníž. přenesená",J360,0)</f>
        <v>0</v>
      </c>
      <c r="BI360" s="90">
        <f>IF(N360="nulová",J360,0)</f>
        <v>0</v>
      </c>
      <c r="BJ360" s="14" t="s">
        <v>85</v>
      </c>
      <c r="BK360" s="90">
        <f>ROUND(I360*H360,2)</f>
        <v>0</v>
      </c>
      <c r="BL360" s="14" t="s">
        <v>228</v>
      </c>
      <c r="BM360" s="162" t="s">
        <v>914</v>
      </c>
    </row>
    <row r="361" spans="2:65" s="1" customFormat="1">
      <c r="B361" s="30"/>
      <c r="D361" s="163" t="s">
        <v>161</v>
      </c>
      <c r="F361" s="164" t="s">
        <v>762</v>
      </c>
      <c r="I361" s="126"/>
      <c r="L361" s="30"/>
      <c r="M361" s="165"/>
      <c r="T361" s="52"/>
      <c r="AT361" s="14" t="s">
        <v>161</v>
      </c>
      <c r="AU361" s="14" t="s">
        <v>152</v>
      </c>
    </row>
    <row r="362" spans="2:65" s="12" customFormat="1">
      <c r="B362" s="177"/>
      <c r="D362" s="163" t="s">
        <v>280</v>
      </c>
      <c r="F362" s="178" t="s">
        <v>909</v>
      </c>
      <c r="H362" s="179">
        <v>10</v>
      </c>
      <c r="I362" s="180"/>
      <c r="L362" s="177"/>
      <c r="M362" s="181"/>
      <c r="T362" s="182"/>
      <c r="AT362" s="183" t="s">
        <v>280</v>
      </c>
      <c r="AU362" s="183" t="s">
        <v>152</v>
      </c>
      <c r="AV362" s="12" t="s">
        <v>87</v>
      </c>
      <c r="AW362" s="12" t="s">
        <v>4</v>
      </c>
      <c r="AX362" s="12" t="s">
        <v>85</v>
      </c>
      <c r="AY362" s="183" t="s">
        <v>151</v>
      </c>
    </row>
    <row r="363" spans="2:65" s="1" customFormat="1" ht="24.2" customHeight="1">
      <c r="B363" s="30"/>
      <c r="C363" s="151" t="s">
        <v>164</v>
      </c>
      <c r="D363" s="151" t="s">
        <v>155</v>
      </c>
      <c r="E363" s="152" t="s">
        <v>915</v>
      </c>
      <c r="F363" s="153" t="s">
        <v>916</v>
      </c>
      <c r="G363" s="154" t="s">
        <v>290</v>
      </c>
      <c r="H363" s="155">
        <v>900</v>
      </c>
      <c r="I363" s="156"/>
      <c r="J363" s="157">
        <f>ROUND(I363*H363,2)</f>
        <v>0</v>
      </c>
      <c r="K363" s="158"/>
      <c r="L363" s="30"/>
      <c r="M363" s="159" t="s">
        <v>1</v>
      </c>
      <c r="N363" s="124" t="s">
        <v>42</v>
      </c>
      <c r="P363" s="160">
        <f>O363*H363</f>
        <v>0</v>
      </c>
      <c r="Q363" s="160">
        <v>0</v>
      </c>
      <c r="R363" s="160">
        <f>Q363*H363</f>
        <v>0</v>
      </c>
      <c r="S363" s="160">
        <v>0</v>
      </c>
      <c r="T363" s="161">
        <f>S363*H363</f>
        <v>0</v>
      </c>
      <c r="AR363" s="162" t="s">
        <v>228</v>
      </c>
      <c r="AT363" s="162" t="s">
        <v>155</v>
      </c>
      <c r="AU363" s="162" t="s">
        <v>152</v>
      </c>
      <c r="AY363" s="14" t="s">
        <v>151</v>
      </c>
      <c r="BE363" s="90">
        <f>IF(N363="základní",J363,0)</f>
        <v>0</v>
      </c>
      <c r="BF363" s="90">
        <f>IF(N363="snížená",J363,0)</f>
        <v>0</v>
      </c>
      <c r="BG363" s="90">
        <f>IF(N363="zákl. přenesená",J363,0)</f>
        <v>0</v>
      </c>
      <c r="BH363" s="90">
        <f>IF(N363="sníž. přenesená",J363,0)</f>
        <v>0</v>
      </c>
      <c r="BI363" s="90">
        <f>IF(N363="nulová",J363,0)</f>
        <v>0</v>
      </c>
      <c r="BJ363" s="14" t="s">
        <v>85</v>
      </c>
      <c r="BK363" s="90">
        <f>ROUND(I363*H363,2)</f>
        <v>0</v>
      </c>
      <c r="BL363" s="14" t="s">
        <v>228</v>
      </c>
      <c r="BM363" s="162" t="s">
        <v>917</v>
      </c>
    </row>
    <row r="364" spans="2:65" s="1" customFormat="1">
      <c r="B364" s="30"/>
      <c r="D364" s="163" t="s">
        <v>161</v>
      </c>
      <c r="F364" s="164" t="s">
        <v>916</v>
      </c>
      <c r="I364" s="126"/>
      <c r="L364" s="30"/>
      <c r="M364" s="165"/>
      <c r="T364" s="52"/>
      <c r="AT364" s="14" t="s">
        <v>161</v>
      </c>
      <c r="AU364" s="14" t="s">
        <v>152</v>
      </c>
    </row>
    <row r="365" spans="2:65" s="1" customFormat="1" ht="24.2" customHeight="1">
      <c r="B365" s="30"/>
      <c r="C365" s="166" t="s">
        <v>169</v>
      </c>
      <c r="D365" s="166" t="s">
        <v>216</v>
      </c>
      <c r="E365" s="167" t="s">
        <v>918</v>
      </c>
      <c r="F365" s="168" t="s">
        <v>919</v>
      </c>
      <c r="G365" s="169" t="s">
        <v>290</v>
      </c>
      <c r="H365" s="170">
        <v>900</v>
      </c>
      <c r="I365" s="171"/>
      <c r="J365" s="172">
        <f>ROUND(I365*H365,2)</f>
        <v>0</v>
      </c>
      <c r="K365" s="173"/>
      <c r="L365" s="174"/>
      <c r="M365" s="175" t="s">
        <v>1</v>
      </c>
      <c r="N365" s="176" t="s">
        <v>42</v>
      </c>
      <c r="P365" s="160">
        <f>O365*H365</f>
        <v>0</v>
      </c>
      <c r="Q365" s="160">
        <v>4.0000000000000003E-5</v>
      </c>
      <c r="R365" s="160">
        <f>Q365*H365</f>
        <v>3.6000000000000004E-2</v>
      </c>
      <c r="S365" s="160">
        <v>0</v>
      </c>
      <c r="T365" s="161">
        <f>S365*H365</f>
        <v>0</v>
      </c>
      <c r="AR365" s="162" t="s">
        <v>277</v>
      </c>
      <c r="AT365" s="162" t="s">
        <v>216</v>
      </c>
      <c r="AU365" s="162" t="s">
        <v>152</v>
      </c>
      <c r="AY365" s="14" t="s">
        <v>151</v>
      </c>
      <c r="BE365" s="90">
        <f>IF(N365="základní",J365,0)</f>
        <v>0</v>
      </c>
      <c r="BF365" s="90">
        <f>IF(N365="snížená",J365,0)</f>
        <v>0</v>
      </c>
      <c r="BG365" s="90">
        <f>IF(N365="zákl. přenesená",J365,0)</f>
        <v>0</v>
      </c>
      <c r="BH365" s="90">
        <f>IF(N365="sníž. přenesená",J365,0)</f>
        <v>0</v>
      </c>
      <c r="BI365" s="90">
        <f>IF(N365="nulová",J365,0)</f>
        <v>0</v>
      </c>
      <c r="BJ365" s="14" t="s">
        <v>85</v>
      </c>
      <c r="BK365" s="90">
        <f>ROUND(I365*H365,2)</f>
        <v>0</v>
      </c>
      <c r="BL365" s="14" t="s">
        <v>228</v>
      </c>
      <c r="BM365" s="162" t="s">
        <v>920</v>
      </c>
    </row>
    <row r="366" spans="2:65" s="1" customFormat="1" ht="19.5">
      <c r="B366" s="30"/>
      <c r="D366" s="163" t="s">
        <v>161</v>
      </c>
      <c r="F366" s="164" t="s">
        <v>919</v>
      </c>
      <c r="I366" s="126"/>
      <c r="L366" s="30"/>
      <c r="M366" s="165"/>
      <c r="T366" s="52"/>
      <c r="AT366" s="14" t="s">
        <v>161</v>
      </c>
      <c r="AU366" s="14" t="s">
        <v>152</v>
      </c>
    </row>
    <row r="367" spans="2:65" s="1" customFormat="1" ht="24.2" customHeight="1">
      <c r="B367" s="30"/>
      <c r="C367" s="151" t="s">
        <v>490</v>
      </c>
      <c r="D367" s="151" t="s">
        <v>155</v>
      </c>
      <c r="E367" s="152" t="s">
        <v>921</v>
      </c>
      <c r="F367" s="153" t="s">
        <v>922</v>
      </c>
      <c r="G367" s="154" t="s">
        <v>219</v>
      </c>
      <c r="H367" s="155">
        <v>41</v>
      </c>
      <c r="I367" s="156"/>
      <c r="J367" s="157">
        <f>ROUND(I367*H367,2)</f>
        <v>0</v>
      </c>
      <c r="K367" s="158"/>
      <c r="L367" s="30"/>
      <c r="M367" s="159" t="s">
        <v>1</v>
      </c>
      <c r="N367" s="124" t="s">
        <v>42</v>
      </c>
      <c r="P367" s="160">
        <f>O367*H367</f>
        <v>0</v>
      </c>
      <c r="Q367" s="160">
        <v>0</v>
      </c>
      <c r="R367" s="160">
        <f>Q367*H367</f>
        <v>0</v>
      </c>
      <c r="S367" s="160">
        <v>0</v>
      </c>
      <c r="T367" s="161">
        <f>S367*H367</f>
        <v>0</v>
      </c>
      <c r="AR367" s="162" t="s">
        <v>228</v>
      </c>
      <c r="AT367" s="162" t="s">
        <v>155</v>
      </c>
      <c r="AU367" s="162" t="s">
        <v>152</v>
      </c>
      <c r="AY367" s="14" t="s">
        <v>151</v>
      </c>
      <c r="BE367" s="90">
        <f>IF(N367="základní",J367,0)</f>
        <v>0</v>
      </c>
      <c r="BF367" s="90">
        <f>IF(N367="snížená",J367,0)</f>
        <v>0</v>
      </c>
      <c r="BG367" s="90">
        <f>IF(N367="zákl. přenesená",J367,0)</f>
        <v>0</v>
      </c>
      <c r="BH367" s="90">
        <f>IF(N367="sníž. přenesená",J367,0)</f>
        <v>0</v>
      </c>
      <c r="BI367" s="90">
        <f>IF(N367="nulová",J367,0)</f>
        <v>0</v>
      </c>
      <c r="BJ367" s="14" t="s">
        <v>85</v>
      </c>
      <c r="BK367" s="90">
        <f>ROUND(I367*H367,2)</f>
        <v>0</v>
      </c>
      <c r="BL367" s="14" t="s">
        <v>228</v>
      </c>
      <c r="BM367" s="162" t="s">
        <v>923</v>
      </c>
    </row>
    <row r="368" spans="2:65" s="1" customFormat="1" ht="19.5">
      <c r="B368" s="30"/>
      <c r="D368" s="163" t="s">
        <v>161</v>
      </c>
      <c r="F368" s="164" t="s">
        <v>922</v>
      </c>
      <c r="I368" s="126"/>
      <c r="L368" s="30"/>
      <c r="M368" s="165"/>
      <c r="T368" s="52"/>
      <c r="AT368" s="14" t="s">
        <v>161</v>
      </c>
      <c r="AU368" s="14" t="s">
        <v>152</v>
      </c>
    </row>
    <row r="369" spans="2:65" s="1" customFormat="1" ht="24.2" customHeight="1">
      <c r="B369" s="30"/>
      <c r="C369" s="166" t="s">
        <v>241</v>
      </c>
      <c r="D369" s="166" t="s">
        <v>216</v>
      </c>
      <c r="E369" s="167" t="s">
        <v>924</v>
      </c>
      <c r="F369" s="168" t="s">
        <v>925</v>
      </c>
      <c r="G369" s="169" t="s">
        <v>219</v>
      </c>
      <c r="H369" s="170">
        <v>41</v>
      </c>
      <c r="I369" s="171"/>
      <c r="J369" s="172">
        <f>ROUND(I369*H369,2)</f>
        <v>0</v>
      </c>
      <c r="K369" s="173"/>
      <c r="L369" s="174"/>
      <c r="M369" s="175" t="s">
        <v>1</v>
      </c>
      <c r="N369" s="176" t="s">
        <v>42</v>
      </c>
      <c r="P369" s="160">
        <f>O369*H369</f>
        <v>0</v>
      </c>
      <c r="Q369" s="160">
        <v>2.0000000000000002E-5</v>
      </c>
      <c r="R369" s="160">
        <f>Q369*H369</f>
        <v>8.2000000000000009E-4</v>
      </c>
      <c r="S369" s="160">
        <v>0</v>
      </c>
      <c r="T369" s="161">
        <f>S369*H369</f>
        <v>0</v>
      </c>
      <c r="AR369" s="162" t="s">
        <v>277</v>
      </c>
      <c r="AT369" s="162" t="s">
        <v>216</v>
      </c>
      <c r="AU369" s="162" t="s">
        <v>152</v>
      </c>
      <c r="AY369" s="14" t="s">
        <v>151</v>
      </c>
      <c r="BE369" s="90">
        <f>IF(N369="základní",J369,0)</f>
        <v>0</v>
      </c>
      <c r="BF369" s="90">
        <f>IF(N369="snížená",J369,0)</f>
        <v>0</v>
      </c>
      <c r="BG369" s="90">
        <f>IF(N369="zákl. přenesená",J369,0)</f>
        <v>0</v>
      </c>
      <c r="BH369" s="90">
        <f>IF(N369="sníž. přenesená",J369,0)</f>
        <v>0</v>
      </c>
      <c r="BI369" s="90">
        <f>IF(N369="nulová",J369,0)</f>
        <v>0</v>
      </c>
      <c r="BJ369" s="14" t="s">
        <v>85</v>
      </c>
      <c r="BK369" s="90">
        <f>ROUND(I369*H369,2)</f>
        <v>0</v>
      </c>
      <c r="BL369" s="14" t="s">
        <v>228</v>
      </c>
      <c r="BM369" s="162" t="s">
        <v>926</v>
      </c>
    </row>
    <row r="370" spans="2:65" s="1" customFormat="1" ht="19.5">
      <c r="B370" s="30"/>
      <c r="D370" s="163" t="s">
        <v>161</v>
      </c>
      <c r="F370" s="164" t="s">
        <v>925</v>
      </c>
      <c r="I370" s="126"/>
      <c r="L370" s="30"/>
      <c r="M370" s="165"/>
      <c r="T370" s="52"/>
      <c r="AT370" s="14" t="s">
        <v>161</v>
      </c>
      <c r="AU370" s="14" t="s">
        <v>152</v>
      </c>
    </row>
    <row r="371" spans="2:65" s="1" customFormat="1" ht="24.2" customHeight="1">
      <c r="B371" s="30"/>
      <c r="C371" s="151" t="s">
        <v>927</v>
      </c>
      <c r="D371" s="151" t="s">
        <v>155</v>
      </c>
      <c r="E371" s="152" t="s">
        <v>928</v>
      </c>
      <c r="F371" s="153" t="s">
        <v>929</v>
      </c>
      <c r="G371" s="154" t="s">
        <v>219</v>
      </c>
      <c r="H371" s="155">
        <v>41</v>
      </c>
      <c r="I371" s="156"/>
      <c r="J371" s="157">
        <f>ROUND(I371*H371,2)</f>
        <v>0</v>
      </c>
      <c r="K371" s="158"/>
      <c r="L371" s="30"/>
      <c r="M371" s="159" t="s">
        <v>1</v>
      </c>
      <c r="N371" s="124" t="s">
        <v>42</v>
      </c>
      <c r="P371" s="160">
        <f>O371*H371</f>
        <v>0</v>
      </c>
      <c r="Q371" s="160">
        <v>0</v>
      </c>
      <c r="R371" s="160">
        <f>Q371*H371</f>
        <v>0</v>
      </c>
      <c r="S371" s="160">
        <v>0</v>
      </c>
      <c r="T371" s="161">
        <f>S371*H371</f>
        <v>0</v>
      </c>
      <c r="AR371" s="162" t="s">
        <v>228</v>
      </c>
      <c r="AT371" s="162" t="s">
        <v>155</v>
      </c>
      <c r="AU371" s="162" t="s">
        <v>152</v>
      </c>
      <c r="AY371" s="14" t="s">
        <v>151</v>
      </c>
      <c r="BE371" s="90">
        <f>IF(N371="základní",J371,0)</f>
        <v>0</v>
      </c>
      <c r="BF371" s="90">
        <f>IF(N371="snížená",J371,0)</f>
        <v>0</v>
      </c>
      <c r="BG371" s="90">
        <f>IF(N371="zákl. přenesená",J371,0)</f>
        <v>0</v>
      </c>
      <c r="BH371" s="90">
        <f>IF(N371="sníž. přenesená",J371,0)</f>
        <v>0</v>
      </c>
      <c r="BI371" s="90">
        <f>IF(N371="nulová",J371,0)</f>
        <v>0</v>
      </c>
      <c r="BJ371" s="14" t="s">
        <v>85</v>
      </c>
      <c r="BK371" s="90">
        <f>ROUND(I371*H371,2)</f>
        <v>0</v>
      </c>
      <c r="BL371" s="14" t="s">
        <v>228</v>
      </c>
      <c r="BM371" s="162" t="s">
        <v>930</v>
      </c>
    </row>
    <row r="372" spans="2:65" s="1" customFormat="1" ht="19.5">
      <c r="B372" s="30"/>
      <c r="D372" s="163" t="s">
        <v>161</v>
      </c>
      <c r="F372" s="164" t="s">
        <v>929</v>
      </c>
      <c r="I372" s="126"/>
      <c r="L372" s="30"/>
      <c r="M372" s="165"/>
      <c r="T372" s="52"/>
      <c r="AT372" s="14" t="s">
        <v>161</v>
      </c>
      <c r="AU372" s="14" t="s">
        <v>152</v>
      </c>
    </row>
    <row r="373" spans="2:65" s="1" customFormat="1" ht="16.5" customHeight="1">
      <c r="B373" s="30"/>
      <c r="C373" s="151" t="s">
        <v>477</v>
      </c>
      <c r="D373" s="151" t="s">
        <v>155</v>
      </c>
      <c r="E373" s="152" t="s">
        <v>931</v>
      </c>
      <c r="F373" s="153" t="s">
        <v>932</v>
      </c>
      <c r="G373" s="154" t="s">
        <v>219</v>
      </c>
      <c r="H373" s="155">
        <v>1</v>
      </c>
      <c r="I373" s="156"/>
      <c r="J373" s="157">
        <f>ROUND(I373*H373,2)</f>
        <v>0</v>
      </c>
      <c r="K373" s="158"/>
      <c r="L373" s="30"/>
      <c r="M373" s="159" t="s">
        <v>1</v>
      </c>
      <c r="N373" s="124" t="s">
        <v>42</v>
      </c>
      <c r="P373" s="160">
        <f>O373*H373</f>
        <v>0</v>
      </c>
      <c r="Q373" s="160">
        <v>0</v>
      </c>
      <c r="R373" s="160">
        <f>Q373*H373</f>
        <v>0</v>
      </c>
      <c r="S373" s="160">
        <v>0</v>
      </c>
      <c r="T373" s="161">
        <f>S373*H373</f>
        <v>0</v>
      </c>
      <c r="AR373" s="162" t="s">
        <v>228</v>
      </c>
      <c r="AT373" s="162" t="s">
        <v>155</v>
      </c>
      <c r="AU373" s="162" t="s">
        <v>152</v>
      </c>
      <c r="AY373" s="14" t="s">
        <v>151</v>
      </c>
      <c r="BE373" s="90">
        <f>IF(N373="základní",J373,0)</f>
        <v>0</v>
      </c>
      <c r="BF373" s="90">
        <f>IF(N373="snížená",J373,0)</f>
        <v>0</v>
      </c>
      <c r="BG373" s="90">
        <f>IF(N373="zákl. přenesená",J373,0)</f>
        <v>0</v>
      </c>
      <c r="BH373" s="90">
        <f>IF(N373="sníž. přenesená",J373,0)</f>
        <v>0</v>
      </c>
      <c r="BI373" s="90">
        <f>IF(N373="nulová",J373,0)</f>
        <v>0</v>
      </c>
      <c r="BJ373" s="14" t="s">
        <v>85</v>
      </c>
      <c r="BK373" s="90">
        <f>ROUND(I373*H373,2)</f>
        <v>0</v>
      </c>
      <c r="BL373" s="14" t="s">
        <v>228</v>
      </c>
      <c r="BM373" s="162" t="s">
        <v>933</v>
      </c>
    </row>
    <row r="374" spans="2:65" s="1" customFormat="1">
      <c r="B374" s="30"/>
      <c r="D374" s="163" t="s">
        <v>161</v>
      </c>
      <c r="F374" s="164" t="s">
        <v>934</v>
      </c>
      <c r="I374" s="126"/>
      <c r="L374" s="30"/>
      <c r="M374" s="165"/>
      <c r="T374" s="52"/>
      <c r="AT374" s="14" t="s">
        <v>161</v>
      </c>
      <c r="AU374" s="14" t="s">
        <v>152</v>
      </c>
    </row>
    <row r="375" spans="2:65" s="1" customFormat="1" ht="24.2" customHeight="1">
      <c r="B375" s="30"/>
      <c r="C375" s="166" t="s">
        <v>344</v>
      </c>
      <c r="D375" s="166" t="s">
        <v>216</v>
      </c>
      <c r="E375" s="167" t="s">
        <v>935</v>
      </c>
      <c r="F375" s="168" t="s">
        <v>936</v>
      </c>
      <c r="G375" s="169" t="s">
        <v>219</v>
      </c>
      <c r="H375" s="170">
        <v>1</v>
      </c>
      <c r="I375" s="171"/>
      <c r="J375" s="172">
        <f>ROUND(I375*H375,2)</f>
        <v>0</v>
      </c>
      <c r="K375" s="173"/>
      <c r="L375" s="174"/>
      <c r="M375" s="175" t="s">
        <v>1</v>
      </c>
      <c r="N375" s="176" t="s">
        <v>42</v>
      </c>
      <c r="P375" s="160">
        <f>O375*H375</f>
        <v>0</v>
      </c>
      <c r="Q375" s="160">
        <v>1E-4</v>
      </c>
      <c r="R375" s="160">
        <f>Q375*H375</f>
        <v>1E-4</v>
      </c>
      <c r="S375" s="160">
        <v>0</v>
      </c>
      <c r="T375" s="161">
        <f>S375*H375</f>
        <v>0</v>
      </c>
      <c r="AR375" s="162" t="s">
        <v>277</v>
      </c>
      <c r="AT375" s="162" t="s">
        <v>216</v>
      </c>
      <c r="AU375" s="162" t="s">
        <v>152</v>
      </c>
      <c r="AY375" s="14" t="s">
        <v>151</v>
      </c>
      <c r="BE375" s="90">
        <f>IF(N375="základní",J375,0)</f>
        <v>0</v>
      </c>
      <c r="BF375" s="90">
        <f>IF(N375="snížená",J375,0)</f>
        <v>0</v>
      </c>
      <c r="BG375" s="90">
        <f>IF(N375="zákl. přenesená",J375,0)</f>
        <v>0</v>
      </c>
      <c r="BH375" s="90">
        <f>IF(N375="sníž. přenesená",J375,0)</f>
        <v>0</v>
      </c>
      <c r="BI375" s="90">
        <f>IF(N375="nulová",J375,0)</f>
        <v>0</v>
      </c>
      <c r="BJ375" s="14" t="s">
        <v>85</v>
      </c>
      <c r="BK375" s="90">
        <f>ROUND(I375*H375,2)</f>
        <v>0</v>
      </c>
      <c r="BL375" s="14" t="s">
        <v>228</v>
      </c>
      <c r="BM375" s="162" t="s">
        <v>937</v>
      </c>
    </row>
    <row r="376" spans="2:65" s="1" customFormat="1" ht="19.5">
      <c r="B376" s="30"/>
      <c r="D376" s="163" t="s">
        <v>161</v>
      </c>
      <c r="F376" s="164" t="s">
        <v>936</v>
      </c>
      <c r="I376" s="126"/>
      <c r="L376" s="30"/>
      <c r="M376" s="165"/>
      <c r="T376" s="52"/>
      <c r="AT376" s="14" t="s">
        <v>161</v>
      </c>
      <c r="AU376" s="14" t="s">
        <v>152</v>
      </c>
    </row>
    <row r="377" spans="2:65" s="1" customFormat="1" ht="16.5" customHeight="1">
      <c r="B377" s="30"/>
      <c r="C377" s="151" t="s">
        <v>354</v>
      </c>
      <c r="D377" s="151" t="s">
        <v>155</v>
      </c>
      <c r="E377" s="152" t="s">
        <v>938</v>
      </c>
      <c r="F377" s="153" t="s">
        <v>939</v>
      </c>
      <c r="G377" s="154" t="s">
        <v>219</v>
      </c>
      <c r="H377" s="155">
        <v>1</v>
      </c>
      <c r="I377" s="156"/>
      <c r="J377" s="157">
        <f>ROUND(I377*H377,2)</f>
        <v>0</v>
      </c>
      <c r="K377" s="158"/>
      <c r="L377" s="30"/>
      <c r="M377" s="159" t="s">
        <v>1</v>
      </c>
      <c r="N377" s="124" t="s">
        <v>42</v>
      </c>
      <c r="P377" s="160">
        <f>O377*H377</f>
        <v>0</v>
      </c>
      <c r="Q377" s="160">
        <v>0</v>
      </c>
      <c r="R377" s="160">
        <f>Q377*H377</f>
        <v>0</v>
      </c>
      <c r="S377" s="160">
        <v>0</v>
      </c>
      <c r="T377" s="161">
        <f>S377*H377</f>
        <v>0</v>
      </c>
      <c r="AR377" s="162" t="s">
        <v>228</v>
      </c>
      <c r="AT377" s="162" t="s">
        <v>155</v>
      </c>
      <c r="AU377" s="162" t="s">
        <v>152</v>
      </c>
      <c r="AY377" s="14" t="s">
        <v>151</v>
      </c>
      <c r="BE377" s="90">
        <f>IF(N377="základní",J377,0)</f>
        <v>0</v>
      </c>
      <c r="BF377" s="90">
        <f>IF(N377="snížená",J377,0)</f>
        <v>0</v>
      </c>
      <c r="BG377" s="90">
        <f>IF(N377="zákl. přenesená",J377,0)</f>
        <v>0</v>
      </c>
      <c r="BH377" s="90">
        <f>IF(N377="sníž. přenesená",J377,0)</f>
        <v>0</v>
      </c>
      <c r="BI377" s="90">
        <f>IF(N377="nulová",J377,0)</f>
        <v>0</v>
      </c>
      <c r="BJ377" s="14" t="s">
        <v>85</v>
      </c>
      <c r="BK377" s="90">
        <f>ROUND(I377*H377,2)</f>
        <v>0</v>
      </c>
      <c r="BL377" s="14" t="s">
        <v>228</v>
      </c>
      <c r="BM377" s="162" t="s">
        <v>940</v>
      </c>
    </row>
    <row r="378" spans="2:65" s="1" customFormat="1" ht="19.5">
      <c r="B378" s="30"/>
      <c r="D378" s="163" t="s">
        <v>161</v>
      </c>
      <c r="F378" s="164" t="s">
        <v>941</v>
      </c>
      <c r="I378" s="126"/>
      <c r="L378" s="30"/>
      <c r="M378" s="165"/>
      <c r="T378" s="52"/>
      <c r="AT378" s="14" t="s">
        <v>161</v>
      </c>
      <c r="AU378" s="14" t="s">
        <v>152</v>
      </c>
    </row>
    <row r="379" spans="2:65" s="1" customFormat="1" ht="24.2" customHeight="1">
      <c r="B379" s="30"/>
      <c r="C379" s="166" t="s">
        <v>364</v>
      </c>
      <c r="D379" s="166" t="s">
        <v>216</v>
      </c>
      <c r="E379" s="167" t="s">
        <v>942</v>
      </c>
      <c r="F379" s="168" t="s">
        <v>943</v>
      </c>
      <c r="G379" s="169" t="s">
        <v>219</v>
      </c>
      <c r="H379" s="170">
        <v>1</v>
      </c>
      <c r="I379" s="171"/>
      <c r="J379" s="172">
        <f>ROUND(I379*H379,2)</f>
        <v>0</v>
      </c>
      <c r="K379" s="173"/>
      <c r="L379" s="174"/>
      <c r="M379" s="175" t="s">
        <v>1</v>
      </c>
      <c r="N379" s="176" t="s">
        <v>42</v>
      </c>
      <c r="P379" s="160">
        <f>O379*H379</f>
        <v>0</v>
      </c>
      <c r="Q379" s="160">
        <v>1E-4</v>
      </c>
      <c r="R379" s="160">
        <f>Q379*H379</f>
        <v>1E-4</v>
      </c>
      <c r="S379" s="160">
        <v>0</v>
      </c>
      <c r="T379" s="161">
        <f>S379*H379</f>
        <v>0</v>
      </c>
      <c r="AR379" s="162" t="s">
        <v>277</v>
      </c>
      <c r="AT379" s="162" t="s">
        <v>216</v>
      </c>
      <c r="AU379" s="162" t="s">
        <v>152</v>
      </c>
      <c r="AY379" s="14" t="s">
        <v>151</v>
      </c>
      <c r="BE379" s="90">
        <f>IF(N379="základní",J379,0)</f>
        <v>0</v>
      </c>
      <c r="BF379" s="90">
        <f>IF(N379="snížená",J379,0)</f>
        <v>0</v>
      </c>
      <c r="BG379" s="90">
        <f>IF(N379="zákl. přenesená",J379,0)</f>
        <v>0</v>
      </c>
      <c r="BH379" s="90">
        <f>IF(N379="sníž. přenesená",J379,0)</f>
        <v>0</v>
      </c>
      <c r="BI379" s="90">
        <f>IF(N379="nulová",J379,0)</f>
        <v>0</v>
      </c>
      <c r="BJ379" s="14" t="s">
        <v>85</v>
      </c>
      <c r="BK379" s="90">
        <f>ROUND(I379*H379,2)</f>
        <v>0</v>
      </c>
      <c r="BL379" s="14" t="s">
        <v>228</v>
      </c>
      <c r="BM379" s="162" t="s">
        <v>944</v>
      </c>
    </row>
    <row r="380" spans="2:65" s="1" customFormat="1">
      <c r="B380" s="30"/>
      <c r="D380" s="163" t="s">
        <v>161</v>
      </c>
      <c r="F380" s="164" t="s">
        <v>943</v>
      </c>
      <c r="I380" s="126"/>
      <c r="L380" s="30"/>
      <c r="M380" s="165"/>
      <c r="T380" s="52"/>
      <c r="AT380" s="14" t="s">
        <v>161</v>
      </c>
      <c r="AU380" s="14" t="s">
        <v>152</v>
      </c>
    </row>
    <row r="381" spans="2:65" s="1" customFormat="1" ht="16.5" customHeight="1">
      <c r="B381" s="30"/>
      <c r="C381" s="151" t="s">
        <v>945</v>
      </c>
      <c r="D381" s="151" t="s">
        <v>155</v>
      </c>
      <c r="E381" s="152" t="s">
        <v>946</v>
      </c>
      <c r="F381" s="153" t="s">
        <v>947</v>
      </c>
      <c r="G381" s="154" t="s">
        <v>219</v>
      </c>
      <c r="H381" s="155">
        <v>1</v>
      </c>
      <c r="I381" s="156"/>
      <c r="J381" s="157">
        <f>ROUND(I381*H381,2)</f>
        <v>0</v>
      </c>
      <c r="K381" s="158"/>
      <c r="L381" s="30"/>
      <c r="M381" s="159" t="s">
        <v>1</v>
      </c>
      <c r="N381" s="124" t="s">
        <v>42</v>
      </c>
      <c r="P381" s="160">
        <f>O381*H381</f>
        <v>0</v>
      </c>
      <c r="Q381" s="160">
        <v>0</v>
      </c>
      <c r="R381" s="160">
        <f>Q381*H381</f>
        <v>0</v>
      </c>
      <c r="S381" s="160">
        <v>0</v>
      </c>
      <c r="T381" s="161">
        <f>S381*H381</f>
        <v>0</v>
      </c>
      <c r="AR381" s="162" t="s">
        <v>228</v>
      </c>
      <c r="AT381" s="162" t="s">
        <v>155</v>
      </c>
      <c r="AU381" s="162" t="s">
        <v>152</v>
      </c>
      <c r="AY381" s="14" t="s">
        <v>151</v>
      </c>
      <c r="BE381" s="90">
        <f>IF(N381="základní",J381,0)</f>
        <v>0</v>
      </c>
      <c r="BF381" s="90">
        <f>IF(N381="snížená",J381,0)</f>
        <v>0</v>
      </c>
      <c r="BG381" s="90">
        <f>IF(N381="zákl. přenesená",J381,0)</f>
        <v>0</v>
      </c>
      <c r="BH381" s="90">
        <f>IF(N381="sníž. přenesená",J381,0)</f>
        <v>0</v>
      </c>
      <c r="BI381" s="90">
        <f>IF(N381="nulová",J381,0)</f>
        <v>0</v>
      </c>
      <c r="BJ381" s="14" t="s">
        <v>85</v>
      </c>
      <c r="BK381" s="90">
        <f>ROUND(I381*H381,2)</f>
        <v>0</v>
      </c>
      <c r="BL381" s="14" t="s">
        <v>228</v>
      </c>
      <c r="BM381" s="162" t="s">
        <v>948</v>
      </c>
    </row>
    <row r="382" spans="2:65" s="1" customFormat="1" ht="19.5">
      <c r="B382" s="30"/>
      <c r="D382" s="163" t="s">
        <v>161</v>
      </c>
      <c r="F382" s="164" t="s">
        <v>949</v>
      </c>
      <c r="I382" s="126"/>
      <c r="L382" s="30"/>
      <c r="M382" s="165"/>
      <c r="T382" s="52"/>
      <c r="AT382" s="14" t="s">
        <v>161</v>
      </c>
      <c r="AU382" s="14" t="s">
        <v>152</v>
      </c>
    </row>
    <row r="383" spans="2:65" s="1" customFormat="1" ht="24.2" customHeight="1">
      <c r="B383" s="30"/>
      <c r="C383" s="166" t="s">
        <v>382</v>
      </c>
      <c r="D383" s="166" t="s">
        <v>216</v>
      </c>
      <c r="E383" s="167" t="s">
        <v>950</v>
      </c>
      <c r="F383" s="168" t="s">
        <v>951</v>
      </c>
      <c r="G383" s="169" t="s">
        <v>219</v>
      </c>
      <c r="H383" s="170">
        <v>1</v>
      </c>
      <c r="I383" s="171"/>
      <c r="J383" s="172">
        <f>ROUND(I383*H383,2)</f>
        <v>0</v>
      </c>
      <c r="K383" s="173"/>
      <c r="L383" s="174"/>
      <c r="M383" s="175" t="s">
        <v>1</v>
      </c>
      <c r="N383" s="176" t="s">
        <v>42</v>
      </c>
      <c r="P383" s="160">
        <f>O383*H383</f>
        <v>0</v>
      </c>
      <c r="Q383" s="160">
        <v>1E-4</v>
      </c>
      <c r="R383" s="160">
        <f>Q383*H383</f>
        <v>1E-4</v>
      </c>
      <c r="S383" s="160">
        <v>0</v>
      </c>
      <c r="T383" s="161">
        <f>S383*H383</f>
        <v>0</v>
      </c>
      <c r="AR383" s="162" t="s">
        <v>277</v>
      </c>
      <c r="AT383" s="162" t="s">
        <v>216</v>
      </c>
      <c r="AU383" s="162" t="s">
        <v>152</v>
      </c>
      <c r="AY383" s="14" t="s">
        <v>151</v>
      </c>
      <c r="BE383" s="90">
        <f>IF(N383="základní",J383,0)</f>
        <v>0</v>
      </c>
      <c r="BF383" s="90">
        <f>IF(N383="snížená",J383,0)</f>
        <v>0</v>
      </c>
      <c r="BG383" s="90">
        <f>IF(N383="zákl. přenesená",J383,0)</f>
        <v>0</v>
      </c>
      <c r="BH383" s="90">
        <f>IF(N383="sníž. přenesená",J383,0)</f>
        <v>0</v>
      </c>
      <c r="BI383" s="90">
        <f>IF(N383="nulová",J383,0)</f>
        <v>0</v>
      </c>
      <c r="BJ383" s="14" t="s">
        <v>85</v>
      </c>
      <c r="BK383" s="90">
        <f>ROUND(I383*H383,2)</f>
        <v>0</v>
      </c>
      <c r="BL383" s="14" t="s">
        <v>228</v>
      </c>
      <c r="BM383" s="162" t="s">
        <v>952</v>
      </c>
    </row>
    <row r="384" spans="2:65" s="1" customFormat="1">
      <c r="B384" s="30"/>
      <c r="D384" s="163" t="s">
        <v>161</v>
      </c>
      <c r="F384" s="164" t="s">
        <v>951</v>
      </c>
      <c r="I384" s="126"/>
      <c r="L384" s="30"/>
      <c r="M384" s="165"/>
      <c r="T384" s="52"/>
      <c r="AT384" s="14" t="s">
        <v>161</v>
      </c>
      <c r="AU384" s="14" t="s">
        <v>152</v>
      </c>
    </row>
    <row r="385" spans="2:65" s="1" customFormat="1" ht="16.5" customHeight="1">
      <c r="B385" s="30"/>
      <c r="C385" s="151" t="s">
        <v>373</v>
      </c>
      <c r="D385" s="151" t="s">
        <v>155</v>
      </c>
      <c r="E385" s="152" t="s">
        <v>953</v>
      </c>
      <c r="F385" s="153" t="s">
        <v>954</v>
      </c>
      <c r="G385" s="154" t="s">
        <v>219</v>
      </c>
      <c r="H385" s="155">
        <v>2</v>
      </c>
      <c r="I385" s="156"/>
      <c r="J385" s="157">
        <f>ROUND(I385*H385,2)</f>
        <v>0</v>
      </c>
      <c r="K385" s="158"/>
      <c r="L385" s="30"/>
      <c r="M385" s="159" t="s">
        <v>1</v>
      </c>
      <c r="N385" s="124" t="s">
        <v>42</v>
      </c>
      <c r="P385" s="160">
        <f>O385*H385</f>
        <v>0</v>
      </c>
      <c r="Q385" s="160">
        <v>0</v>
      </c>
      <c r="R385" s="160">
        <f>Q385*H385</f>
        <v>0</v>
      </c>
      <c r="S385" s="160">
        <v>0</v>
      </c>
      <c r="T385" s="161">
        <f>S385*H385</f>
        <v>0</v>
      </c>
      <c r="AR385" s="162" t="s">
        <v>228</v>
      </c>
      <c r="AT385" s="162" t="s">
        <v>155</v>
      </c>
      <c r="AU385" s="162" t="s">
        <v>152</v>
      </c>
      <c r="AY385" s="14" t="s">
        <v>151</v>
      </c>
      <c r="BE385" s="90">
        <f>IF(N385="základní",J385,0)</f>
        <v>0</v>
      </c>
      <c r="BF385" s="90">
        <f>IF(N385="snížená",J385,0)</f>
        <v>0</v>
      </c>
      <c r="BG385" s="90">
        <f>IF(N385="zákl. přenesená",J385,0)</f>
        <v>0</v>
      </c>
      <c r="BH385" s="90">
        <f>IF(N385="sníž. přenesená",J385,0)</f>
        <v>0</v>
      </c>
      <c r="BI385" s="90">
        <f>IF(N385="nulová",J385,0)</f>
        <v>0</v>
      </c>
      <c r="BJ385" s="14" t="s">
        <v>85</v>
      </c>
      <c r="BK385" s="90">
        <f>ROUND(I385*H385,2)</f>
        <v>0</v>
      </c>
      <c r="BL385" s="14" t="s">
        <v>228</v>
      </c>
      <c r="BM385" s="162" t="s">
        <v>955</v>
      </c>
    </row>
    <row r="386" spans="2:65" s="1" customFormat="1" ht="19.5">
      <c r="B386" s="30"/>
      <c r="D386" s="163" t="s">
        <v>161</v>
      </c>
      <c r="F386" s="164" t="s">
        <v>956</v>
      </c>
      <c r="I386" s="126"/>
      <c r="L386" s="30"/>
      <c r="M386" s="165"/>
      <c r="T386" s="52"/>
      <c r="AT386" s="14" t="s">
        <v>161</v>
      </c>
      <c r="AU386" s="14" t="s">
        <v>152</v>
      </c>
    </row>
    <row r="387" spans="2:65" s="1" customFormat="1" ht="24.2" customHeight="1">
      <c r="B387" s="30"/>
      <c r="C387" s="166" t="s">
        <v>387</v>
      </c>
      <c r="D387" s="166" t="s">
        <v>216</v>
      </c>
      <c r="E387" s="167" t="s">
        <v>957</v>
      </c>
      <c r="F387" s="168" t="s">
        <v>958</v>
      </c>
      <c r="G387" s="169" t="s">
        <v>219</v>
      </c>
      <c r="H387" s="170">
        <v>2</v>
      </c>
      <c r="I387" s="171"/>
      <c r="J387" s="172">
        <f>ROUND(I387*H387,2)</f>
        <v>0</v>
      </c>
      <c r="K387" s="173"/>
      <c r="L387" s="174"/>
      <c r="M387" s="175" t="s">
        <v>1</v>
      </c>
      <c r="N387" s="176" t="s">
        <v>42</v>
      </c>
      <c r="P387" s="160">
        <f>O387*H387</f>
        <v>0</v>
      </c>
      <c r="Q387" s="160">
        <v>1E-4</v>
      </c>
      <c r="R387" s="160">
        <f>Q387*H387</f>
        <v>2.0000000000000001E-4</v>
      </c>
      <c r="S387" s="160">
        <v>0</v>
      </c>
      <c r="T387" s="161">
        <f>S387*H387</f>
        <v>0</v>
      </c>
      <c r="AR387" s="162" t="s">
        <v>277</v>
      </c>
      <c r="AT387" s="162" t="s">
        <v>216</v>
      </c>
      <c r="AU387" s="162" t="s">
        <v>152</v>
      </c>
      <c r="AY387" s="14" t="s">
        <v>151</v>
      </c>
      <c r="BE387" s="90">
        <f>IF(N387="základní",J387,0)</f>
        <v>0</v>
      </c>
      <c r="BF387" s="90">
        <f>IF(N387="snížená",J387,0)</f>
        <v>0</v>
      </c>
      <c r="BG387" s="90">
        <f>IF(N387="zákl. přenesená",J387,0)</f>
        <v>0</v>
      </c>
      <c r="BH387" s="90">
        <f>IF(N387="sníž. přenesená",J387,0)</f>
        <v>0</v>
      </c>
      <c r="BI387" s="90">
        <f>IF(N387="nulová",J387,0)</f>
        <v>0</v>
      </c>
      <c r="BJ387" s="14" t="s">
        <v>85</v>
      </c>
      <c r="BK387" s="90">
        <f>ROUND(I387*H387,2)</f>
        <v>0</v>
      </c>
      <c r="BL387" s="14" t="s">
        <v>228</v>
      </c>
      <c r="BM387" s="162" t="s">
        <v>959</v>
      </c>
    </row>
    <row r="388" spans="2:65" s="1" customFormat="1">
      <c r="B388" s="30"/>
      <c r="D388" s="163" t="s">
        <v>161</v>
      </c>
      <c r="F388" s="164" t="s">
        <v>958</v>
      </c>
      <c r="I388" s="126"/>
      <c r="L388" s="30"/>
      <c r="M388" s="165"/>
      <c r="T388" s="52"/>
      <c r="AT388" s="14" t="s">
        <v>161</v>
      </c>
      <c r="AU388" s="14" t="s">
        <v>152</v>
      </c>
    </row>
    <row r="389" spans="2:65" s="1" customFormat="1" ht="24.2" customHeight="1">
      <c r="B389" s="30"/>
      <c r="C389" s="151" t="s">
        <v>392</v>
      </c>
      <c r="D389" s="151" t="s">
        <v>155</v>
      </c>
      <c r="E389" s="152" t="s">
        <v>960</v>
      </c>
      <c r="F389" s="153" t="s">
        <v>961</v>
      </c>
      <c r="G389" s="154" t="s">
        <v>219</v>
      </c>
      <c r="H389" s="155">
        <v>8</v>
      </c>
      <c r="I389" s="156"/>
      <c r="J389" s="157">
        <f>ROUND(I389*H389,2)</f>
        <v>0</v>
      </c>
      <c r="K389" s="158"/>
      <c r="L389" s="30"/>
      <c r="M389" s="159" t="s">
        <v>1</v>
      </c>
      <c r="N389" s="124" t="s">
        <v>42</v>
      </c>
      <c r="P389" s="160">
        <f>O389*H389</f>
        <v>0</v>
      </c>
      <c r="Q389" s="160">
        <v>0</v>
      </c>
      <c r="R389" s="160">
        <f>Q389*H389</f>
        <v>0</v>
      </c>
      <c r="S389" s="160">
        <v>0</v>
      </c>
      <c r="T389" s="161">
        <f>S389*H389</f>
        <v>0</v>
      </c>
      <c r="AR389" s="162" t="s">
        <v>228</v>
      </c>
      <c r="AT389" s="162" t="s">
        <v>155</v>
      </c>
      <c r="AU389" s="162" t="s">
        <v>152</v>
      </c>
      <c r="AY389" s="14" t="s">
        <v>151</v>
      </c>
      <c r="BE389" s="90">
        <f>IF(N389="základní",J389,0)</f>
        <v>0</v>
      </c>
      <c r="BF389" s="90">
        <f>IF(N389="snížená",J389,0)</f>
        <v>0</v>
      </c>
      <c r="BG389" s="90">
        <f>IF(N389="zákl. přenesená",J389,0)</f>
        <v>0</v>
      </c>
      <c r="BH389" s="90">
        <f>IF(N389="sníž. přenesená",J389,0)</f>
        <v>0</v>
      </c>
      <c r="BI389" s="90">
        <f>IF(N389="nulová",J389,0)</f>
        <v>0</v>
      </c>
      <c r="BJ389" s="14" t="s">
        <v>85</v>
      </c>
      <c r="BK389" s="90">
        <f>ROUND(I389*H389,2)</f>
        <v>0</v>
      </c>
      <c r="BL389" s="14" t="s">
        <v>228</v>
      </c>
      <c r="BM389" s="162" t="s">
        <v>962</v>
      </c>
    </row>
    <row r="390" spans="2:65" s="1" customFormat="1" ht="19.5">
      <c r="B390" s="30"/>
      <c r="D390" s="163" t="s">
        <v>161</v>
      </c>
      <c r="F390" s="164" t="s">
        <v>961</v>
      </c>
      <c r="I390" s="126"/>
      <c r="L390" s="30"/>
      <c r="M390" s="165"/>
      <c r="T390" s="52"/>
      <c r="AT390" s="14" t="s">
        <v>161</v>
      </c>
      <c r="AU390" s="14" t="s">
        <v>152</v>
      </c>
    </row>
    <row r="391" spans="2:65" s="1" customFormat="1" ht="33" customHeight="1">
      <c r="B391" s="30"/>
      <c r="C391" s="166" t="s">
        <v>318</v>
      </c>
      <c r="D391" s="166" t="s">
        <v>216</v>
      </c>
      <c r="E391" s="167" t="s">
        <v>963</v>
      </c>
      <c r="F391" s="168" t="s">
        <v>964</v>
      </c>
      <c r="G391" s="169" t="s">
        <v>219</v>
      </c>
      <c r="H391" s="170">
        <v>3</v>
      </c>
      <c r="I391" s="171"/>
      <c r="J391" s="172">
        <f>ROUND(I391*H391,2)</f>
        <v>0</v>
      </c>
      <c r="K391" s="173"/>
      <c r="L391" s="174"/>
      <c r="M391" s="175" t="s">
        <v>1</v>
      </c>
      <c r="N391" s="176" t="s">
        <v>42</v>
      </c>
      <c r="P391" s="160">
        <f>O391*H391</f>
        <v>0</v>
      </c>
      <c r="Q391" s="160">
        <v>1E-4</v>
      </c>
      <c r="R391" s="160">
        <f>Q391*H391</f>
        <v>3.0000000000000003E-4</v>
      </c>
      <c r="S391" s="160">
        <v>0</v>
      </c>
      <c r="T391" s="161">
        <f>S391*H391</f>
        <v>0</v>
      </c>
      <c r="AR391" s="162" t="s">
        <v>277</v>
      </c>
      <c r="AT391" s="162" t="s">
        <v>216</v>
      </c>
      <c r="AU391" s="162" t="s">
        <v>152</v>
      </c>
      <c r="AY391" s="14" t="s">
        <v>151</v>
      </c>
      <c r="BE391" s="90">
        <f>IF(N391="základní",J391,0)</f>
        <v>0</v>
      </c>
      <c r="BF391" s="90">
        <f>IF(N391="snížená",J391,0)</f>
        <v>0</v>
      </c>
      <c r="BG391" s="90">
        <f>IF(N391="zákl. přenesená",J391,0)</f>
        <v>0</v>
      </c>
      <c r="BH391" s="90">
        <f>IF(N391="sníž. přenesená",J391,0)</f>
        <v>0</v>
      </c>
      <c r="BI391" s="90">
        <f>IF(N391="nulová",J391,0)</f>
        <v>0</v>
      </c>
      <c r="BJ391" s="14" t="s">
        <v>85</v>
      </c>
      <c r="BK391" s="90">
        <f>ROUND(I391*H391,2)</f>
        <v>0</v>
      </c>
      <c r="BL391" s="14" t="s">
        <v>228</v>
      </c>
      <c r="BM391" s="162" t="s">
        <v>965</v>
      </c>
    </row>
    <row r="392" spans="2:65" s="1" customFormat="1" ht="19.5">
      <c r="B392" s="30"/>
      <c r="D392" s="163" t="s">
        <v>161</v>
      </c>
      <c r="F392" s="164" t="s">
        <v>964</v>
      </c>
      <c r="I392" s="126"/>
      <c r="L392" s="30"/>
      <c r="M392" s="165"/>
      <c r="T392" s="52"/>
      <c r="AT392" s="14" t="s">
        <v>161</v>
      </c>
      <c r="AU392" s="14" t="s">
        <v>152</v>
      </c>
    </row>
    <row r="393" spans="2:65" s="1" customFormat="1" ht="24.2" customHeight="1">
      <c r="B393" s="30"/>
      <c r="C393" s="166" t="s">
        <v>445</v>
      </c>
      <c r="D393" s="166" t="s">
        <v>216</v>
      </c>
      <c r="E393" s="167" t="s">
        <v>966</v>
      </c>
      <c r="F393" s="168" t="s">
        <v>967</v>
      </c>
      <c r="G393" s="169" t="s">
        <v>219</v>
      </c>
      <c r="H393" s="170">
        <v>5</v>
      </c>
      <c r="I393" s="171"/>
      <c r="J393" s="172">
        <f>ROUND(I393*H393,2)</f>
        <v>0</v>
      </c>
      <c r="K393" s="173"/>
      <c r="L393" s="174"/>
      <c r="M393" s="175" t="s">
        <v>1</v>
      </c>
      <c r="N393" s="176" t="s">
        <v>42</v>
      </c>
      <c r="P393" s="160">
        <f>O393*H393</f>
        <v>0</v>
      </c>
      <c r="Q393" s="160">
        <v>0</v>
      </c>
      <c r="R393" s="160">
        <f>Q393*H393</f>
        <v>0</v>
      </c>
      <c r="S393" s="160">
        <v>0</v>
      </c>
      <c r="T393" s="161">
        <f>S393*H393</f>
        <v>0</v>
      </c>
      <c r="AR393" s="162" t="s">
        <v>277</v>
      </c>
      <c r="AT393" s="162" t="s">
        <v>216</v>
      </c>
      <c r="AU393" s="162" t="s">
        <v>152</v>
      </c>
      <c r="AY393" s="14" t="s">
        <v>151</v>
      </c>
      <c r="BE393" s="90">
        <f>IF(N393="základní",J393,0)</f>
        <v>0</v>
      </c>
      <c r="BF393" s="90">
        <f>IF(N393="snížená",J393,0)</f>
        <v>0</v>
      </c>
      <c r="BG393" s="90">
        <f>IF(N393="zákl. přenesená",J393,0)</f>
        <v>0</v>
      </c>
      <c r="BH393" s="90">
        <f>IF(N393="sníž. přenesená",J393,0)</f>
        <v>0</v>
      </c>
      <c r="BI393" s="90">
        <f>IF(N393="nulová",J393,0)</f>
        <v>0</v>
      </c>
      <c r="BJ393" s="14" t="s">
        <v>85</v>
      </c>
      <c r="BK393" s="90">
        <f>ROUND(I393*H393,2)</f>
        <v>0</v>
      </c>
      <c r="BL393" s="14" t="s">
        <v>228</v>
      </c>
      <c r="BM393" s="162" t="s">
        <v>968</v>
      </c>
    </row>
    <row r="394" spans="2:65" s="1" customFormat="1" ht="19.5">
      <c r="B394" s="30"/>
      <c r="D394" s="163" t="s">
        <v>161</v>
      </c>
      <c r="F394" s="164" t="s">
        <v>967</v>
      </c>
      <c r="I394" s="126"/>
      <c r="L394" s="30"/>
      <c r="M394" s="165"/>
      <c r="T394" s="52"/>
      <c r="AT394" s="14" t="s">
        <v>161</v>
      </c>
      <c r="AU394" s="14" t="s">
        <v>152</v>
      </c>
    </row>
    <row r="395" spans="2:65" s="1" customFormat="1" ht="24.2" customHeight="1">
      <c r="B395" s="30"/>
      <c r="C395" s="151" t="s">
        <v>282</v>
      </c>
      <c r="D395" s="151" t="s">
        <v>155</v>
      </c>
      <c r="E395" s="152" t="s">
        <v>969</v>
      </c>
      <c r="F395" s="153" t="s">
        <v>970</v>
      </c>
      <c r="G395" s="154" t="s">
        <v>219</v>
      </c>
      <c r="H395" s="155">
        <v>31</v>
      </c>
      <c r="I395" s="156"/>
      <c r="J395" s="157">
        <f>ROUND(I395*H395,2)</f>
        <v>0</v>
      </c>
      <c r="K395" s="158"/>
      <c r="L395" s="30"/>
      <c r="M395" s="159" t="s">
        <v>1</v>
      </c>
      <c r="N395" s="124" t="s">
        <v>42</v>
      </c>
      <c r="P395" s="160">
        <f>O395*H395</f>
        <v>0</v>
      </c>
      <c r="Q395" s="160">
        <v>0</v>
      </c>
      <c r="R395" s="160">
        <f>Q395*H395</f>
        <v>0</v>
      </c>
      <c r="S395" s="160">
        <v>0</v>
      </c>
      <c r="T395" s="161">
        <f>S395*H395</f>
        <v>0</v>
      </c>
      <c r="AR395" s="162" t="s">
        <v>228</v>
      </c>
      <c r="AT395" s="162" t="s">
        <v>155</v>
      </c>
      <c r="AU395" s="162" t="s">
        <v>152</v>
      </c>
      <c r="AY395" s="14" t="s">
        <v>151</v>
      </c>
      <c r="BE395" s="90">
        <f>IF(N395="základní",J395,0)</f>
        <v>0</v>
      </c>
      <c r="BF395" s="90">
        <f>IF(N395="snížená",J395,0)</f>
        <v>0</v>
      </c>
      <c r="BG395" s="90">
        <f>IF(N395="zákl. přenesená",J395,0)</f>
        <v>0</v>
      </c>
      <c r="BH395" s="90">
        <f>IF(N395="sníž. přenesená",J395,0)</f>
        <v>0</v>
      </c>
      <c r="BI395" s="90">
        <f>IF(N395="nulová",J395,0)</f>
        <v>0</v>
      </c>
      <c r="BJ395" s="14" t="s">
        <v>85</v>
      </c>
      <c r="BK395" s="90">
        <f>ROUND(I395*H395,2)</f>
        <v>0</v>
      </c>
      <c r="BL395" s="14" t="s">
        <v>228</v>
      </c>
      <c r="BM395" s="162" t="s">
        <v>971</v>
      </c>
    </row>
    <row r="396" spans="2:65" s="1" customFormat="1" ht="19.5">
      <c r="B396" s="30"/>
      <c r="D396" s="163" t="s">
        <v>161</v>
      </c>
      <c r="F396" s="164" t="s">
        <v>970</v>
      </c>
      <c r="I396" s="126"/>
      <c r="L396" s="30"/>
      <c r="M396" s="165"/>
      <c r="T396" s="52"/>
      <c r="AT396" s="14" t="s">
        <v>161</v>
      </c>
      <c r="AU396" s="14" t="s">
        <v>152</v>
      </c>
    </row>
    <row r="397" spans="2:65" s="1" customFormat="1" ht="24.2" customHeight="1">
      <c r="B397" s="30"/>
      <c r="C397" s="166" t="s">
        <v>495</v>
      </c>
      <c r="D397" s="166" t="s">
        <v>216</v>
      </c>
      <c r="E397" s="167" t="s">
        <v>972</v>
      </c>
      <c r="F397" s="168" t="s">
        <v>973</v>
      </c>
      <c r="G397" s="169" t="s">
        <v>219</v>
      </c>
      <c r="H397" s="170">
        <v>1</v>
      </c>
      <c r="I397" s="171"/>
      <c r="J397" s="172">
        <f>ROUND(I397*H397,2)</f>
        <v>0</v>
      </c>
      <c r="K397" s="173"/>
      <c r="L397" s="174"/>
      <c r="M397" s="175" t="s">
        <v>1</v>
      </c>
      <c r="N397" s="176" t="s">
        <v>42</v>
      </c>
      <c r="P397" s="160">
        <f>O397*H397</f>
        <v>0</v>
      </c>
      <c r="Q397" s="160">
        <v>1E-4</v>
      </c>
      <c r="R397" s="160">
        <f>Q397*H397</f>
        <v>1E-4</v>
      </c>
      <c r="S397" s="160">
        <v>0</v>
      </c>
      <c r="T397" s="161">
        <f>S397*H397</f>
        <v>0</v>
      </c>
      <c r="AR397" s="162" t="s">
        <v>277</v>
      </c>
      <c r="AT397" s="162" t="s">
        <v>216</v>
      </c>
      <c r="AU397" s="162" t="s">
        <v>152</v>
      </c>
      <c r="AY397" s="14" t="s">
        <v>151</v>
      </c>
      <c r="BE397" s="90">
        <f>IF(N397="základní",J397,0)</f>
        <v>0</v>
      </c>
      <c r="BF397" s="90">
        <f>IF(N397="snížená",J397,0)</f>
        <v>0</v>
      </c>
      <c r="BG397" s="90">
        <f>IF(N397="zákl. přenesená",J397,0)</f>
        <v>0</v>
      </c>
      <c r="BH397" s="90">
        <f>IF(N397="sníž. přenesená",J397,0)</f>
        <v>0</v>
      </c>
      <c r="BI397" s="90">
        <f>IF(N397="nulová",J397,0)</f>
        <v>0</v>
      </c>
      <c r="BJ397" s="14" t="s">
        <v>85</v>
      </c>
      <c r="BK397" s="90">
        <f>ROUND(I397*H397,2)</f>
        <v>0</v>
      </c>
      <c r="BL397" s="14" t="s">
        <v>228</v>
      </c>
      <c r="BM397" s="162" t="s">
        <v>974</v>
      </c>
    </row>
    <row r="398" spans="2:65" s="1" customFormat="1" ht="19.5">
      <c r="B398" s="30"/>
      <c r="D398" s="163" t="s">
        <v>161</v>
      </c>
      <c r="F398" s="164" t="s">
        <v>973</v>
      </c>
      <c r="I398" s="126"/>
      <c r="L398" s="30"/>
      <c r="M398" s="165"/>
      <c r="T398" s="52"/>
      <c r="AT398" s="14" t="s">
        <v>161</v>
      </c>
      <c r="AU398" s="14" t="s">
        <v>152</v>
      </c>
    </row>
    <row r="399" spans="2:65" s="1" customFormat="1" ht="24.2" customHeight="1">
      <c r="B399" s="30"/>
      <c r="C399" s="166" t="s">
        <v>975</v>
      </c>
      <c r="D399" s="166" t="s">
        <v>216</v>
      </c>
      <c r="E399" s="167" t="s">
        <v>976</v>
      </c>
      <c r="F399" s="168" t="s">
        <v>977</v>
      </c>
      <c r="G399" s="169" t="s">
        <v>219</v>
      </c>
      <c r="H399" s="170">
        <v>27</v>
      </c>
      <c r="I399" s="171"/>
      <c r="J399" s="172">
        <f>ROUND(I399*H399,2)</f>
        <v>0</v>
      </c>
      <c r="K399" s="173"/>
      <c r="L399" s="174"/>
      <c r="M399" s="175" t="s">
        <v>1</v>
      </c>
      <c r="N399" s="176" t="s">
        <v>42</v>
      </c>
      <c r="P399" s="160">
        <f>O399*H399</f>
        <v>0</v>
      </c>
      <c r="Q399" s="160">
        <v>0</v>
      </c>
      <c r="R399" s="160">
        <f>Q399*H399</f>
        <v>0</v>
      </c>
      <c r="S399" s="160">
        <v>0</v>
      </c>
      <c r="T399" s="161">
        <f>S399*H399</f>
        <v>0</v>
      </c>
      <c r="AR399" s="162" t="s">
        <v>277</v>
      </c>
      <c r="AT399" s="162" t="s">
        <v>216</v>
      </c>
      <c r="AU399" s="162" t="s">
        <v>152</v>
      </c>
      <c r="AY399" s="14" t="s">
        <v>151</v>
      </c>
      <c r="BE399" s="90">
        <f>IF(N399="základní",J399,0)</f>
        <v>0</v>
      </c>
      <c r="BF399" s="90">
        <f>IF(N399="snížená",J399,0)</f>
        <v>0</v>
      </c>
      <c r="BG399" s="90">
        <f>IF(N399="zákl. přenesená",J399,0)</f>
        <v>0</v>
      </c>
      <c r="BH399" s="90">
        <f>IF(N399="sníž. přenesená",J399,0)</f>
        <v>0</v>
      </c>
      <c r="BI399" s="90">
        <f>IF(N399="nulová",J399,0)</f>
        <v>0</v>
      </c>
      <c r="BJ399" s="14" t="s">
        <v>85</v>
      </c>
      <c r="BK399" s="90">
        <f>ROUND(I399*H399,2)</f>
        <v>0</v>
      </c>
      <c r="BL399" s="14" t="s">
        <v>228</v>
      </c>
      <c r="BM399" s="162" t="s">
        <v>978</v>
      </c>
    </row>
    <row r="400" spans="2:65" s="1" customFormat="1" ht="19.5">
      <c r="B400" s="30"/>
      <c r="D400" s="163" t="s">
        <v>161</v>
      </c>
      <c r="F400" s="164" t="s">
        <v>977</v>
      </c>
      <c r="I400" s="126"/>
      <c r="L400" s="30"/>
      <c r="M400" s="165"/>
      <c r="T400" s="52"/>
      <c r="AT400" s="14" t="s">
        <v>161</v>
      </c>
      <c r="AU400" s="14" t="s">
        <v>152</v>
      </c>
    </row>
    <row r="401" spans="2:65" s="1" customFormat="1" ht="24.2" customHeight="1">
      <c r="B401" s="30"/>
      <c r="C401" s="166" t="s">
        <v>979</v>
      </c>
      <c r="D401" s="166" t="s">
        <v>216</v>
      </c>
      <c r="E401" s="167" t="s">
        <v>980</v>
      </c>
      <c r="F401" s="168" t="s">
        <v>981</v>
      </c>
      <c r="G401" s="169" t="s">
        <v>219</v>
      </c>
      <c r="H401" s="170">
        <v>3</v>
      </c>
      <c r="I401" s="171"/>
      <c r="J401" s="172">
        <f>ROUND(I401*H401,2)</f>
        <v>0</v>
      </c>
      <c r="K401" s="173"/>
      <c r="L401" s="174"/>
      <c r="M401" s="175" t="s">
        <v>1</v>
      </c>
      <c r="N401" s="176" t="s">
        <v>42</v>
      </c>
      <c r="P401" s="160">
        <f>O401*H401</f>
        <v>0</v>
      </c>
      <c r="Q401" s="160">
        <v>0</v>
      </c>
      <c r="R401" s="160">
        <f>Q401*H401</f>
        <v>0</v>
      </c>
      <c r="S401" s="160">
        <v>0</v>
      </c>
      <c r="T401" s="161">
        <f>S401*H401</f>
        <v>0</v>
      </c>
      <c r="AR401" s="162" t="s">
        <v>277</v>
      </c>
      <c r="AT401" s="162" t="s">
        <v>216</v>
      </c>
      <c r="AU401" s="162" t="s">
        <v>152</v>
      </c>
      <c r="AY401" s="14" t="s">
        <v>151</v>
      </c>
      <c r="BE401" s="90">
        <f>IF(N401="základní",J401,0)</f>
        <v>0</v>
      </c>
      <c r="BF401" s="90">
        <f>IF(N401="snížená",J401,0)</f>
        <v>0</v>
      </c>
      <c r="BG401" s="90">
        <f>IF(N401="zákl. přenesená",J401,0)</f>
        <v>0</v>
      </c>
      <c r="BH401" s="90">
        <f>IF(N401="sníž. přenesená",J401,0)</f>
        <v>0</v>
      </c>
      <c r="BI401" s="90">
        <f>IF(N401="nulová",J401,0)</f>
        <v>0</v>
      </c>
      <c r="BJ401" s="14" t="s">
        <v>85</v>
      </c>
      <c r="BK401" s="90">
        <f>ROUND(I401*H401,2)</f>
        <v>0</v>
      </c>
      <c r="BL401" s="14" t="s">
        <v>228</v>
      </c>
      <c r="BM401" s="162" t="s">
        <v>982</v>
      </c>
    </row>
    <row r="402" spans="2:65" s="1" customFormat="1" ht="19.5">
      <c r="B402" s="30"/>
      <c r="D402" s="163" t="s">
        <v>161</v>
      </c>
      <c r="F402" s="164" t="s">
        <v>981</v>
      </c>
      <c r="I402" s="126"/>
      <c r="L402" s="30"/>
      <c r="M402" s="165"/>
      <c r="T402" s="52"/>
      <c r="AT402" s="14" t="s">
        <v>161</v>
      </c>
      <c r="AU402" s="14" t="s">
        <v>152</v>
      </c>
    </row>
    <row r="403" spans="2:65" s="1" customFormat="1" ht="21.75" customHeight="1">
      <c r="B403" s="30"/>
      <c r="C403" s="151" t="s">
        <v>983</v>
      </c>
      <c r="D403" s="151" t="s">
        <v>155</v>
      </c>
      <c r="E403" s="152" t="s">
        <v>984</v>
      </c>
      <c r="F403" s="153" t="s">
        <v>985</v>
      </c>
      <c r="G403" s="154" t="s">
        <v>219</v>
      </c>
      <c r="H403" s="155">
        <v>41</v>
      </c>
      <c r="I403" s="156"/>
      <c r="J403" s="157">
        <f>ROUND(I403*H403,2)</f>
        <v>0</v>
      </c>
      <c r="K403" s="158"/>
      <c r="L403" s="30"/>
      <c r="M403" s="159" t="s">
        <v>1</v>
      </c>
      <c r="N403" s="124" t="s">
        <v>42</v>
      </c>
      <c r="P403" s="160">
        <f>O403*H403</f>
        <v>0</v>
      </c>
      <c r="Q403" s="160">
        <v>0</v>
      </c>
      <c r="R403" s="160">
        <f>Q403*H403</f>
        <v>0</v>
      </c>
      <c r="S403" s="160">
        <v>0</v>
      </c>
      <c r="T403" s="161">
        <f>S403*H403</f>
        <v>0</v>
      </c>
      <c r="AR403" s="162" t="s">
        <v>228</v>
      </c>
      <c r="AT403" s="162" t="s">
        <v>155</v>
      </c>
      <c r="AU403" s="162" t="s">
        <v>152</v>
      </c>
      <c r="AY403" s="14" t="s">
        <v>151</v>
      </c>
      <c r="BE403" s="90">
        <f>IF(N403="základní",J403,0)</f>
        <v>0</v>
      </c>
      <c r="BF403" s="90">
        <f>IF(N403="snížená",J403,0)</f>
        <v>0</v>
      </c>
      <c r="BG403" s="90">
        <f>IF(N403="zákl. přenesená",J403,0)</f>
        <v>0</v>
      </c>
      <c r="BH403" s="90">
        <f>IF(N403="sníž. přenesená",J403,0)</f>
        <v>0</v>
      </c>
      <c r="BI403" s="90">
        <f>IF(N403="nulová",J403,0)</f>
        <v>0</v>
      </c>
      <c r="BJ403" s="14" t="s">
        <v>85</v>
      </c>
      <c r="BK403" s="90">
        <f>ROUND(I403*H403,2)</f>
        <v>0</v>
      </c>
      <c r="BL403" s="14" t="s">
        <v>228</v>
      </c>
      <c r="BM403" s="162" t="s">
        <v>986</v>
      </c>
    </row>
    <row r="404" spans="2:65" s="1" customFormat="1" ht="19.5">
      <c r="B404" s="30"/>
      <c r="D404" s="163" t="s">
        <v>161</v>
      </c>
      <c r="F404" s="164" t="s">
        <v>987</v>
      </c>
      <c r="I404" s="126"/>
      <c r="L404" s="30"/>
      <c r="M404" s="165"/>
      <c r="T404" s="52"/>
      <c r="AT404" s="14" t="s">
        <v>161</v>
      </c>
      <c r="AU404" s="14" t="s">
        <v>152</v>
      </c>
    </row>
    <row r="405" spans="2:65" s="1" customFormat="1" ht="24.2" customHeight="1">
      <c r="B405" s="30"/>
      <c r="C405" s="151" t="s">
        <v>988</v>
      </c>
      <c r="D405" s="151" t="s">
        <v>155</v>
      </c>
      <c r="E405" s="152" t="s">
        <v>989</v>
      </c>
      <c r="F405" s="153" t="s">
        <v>990</v>
      </c>
      <c r="G405" s="154" t="s">
        <v>219</v>
      </c>
      <c r="H405" s="155">
        <v>2</v>
      </c>
      <c r="I405" s="156"/>
      <c r="J405" s="157">
        <f>ROUND(I405*H405,2)</f>
        <v>0</v>
      </c>
      <c r="K405" s="158"/>
      <c r="L405" s="30"/>
      <c r="M405" s="159" t="s">
        <v>1</v>
      </c>
      <c r="N405" s="124" t="s">
        <v>42</v>
      </c>
      <c r="P405" s="160">
        <f>O405*H405</f>
        <v>0</v>
      </c>
      <c r="Q405" s="160">
        <v>0</v>
      </c>
      <c r="R405" s="160">
        <f>Q405*H405</f>
        <v>0</v>
      </c>
      <c r="S405" s="160">
        <v>0</v>
      </c>
      <c r="T405" s="161">
        <f>S405*H405</f>
        <v>0</v>
      </c>
      <c r="AR405" s="162" t="s">
        <v>228</v>
      </c>
      <c r="AT405" s="162" t="s">
        <v>155</v>
      </c>
      <c r="AU405" s="162" t="s">
        <v>152</v>
      </c>
      <c r="AY405" s="14" t="s">
        <v>151</v>
      </c>
      <c r="BE405" s="90">
        <f>IF(N405="základní",J405,0)</f>
        <v>0</v>
      </c>
      <c r="BF405" s="90">
        <f>IF(N405="snížená",J405,0)</f>
        <v>0</v>
      </c>
      <c r="BG405" s="90">
        <f>IF(N405="zákl. přenesená",J405,0)</f>
        <v>0</v>
      </c>
      <c r="BH405" s="90">
        <f>IF(N405="sníž. přenesená",J405,0)</f>
        <v>0</v>
      </c>
      <c r="BI405" s="90">
        <f>IF(N405="nulová",J405,0)</f>
        <v>0</v>
      </c>
      <c r="BJ405" s="14" t="s">
        <v>85</v>
      </c>
      <c r="BK405" s="90">
        <f>ROUND(I405*H405,2)</f>
        <v>0</v>
      </c>
      <c r="BL405" s="14" t="s">
        <v>228</v>
      </c>
      <c r="BM405" s="162" t="s">
        <v>991</v>
      </c>
    </row>
    <row r="406" spans="2:65" s="1" customFormat="1" ht="19.5">
      <c r="B406" s="30"/>
      <c r="D406" s="163" t="s">
        <v>161</v>
      </c>
      <c r="F406" s="164" t="s">
        <v>990</v>
      </c>
      <c r="I406" s="126"/>
      <c r="L406" s="30"/>
      <c r="M406" s="165"/>
      <c r="T406" s="52"/>
      <c r="AT406" s="14" t="s">
        <v>161</v>
      </c>
      <c r="AU406" s="14" t="s">
        <v>152</v>
      </c>
    </row>
    <row r="407" spans="2:65" s="1" customFormat="1" ht="24.2" customHeight="1">
      <c r="B407" s="30"/>
      <c r="C407" s="151" t="s">
        <v>992</v>
      </c>
      <c r="D407" s="151" t="s">
        <v>155</v>
      </c>
      <c r="E407" s="152" t="s">
        <v>993</v>
      </c>
      <c r="F407" s="153" t="s">
        <v>994</v>
      </c>
      <c r="G407" s="154" t="s">
        <v>219</v>
      </c>
      <c r="H407" s="155">
        <v>1</v>
      </c>
      <c r="I407" s="156"/>
      <c r="J407" s="157">
        <f>ROUND(I407*H407,2)</f>
        <v>0</v>
      </c>
      <c r="K407" s="158"/>
      <c r="L407" s="30"/>
      <c r="M407" s="159" t="s">
        <v>1</v>
      </c>
      <c r="N407" s="124" t="s">
        <v>42</v>
      </c>
      <c r="P407" s="160">
        <f>O407*H407</f>
        <v>0</v>
      </c>
      <c r="Q407" s="160">
        <v>0</v>
      </c>
      <c r="R407" s="160">
        <f>Q407*H407</f>
        <v>0</v>
      </c>
      <c r="S407" s="160">
        <v>5.0000000000000002E-5</v>
      </c>
      <c r="T407" s="161">
        <f>S407*H407</f>
        <v>5.0000000000000002E-5</v>
      </c>
      <c r="AR407" s="162" t="s">
        <v>228</v>
      </c>
      <c r="AT407" s="162" t="s">
        <v>155</v>
      </c>
      <c r="AU407" s="162" t="s">
        <v>152</v>
      </c>
      <c r="AY407" s="14" t="s">
        <v>151</v>
      </c>
      <c r="BE407" s="90">
        <f>IF(N407="základní",J407,0)</f>
        <v>0</v>
      </c>
      <c r="BF407" s="90">
        <f>IF(N407="snížená",J407,0)</f>
        <v>0</v>
      </c>
      <c r="BG407" s="90">
        <f>IF(N407="zákl. přenesená",J407,0)</f>
        <v>0</v>
      </c>
      <c r="BH407" s="90">
        <f>IF(N407="sníž. přenesená",J407,0)</f>
        <v>0</v>
      </c>
      <c r="BI407" s="90">
        <f>IF(N407="nulová",J407,0)</f>
        <v>0</v>
      </c>
      <c r="BJ407" s="14" t="s">
        <v>85</v>
      </c>
      <c r="BK407" s="90">
        <f>ROUND(I407*H407,2)</f>
        <v>0</v>
      </c>
      <c r="BL407" s="14" t="s">
        <v>228</v>
      </c>
      <c r="BM407" s="162" t="s">
        <v>995</v>
      </c>
    </row>
    <row r="408" spans="2:65" s="1" customFormat="1" ht="58.5">
      <c r="B408" s="30"/>
      <c r="D408" s="163" t="s">
        <v>161</v>
      </c>
      <c r="F408" s="164" t="s">
        <v>996</v>
      </c>
      <c r="I408" s="126"/>
      <c r="L408" s="30"/>
      <c r="M408" s="165"/>
      <c r="T408" s="52"/>
      <c r="AT408" s="14" t="s">
        <v>161</v>
      </c>
      <c r="AU408" s="14" t="s">
        <v>152</v>
      </c>
    </row>
    <row r="409" spans="2:65" s="11" customFormat="1" ht="20.85" customHeight="1">
      <c r="B409" s="139"/>
      <c r="D409" s="140" t="s">
        <v>76</v>
      </c>
      <c r="E409" s="149" t="s">
        <v>997</v>
      </c>
      <c r="F409" s="149" t="s">
        <v>998</v>
      </c>
      <c r="I409" s="142"/>
      <c r="J409" s="150">
        <f>BK409</f>
        <v>0</v>
      </c>
      <c r="L409" s="139"/>
      <c r="M409" s="144"/>
      <c r="P409" s="145">
        <f>SUM(P410:P413)</f>
        <v>0</v>
      </c>
      <c r="R409" s="145">
        <f>SUM(R410:R413)</f>
        <v>4.0000000000000003E-5</v>
      </c>
      <c r="T409" s="146">
        <f>SUM(T410:T413)</f>
        <v>0</v>
      </c>
      <c r="AR409" s="140" t="s">
        <v>87</v>
      </c>
      <c r="AT409" s="147" t="s">
        <v>76</v>
      </c>
      <c r="AU409" s="147" t="s">
        <v>87</v>
      </c>
      <c r="AY409" s="140" t="s">
        <v>151</v>
      </c>
      <c r="BK409" s="148">
        <f>SUM(BK410:BK413)</f>
        <v>0</v>
      </c>
    </row>
    <row r="410" spans="2:65" s="1" customFormat="1" ht="37.9" customHeight="1">
      <c r="B410" s="30"/>
      <c r="C410" s="151" t="s">
        <v>999</v>
      </c>
      <c r="D410" s="151" t="s">
        <v>155</v>
      </c>
      <c r="E410" s="152" t="s">
        <v>1000</v>
      </c>
      <c r="F410" s="153" t="s">
        <v>1001</v>
      </c>
      <c r="G410" s="154" t="s">
        <v>290</v>
      </c>
      <c r="H410" s="155">
        <v>1</v>
      </c>
      <c r="I410" s="156"/>
      <c r="J410" s="157">
        <f>ROUND(I410*H410,2)</f>
        <v>0</v>
      </c>
      <c r="K410" s="158"/>
      <c r="L410" s="30"/>
      <c r="M410" s="159" t="s">
        <v>1</v>
      </c>
      <c r="N410" s="124" t="s">
        <v>42</v>
      </c>
      <c r="P410" s="160">
        <f>O410*H410</f>
        <v>0</v>
      </c>
      <c r="Q410" s="160">
        <v>0</v>
      </c>
      <c r="R410" s="160">
        <f>Q410*H410</f>
        <v>0</v>
      </c>
      <c r="S410" s="160">
        <v>0</v>
      </c>
      <c r="T410" s="161">
        <f>S410*H410</f>
        <v>0</v>
      </c>
      <c r="AR410" s="162" t="s">
        <v>228</v>
      </c>
      <c r="AT410" s="162" t="s">
        <v>155</v>
      </c>
      <c r="AU410" s="162" t="s">
        <v>152</v>
      </c>
      <c r="AY410" s="14" t="s">
        <v>151</v>
      </c>
      <c r="BE410" s="90">
        <f>IF(N410="základní",J410,0)</f>
        <v>0</v>
      </c>
      <c r="BF410" s="90">
        <f>IF(N410="snížená",J410,0)</f>
        <v>0</v>
      </c>
      <c r="BG410" s="90">
        <f>IF(N410="zákl. přenesená",J410,0)</f>
        <v>0</v>
      </c>
      <c r="BH410" s="90">
        <f>IF(N410="sníž. přenesená",J410,0)</f>
        <v>0</v>
      </c>
      <c r="BI410" s="90">
        <f>IF(N410="nulová",J410,0)</f>
        <v>0</v>
      </c>
      <c r="BJ410" s="14" t="s">
        <v>85</v>
      </c>
      <c r="BK410" s="90">
        <f>ROUND(I410*H410,2)</f>
        <v>0</v>
      </c>
      <c r="BL410" s="14" t="s">
        <v>228</v>
      </c>
      <c r="BM410" s="162" t="s">
        <v>1002</v>
      </c>
    </row>
    <row r="411" spans="2:65" s="1" customFormat="1" ht="19.5">
      <c r="B411" s="30"/>
      <c r="D411" s="163" t="s">
        <v>161</v>
      </c>
      <c r="F411" s="164" t="s">
        <v>1001</v>
      </c>
      <c r="I411" s="126"/>
      <c r="L411" s="30"/>
      <c r="M411" s="165"/>
      <c r="T411" s="52"/>
      <c r="AT411" s="14" t="s">
        <v>161</v>
      </c>
      <c r="AU411" s="14" t="s">
        <v>152</v>
      </c>
    </row>
    <row r="412" spans="2:65" s="1" customFormat="1" ht="49.15" customHeight="1">
      <c r="B412" s="30"/>
      <c r="C412" s="166" t="s">
        <v>1003</v>
      </c>
      <c r="D412" s="166" t="s">
        <v>216</v>
      </c>
      <c r="E412" s="167" t="s">
        <v>1004</v>
      </c>
      <c r="F412" s="168" t="s">
        <v>1005</v>
      </c>
      <c r="G412" s="169" t="s">
        <v>290</v>
      </c>
      <c r="H412" s="170">
        <v>1</v>
      </c>
      <c r="I412" s="171"/>
      <c r="J412" s="172">
        <f>ROUND(I412*H412,2)</f>
        <v>0</v>
      </c>
      <c r="K412" s="173"/>
      <c r="L412" s="174"/>
      <c r="M412" s="175" t="s">
        <v>1</v>
      </c>
      <c r="N412" s="176" t="s">
        <v>42</v>
      </c>
      <c r="P412" s="160">
        <f>O412*H412</f>
        <v>0</v>
      </c>
      <c r="Q412" s="160">
        <v>4.0000000000000003E-5</v>
      </c>
      <c r="R412" s="160">
        <f>Q412*H412</f>
        <v>4.0000000000000003E-5</v>
      </c>
      <c r="S412" s="160">
        <v>0</v>
      </c>
      <c r="T412" s="161">
        <f>S412*H412</f>
        <v>0</v>
      </c>
      <c r="AR412" s="162" t="s">
        <v>277</v>
      </c>
      <c r="AT412" s="162" t="s">
        <v>216</v>
      </c>
      <c r="AU412" s="162" t="s">
        <v>152</v>
      </c>
      <c r="AY412" s="14" t="s">
        <v>151</v>
      </c>
      <c r="BE412" s="90">
        <f>IF(N412="základní",J412,0)</f>
        <v>0</v>
      </c>
      <c r="BF412" s="90">
        <f>IF(N412="snížená",J412,0)</f>
        <v>0</v>
      </c>
      <c r="BG412" s="90">
        <f>IF(N412="zákl. přenesená",J412,0)</f>
        <v>0</v>
      </c>
      <c r="BH412" s="90">
        <f>IF(N412="sníž. přenesená",J412,0)</f>
        <v>0</v>
      </c>
      <c r="BI412" s="90">
        <f>IF(N412="nulová",J412,0)</f>
        <v>0</v>
      </c>
      <c r="BJ412" s="14" t="s">
        <v>85</v>
      </c>
      <c r="BK412" s="90">
        <f>ROUND(I412*H412,2)</f>
        <v>0</v>
      </c>
      <c r="BL412" s="14" t="s">
        <v>228</v>
      </c>
      <c r="BM412" s="162" t="s">
        <v>1006</v>
      </c>
    </row>
    <row r="413" spans="2:65" s="1" customFormat="1" ht="29.25">
      <c r="B413" s="30"/>
      <c r="D413" s="163" t="s">
        <v>161</v>
      </c>
      <c r="F413" s="164" t="s">
        <v>1005</v>
      </c>
      <c r="I413" s="126"/>
      <c r="L413" s="30"/>
      <c r="M413" s="165"/>
      <c r="T413" s="52"/>
      <c r="AT413" s="14" t="s">
        <v>161</v>
      </c>
      <c r="AU413" s="14" t="s">
        <v>152</v>
      </c>
    </row>
    <row r="414" spans="2:65" s="11" customFormat="1" ht="22.9" customHeight="1">
      <c r="B414" s="139"/>
      <c r="D414" s="140" t="s">
        <v>76</v>
      </c>
      <c r="E414" s="149" t="s">
        <v>1007</v>
      </c>
      <c r="F414" s="149" t="s">
        <v>487</v>
      </c>
      <c r="I414" s="142"/>
      <c r="J414" s="150">
        <f>BK414</f>
        <v>0</v>
      </c>
      <c r="L414" s="139"/>
      <c r="M414" s="144"/>
      <c r="P414" s="145">
        <f>SUM(P415:P430)</f>
        <v>0</v>
      </c>
      <c r="R414" s="145">
        <f>SUM(R415:R430)</f>
        <v>0</v>
      </c>
      <c r="T414" s="146">
        <f>SUM(T415:T430)</f>
        <v>0</v>
      </c>
      <c r="AR414" s="140" t="s">
        <v>87</v>
      </c>
      <c r="AT414" s="147" t="s">
        <v>76</v>
      </c>
      <c r="AU414" s="147" t="s">
        <v>85</v>
      </c>
      <c r="AY414" s="140" t="s">
        <v>151</v>
      </c>
      <c r="BK414" s="148">
        <f>SUM(BK415:BK430)</f>
        <v>0</v>
      </c>
    </row>
    <row r="415" spans="2:65" s="1" customFormat="1" ht="44.25" customHeight="1">
      <c r="B415" s="30"/>
      <c r="C415" s="151" t="s">
        <v>1008</v>
      </c>
      <c r="D415" s="151" t="s">
        <v>155</v>
      </c>
      <c r="E415" s="152" t="s">
        <v>1009</v>
      </c>
      <c r="F415" s="153" t="s">
        <v>1010</v>
      </c>
      <c r="G415" s="154" t="s">
        <v>1011</v>
      </c>
      <c r="H415" s="155">
        <v>1</v>
      </c>
      <c r="I415" s="156"/>
      <c r="J415" s="157">
        <f>ROUND(I415*H415,2)</f>
        <v>0</v>
      </c>
      <c r="K415" s="158"/>
      <c r="L415" s="30"/>
      <c r="M415" s="159" t="s">
        <v>1</v>
      </c>
      <c r="N415" s="124" t="s">
        <v>42</v>
      </c>
      <c r="P415" s="160">
        <f>O415*H415</f>
        <v>0</v>
      </c>
      <c r="Q415" s="160">
        <v>0</v>
      </c>
      <c r="R415" s="160">
        <f>Q415*H415</f>
        <v>0</v>
      </c>
      <c r="S415" s="160">
        <v>0</v>
      </c>
      <c r="T415" s="161">
        <f>S415*H415</f>
        <v>0</v>
      </c>
      <c r="AR415" s="162" t="s">
        <v>228</v>
      </c>
      <c r="AT415" s="162" t="s">
        <v>155</v>
      </c>
      <c r="AU415" s="162" t="s">
        <v>87</v>
      </c>
      <c r="AY415" s="14" t="s">
        <v>151</v>
      </c>
      <c r="BE415" s="90">
        <f>IF(N415="základní",J415,0)</f>
        <v>0</v>
      </c>
      <c r="BF415" s="90">
        <f>IF(N415="snížená",J415,0)</f>
        <v>0</v>
      </c>
      <c r="BG415" s="90">
        <f>IF(N415="zákl. přenesená",J415,0)</f>
        <v>0</v>
      </c>
      <c r="BH415" s="90">
        <f>IF(N415="sníž. přenesená",J415,0)</f>
        <v>0</v>
      </c>
      <c r="BI415" s="90">
        <f>IF(N415="nulová",J415,0)</f>
        <v>0</v>
      </c>
      <c r="BJ415" s="14" t="s">
        <v>85</v>
      </c>
      <c r="BK415" s="90">
        <f>ROUND(I415*H415,2)</f>
        <v>0</v>
      </c>
      <c r="BL415" s="14" t="s">
        <v>228</v>
      </c>
      <c r="BM415" s="162" t="s">
        <v>1012</v>
      </c>
    </row>
    <row r="416" spans="2:65" s="1" customFormat="1" ht="29.25">
      <c r="B416" s="30"/>
      <c r="D416" s="163" t="s">
        <v>161</v>
      </c>
      <c r="F416" s="164" t="s">
        <v>1010</v>
      </c>
      <c r="I416" s="126"/>
      <c r="L416" s="30"/>
      <c r="M416" s="165"/>
      <c r="T416" s="52"/>
      <c r="AT416" s="14" t="s">
        <v>161</v>
      </c>
      <c r="AU416" s="14" t="s">
        <v>87</v>
      </c>
    </row>
    <row r="417" spans="2:65" s="1" customFormat="1" ht="33" customHeight="1">
      <c r="B417" s="30"/>
      <c r="C417" s="151" t="s">
        <v>1013</v>
      </c>
      <c r="D417" s="151" t="s">
        <v>155</v>
      </c>
      <c r="E417" s="152" t="s">
        <v>1014</v>
      </c>
      <c r="F417" s="153" t="s">
        <v>1015</v>
      </c>
      <c r="G417" s="154" t="s">
        <v>1011</v>
      </c>
      <c r="H417" s="155">
        <v>1</v>
      </c>
      <c r="I417" s="156"/>
      <c r="J417" s="157">
        <f>ROUND(I417*H417,2)</f>
        <v>0</v>
      </c>
      <c r="K417" s="158"/>
      <c r="L417" s="30"/>
      <c r="M417" s="159" t="s">
        <v>1</v>
      </c>
      <c r="N417" s="124" t="s">
        <v>42</v>
      </c>
      <c r="P417" s="160">
        <f>O417*H417</f>
        <v>0</v>
      </c>
      <c r="Q417" s="160">
        <v>0</v>
      </c>
      <c r="R417" s="160">
        <f>Q417*H417</f>
        <v>0</v>
      </c>
      <c r="S417" s="160">
        <v>0</v>
      </c>
      <c r="T417" s="161">
        <f>S417*H417</f>
        <v>0</v>
      </c>
      <c r="AR417" s="162" t="s">
        <v>228</v>
      </c>
      <c r="AT417" s="162" t="s">
        <v>155</v>
      </c>
      <c r="AU417" s="162" t="s">
        <v>87</v>
      </c>
      <c r="AY417" s="14" t="s">
        <v>151</v>
      </c>
      <c r="BE417" s="90">
        <f>IF(N417="základní",J417,0)</f>
        <v>0</v>
      </c>
      <c r="BF417" s="90">
        <f>IF(N417="snížená",J417,0)</f>
        <v>0</v>
      </c>
      <c r="BG417" s="90">
        <f>IF(N417="zákl. přenesená",J417,0)</f>
        <v>0</v>
      </c>
      <c r="BH417" s="90">
        <f>IF(N417="sníž. přenesená",J417,0)</f>
        <v>0</v>
      </c>
      <c r="BI417" s="90">
        <f>IF(N417="nulová",J417,0)</f>
        <v>0</v>
      </c>
      <c r="BJ417" s="14" t="s">
        <v>85</v>
      </c>
      <c r="BK417" s="90">
        <f>ROUND(I417*H417,2)</f>
        <v>0</v>
      </c>
      <c r="BL417" s="14" t="s">
        <v>228</v>
      </c>
      <c r="BM417" s="162" t="s">
        <v>1016</v>
      </c>
    </row>
    <row r="418" spans="2:65" s="1" customFormat="1" ht="29.25">
      <c r="B418" s="30"/>
      <c r="D418" s="163" t="s">
        <v>161</v>
      </c>
      <c r="F418" s="164" t="s">
        <v>1017</v>
      </c>
      <c r="I418" s="126"/>
      <c r="L418" s="30"/>
      <c r="M418" s="165"/>
      <c r="T418" s="52"/>
      <c r="AT418" s="14" t="s">
        <v>161</v>
      </c>
      <c r="AU418" s="14" t="s">
        <v>87</v>
      </c>
    </row>
    <row r="419" spans="2:65" s="1" customFormat="1" ht="44.25" customHeight="1">
      <c r="B419" s="30"/>
      <c r="C419" s="151" t="s">
        <v>1018</v>
      </c>
      <c r="D419" s="151" t="s">
        <v>155</v>
      </c>
      <c r="E419" s="152" t="s">
        <v>1019</v>
      </c>
      <c r="F419" s="153" t="s">
        <v>1020</v>
      </c>
      <c r="G419" s="154" t="s">
        <v>1011</v>
      </c>
      <c r="H419" s="155">
        <v>1</v>
      </c>
      <c r="I419" s="156"/>
      <c r="J419" s="157">
        <f>ROUND(I419*H419,2)</f>
        <v>0</v>
      </c>
      <c r="K419" s="158"/>
      <c r="L419" s="30"/>
      <c r="M419" s="159" t="s">
        <v>1</v>
      </c>
      <c r="N419" s="124" t="s">
        <v>42</v>
      </c>
      <c r="P419" s="160">
        <f>O419*H419</f>
        <v>0</v>
      </c>
      <c r="Q419" s="160">
        <v>0</v>
      </c>
      <c r="R419" s="160">
        <f>Q419*H419</f>
        <v>0</v>
      </c>
      <c r="S419" s="160">
        <v>0</v>
      </c>
      <c r="T419" s="161">
        <f>S419*H419</f>
        <v>0</v>
      </c>
      <c r="AR419" s="162" t="s">
        <v>228</v>
      </c>
      <c r="AT419" s="162" t="s">
        <v>155</v>
      </c>
      <c r="AU419" s="162" t="s">
        <v>87</v>
      </c>
      <c r="AY419" s="14" t="s">
        <v>151</v>
      </c>
      <c r="BE419" s="90">
        <f>IF(N419="základní",J419,0)</f>
        <v>0</v>
      </c>
      <c r="BF419" s="90">
        <f>IF(N419="snížená",J419,0)</f>
        <v>0</v>
      </c>
      <c r="BG419" s="90">
        <f>IF(N419="zákl. přenesená",J419,0)</f>
        <v>0</v>
      </c>
      <c r="BH419" s="90">
        <f>IF(N419="sníž. přenesená",J419,0)</f>
        <v>0</v>
      </c>
      <c r="BI419" s="90">
        <f>IF(N419="nulová",J419,0)</f>
        <v>0</v>
      </c>
      <c r="BJ419" s="14" t="s">
        <v>85</v>
      </c>
      <c r="BK419" s="90">
        <f>ROUND(I419*H419,2)</f>
        <v>0</v>
      </c>
      <c r="BL419" s="14" t="s">
        <v>228</v>
      </c>
      <c r="BM419" s="162" t="s">
        <v>1021</v>
      </c>
    </row>
    <row r="420" spans="2:65" s="1" customFormat="1" ht="29.25">
      <c r="B420" s="30"/>
      <c r="D420" s="163" t="s">
        <v>161</v>
      </c>
      <c r="F420" s="164" t="s">
        <v>1020</v>
      </c>
      <c r="I420" s="126"/>
      <c r="L420" s="30"/>
      <c r="M420" s="165"/>
      <c r="T420" s="52"/>
      <c r="AT420" s="14" t="s">
        <v>161</v>
      </c>
      <c r="AU420" s="14" t="s">
        <v>87</v>
      </c>
    </row>
    <row r="421" spans="2:65" s="1" customFormat="1" ht="24.2" customHeight="1">
      <c r="B421" s="30"/>
      <c r="C421" s="151" t="s">
        <v>1022</v>
      </c>
      <c r="D421" s="151" t="s">
        <v>155</v>
      </c>
      <c r="E421" s="152" t="s">
        <v>1023</v>
      </c>
      <c r="F421" s="153" t="s">
        <v>1024</v>
      </c>
      <c r="G421" s="154" t="s">
        <v>219</v>
      </c>
      <c r="H421" s="155">
        <v>1</v>
      </c>
      <c r="I421" s="156"/>
      <c r="J421" s="157">
        <f>ROUND(I421*H421,2)</f>
        <v>0</v>
      </c>
      <c r="K421" s="158"/>
      <c r="L421" s="30"/>
      <c r="M421" s="159" t="s">
        <v>1</v>
      </c>
      <c r="N421" s="124" t="s">
        <v>42</v>
      </c>
      <c r="P421" s="160">
        <f>O421*H421</f>
        <v>0</v>
      </c>
      <c r="Q421" s="160">
        <v>0</v>
      </c>
      <c r="R421" s="160">
        <f>Q421*H421</f>
        <v>0</v>
      </c>
      <c r="S421" s="160">
        <v>0</v>
      </c>
      <c r="T421" s="161">
        <f>S421*H421</f>
        <v>0</v>
      </c>
      <c r="AR421" s="162" t="s">
        <v>228</v>
      </c>
      <c r="AT421" s="162" t="s">
        <v>155</v>
      </c>
      <c r="AU421" s="162" t="s">
        <v>87</v>
      </c>
      <c r="AY421" s="14" t="s">
        <v>151</v>
      </c>
      <c r="BE421" s="90">
        <f>IF(N421="základní",J421,0)</f>
        <v>0</v>
      </c>
      <c r="BF421" s="90">
        <f>IF(N421="snížená",J421,0)</f>
        <v>0</v>
      </c>
      <c r="BG421" s="90">
        <f>IF(N421="zákl. přenesená",J421,0)</f>
        <v>0</v>
      </c>
      <c r="BH421" s="90">
        <f>IF(N421="sníž. přenesená",J421,0)</f>
        <v>0</v>
      </c>
      <c r="BI421" s="90">
        <f>IF(N421="nulová",J421,0)</f>
        <v>0</v>
      </c>
      <c r="BJ421" s="14" t="s">
        <v>85</v>
      </c>
      <c r="BK421" s="90">
        <f>ROUND(I421*H421,2)</f>
        <v>0</v>
      </c>
      <c r="BL421" s="14" t="s">
        <v>228</v>
      </c>
      <c r="BM421" s="162" t="s">
        <v>1025</v>
      </c>
    </row>
    <row r="422" spans="2:65" s="1" customFormat="1" ht="29.25">
      <c r="B422" s="30"/>
      <c r="D422" s="163" t="s">
        <v>161</v>
      </c>
      <c r="F422" s="164" t="s">
        <v>1026</v>
      </c>
      <c r="I422" s="126"/>
      <c r="L422" s="30"/>
      <c r="M422" s="165"/>
      <c r="T422" s="52"/>
      <c r="AT422" s="14" t="s">
        <v>161</v>
      </c>
      <c r="AU422" s="14" t="s">
        <v>87</v>
      </c>
    </row>
    <row r="423" spans="2:65" s="1" customFormat="1" ht="24.2" customHeight="1">
      <c r="B423" s="30"/>
      <c r="C423" s="151" t="s">
        <v>1027</v>
      </c>
      <c r="D423" s="151" t="s">
        <v>155</v>
      </c>
      <c r="E423" s="152" t="s">
        <v>1028</v>
      </c>
      <c r="F423" s="153" t="s">
        <v>1029</v>
      </c>
      <c r="G423" s="154" t="s">
        <v>1011</v>
      </c>
      <c r="H423" s="155">
        <v>1</v>
      </c>
      <c r="I423" s="156"/>
      <c r="J423" s="157">
        <f>ROUND(I423*H423,2)</f>
        <v>0</v>
      </c>
      <c r="K423" s="158"/>
      <c r="L423" s="30"/>
      <c r="M423" s="159" t="s">
        <v>1</v>
      </c>
      <c r="N423" s="124" t="s">
        <v>42</v>
      </c>
      <c r="P423" s="160">
        <f>O423*H423</f>
        <v>0</v>
      </c>
      <c r="Q423" s="160">
        <v>0</v>
      </c>
      <c r="R423" s="160">
        <f>Q423*H423</f>
        <v>0</v>
      </c>
      <c r="S423" s="160">
        <v>0</v>
      </c>
      <c r="T423" s="161">
        <f>S423*H423</f>
        <v>0</v>
      </c>
      <c r="AR423" s="162" t="s">
        <v>228</v>
      </c>
      <c r="AT423" s="162" t="s">
        <v>155</v>
      </c>
      <c r="AU423" s="162" t="s">
        <v>87</v>
      </c>
      <c r="AY423" s="14" t="s">
        <v>151</v>
      </c>
      <c r="BE423" s="90">
        <f>IF(N423="základní",J423,0)</f>
        <v>0</v>
      </c>
      <c r="BF423" s="90">
        <f>IF(N423="snížená",J423,0)</f>
        <v>0</v>
      </c>
      <c r="BG423" s="90">
        <f>IF(N423="zákl. přenesená",J423,0)</f>
        <v>0</v>
      </c>
      <c r="BH423" s="90">
        <f>IF(N423="sníž. přenesená",J423,0)</f>
        <v>0</v>
      </c>
      <c r="BI423" s="90">
        <f>IF(N423="nulová",J423,0)</f>
        <v>0</v>
      </c>
      <c r="BJ423" s="14" t="s">
        <v>85</v>
      </c>
      <c r="BK423" s="90">
        <f>ROUND(I423*H423,2)</f>
        <v>0</v>
      </c>
      <c r="BL423" s="14" t="s">
        <v>228</v>
      </c>
      <c r="BM423" s="162" t="s">
        <v>1030</v>
      </c>
    </row>
    <row r="424" spans="2:65" s="1" customFormat="1">
      <c r="B424" s="30"/>
      <c r="D424" s="163" t="s">
        <v>161</v>
      </c>
      <c r="F424" s="164" t="s">
        <v>1031</v>
      </c>
      <c r="I424" s="126"/>
      <c r="L424" s="30"/>
      <c r="M424" s="165"/>
      <c r="T424" s="52"/>
      <c r="AT424" s="14" t="s">
        <v>161</v>
      </c>
      <c r="AU424" s="14" t="s">
        <v>87</v>
      </c>
    </row>
    <row r="425" spans="2:65" s="1" customFormat="1" ht="16.5" customHeight="1">
      <c r="B425" s="30"/>
      <c r="C425" s="151" t="s">
        <v>1032</v>
      </c>
      <c r="D425" s="151" t="s">
        <v>155</v>
      </c>
      <c r="E425" s="152" t="s">
        <v>1033</v>
      </c>
      <c r="F425" s="153" t="s">
        <v>1034</v>
      </c>
      <c r="G425" s="154" t="s">
        <v>1011</v>
      </c>
      <c r="H425" s="155">
        <v>1</v>
      </c>
      <c r="I425" s="156"/>
      <c r="J425" s="157">
        <f>ROUND(I425*H425,2)</f>
        <v>0</v>
      </c>
      <c r="K425" s="158"/>
      <c r="L425" s="30"/>
      <c r="M425" s="159" t="s">
        <v>1</v>
      </c>
      <c r="N425" s="124" t="s">
        <v>42</v>
      </c>
      <c r="P425" s="160">
        <f>O425*H425</f>
        <v>0</v>
      </c>
      <c r="Q425" s="160">
        <v>0</v>
      </c>
      <c r="R425" s="160">
        <f>Q425*H425</f>
        <v>0</v>
      </c>
      <c r="S425" s="160">
        <v>0</v>
      </c>
      <c r="T425" s="161">
        <f>S425*H425</f>
        <v>0</v>
      </c>
      <c r="AR425" s="162" t="s">
        <v>228</v>
      </c>
      <c r="AT425" s="162" t="s">
        <v>155</v>
      </c>
      <c r="AU425" s="162" t="s">
        <v>87</v>
      </c>
      <c r="AY425" s="14" t="s">
        <v>151</v>
      </c>
      <c r="BE425" s="90">
        <f>IF(N425="základní",J425,0)</f>
        <v>0</v>
      </c>
      <c r="BF425" s="90">
        <f>IF(N425="snížená",J425,0)</f>
        <v>0</v>
      </c>
      <c r="BG425" s="90">
        <f>IF(N425="zákl. přenesená",J425,0)</f>
        <v>0</v>
      </c>
      <c r="BH425" s="90">
        <f>IF(N425="sníž. přenesená",J425,0)</f>
        <v>0</v>
      </c>
      <c r="BI425" s="90">
        <f>IF(N425="nulová",J425,0)</f>
        <v>0</v>
      </c>
      <c r="BJ425" s="14" t="s">
        <v>85</v>
      </c>
      <c r="BK425" s="90">
        <f>ROUND(I425*H425,2)</f>
        <v>0</v>
      </c>
      <c r="BL425" s="14" t="s">
        <v>228</v>
      </c>
      <c r="BM425" s="162" t="s">
        <v>1035</v>
      </c>
    </row>
    <row r="426" spans="2:65" s="1" customFormat="1">
      <c r="B426" s="30"/>
      <c r="D426" s="163" t="s">
        <v>161</v>
      </c>
      <c r="F426" s="164" t="s">
        <v>1034</v>
      </c>
      <c r="I426" s="126"/>
      <c r="L426" s="30"/>
      <c r="M426" s="165"/>
      <c r="T426" s="52"/>
      <c r="AT426" s="14" t="s">
        <v>161</v>
      </c>
      <c r="AU426" s="14" t="s">
        <v>87</v>
      </c>
    </row>
    <row r="427" spans="2:65" s="1" customFormat="1" ht="24.2" customHeight="1">
      <c r="B427" s="30"/>
      <c r="C427" s="151" t="s">
        <v>1036</v>
      </c>
      <c r="D427" s="151" t="s">
        <v>155</v>
      </c>
      <c r="E427" s="152" t="s">
        <v>1037</v>
      </c>
      <c r="F427" s="153" t="s">
        <v>1038</v>
      </c>
      <c r="G427" s="154" t="s">
        <v>1011</v>
      </c>
      <c r="H427" s="155">
        <v>1</v>
      </c>
      <c r="I427" s="156"/>
      <c r="J427" s="157">
        <f>ROUND(I427*H427,2)</f>
        <v>0</v>
      </c>
      <c r="K427" s="158"/>
      <c r="L427" s="30"/>
      <c r="M427" s="159" t="s">
        <v>1</v>
      </c>
      <c r="N427" s="124" t="s">
        <v>42</v>
      </c>
      <c r="P427" s="160">
        <f>O427*H427</f>
        <v>0</v>
      </c>
      <c r="Q427" s="160">
        <v>0</v>
      </c>
      <c r="R427" s="160">
        <f>Q427*H427</f>
        <v>0</v>
      </c>
      <c r="S427" s="160">
        <v>0</v>
      </c>
      <c r="T427" s="161">
        <f>S427*H427</f>
        <v>0</v>
      </c>
      <c r="AR427" s="162" t="s">
        <v>228</v>
      </c>
      <c r="AT427" s="162" t="s">
        <v>155</v>
      </c>
      <c r="AU427" s="162" t="s">
        <v>87</v>
      </c>
      <c r="AY427" s="14" t="s">
        <v>151</v>
      </c>
      <c r="BE427" s="90">
        <f>IF(N427="základní",J427,0)</f>
        <v>0</v>
      </c>
      <c r="BF427" s="90">
        <f>IF(N427="snížená",J427,0)</f>
        <v>0</v>
      </c>
      <c r="BG427" s="90">
        <f>IF(N427="zákl. přenesená",J427,0)</f>
        <v>0</v>
      </c>
      <c r="BH427" s="90">
        <f>IF(N427="sníž. přenesená",J427,0)</f>
        <v>0</v>
      </c>
      <c r="BI427" s="90">
        <f>IF(N427="nulová",J427,0)</f>
        <v>0</v>
      </c>
      <c r="BJ427" s="14" t="s">
        <v>85</v>
      </c>
      <c r="BK427" s="90">
        <f>ROUND(I427*H427,2)</f>
        <v>0</v>
      </c>
      <c r="BL427" s="14" t="s">
        <v>228</v>
      </c>
      <c r="BM427" s="162" t="s">
        <v>1039</v>
      </c>
    </row>
    <row r="428" spans="2:65" s="1" customFormat="1">
      <c r="B428" s="30"/>
      <c r="D428" s="163" t="s">
        <v>161</v>
      </c>
      <c r="F428" s="164" t="s">
        <v>1040</v>
      </c>
      <c r="I428" s="126"/>
      <c r="L428" s="30"/>
      <c r="M428" s="165"/>
      <c r="T428" s="52"/>
      <c r="AT428" s="14" t="s">
        <v>161</v>
      </c>
      <c r="AU428" s="14" t="s">
        <v>87</v>
      </c>
    </row>
    <row r="429" spans="2:65" s="1" customFormat="1" ht="55.5" customHeight="1">
      <c r="B429" s="30"/>
      <c r="C429" s="151" t="s">
        <v>1041</v>
      </c>
      <c r="D429" s="151" t="s">
        <v>155</v>
      </c>
      <c r="E429" s="152" t="s">
        <v>1042</v>
      </c>
      <c r="F429" s="153" t="s">
        <v>1043</v>
      </c>
      <c r="G429" s="154" t="s">
        <v>1011</v>
      </c>
      <c r="H429" s="155">
        <v>1</v>
      </c>
      <c r="I429" s="156"/>
      <c r="J429" s="157">
        <f>ROUND(I429*H429,2)</f>
        <v>0</v>
      </c>
      <c r="K429" s="158"/>
      <c r="L429" s="30"/>
      <c r="M429" s="159" t="s">
        <v>1</v>
      </c>
      <c r="N429" s="124" t="s">
        <v>42</v>
      </c>
      <c r="P429" s="160">
        <f>O429*H429</f>
        <v>0</v>
      </c>
      <c r="Q429" s="160">
        <v>0</v>
      </c>
      <c r="R429" s="160">
        <f>Q429*H429</f>
        <v>0</v>
      </c>
      <c r="S429" s="160">
        <v>0</v>
      </c>
      <c r="T429" s="161">
        <f>S429*H429</f>
        <v>0</v>
      </c>
      <c r="AR429" s="162" t="s">
        <v>228</v>
      </c>
      <c r="AT429" s="162" t="s">
        <v>155</v>
      </c>
      <c r="AU429" s="162" t="s">
        <v>87</v>
      </c>
      <c r="AY429" s="14" t="s">
        <v>151</v>
      </c>
      <c r="BE429" s="90">
        <f>IF(N429="základní",J429,0)</f>
        <v>0</v>
      </c>
      <c r="BF429" s="90">
        <f>IF(N429="snížená",J429,0)</f>
        <v>0</v>
      </c>
      <c r="BG429" s="90">
        <f>IF(N429="zákl. přenesená",J429,0)</f>
        <v>0</v>
      </c>
      <c r="BH429" s="90">
        <f>IF(N429="sníž. přenesená",J429,0)</f>
        <v>0</v>
      </c>
      <c r="BI429" s="90">
        <f>IF(N429="nulová",J429,0)</f>
        <v>0</v>
      </c>
      <c r="BJ429" s="14" t="s">
        <v>85</v>
      </c>
      <c r="BK429" s="90">
        <f>ROUND(I429*H429,2)</f>
        <v>0</v>
      </c>
      <c r="BL429" s="14" t="s">
        <v>228</v>
      </c>
      <c r="BM429" s="162" t="s">
        <v>1044</v>
      </c>
    </row>
    <row r="430" spans="2:65" s="1" customFormat="1" ht="39">
      <c r="B430" s="30"/>
      <c r="D430" s="163" t="s">
        <v>161</v>
      </c>
      <c r="F430" s="164" t="s">
        <v>1045</v>
      </c>
      <c r="I430" s="126"/>
      <c r="L430" s="30"/>
      <c r="M430" s="184"/>
      <c r="N430" s="185"/>
      <c r="O430" s="185"/>
      <c r="P430" s="185"/>
      <c r="Q430" s="185"/>
      <c r="R430" s="185"/>
      <c r="S430" s="185"/>
      <c r="T430" s="186"/>
      <c r="AT430" s="14" t="s">
        <v>161</v>
      </c>
      <c r="AU430" s="14" t="s">
        <v>87</v>
      </c>
    </row>
    <row r="431" spans="2:65" s="1" customFormat="1" ht="6.95" customHeight="1">
      <c r="B431" s="41"/>
      <c r="C431" s="42"/>
      <c r="D431" s="42"/>
      <c r="E431" s="42"/>
      <c r="F431" s="42"/>
      <c r="G431" s="42"/>
      <c r="H431" s="42"/>
      <c r="I431" s="42"/>
      <c r="J431" s="42"/>
      <c r="K431" s="42"/>
      <c r="L431" s="30"/>
    </row>
  </sheetData>
  <sheetProtection formatColumns="0" formatRows="0" autoFilter="0"/>
  <autoFilter ref="C138:K430" xr:uid="{00000000-0009-0000-0000-000002000000}"/>
  <mergeCells count="14">
    <mergeCell ref="D117:F117"/>
    <mergeCell ref="E129:H129"/>
    <mergeCell ref="E131:H131"/>
    <mergeCell ref="L2:V2"/>
    <mergeCell ref="E87:H87"/>
    <mergeCell ref="D113:F113"/>
    <mergeCell ref="D114:F114"/>
    <mergeCell ref="D115:F115"/>
    <mergeCell ref="D116:F11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5"/>
  <sheetViews>
    <sheetView showGridLines="0" workbookViewId="0">
      <selection activeCell="V126" sqref="V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4" t="s">
        <v>93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87</v>
      </c>
    </row>
    <row r="4" spans="2:46" ht="24.95" customHeight="1">
      <c r="B4" s="17"/>
      <c r="D4" s="18" t="s">
        <v>103</v>
      </c>
      <c r="L4" s="17"/>
      <c r="M4" s="97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26.25" customHeight="1">
      <c r="B7" s="17"/>
      <c r="E7" s="231" t="str">
        <f>'Rekapitulace stavby'!K6</f>
        <v>Vybudování odborné učebny pro výuku informatiky</v>
      </c>
      <c r="F7" s="232"/>
      <c r="G7" s="232"/>
      <c r="H7" s="232"/>
      <c r="L7" s="17"/>
    </row>
    <row r="8" spans="2:46" s="1" customFormat="1" ht="12" customHeight="1">
      <c r="B8" s="30"/>
      <c r="D8" s="24" t="s">
        <v>104</v>
      </c>
      <c r="L8" s="30"/>
    </row>
    <row r="9" spans="2:46" s="1" customFormat="1" ht="30" customHeight="1">
      <c r="B9" s="30"/>
      <c r="E9" s="222" t="s">
        <v>1109</v>
      </c>
      <c r="F9" s="233"/>
      <c r="G9" s="233"/>
      <c r="H9" s="233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4" t="s">
        <v>17</v>
      </c>
      <c r="F11" s="22" t="s">
        <v>1</v>
      </c>
      <c r="I11" s="24" t="s">
        <v>18</v>
      </c>
      <c r="J11" s="22" t="s">
        <v>1</v>
      </c>
      <c r="L11" s="30"/>
    </row>
    <row r="12" spans="2:46" s="1" customFormat="1" ht="12" customHeight="1">
      <c r="B12" s="30"/>
      <c r="D12" s="24" t="s">
        <v>19</v>
      </c>
      <c r="F12" s="22" t="s">
        <v>20</v>
      </c>
      <c r="I12" s="24" t="s">
        <v>21</v>
      </c>
      <c r="J12" s="49" t="str">
        <f>'Rekapitulace stavby'!AN8</f>
        <v>28. 8. 2023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4" t="s">
        <v>23</v>
      </c>
      <c r="I14" s="24" t="s">
        <v>24</v>
      </c>
      <c r="J14" s="22" t="s">
        <v>25</v>
      </c>
      <c r="L14" s="30"/>
    </row>
    <row r="15" spans="2:46" s="1" customFormat="1" ht="18" customHeight="1">
      <c r="B15" s="30"/>
      <c r="E15" s="22" t="s">
        <v>26</v>
      </c>
      <c r="I15" s="24" t="s">
        <v>27</v>
      </c>
      <c r="J15" s="22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4" t="s">
        <v>28</v>
      </c>
      <c r="I17" s="24" t="s">
        <v>24</v>
      </c>
      <c r="J17" s="25" t="str">
        <f>'Rekapitulace stavby'!AN13</f>
        <v>Vyplň údaj</v>
      </c>
      <c r="L17" s="30"/>
    </row>
    <row r="18" spans="2:12" s="1" customFormat="1" ht="18" customHeight="1">
      <c r="B18" s="30"/>
      <c r="E18" s="234" t="str">
        <f>'Rekapitulace stavby'!E14</f>
        <v>Vyplň údaj</v>
      </c>
      <c r="F18" s="200"/>
      <c r="G18" s="200"/>
      <c r="H18" s="200"/>
      <c r="I18" s="24" t="s">
        <v>27</v>
      </c>
      <c r="J18" s="25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4" t="s">
        <v>30</v>
      </c>
      <c r="I20" s="24" t="s">
        <v>24</v>
      </c>
      <c r="J20" s="22" t="str">
        <f>IF('Rekapitulace stavby'!AN16="","",'Rekapitulace stavby'!AN16)</f>
        <v/>
      </c>
      <c r="L20" s="30"/>
    </row>
    <row r="21" spans="2:12" s="1" customFormat="1" ht="18" customHeight="1">
      <c r="B21" s="30"/>
      <c r="E21" s="22" t="str">
        <f>IF('Rekapitulace stavby'!E17="","",'Rekapitulace stavby'!E17)</f>
        <v xml:space="preserve"> </v>
      </c>
      <c r="I21" s="24" t="s">
        <v>27</v>
      </c>
      <c r="J21" s="22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4" t="s">
        <v>33</v>
      </c>
      <c r="I23" s="24" t="s">
        <v>24</v>
      </c>
      <c r="J23" s="22" t="str">
        <f>IF('Rekapitulace stavby'!AN19="","",'Rekapitulace stavby'!AN19)</f>
        <v/>
      </c>
      <c r="L23" s="30"/>
    </row>
    <row r="24" spans="2:12" s="1" customFormat="1" ht="18" customHeight="1">
      <c r="B24" s="30"/>
      <c r="E24" s="22" t="str">
        <f>IF('Rekapitulace stavby'!E20="","",'Rekapitulace stavby'!E20)</f>
        <v xml:space="preserve"> </v>
      </c>
      <c r="I24" s="24" t="s">
        <v>27</v>
      </c>
      <c r="J24" s="22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4" t="s">
        <v>34</v>
      </c>
      <c r="L26" s="30"/>
    </row>
    <row r="27" spans="2:12" s="7" customFormat="1" ht="16.5" customHeight="1">
      <c r="B27" s="98"/>
      <c r="E27" s="204" t="s">
        <v>1</v>
      </c>
      <c r="F27" s="204"/>
      <c r="G27" s="204"/>
      <c r="H27" s="204"/>
      <c r="L27" s="98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0"/>
      <c r="E29" s="50"/>
      <c r="F29" s="50"/>
      <c r="G29" s="50"/>
      <c r="H29" s="50"/>
      <c r="I29" s="50"/>
      <c r="J29" s="50"/>
      <c r="K29" s="50"/>
      <c r="L29" s="30"/>
    </row>
    <row r="30" spans="2:12" s="1" customFormat="1" ht="14.45" customHeight="1">
      <c r="B30" s="30"/>
      <c r="D30" s="22" t="s">
        <v>105</v>
      </c>
      <c r="J30" s="99">
        <f>J96</f>
        <v>0</v>
      </c>
      <c r="L30" s="30"/>
    </row>
    <row r="31" spans="2:12" s="1" customFormat="1" ht="14.45" customHeight="1">
      <c r="B31" s="30"/>
      <c r="D31" s="29" t="s">
        <v>97</v>
      </c>
      <c r="J31" s="99">
        <f>J103</f>
        <v>0</v>
      </c>
      <c r="L31" s="30"/>
    </row>
    <row r="32" spans="2:12" s="1" customFormat="1" ht="25.35" customHeight="1">
      <c r="B32" s="30"/>
      <c r="D32" s="100" t="s">
        <v>37</v>
      </c>
      <c r="J32" s="62">
        <f>ROUND(J30 + J31, 2)</f>
        <v>0</v>
      </c>
      <c r="L32" s="30"/>
    </row>
    <row r="33" spans="2:12" s="1" customFormat="1" ht="6.95" customHeight="1">
      <c r="B33" s="30"/>
      <c r="D33" s="50"/>
      <c r="E33" s="50"/>
      <c r="F33" s="50"/>
      <c r="G33" s="50"/>
      <c r="H33" s="50"/>
      <c r="I33" s="50"/>
      <c r="J33" s="50"/>
      <c r="K33" s="50"/>
      <c r="L33" s="30"/>
    </row>
    <row r="34" spans="2:12" s="1" customFormat="1" ht="14.45" customHeight="1">
      <c r="B34" s="30"/>
      <c r="F34" s="101" t="s">
        <v>39</v>
      </c>
      <c r="I34" s="101" t="s">
        <v>38</v>
      </c>
      <c r="J34" s="101" t="s">
        <v>40</v>
      </c>
      <c r="L34" s="30"/>
    </row>
    <row r="35" spans="2:12" s="1" customFormat="1" ht="14.45" customHeight="1">
      <c r="B35" s="30"/>
      <c r="D35" s="102" t="s">
        <v>41</v>
      </c>
      <c r="E35" s="24" t="s">
        <v>42</v>
      </c>
      <c r="F35" s="103">
        <f>ROUND((SUM(BE103:BE110) + SUM(BE130:BE164)),  2)</f>
        <v>0</v>
      </c>
      <c r="I35" s="104">
        <v>0.21</v>
      </c>
      <c r="J35" s="103">
        <f>ROUND(((SUM(BE103:BE110) + SUM(BE130:BE164))*I35),  2)</f>
        <v>0</v>
      </c>
      <c r="L35" s="30"/>
    </row>
    <row r="36" spans="2:12" s="1" customFormat="1" ht="14.45" customHeight="1">
      <c r="B36" s="30"/>
      <c r="E36" s="24" t="s">
        <v>43</v>
      </c>
      <c r="F36" s="103">
        <f>ROUND((SUM(BF103:BF110) + SUM(BF130:BF164)),  2)</f>
        <v>0</v>
      </c>
      <c r="I36" s="104">
        <v>0.15</v>
      </c>
      <c r="J36" s="103">
        <f>ROUND(((SUM(BF103:BF110) + SUM(BF130:BF164))*I36),  2)</f>
        <v>0</v>
      </c>
      <c r="L36" s="30"/>
    </row>
    <row r="37" spans="2:12" s="1" customFormat="1" ht="14.45" hidden="1" customHeight="1">
      <c r="B37" s="30"/>
      <c r="E37" s="24" t="s">
        <v>44</v>
      </c>
      <c r="F37" s="103">
        <f>ROUND((SUM(BG103:BG110) + SUM(BG130:BG164)),  2)</f>
        <v>0</v>
      </c>
      <c r="I37" s="104">
        <v>0.21</v>
      </c>
      <c r="J37" s="103">
        <f>0</f>
        <v>0</v>
      </c>
      <c r="L37" s="30"/>
    </row>
    <row r="38" spans="2:12" s="1" customFormat="1" ht="14.45" hidden="1" customHeight="1">
      <c r="B38" s="30"/>
      <c r="E38" s="24" t="s">
        <v>45</v>
      </c>
      <c r="F38" s="103">
        <f>ROUND((SUM(BH103:BH110) + SUM(BH130:BH164)),  2)</f>
        <v>0</v>
      </c>
      <c r="I38" s="104">
        <v>0.15</v>
      </c>
      <c r="J38" s="103">
        <f>0</f>
        <v>0</v>
      </c>
      <c r="L38" s="30"/>
    </row>
    <row r="39" spans="2:12" s="1" customFormat="1" ht="14.45" hidden="1" customHeight="1">
      <c r="B39" s="30"/>
      <c r="E39" s="24" t="s">
        <v>46</v>
      </c>
      <c r="F39" s="103">
        <f>ROUND((SUM(BI103:BI110) + SUM(BI130:BI164)),  2)</f>
        <v>0</v>
      </c>
      <c r="I39" s="104">
        <v>0</v>
      </c>
      <c r="J39" s="103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105" t="s">
        <v>47</v>
      </c>
      <c r="E41" s="53"/>
      <c r="F41" s="53"/>
      <c r="G41" s="106" t="s">
        <v>48</v>
      </c>
      <c r="H41" s="107" t="s">
        <v>49</v>
      </c>
      <c r="I41" s="53"/>
      <c r="J41" s="108">
        <f>SUM(J32:J39)</f>
        <v>0</v>
      </c>
      <c r="K41" s="109"/>
      <c r="L41" s="30"/>
    </row>
    <row r="42" spans="2:12" s="1" customFormat="1" ht="14.45" customHeight="1">
      <c r="B42" s="30"/>
      <c r="L42" s="30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30"/>
      <c r="D50" s="38" t="s">
        <v>50</v>
      </c>
      <c r="E50" s="39"/>
      <c r="F50" s="39"/>
      <c r="G50" s="38" t="s">
        <v>51</v>
      </c>
      <c r="H50" s="39"/>
      <c r="I50" s="39"/>
      <c r="J50" s="39"/>
      <c r="K50" s="39"/>
      <c r="L50" s="30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30"/>
      <c r="D61" s="40" t="s">
        <v>52</v>
      </c>
      <c r="E61" s="32"/>
      <c r="F61" s="110" t="s">
        <v>53</v>
      </c>
      <c r="G61" s="40" t="s">
        <v>52</v>
      </c>
      <c r="H61" s="32"/>
      <c r="I61" s="32"/>
      <c r="J61" s="111" t="s">
        <v>53</v>
      </c>
      <c r="K61" s="32"/>
      <c r="L61" s="30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30"/>
      <c r="D65" s="38" t="s">
        <v>54</v>
      </c>
      <c r="E65" s="39"/>
      <c r="F65" s="39"/>
      <c r="G65" s="38" t="s">
        <v>55</v>
      </c>
      <c r="H65" s="39"/>
      <c r="I65" s="39"/>
      <c r="J65" s="39"/>
      <c r="K65" s="39"/>
      <c r="L65" s="30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30"/>
      <c r="D76" s="40" t="s">
        <v>52</v>
      </c>
      <c r="E76" s="32"/>
      <c r="F76" s="110" t="s">
        <v>53</v>
      </c>
      <c r="G76" s="40" t="s">
        <v>52</v>
      </c>
      <c r="H76" s="32"/>
      <c r="I76" s="32"/>
      <c r="J76" s="111" t="s">
        <v>53</v>
      </c>
      <c r="K76" s="32"/>
      <c r="L76" s="30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0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0"/>
    </row>
    <row r="82" spans="2:47" s="1" customFormat="1" ht="24.95" customHeight="1">
      <c r="B82" s="30"/>
      <c r="C82" s="18" t="s">
        <v>106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4" t="s">
        <v>16</v>
      </c>
      <c r="L84" s="30"/>
    </row>
    <row r="85" spans="2:47" s="1" customFormat="1" ht="26.25" customHeight="1">
      <c r="B85" s="30"/>
      <c r="E85" s="231" t="str">
        <f>E7</f>
        <v>Vybudování odborné učebny pro výuku informatiky</v>
      </c>
      <c r="F85" s="232"/>
      <c r="G85" s="232"/>
      <c r="H85" s="232"/>
      <c r="L85" s="30"/>
    </row>
    <row r="86" spans="2:47" s="1" customFormat="1" ht="12" customHeight="1">
      <c r="B86" s="30"/>
      <c r="C86" s="24" t="s">
        <v>104</v>
      </c>
      <c r="L86" s="30"/>
    </row>
    <row r="87" spans="2:47" s="1" customFormat="1" ht="30" customHeight="1">
      <c r="B87" s="30"/>
      <c r="E87" s="222" t="str">
        <f>E9</f>
        <v>1.3 - učebna pro výuku informatiky, uč. 211, žluté patro - interaktivita a síť</v>
      </c>
      <c r="F87" s="233"/>
      <c r="G87" s="233"/>
      <c r="H87" s="23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4" t="s">
        <v>19</v>
      </c>
      <c r="F89" s="22" t="str">
        <f>F12</f>
        <v>Bakalovo nábřeží 8</v>
      </c>
      <c r="I89" s="24" t="s">
        <v>21</v>
      </c>
      <c r="J89" s="49" t="str">
        <f>IF(J12="","",J12)</f>
        <v>28. 8. 2023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4" t="s">
        <v>23</v>
      </c>
      <c r="F91" s="22" t="str">
        <f>E15</f>
        <v xml:space="preserve">Základní škola Brno, Bakalovo nábřeží 8, p. o. </v>
      </c>
      <c r="I91" s="24" t="s">
        <v>30</v>
      </c>
      <c r="J91" s="27" t="str">
        <f>E21</f>
        <v xml:space="preserve"> </v>
      </c>
      <c r="L91" s="30"/>
    </row>
    <row r="92" spans="2:47" s="1" customFormat="1" ht="15.2" customHeight="1">
      <c r="B92" s="30"/>
      <c r="C92" s="24" t="s">
        <v>28</v>
      </c>
      <c r="F92" s="22" t="str">
        <f>IF(E18="","",E18)</f>
        <v>Vyplň údaj</v>
      </c>
      <c r="I92" s="24" t="s">
        <v>33</v>
      </c>
      <c r="J92" s="27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12" t="s">
        <v>107</v>
      </c>
      <c r="D94" s="95"/>
      <c r="E94" s="95"/>
      <c r="F94" s="95"/>
      <c r="G94" s="95"/>
      <c r="H94" s="95"/>
      <c r="I94" s="95"/>
      <c r="J94" s="113" t="s">
        <v>108</v>
      </c>
      <c r="K94" s="95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14" t="s">
        <v>109</v>
      </c>
      <c r="J96" s="62">
        <f>J130</f>
        <v>0</v>
      </c>
      <c r="L96" s="30"/>
      <c r="AU96" s="14" t="s">
        <v>110</v>
      </c>
    </row>
    <row r="97" spans="2:65" s="8" customFormat="1" ht="24.95" customHeight="1">
      <c r="B97" s="115"/>
      <c r="D97" s="116" t="s">
        <v>1046</v>
      </c>
      <c r="E97" s="117"/>
      <c r="F97" s="117"/>
      <c r="G97" s="117"/>
      <c r="H97" s="117"/>
      <c r="I97" s="117"/>
      <c r="J97" s="118">
        <f>J131</f>
        <v>0</v>
      </c>
      <c r="L97" s="115"/>
    </row>
    <row r="98" spans="2:65" s="9" customFormat="1" ht="19.899999999999999" customHeight="1">
      <c r="B98" s="119"/>
      <c r="D98" s="120" t="s">
        <v>1047</v>
      </c>
      <c r="E98" s="121"/>
      <c r="F98" s="121"/>
      <c r="G98" s="121"/>
      <c r="H98" s="121"/>
      <c r="I98" s="121"/>
      <c r="J98" s="122">
        <f>J132</f>
        <v>0</v>
      </c>
      <c r="L98" s="119"/>
    </row>
    <row r="99" spans="2:65" s="8" customFormat="1" ht="24.95" customHeight="1">
      <c r="B99" s="115"/>
      <c r="D99" s="116" t="s">
        <v>1048</v>
      </c>
      <c r="E99" s="117"/>
      <c r="F99" s="117"/>
      <c r="G99" s="117"/>
      <c r="H99" s="117"/>
      <c r="I99" s="117"/>
      <c r="J99" s="118">
        <f>J147</f>
        <v>0</v>
      </c>
      <c r="L99" s="115"/>
    </row>
    <row r="100" spans="2:65" s="9" customFormat="1" ht="19.899999999999999" customHeight="1">
      <c r="B100" s="119"/>
      <c r="D100" s="120" t="s">
        <v>1049</v>
      </c>
      <c r="E100" s="121"/>
      <c r="F100" s="121"/>
      <c r="G100" s="121"/>
      <c r="H100" s="121"/>
      <c r="I100" s="121"/>
      <c r="J100" s="122">
        <f>J148</f>
        <v>0</v>
      </c>
      <c r="L100" s="119"/>
    </row>
    <row r="101" spans="2:65" s="1" customFormat="1" ht="21.75" customHeight="1">
      <c r="B101" s="30"/>
      <c r="L101" s="30"/>
    </row>
    <row r="102" spans="2:65" s="1" customFormat="1" ht="6.95" customHeight="1">
      <c r="B102" s="30"/>
      <c r="L102" s="30"/>
    </row>
    <row r="103" spans="2:65" s="1" customFormat="1" ht="29.25" customHeight="1">
      <c r="B103" s="30"/>
      <c r="C103" s="114" t="s">
        <v>127</v>
      </c>
      <c r="J103" s="123">
        <f>ROUND(J104 + J105 + J106 + J107 + J108 + J109,2)</f>
        <v>0</v>
      </c>
      <c r="L103" s="30"/>
      <c r="N103" s="124" t="s">
        <v>41</v>
      </c>
    </row>
    <row r="104" spans="2:65" s="1" customFormat="1" ht="18" customHeight="1">
      <c r="B104" s="30"/>
      <c r="D104" s="209" t="s">
        <v>128</v>
      </c>
      <c r="E104" s="210"/>
      <c r="F104" s="210"/>
      <c r="J104" s="86">
        <v>0</v>
      </c>
      <c r="L104" s="125"/>
      <c r="M104" s="126"/>
      <c r="N104" s="127" t="s">
        <v>42</v>
      </c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8" t="s">
        <v>129</v>
      </c>
      <c r="AZ104" s="126"/>
      <c r="BA104" s="126"/>
      <c r="BB104" s="126"/>
      <c r="BC104" s="126"/>
      <c r="BD104" s="126"/>
      <c r="BE104" s="129">
        <f t="shared" ref="BE104:BE109" si="0">IF(N104="základní",J104,0)</f>
        <v>0</v>
      </c>
      <c r="BF104" s="129">
        <f t="shared" ref="BF104:BF109" si="1">IF(N104="snížená",J104,0)</f>
        <v>0</v>
      </c>
      <c r="BG104" s="129">
        <f t="shared" ref="BG104:BG109" si="2">IF(N104="zákl. přenesená",J104,0)</f>
        <v>0</v>
      </c>
      <c r="BH104" s="129">
        <f t="shared" ref="BH104:BH109" si="3">IF(N104="sníž. přenesená",J104,0)</f>
        <v>0</v>
      </c>
      <c r="BI104" s="129">
        <f t="shared" ref="BI104:BI109" si="4">IF(N104="nulová",J104,0)</f>
        <v>0</v>
      </c>
      <c r="BJ104" s="128" t="s">
        <v>85</v>
      </c>
      <c r="BK104" s="126"/>
      <c r="BL104" s="126"/>
      <c r="BM104" s="126"/>
    </row>
    <row r="105" spans="2:65" s="1" customFormat="1" ht="18" customHeight="1">
      <c r="B105" s="30"/>
      <c r="D105" s="209" t="s">
        <v>130</v>
      </c>
      <c r="E105" s="210"/>
      <c r="F105" s="210"/>
      <c r="J105" s="86">
        <v>0</v>
      </c>
      <c r="L105" s="125"/>
      <c r="M105" s="126"/>
      <c r="N105" s="127" t="s">
        <v>42</v>
      </c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8" t="s">
        <v>129</v>
      </c>
      <c r="AZ105" s="126"/>
      <c r="BA105" s="126"/>
      <c r="BB105" s="126"/>
      <c r="BC105" s="126"/>
      <c r="BD105" s="126"/>
      <c r="BE105" s="129">
        <f t="shared" si="0"/>
        <v>0</v>
      </c>
      <c r="BF105" s="129">
        <f t="shared" si="1"/>
        <v>0</v>
      </c>
      <c r="BG105" s="129">
        <f t="shared" si="2"/>
        <v>0</v>
      </c>
      <c r="BH105" s="129">
        <f t="shared" si="3"/>
        <v>0</v>
      </c>
      <c r="BI105" s="129">
        <f t="shared" si="4"/>
        <v>0</v>
      </c>
      <c r="BJ105" s="128" t="s">
        <v>85</v>
      </c>
      <c r="BK105" s="126"/>
      <c r="BL105" s="126"/>
      <c r="BM105" s="126"/>
    </row>
    <row r="106" spans="2:65" s="1" customFormat="1" ht="18" customHeight="1">
      <c r="B106" s="30"/>
      <c r="D106" s="209" t="s">
        <v>131</v>
      </c>
      <c r="E106" s="210"/>
      <c r="F106" s="210"/>
      <c r="J106" s="86">
        <v>0</v>
      </c>
      <c r="L106" s="125"/>
      <c r="M106" s="126"/>
      <c r="N106" s="127" t="s">
        <v>42</v>
      </c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8" t="s">
        <v>129</v>
      </c>
      <c r="AZ106" s="126"/>
      <c r="BA106" s="126"/>
      <c r="BB106" s="126"/>
      <c r="BC106" s="126"/>
      <c r="BD106" s="126"/>
      <c r="BE106" s="129">
        <f t="shared" si="0"/>
        <v>0</v>
      </c>
      <c r="BF106" s="129">
        <f t="shared" si="1"/>
        <v>0</v>
      </c>
      <c r="BG106" s="129">
        <f t="shared" si="2"/>
        <v>0</v>
      </c>
      <c r="BH106" s="129">
        <f t="shared" si="3"/>
        <v>0</v>
      </c>
      <c r="BI106" s="129">
        <f t="shared" si="4"/>
        <v>0</v>
      </c>
      <c r="BJ106" s="128" t="s">
        <v>85</v>
      </c>
      <c r="BK106" s="126"/>
      <c r="BL106" s="126"/>
      <c r="BM106" s="126"/>
    </row>
    <row r="107" spans="2:65" s="1" customFormat="1" ht="18" customHeight="1">
      <c r="B107" s="30"/>
      <c r="D107" s="209" t="s">
        <v>132</v>
      </c>
      <c r="E107" s="210"/>
      <c r="F107" s="210"/>
      <c r="J107" s="86">
        <v>0</v>
      </c>
      <c r="L107" s="125"/>
      <c r="M107" s="126"/>
      <c r="N107" s="127" t="s">
        <v>42</v>
      </c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8" t="s">
        <v>129</v>
      </c>
      <c r="AZ107" s="126"/>
      <c r="BA107" s="126"/>
      <c r="BB107" s="126"/>
      <c r="BC107" s="126"/>
      <c r="BD107" s="126"/>
      <c r="BE107" s="129">
        <f t="shared" si="0"/>
        <v>0</v>
      </c>
      <c r="BF107" s="129">
        <f t="shared" si="1"/>
        <v>0</v>
      </c>
      <c r="BG107" s="129">
        <f t="shared" si="2"/>
        <v>0</v>
      </c>
      <c r="BH107" s="129">
        <f t="shared" si="3"/>
        <v>0</v>
      </c>
      <c r="BI107" s="129">
        <f t="shared" si="4"/>
        <v>0</v>
      </c>
      <c r="BJ107" s="128" t="s">
        <v>85</v>
      </c>
      <c r="BK107" s="126"/>
      <c r="BL107" s="126"/>
      <c r="BM107" s="126"/>
    </row>
    <row r="108" spans="2:65" s="1" customFormat="1" ht="18" customHeight="1">
      <c r="B108" s="30"/>
      <c r="D108" s="209" t="s">
        <v>133</v>
      </c>
      <c r="E108" s="210"/>
      <c r="F108" s="210"/>
      <c r="J108" s="86">
        <v>0</v>
      </c>
      <c r="L108" s="125"/>
      <c r="M108" s="126"/>
      <c r="N108" s="127" t="s">
        <v>42</v>
      </c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8" t="s">
        <v>129</v>
      </c>
      <c r="AZ108" s="126"/>
      <c r="BA108" s="126"/>
      <c r="BB108" s="126"/>
      <c r="BC108" s="126"/>
      <c r="BD108" s="126"/>
      <c r="BE108" s="129">
        <f t="shared" si="0"/>
        <v>0</v>
      </c>
      <c r="BF108" s="129">
        <f t="shared" si="1"/>
        <v>0</v>
      </c>
      <c r="BG108" s="129">
        <f t="shared" si="2"/>
        <v>0</v>
      </c>
      <c r="BH108" s="129">
        <f t="shared" si="3"/>
        <v>0</v>
      </c>
      <c r="BI108" s="129">
        <f t="shared" si="4"/>
        <v>0</v>
      </c>
      <c r="BJ108" s="128" t="s">
        <v>85</v>
      </c>
      <c r="BK108" s="126"/>
      <c r="BL108" s="126"/>
      <c r="BM108" s="126"/>
    </row>
    <row r="109" spans="2:65" s="1" customFormat="1" ht="18" customHeight="1">
      <c r="B109" s="30"/>
      <c r="D109" s="85" t="s">
        <v>134</v>
      </c>
      <c r="J109" s="86">
        <f>ROUND(J30*T109,2)</f>
        <v>0</v>
      </c>
      <c r="L109" s="125"/>
      <c r="M109" s="126"/>
      <c r="N109" s="127" t="s">
        <v>42</v>
      </c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8" t="s">
        <v>135</v>
      </c>
      <c r="AZ109" s="126"/>
      <c r="BA109" s="126"/>
      <c r="BB109" s="126"/>
      <c r="BC109" s="126"/>
      <c r="BD109" s="126"/>
      <c r="BE109" s="129">
        <f t="shared" si="0"/>
        <v>0</v>
      </c>
      <c r="BF109" s="129">
        <f t="shared" si="1"/>
        <v>0</v>
      </c>
      <c r="BG109" s="129">
        <f t="shared" si="2"/>
        <v>0</v>
      </c>
      <c r="BH109" s="129">
        <f t="shared" si="3"/>
        <v>0</v>
      </c>
      <c r="BI109" s="129">
        <f t="shared" si="4"/>
        <v>0</v>
      </c>
      <c r="BJ109" s="128" t="s">
        <v>85</v>
      </c>
      <c r="BK109" s="126"/>
      <c r="BL109" s="126"/>
      <c r="BM109" s="126"/>
    </row>
    <row r="110" spans="2:65" s="1" customFormat="1">
      <c r="B110" s="30"/>
      <c r="L110" s="30"/>
    </row>
    <row r="111" spans="2:65" s="1" customFormat="1" ht="29.25" customHeight="1">
      <c r="B111" s="30"/>
      <c r="C111" s="94" t="s">
        <v>102</v>
      </c>
      <c r="D111" s="95"/>
      <c r="E111" s="95"/>
      <c r="F111" s="95"/>
      <c r="G111" s="95"/>
      <c r="H111" s="95"/>
      <c r="I111" s="95"/>
      <c r="J111" s="96">
        <f>ROUND(J96+J103,2)</f>
        <v>0</v>
      </c>
      <c r="K111" s="95"/>
      <c r="L111" s="30"/>
    </row>
    <row r="112" spans="2:65" s="1" customFormat="1" ht="6.95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30"/>
    </row>
    <row r="116" spans="2:12" s="1" customFormat="1" ht="6.95" customHeight="1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30"/>
    </row>
    <row r="117" spans="2:12" s="1" customFormat="1" ht="24.95" customHeight="1">
      <c r="B117" s="30"/>
      <c r="C117" s="18" t="s">
        <v>136</v>
      </c>
      <c r="L117" s="30"/>
    </row>
    <row r="118" spans="2:12" s="1" customFormat="1" ht="6.95" customHeight="1">
      <c r="B118" s="30"/>
      <c r="L118" s="30"/>
    </row>
    <row r="119" spans="2:12" s="1" customFormat="1" ht="12" customHeight="1">
      <c r="B119" s="30"/>
      <c r="C119" s="24" t="s">
        <v>16</v>
      </c>
      <c r="L119" s="30"/>
    </row>
    <row r="120" spans="2:12" s="1" customFormat="1" ht="26.25" customHeight="1">
      <c r="B120" s="30"/>
      <c r="E120" s="231" t="str">
        <f>E7</f>
        <v>Vybudování odborné učebny pro výuku informatiky</v>
      </c>
      <c r="F120" s="232"/>
      <c r="G120" s="232"/>
      <c r="H120" s="232"/>
      <c r="L120" s="30"/>
    </row>
    <row r="121" spans="2:12" s="1" customFormat="1" ht="12" customHeight="1">
      <c r="B121" s="30"/>
      <c r="C121" s="24" t="s">
        <v>104</v>
      </c>
      <c r="L121" s="30"/>
    </row>
    <row r="122" spans="2:12" s="1" customFormat="1" ht="30" customHeight="1">
      <c r="B122" s="30"/>
      <c r="E122" s="222" t="str">
        <f>E9</f>
        <v>1.3 - učebna pro výuku informatiky, uč. 211, žluté patro - interaktivita a síť</v>
      </c>
      <c r="F122" s="233"/>
      <c r="G122" s="233"/>
      <c r="H122" s="233"/>
      <c r="L122" s="30"/>
    </row>
    <row r="123" spans="2:12" s="1" customFormat="1" ht="6.95" customHeight="1">
      <c r="B123" s="30"/>
      <c r="L123" s="30"/>
    </row>
    <row r="124" spans="2:12" s="1" customFormat="1" ht="12" customHeight="1">
      <c r="B124" s="30"/>
      <c r="C124" s="24" t="s">
        <v>19</v>
      </c>
      <c r="F124" s="22" t="str">
        <f>F12</f>
        <v>Bakalovo nábřeží 8</v>
      </c>
      <c r="I124" s="24" t="s">
        <v>21</v>
      </c>
      <c r="J124" s="49" t="str">
        <f>IF(J12="","",J12)</f>
        <v>28. 8. 2023</v>
      </c>
      <c r="L124" s="30"/>
    </row>
    <row r="125" spans="2:12" s="1" customFormat="1" ht="6.95" customHeight="1">
      <c r="B125" s="30"/>
      <c r="L125" s="30"/>
    </row>
    <row r="126" spans="2:12" s="1" customFormat="1" ht="15.2" customHeight="1">
      <c r="B126" s="30"/>
      <c r="C126" s="24" t="s">
        <v>23</v>
      </c>
      <c r="F126" s="22" t="str">
        <f>E15</f>
        <v xml:space="preserve">Základní škola Brno, Bakalovo nábřeží 8, p. o. </v>
      </c>
      <c r="I126" s="24" t="s">
        <v>30</v>
      </c>
      <c r="J126" s="27" t="str">
        <f>E21</f>
        <v xml:space="preserve"> </v>
      </c>
      <c r="L126" s="30"/>
    </row>
    <row r="127" spans="2:12" s="1" customFormat="1" ht="15.2" customHeight="1">
      <c r="B127" s="30"/>
      <c r="C127" s="24" t="s">
        <v>28</v>
      </c>
      <c r="F127" s="22" t="str">
        <f>IF(E18="","",E18)</f>
        <v>Vyplň údaj</v>
      </c>
      <c r="I127" s="24" t="s">
        <v>33</v>
      </c>
      <c r="J127" s="27" t="str">
        <f>E24</f>
        <v xml:space="preserve"> </v>
      </c>
      <c r="L127" s="30"/>
    </row>
    <row r="128" spans="2:12" s="1" customFormat="1" ht="10.35" customHeight="1">
      <c r="B128" s="30"/>
      <c r="L128" s="30"/>
    </row>
    <row r="129" spans="2:65" s="10" customFormat="1" ht="29.25" customHeight="1">
      <c r="B129" s="130"/>
      <c r="C129" s="131" t="s">
        <v>137</v>
      </c>
      <c r="D129" s="132" t="s">
        <v>62</v>
      </c>
      <c r="E129" s="132" t="s">
        <v>58</v>
      </c>
      <c r="F129" s="132" t="s">
        <v>59</v>
      </c>
      <c r="G129" s="132" t="s">
        <v>138</v>
      </c>
      <c r="H129" s="132" t="s">
        <v>139</v>
      </c>
      <c r="I129" s="132" t="s">
        <v>140</v>
      </c>
      <c r="J129" s="133" t="s">
        <v>108</v>
      </c>
      <c r="K129" s="134" t="s">
        <v>141</v>
      </c>
      <c r="L129" s="130"/>
      <c r="M129" s="55" t="s">
        <v>1</v>
      </c>
      <c r="N129" s="56" t="s">
        <v>41</v>
      </c>
      <c r="O129" s="56" t="s">
        <v>142</v>
      </c>
      <c r="P129" s="56" t="s">
        <v>143</v>
      </c>
      <c r="Q129" s="56" t="s">
        <v>144</v>
      </c>
      <c r="R129" s="56" t="s">
        <v>145</v>
      </c>
      <c r="S129" s="56" t="s">
        <v>146</v>
      </c>
      <c r="T129" s="57" t="s">
        <v>147</v>
      </c>
    </row>
    <row r="130" spans="2:65" s="1" customFormat="1" ht="22.9" customHeight="1">
      <c r="B130" s="30"/>
      <c r="C130" s="60" t="s">
        <v>148</v>
      </c>
      <c r="J130" s="135">
        <f>BK130</f>
        <v>0</v>
      </c>
      <c r="L130" s="30"/>
      <c r="M130" s="58"/>
      <c r="N130" s="50"/>
      <c r="O130" s="50"/>
      <c r="P130" s="136">
        <f>P131+P147</f>
        <v>0</v>
      </c>
      <c r="Q130" s="50"/>
      <c r="R130" s="136">
        <f>R131+R147</f>
        <v>1.8000000000000002E-3</v>
      </c>
      <c r="S130" s="50"/>
      <c r="T130" s="137">
        <f>T131+T147</f>
        <v>0</v>
      </c>
      <c r="AT130" s="14" t="s">
        <v>76</v>
      </c>
      <c r="AU130" s="14" t="s">
        <v>110</v>
      </c>
      <c r="BK130" s="138">
        <f>BK131+BK147</f>
        <v>0</v>
      </c>
    </row>
    <row r="131" spans="2:65" s="11" customFormat="1" ht="25.9" customHeight="1">
      <c r="B131" s="139"/>
      <c r="D131" s="140" t="s">
        <v>76</v>
      </c>
      <c r="E131" s="141" t="s">
        <v>1050</v>
      </c>
      <c r="F131" s="141" t="s">
        <v>1051</v>
      </c>
      <c r="I131" s="142"/>
      <c r="J131" s="143">
        <f>BK131</f>
        <v>0</v>
      </c>
      <c r="L131" s="139"/>
      <c r="M131" s="144"/>
      <c r="P131" s="145">
        <f>P132</f>
        <v>0</v>
      </c>
      <c r="R131" s="145">
        <f>R132</f>
        <v>0</v>
      </c>
      <c r="T131" s="146">
        <f>T132</f>
        <v>0</v>
      </c>
      <c r="AR131" s="140" t="s">
        <v>85</v>
      </c>
      <c r="AT131" s="147" t="s">
        <v>76</v>
      </c>
      <c r="AU131" s="147" t="s">
        <v>77</v>
      </c>
      <c r="AY131" s="140" t="s">
        <v>151</v>
      </c>
      <c r="BK131" s="148">
        <f>BK132</f>
        <v>0</v>
      </c>
    </row>
    <row r="132" spans="2:65" s="11" customFormat="1" ht="22.9" customHeight="1">
      <c r="B132" s="139"/>
      <c r="D132" s="140" t="s">
        <v>76</v>
      </c>
      <c r="E132" s="149" t="s">
        <v>1052</v>
      </c>
      <c r="F132" s="149" t="s">
        <v>1053</v>
      </c>
      <c r="I132" s="142"/>
      <c r="J132" s="150">
        <f>BK132</f>
        <v>0</v>
      </c>
      <c r="L132" s="139"/>
      <c r="M132" s="144"/>
      <c r="P132" s="145">
        <f>SUM(P133:P146)</f>
        <v>0</v>
      </c>
      <c r="R132" s="145">
        <f>SUM(R133:R146)</f>
        <v>0</v>
      </c>
      <c r="T132" s="146">
        <f>SUM(T133:T146)</f>
        <v>0</v>
      </c>
      <c r="AR132" s="140" t="s">
        <v>85</v>
      </c>
      <c r="AT132" s="147" t="s">
        <v>76</v>
      </c>
      <c r="AU132" s="147" t="s">
        <v>85</v>
      </c>
      <c r="AY132" s="140" t="s">
        <v>151</v>
      </c>
      <c r="BK132" s="148">
        <f>SUM(BK133:BK146)</f>
        <v>0</v>
      </c>
    </row>
    <row r="133" spans="2:65" s="1" customFormat="1" ht="76.349999999999994" customHeight="1">
      <c r="B133" s="30"/>
      <c r="C133" s="166" t="s">
        <v>85</v>
      </c>
      <c r="D133" s="166" t="s">
        <v>216</v>
      </c>
      <c r="E133" s="167" t="s">
        <v>1054</v>
      </c>
      <c r="F133" s="168" t="s">
        <v>1055</v>
      </c>
      <c r="G133" s="169" t="s">
        <v>219</v>
      </c>
      <c r="H133" s="170">
        <v>1</v>
      </c>
      <c r="I133" s="171"/>
      <c r="J133" s="172">
        <f>ROUND(I133*H133,2)</f>
        <v>0</v>
      </c>
      <c r="K133" s="173"/>
      <c r="L133" s="174"/>
      <c r="M133" s="175" t="s">
        <v>1</v>
      </c>
      <c r="N133" s="176" t="s">
        <v>42</v>
      </c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AR133" s="162" t="s">
        <v>215</v>
      </c>
      <c r="AT133" s="162" t="s">
        <v>216</v>
      </c>
      <c r="AU133" s="162" t="s">
        <v>87</v>
      </c>
      <c r="AY133" s="14" t="s">
        <v>151</v>
      </c>
      <c r="BE133" s="90">
        <f>IF(N133="základní",J133,0)</f>
        <v>0</v>
      </c>
      <c r="BF133" s="90">
        <f>IF(N133="snížená",J133,0)</f>
        <v>0</v>
      </c>
      <c r="BG133" s="90">
        <f>IF(N133="zákl. přenesená",J133,0)</f>
        <v>0</v>
      </c>
      <c r="BH133" s="90">
        <f>IF(N133="sníž. přenesená",J133,0)</f>
        <v>0</v>
      </c>
      <c r="BI133" s="90">
        <f>IF(N133="nulová",J133,0)</f>
        <v>0</v>
      </c>
      <c r="BJ133" s="14" t="s">
        <v>85</v>
      </c>
      <c r="BK133" s="90">
        <f>ROUND(I133*H133,2)</f>
        <v>0</v>
      </c>
      <c r="BL133" s="14" t="s">
        <v>159</v>
      </c>
      <c r="BM133" s="162" t="s">
        <v>87</v>
      </c>
    </row>
    <row r="134" spans="2:65" s="1" customFormat="1" ht="107.25">
      <c r="B134" s="30"/>
      <c r="D134" s="163" t="s">
        <v>161</v>
      </c>
      <c r="F134" s="164" t="s">
        <v>1056</v>
      </c>
      <c r="I134" s="126"/>
      <c r="L134" s="30"/>
      <c r="M134" s="165"/>
      <c r="T134" s="52"/>
      <c r="AT134" s="14" t="s">
        <v>161</v>
      </c>
      <c r="AU134" s="14" t="s">
        <v>87</v>
      </c>
    </row>
    <row r="135" spans="2:65" s="1" customFormat="1" ht="66.75" customHeight="1">
      <c r="B135" s="30"/>
      <c r="C135" s="166" t="s">
        <v>87</v>
      </c>
      <c r="D135" s="166" t="s">
        <v>216</v>
      </c>
      <c r="E135" s="167" t="s">
        <v>1057</v>
      </c>
      <c r="F135" s="168" t="s">
        <v>1058</v>
      </c>
      <c r="G135" s="169" t="s">
        <v>219</v>
      </c>
      <c r="H135" s="170">
        <v>1</v>
      </c>
      <c r="I135" s="171"/>
      <c r="J135" s="172">
        <f>ROUND(I135*H135,2)</f>
        <v>0</v>
      </c>
      <c r="K135" s="173"/>
      <c r="L135" s="174"/>
      <c r="M135" s="175" t="s">
        <v>1</v>
      </c>
      <c r="N135" s="176" t="s">
        <v>42</v>
      </c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AR135" s="162" t="s">
        <v>215</v>
      </c>
      <c r="AT135" s="162" t="s">
        <v>216</v>
      </c>
      <c r="AU135" s="162" t="s">
        <v>87</v>
      </c>
      <c r="AY135" s="14" t="s">
        <v>151</v>
      </c>
      <c r="BE135" s="90">
        <f>IF(N135="základní",J135,0)</f>
        <v>0</v>
      </c>
      <c r="BF135" s="90">
        <f>IF(N135="snížená",J135,0)</f>
        <v>0</v>
      </c>
      <c r="BG135" s="90">
        <f>IF(N135="zákl. přenesená",J135,0)</f>
        <v>0</v>
      </c>
      <c r="BH135" s="90">
        <f>IF(N135="sníž. přenesená",J135,0)</f>
        <v>0</v>
      </c>
      <c r="BI135" s="90">
        <f>IF(N135="nulová",J135,0)</f>
        <v>0</v>
      </c>
      <c r="BJ135" s="14" t="s">
        <v>85</v>
      </c>
      <c r="BK135" s="90">
        <f>ROUND(I135*H135,2)</f>
        <v>0</v>
      </c>
      <c r="BL135" s="14" t="s">
        <v>159</v>
      </c>
      <c r="BM135" s="162" t="s">
        <v>159</v>
      </c>
    </row>
    <row r="136" spans="2:65" s="1" customFormat="1" ht="87.75">
      <c r="B136" s="30"/>
      <c r="D136" s="163" t="s">
        <v>161</v>
      </c>
      <c r="F136" s="164" t="s">
        <v>1059</v>
      </c>
      <c r="I136" s="126"/>
      <c r="L136" s="30"/>
      <c r="M136" s="165"/>
      <c r="T136" s="52"/>
      <c r="AT136" s="14" t="s">
        <v>161</v>
      </c>
      <c r="AU136" s="14" t="s">
        <v>87</v>
      </c>
    </row>
    <row r="137" spans="2:65" s="1" customFormat="1" ht="66.75" customHeight="1">
      <c r="B137" s="30"/>
      <c r="C137" s="166" t="s">
        <v>152</v>
      </c>
      <c r="D137" s="166" t="s">
        <v>216</v>
      </c>
      <c r="E137" s="167" t="s">
        <v>1060</v>
      </c>
      <c r="F137" s="168" t="s">
        <v>1061</v>
      </c>
      <c r="G137" s="169" t="s">
        <v>219</v>
      </c>
      <c r="H137" s="170">
        <v>1</v>
      </c>
      <c r="I137" s="171"/>
      <c r="J137" s="172">
        <f>ROUND(I137*H137,2)</f>
        <v>0</v>
      </c>
      <c r="K137" s="173"/>
      <c r="L137" s="174"/>
      <c r="M137" s="175" t="s">
        <v>1</v>
      </c>
      <c r="N137" s="176" t="s">
        <v>42</v>
      </c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AR137" s="162" t="s">
        <v>215</v>
      </c>
      <c r="AT137" s="162" t="s">
        <v>216</v>
      </c>
      <c r="AU137" s="162" t="s">
        <v>87</v>
      </c>
      <c r="AY137" s="14" t="s">
        <v>151</v>
      </c>
      <c r="BE137" s="90">
        <f>IF(N137="základní",J137,0)</f>
        <v>0</v>
      </c>
      <c r="BF137" s="90">
        <f>IF(N137="snížená",J137,0)</f>
        <v>0</v>
      </c>
      <c r="BG137" s="90">
        <f>IF(N137="zákl. přenesená",J137,0)</f>
        <v>0</v>
      </c>
      <c r="BH137" s="90">
        <f>IF(N137="sníž. přenesená",J137,0)</f>
        <v>0</v>
      </c>
      <c r="BI137" s="90">
        <f>IF(N137="nulová",J137,0)</f>
        <v>0</v>
      </c>
      <c r="BJ137" s="14" t="s">
        <v>85</v>
      </c>
      <c r="BK137" s="90">
        <f>ROUND(I137*H137,2)</f>
        <v>0</v>
      </c>
      <c r="BL137" s="14" t="s">
        <v>159</v>
      </c>
      <c r="BM137" s="162" t="s">
        <v>162</v>
      </c>
    </row>
    <row r="138" spans="2:65" s="1" customFormat="1" ht="58.5">
      <c r="B138" s="30"/>
      <c r="D138" s="163" t="s">
        <v>161</v>
      </c>
      <c r="F138" s="164" t="s">
        <v>1062</v>
      </c>
      <c r="I138" s="126"/>
      <c r="L138" s="30"/>
      <c r="M138" s="165"/>
      <c r="T138" s="52"/>
      <c r="AT138" s="14" t="s">
        <v>161</v>
      </c>
      <c r="AU138" s="14" t="s">
        <v>87</v>
      </c>
    </row>
    <row r="139" spans="2:65" s="1" customFormat="1" ht="76.349999999999994" customHeight="1">
      <c r="B139" s="30"/>
      <c r="C139" s="166" t="s">
        <v>159</v>
      </c>
      <c r="D139" s="166" t="s">
        <v>216</v>
      </c>
      <c r="E139" s="167" t="s">
        <v>1063</v>
      </c>
      <c r="F139" s="168" t="s">
        <v>1064</v>
      </c>
      <c r="G139" s="169" t="s">
        <v>219</v>
      </c>
      <c r="H139" s="170">
        <v>2</v>
      </c>
      <c r="I139" s="171"/>
      <c r="J139" s="172">
        <f>ROUND(I139*H139,2)</f>
        <v>0</v>
      </c>
      <c r="K139" s="173"/>
      <c r="L139" s="174"/>
      <c r="M139" s="175" t="s">
        <v>1</v>
      </c>
      <c r="N139" s="176" t="s">
        <v>42</v>
      </c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AR139" s="162" t="s">
        <v>215</v>
      </c>
      <c r="AT139" s="162" t="s">
        <v>216</v>
      </c>
      <c r="AU139" s="162" t="s">
        <v>87</v>
      </c>
      <c r="AY139" s="14" t="s">
        <v>151</v>
      </c>
      <c r="BE139" s="90">
        <f>IF(N139="základní",J139,0)</f>
        <v>0</v>
      </c>
      <c r="BF139" s="90">
        <f>IF(N139="snížená",J139,0)</f>
        <v>0</v>
      </c>
      <c r="BG139" s="90">
        <f>IF(N139="zákl. přenesená",J139,0)</f>
        <v>0</v>
      </c>
      <c r="BH139" s="90">
        <f>IF(N139="sníž. přenesená",J139,0)</f>
        <v>0</v>
      </c>
      <c r="BI139" s="90">
        <f>IF(N139="nulová",J139,0)</f>
        <v>0</v>
      </c>
      <c r="BJ139" s="14" t="s">
        <v>85</v>
      </c>
      <c r="BK139" s="90">
        <f>ROUND(I139*H139,2)</f>
        <v>0</v>
      </c>
      <c r="BL139" s="14" t="s">
        <v>159</v>
      </c>
      <c r="BM139" s="162" t="s">
        <v>215</v>
      </c>
    </row>
    <row r="140" spans="2:65" s="1" customFormat="1" ht="68.25">
      <c r="B140" s="30"/>
      <c r="D140" s="163" t="s">
        <v>161</v>
      </c>
      <c r="F140" s="164" t="s">
        <v>1065</v>
      </c>
      <c r="I140" s="126"/>
      <c r="L140" s="30"/>
      <c r="M140" s="165"/>
      <c r="T140" s="52"/>
      <c r="AT140" s="14" t="s">
        <v>161</v>
      </c>
      <c r="AU140" s="14" t="s">
        <v>87</v>
      </c>
    </row>
    <row r="141" spans="2:65" s="1" customFormat="1" ht="24.2" customHeight="1">
      <c r="B141" s="30"/>
      <c r="C141" s="166" t="s">
        <v>200</v>
      </c>
      <c r="D141" s="166" t="s">
        <v>216</v>
      </c>
      <c r="E141" s="167" t="s">
        <v>1066</v>
      </c>
      <c r="F141" s="168" t="s">
        <v>1067</v>
      </c>
      <c r="G141" s="169" t="s">
        <v>219</v>
      </c>
      <c r="H141" s="170">
        <v>4</v>
      </c>
      <c r="I141" s="171"/>
      <c r="J141" s="172">
        <f>ROUND(I141*H141,2)</f>
        <v>0</v>
      </c>
      <c r="K141" s="173"/>
      <c r="L141" s="174"/>
      <c r="M141" s="175" t="s">
        <v>1</v>
      </c>
      <c r="N141" s="176" t="s">
        <v>42</v>
      </c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AR141" s="162" t="s">
        <v>215</v>
      </c>
      <c r="AT141" s="162" t="s">
        <v>216</v>
      </c>
      <c r="AU141" s="162" t="s">
        <v>87</v>
      </c>
      <c r="AY141" s="14" t="s">
        <v>151</v>
      </c>
      <c r="BE141" s="90">
        <f>IF(N141="základní",J141,0)</f>
        <v>0</v>
      </c>
      <c r="BF141" s="90">
        <f>IF(N141="snížená",J141,0)</f>
        <v>0</v>
      </c>
      <c r="BG141" s="90">
        <f>IF(N141="zákl. přenesená",J141,0)</f>
        <v>0</v>
      </c>
      <c r="BH141" s="90">
        <f>IF(N141="sníž. přenesená",J141,0)</f>
        <v>0</v>
      </c>
      <c r="BI141" s="90">
        <f>IF(N141="nulová",J141,0)</f>
        <v>0</v>
      </c>
      <c r="BJ141" s="14" t="s">
        <v>85</v>
      </c>
      <c r="BK141" s="90">
        <f>ROUND(I141*H141,2)</f>
        <v>0</v>
      </c>
      <c r="BL141" s="14" t="s">
        <v>159</v>
      </c>
      <c r="BM141" s="162" t="s">
        <v>231</v>
      </c>
    </row>
    <row r="142" spans="2:65" s="1" customFormat="1" ht="19.5">
      <c r="B142" s="30"/>
      <c r="D142" s="163" t="s">
        <v>161</v>
      </c>
      <c r="F142" s="164" t="s">
        <v>1067</v>
      </c>
      <c r="I142" s="126"/>
      <c r="L142" s="30"/>
      <c r="M142" s="165"/>
      <c r="T142" s="52"/>
      <c r="AT142" s="14" t="s">
        <v>161</v>
      </c>
      <c r="AU142" s="14" t="s">
        <v>87</v>
      </c>
    </row>
    <row r="143" spans="2:65" s="1" customFormat="1" ht="66.75" customHeight="1">
      <c r="B143" s="30"/>
      <c r="C143" s="166" t="s">
        <v>162</v>
      </c>
      <c r="D143" s="166" t="s">
        <v>216</v>
      </c>
      <c r="E143" s="167" t="s">
        <v>1068</v>
      </c>
      <c r="F143" s="168" t="s">
        <v>1069</v>
      </c>
      <c r="G143" s="169" t="s">
        <v>219</v>
      </c>
      <c r="H143" s="170">
        <v>1</v>
      </c>
      <c r="I143" s="171"/>
      <c r="J143" s="172">
        <f>ROUND(I143*H143,2)</f>
        <v>0</v>
      </c>
      <c r="K143" s="173"/>
      <c r="L143" s="174"/>
      <c r="M143" s="175" t="s">
        <v>1</v>
      </c>
      <c r="N143" s="176" t="s">
        <v>42</v>
      </c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AR143" s="162" t="s">
        <v>215</v>
      </c>
      <c r="AT143" s="162" t="s">
        <v>216</v>
      </c>
      <c r="AU143" s="162" t="s">
        <v>87</v>
      </c>
      <c r="AY143" s="14" t="s">
        <v>151</v>
      </c>
      <c r="BE143" s="90">
        <f>IF(N143="základní",J143,0)</f>
        <v>0</v>
      </c>
      <c r="BF143" s="90">
        <f>IF(N143="snížená",J143,0)</f>
        <v>0</v>
      </c>
      <c r="BG143" s="90">
        <f>IF(N143="zákl. přenesená",J143,0)</f>
        <v>0</v>
      </c>
      <c r="BH143" s="90">
        <f>IF(N143="sníž. přenesená",J143,0)</f>
        <v>0</v>
      </c>
      <c r="BI143" s="90">
        <f>IF(N143="nulová",J143,0)</f>
        <v>0</v>
      </c>
      <c r="BJ143" s="14" t="s">
        <v>85</v>
      </c>
      <c r="BK143" s="90">
        <f>ROUND(I143*H143,2)</f>
        <v>0</v>
      </c>
      <c r="BL143" s="14" t="s">
        <v>159</v>
      </c>
      <c r="BM143" s="162" t="s">
        <v>554</v>
      </c>
    </row>
    <row r="144" spans="2:65" s="1" customFormat="1" ht="39">
      <c r="B144" s="30"/>
      <c r="D144" s="163" t="s">
        <v>161</v>
      </c>
      <c r="F144" s="164" t="s">
        <v>1070</v>
      </c>
      <c r="I144" s="126"/>
      <c r="L144" s="30"/>
      <c r="M144" s="165"/>
      <c r="T144" s="52"/>
      <c r="AT144" s="14" t="s">
        <v>161</v>
      </c>
      <c r="AU144" s="14" t="s">
        <v>87</v>
      </c>
    </row>
    <row r="145" spans="2:65" s="1" customFormat="1" ht="24.2" customHeight="1">
      <c r="B145" s="30"/>
      <c r="C145" s="166" t="s">
        <v>210</v>
      </c>
      <c r="D145" s="166" t="s">
        <v>216</v>
      </c>
      <c r="E145" s="167" t="s">
        <v>1071</v>
      </c>
      <c r="F145" s="168" t="s">
        <v>1072</v>
      </c>
      <c r="G145" s="169" t="s">
        <v>219</v>
      </c>
      <c r="H145" s="170">
        <v>1</v>
      </c>
      <c r="I145" s="171"/>
      <c r="J145" s="172">
        <f>ROUND(I145*H145,2)</f>
        <v>0</v>
      </c>
      <c r="K145" s="173"/>
      <c r="L145" s="174"/>
      <c r="M145" s="175" t="s">
        <v>1</v>
      </c>
      <c r="N145" s="176" t="s">
        <v>42</v>
      </c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AR145" s="162" t="s">
        <v>215</v>
      </c>
      <c r="AT145" s="162" t="s">
        <v>216</v>
      </c>
      <c r="AU145" s="162" t="s">
        <v>87</v>
      </c>
      <c r="AY145" s="14" t="s">
        <v>151</v>
      </c>
      <c r="BE145" s="90">
        <f>IF(N145="základní",J145,0)</f>
        <v>0</v>
      </c>
      <c r="BF145" s="90">
        <f>IF(N145="snížená",J145,0)</f>
        <v>0</v>
      </c>
      <c r="BG145" s="90">
        <f>IF(N145="zákl. přenesená",J145,0)</f>
        <v>0</v>
      </c>
      <c r="BH145" s="90">
        <f>IF(N145="sníž. přenesená",J145,0)</f>
        <v>0</v>
      </c>
      <c r="BI145" s="90">
        <f>IF(N145="nulová",J145,0)</f>
        <v>0</v>
      </c>
      <c r="BJ145" s="14" t="s">
        <v>85</v>
      </c>
      <c r="BK145" s="90">
        <f>ROUND(I145*H145,2)</f>
        <v>0</v>
      </c>
      <c r="BL145" s="14" t="s">
        <v>159</v>
      </c>
      <c r="BM145" s="162" t="s">
        <v>270</v>
      </c>
    </row>
    <row r="146" spans="2:65" s="1" customFormat="1" ht="19.5">
      <c r="B146" s="30"/>
      <c r="D146" s="163" t="s">
        <v>161</v>
      </c>
      <c r="F146" s="164" t="s">
        <v>1072</v>
      </c>
      <c r="I146" s="126"/>
      <c r="L146" s="30"/>
      <c r="M146" s="165"/>
      <c r="T146" s="52"/>
      <c r="AT146" s="14" t="s">
        <v>161</v>
      </c>
      <c r="AU146" s="14" t="s">
        <v>87</v>
      </c>
    </row>
    <row r="147" spans="2:65" s="11" customFormat="1" ht="25.9" customHeight="1">
      <c r="B147" s="139"/>
      <c r="D147" s="140" t="s">
        <v>76</v>
      </c>
      <c r="E147" s="141" t="s">
        <v>149</v>
      </c>
      <c r="F147" s="141" t="s">
        <v>1051</v>
      </c>
      <c r="I147" s="142"/>
      <c r="J147" s="143">
        <f>BK147</f>
        <v>0</v>
      </c>
      <c r="L147" s="139"/>
      <c r="M147" s="144"/>
      <c r="P147" s="145">
        <f>P148</f>
        <v>0</v>
      </c>
      <c r="R147" s="145">
        <f>R148</f>
        <v>1.8000000000000002E-3</v>
      </c>
      <c r="T147" s="146">
        <f>T148</f>
        <v>0</v>
      </c>
      <c r="AR147" s="140" t="s">
        <v>85</v>
      </c>
      <c r="AT147" s="147" t="s">
        <v>76</v>
      </c>
      <c r="AU147" s="147" t="s">
        <v>77</v>
      </c>
      <c r="AY147" s="140" t="s">
        <v>151</v>
      </c>
      <c r="BK147" s="148">
        <f>BK148</f>
        <v>0</v>
      </c>
    </row>
    <row r="148" spans="2:65" s="11" customFormat="1" ht="22.9" customHeight="1">
      <c r="B148" s="139"/>
      <c r="D148" s="140" t="s">
        <v>76</v>
      </c>
      <c r="E148" s="149" t="s">
        <v>1073</v>
      </c>
      <c r="F148" s="149" t="s">
        <v>1074</v>
      </c>
      <c r="I148" s="142"/>
      <c r="J148" s="150">
        <f>BK148</f>
        <v>0</v>
      </c>
      <c r="L148" s="139"/>
      <c r="M148" s="144"/>
      <c r="P148" s="145">
        <f>SUM(P149:P164)</f>
        <v>0</v>
      </c>
      <c r="R148" s="145">
        <f>SUM(R149:R164)</f>
        <v>1.8000000000000002E-3</v>
      </c>
      <c r="T148" s="146">
        <f>SUM(T149:T164)</f>
        <v>0</v>
      </c>
      <c r="AR148" s="140" t="s">
        <v>85</v>
      </c>
      <c r="AT148" s="147" t="s">
        <v>76</v>
      </c>
      <c r="AU148" s="147" t="s">
        <v>85</v>
      </c>
      <c r="AY148" s="140" t="s">
        <v>151</v>
      </c>
      <c r="BK148" s="148">
        <f>SUM(BK149:BK164)</f>
        <v>0</v>
      </c>
    </row>
    <row r="149" spans="2:65" s="1" customFormat="1" ht="16.5" customHeight="1">
      <c r="B149" s="30"/>
      <c r="C149" s="166" t="s">
        <v>215</v>
      </c>
      <c r="D149" s="166" t="s">
        <v>216</v>
      </c>
      <c r="E149" s="167" t="s">
        <v>1075</v>
      </c>
      <c r="F149" s="168" t="s">
        <v>1076</v>
      </c>
      <c r="G149" s="169" t="s">
        <v>219</v>
      </c>
      <c r="H149" s="170">
        <v>1</v>
      </c>
      <c r="I149" s="171"/>
      <c r="J149" s="172">
        <f>ROUND(I149*H149,2)</f>
        <v>0</v>
      </c>
      <c r="K149" s="173"/>
      <c r="L149" s="174"/>
      <c r="M149" s="175" t="s">
        <v>1</v>
      </c>
      <c r="N149" s="176" t="s">
        <v>42</v>
      </c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AR149" s="162" t="s">
        <v>215</v>
      </c>
      <c r="AT149" s="162" t="s">
        <v>216</v>
      </c>
      <c r="AU149" s="162" t="s">
        <v>87</v>
      </c>
      <c r="AY149" s="14" t="s">
        <v>151</v>
      </c>
      <c r="BE149" s="90">
        <f>IF(N149="základní",J149,0)</f>
        <v>0</v>
      </c>
      <c r="BF149" s="90">
        <f>IF(N149="snížená",J149,0)</f>
        <v>0</v>
      </c>
      <c r="BG149" s="90">
        <f>IF(N149="zákl. přenesená",J149,0)</f>
        <v>0</v>
      </c>
      <c r="BH149" s="90">
        <f>IF(N149="sníž. přenesená",J149,0)</f>
        <v>0</v>
      </c>
      <c r="BI149" s="90">
        <f>IF(N149="nulová",J149,0)</f>
        <v>0</v>
      </c>
      <c r="BJ149" s="14" t="s">
        <v>85</v>
      </c>
      <c r="BK149" s="90">
        <f>ROUND(I149*H149,2)</f>
        <v>0</v>
      </c>
      <c r="BL149" s="14" t="s">
        <v>159</v>
      </c>
      <c r="BM149" s="162" t="s">
        <v>1077</v>
      </c>
    </row>
    <row r="150" spans="2:65" s="1" customFormat="1" ht="48.75">
      <c r="B150" s="30"/>
      <c r="D150" s="163" t="s">
        <v>161</v>
      </c>
      <c r="F150" s="164" t="s">
        <v>1078</v>
      </c>
      <c r="I150" s="126"/>
      <c r="L150" s="30"/>
      <c r="M150" s="165"/>
      <c r="T150" s="52"/>
      <c r="AT150" s="14" t="s">
        <v>161</v>
      </c>
      <c r="AU150" s="14" t="s">
        <v>87</v>
      </c>
    </row>
    <row r="151" spans="2:65" s="1" customFormat="1" ht="16.5" customHeight="1">
      <c r="B151" s="30"/>
      <c r="C151" s="166" t="s">
        <v>180</v>
      </c>
      <c r="D151" s="166" t="s">
        <v>216</v>
      </c>
      <c r="E151" s="167" t="s">
        <v>1079</v>
      </c>
      <c r="F151" s="168" t="s">
        <v>1080</v>
      </c>
      <c r="G151" s="169" t="s">
        <v>219</v>
      </c>
      <c r="H151" s="170">
        <v>1</v>
      </c>
      <c r="I151" s="171"/>
      <c r="J151" s="172">
        <f>ROUND(I151*H151,2)</f>
        <v>0</v>
      </c>
      <c r="K151" s="173"/>
      <c r="L151" s="174"/>
      <c r="M151" s="175" t="s">
        <v>1</v>
      </c>
      <c r="N151" s="176" t="s">
        <v>42</v>
      </c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AR151" s="162" t="s">
        <v>215</v>
      </c>
      <c r="AT151" s="162" t="s">
        <v>216</v>
      </c>
      <c r="AU151" s="162" t="s">
        <v>87</v>
      </c>
      <c r="AY151" s="14" t="s">
        <v>151</v>
      </c>
      <c r="BE151" s="90">
        <f>IF(N151="základní",J151,0)</f>
        <v>0</v>
      </c>
      <c r="BF151" s="90">
        <f>IF(N151="snížená",J151,0)</f>
        <v>0</v>
      </c>
      <c r="BG151" s="90">
        <f>IF(N151="zákl. přenesená",J151,0)</f>
        <v>0</v>
      </c>
      <c r="BH151" s="90">
        <f>IF(N151="sníž. přenesená",J151,0)</f>
        <v>0</v>
      </c>
      <c r="BI151" s="90">
        <f>IF(N151="nulová",J151,0)</f>
        <v>0</v>
      </c>
      <c r="BJ151" s="14" t="s">
        <v>85</v>
      </c>
      <c r="BK151" s="90">
        <f>ROUND(I151*H151,2)</f>
        <v>0</v>
      </c>
      <c r="BL151" s="14" t="s">
        <v>159</v>
      </c>
      <c r="BM151" s="162" t="s">
        <v>1081</v>
      </c>
    </row>
    <row r="152" spans="2:65" s="1" customFormat="1" ht="48.75">
      <c r="B152" s="30"/>
      <c r="D152" s="163" t="s">
        <v>161</v>
      </c>
      <c r="F152" s="164" t="s">
        <v>1082</v>
      </c>
      <c r="I152" s="126"/>
      <c r="L152" s="30"/>
      <c r="M152" s="165"/>
      <c r="T152" s="52"/>
      <c r="AT152" s="14" t="s">
        <v>161</v>
      </c>
      <c r="AU152" s="14" t="s">
        <v>87</v>
      </c>
    </row>
    <row r="153" spans="2:65" s="1" customFormat="1" ht="16.5" customHeight="1">
      <c r="B153" s="30"/>
      <c r="C153" s="166" t="s">
        <v>231</v>
      </c>
      <c r="D153" s="166" t="s">
        <v>216</v>
      </c>
      <c r="E153" s="167" t="s">
        <v>1083</v>
      </c>
      <c r="F153" s="168" t="s">
        <v>1084</v>
      </c>
      <c r="G153" s="169" t="s">
        <v>219</v>
      </c>
      <c r="H153" s="170">
        <v>1</v>
      </c>
      <c r="I153" s="171"/>
      <c r="J153" s="172">
        <f>ROUND(I153*H153,2)</f>
        <v>0</v>
      </c>
      <c r="K153" s="173"/>
      <c r="L153" s="174"/>
      <c r="M153" s="175" t="s">
        <v>1</v>
      </c>
      <c r="N153" s="176" t="s">
        <v>42</v>
      </c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AR153" s="162" t="s">
        <v>215</v>
      </c>
      <c r="AT153" s="162" t="s">
        <v>216</v>
      </c>
      <c r="AU153" s="162" t="s">
        <v>87</v>
      </c>
      <c r="AY153" s="14" t="s">
        <v>151</v>
      </c>
      <c r="BE153" s="90">
        <f>IF(N153="základní",J153,0)</f>
        <v>0</v>
      </c>
      <c r="BF153" s="90">
        <f>IF(N153="snížená",J153,0)</f>
        <v>0</v>
      </c>
      <c r="BG153" s="90">
        <f>IF(N153="zákl. přenesená",J153,0)</f>
        <v>0</v>
      </c>
      <c r="BH153" s="90">
        <f>IF(N153="sníž. přenesená",J153,0)</f>
        <v>0</v>
      </c>
      <c r="BI153" s="90">
        <f>IF(N153="nulová",J153,0)</f>
        <v>0</v>
      </c>
      <c r="BJ153" s="14" t="s">
        <v>85</v>
      </c>
      <c r="BK153" s="90">
        <f>ROUND(I153*H153,2)</f>
        <v>0</v>
      </c>
      <c r="BL153" s="14" t="s">
        <v>159</v>
      </c>
      <c r="BM153" s="162" t="s">
        <v>1085</v>
      </c>
    </row>
    <row r="154" spans="2:65" s="1" customFormat="1">
      <c r="B154" s="30"/>
      <c r="D154" s="163" t="s">
        <v>161</v>
      </c>
      <c r="F154" s="164" t="s">
        <v>1086</v>
      </c>
      <c r="I154" s="126"/>
      <c r="L154" s="30"/>
      <c r="M154" s="165"/>
      <c r="T154" s="52"/>
      <c r="AT154" s="14" t="s">
        <v>161</v>
      </c>
      <c r="AU154" s="14" t="s">
        <v>87</v>
      </c>
    </row>
    <row r="155" spans="2:65" s="1" customFormat="1" ht="24.2" customHeight="1">
      <c r="B155" s="30"/>
      <c r="C155" s="166" t="s">
        <v>549</v>
      </c>
      <c r="D155" s="166" t="s">
        <v>216</v>
      </c>
      <c r="E155" s="167" t="s">
        <v>1087</v>
      </c>
      <c r="F155" s="168" t="s">
        <v>1088</v>
      </c>
      <c r="G155" s="169" t="s">
        <v>219</v>
      </c>
      <c r="H155" s="170">
        <v>4</v>
      </c>
      <c r="I155" s="171"/>
      <c r="J155" s="172">
        <f>ROUND(I155*H155,2)</f>
        <v>0</v>
      </c>
      <c r="K155" s="173"/>
      <c r="L155" s="174"/>
      <c r="M155" s="175" t="s">
        <v>1</v>
      </c>
      <c r="N155" s="176" t="s">
        <v>42</v>
      </c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AR155" s="162" t="s">
        <v>215</v>
      </c>
      <c r="AT155" s="162" t="s">
        <v>216</v>
      </c>
      <c r="AU155" s="162" t="s">
        <v>87</v>
      </c>
      <c r="AY155" s="14" t="s">
        <v>151</v>
      </c>
      <c r="BE155" s="90">
        <f>IF(N155="základní",J155,0)</f>
        <v>0</v>
      </c>
      <c r="BF155" s="90">
        <f>IF(N155="snížená",J155,0)</f>
        <v>0</v>
      </c>
      <c r="BG155" s="90">
        <f>IF(N155="zákl. přenesená",J155,0)</f>
        <v>0</v>
      </c>
      <c r="BH155" s="90">
        <f>IF(N155="sníž. přenesená",J155,0)</f>
        <v>0</v>
      </c>
      <c r="BI155" s="90">
        <f>IF(N155="nulová",J155,0)</f>
        <v>0</v>
      </c>
      <c r="BJ155" s="14" t="s">
        <v>85</v>
      </c>
      <c r="BK155" s="90">
        <f>ROUND(I155*H155,2)</f>
        <v>0</v>
      </c>
      <c r="BL155" s="14" t="s">
        <v>159</v>
      </c>
      <c r="BM155" s="162" t="s">
        <v>1089</v>
      </c>
    </row>
    <row r="156" spans="2:65" s="1" customFormat="1" ht="39">
      <c r="B156" s="30"/>
      <c r="D156" s="163" t="s">
        <v>161</v>
      </c>
      <c r="F156" s="164" t="s">
        <v>1090</v>
      </c>
      <c r="I156" s="126"/>
      <c r="L156" s="30"/>
      <c r="M156" s="165"/>
      <c r="T156" s="52"/>
      <c r="AT156" s="14" t="s">
        <v>161</v>
      </c>
      <c r="AU156" s="14" t="s">
        <v>87</v>
      </c>
    </row>
    <row r="157" spans="2:65" s="1" customFormat="1" ht="24.2" customHeight="1">
      <c r="B157" s="30"/>
      <c r="C157" s="166" t="s">
        <v>554</v>
      </c>
      <c r="D157" s="166" t="s">
        <v>216</v>
      </c>
      <c r="E157" s="167" t="s">
        <v>1091</v>
      </c>
      <c r="F157" s="168" t="s">
        <v>1092</v>
      </c>
      <c r="G157" s="169" t="s">
        <v>219</v>
      </c>
      <c r="H157" s="170">
        <v>4</v>
      </c>
      <c r="I157" s="171"/>
      <c r="J157" s="172">
        <f>ROUND(I157*H157,2)</f>
        <v>0</v>
      </c>
      <c r="K157" s="173"/>
      <c r="L157" s="174"/>
      <c r="M157" s="175" t="s">
        <v>1</v>
      </c>
      <c r="N157" s="176" t="s">
        <v>42</v>
      </c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AR157" s="162" t="s">
        <v>215</v>
      </c>
      <c r="AT157" s="162" t="s">
        <v>216</v>
      </c>
      <c r="AU157" s="162" t="s">
        <v>87</v>
      </c>
      <c r="AY157" s="14" t="s">
        <v>151</v>
      </c>
      <c r="BE157" s="90">
        <f>IF(N157="základní",J157,0)</f>
        <v>0</v>
      </c>
      <c r="BF157" s="90">
        <f>IF(N157="snížená",J157,0)</f>
        <v>0</v>
      </c>
      <c r="BG157" s="90">
        <f>IF(N157="zákl. přenesená",J157,0)</f>
        <v>0</v>
      </c>
      <c r="BH157" s="90">
        <f>IF(N157="sníž. přenesená",J157,0)</f>
        <v>0</v>
      </c>
      <c r="BI157" s="90">
        <f>IF(N157="nulová",J157,0)</f>
        <v>0</v>
      </c>
      <c r="BJ157" s="14" t="s">
        <v>85</v>
      </c>
      <c r="BK157" s="90">
        <f>ROUND(I157*H157,2)</f>
        <v>0</v>
      </c>
      <c r="BL157" s="14" t="s">
        <v>159</v>
      </c>
      <c r="BM157" s="162" t="s">
        <v>1093</v>
      </c>
    </row>
    <row r="158" spans="2:65" s="1" customFormat="1" ht="19.5">
      <c r="B158" s="30"/>
      <c r="D158" s="163" t="s">
        <v>161</v>
      </c>
      <c r="F158" s="164" t="s">
        <v>1092</v>
      </c>
      <c r="I158" s="126"/>
      <c r="L158" s="30"/>
      <c r="M158" s="165"/>
      <c r="T158" s="52"/>
      <c r="AT158" s="14" t="s">
        <v>161</v>
      </c>
      <c r="AU158" s="14" t="s">
        <v>87</v>
      </c>
    </row>
    <row r="159" spans="2:65" s="1" customFormat="1" ht="24.2" customHeight="1">
      <c r="B159" s="30"/>
      <c r="C159" s="166" t="s">
        <v>246</v>
      </c>
      <c r="D159" s="166" t="s">
        <v>216</v>
      </c>
      <c r="E159" s="167" t="s">
        <v>1094</v>
      </c>
      <c r="F159" s="168" t="s">
        <v>1095</v>
      </c>
      <c r="G159" s="169" t="s">
        <v>219</v>
      </c>
      <c r="H159" s="170">
        <v>1</v>
      </c>
      <c r="I159" s="171"/>
      <c r="J159" s="172">
        <f>ROUND(I159*H159,2)</f>
        <v>0</v>
      </c>
      <c r="K159" s="173"/>
      <c r="L159" s="174"/>
      <c r="M159" s="175" t="s">
        <v>1</v>
      </c>
      <c r="N159" s="176" t="s">
        <v>42</v>
      </c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AR159" s="162" t="s">
        <v>215</v>
      </c>
      <c r="AT159" s="162" t="s">
        <v>216</v>
      </c>
      <c r="AU159" s="162" t="s">
        <v>87</v>
      </c>
      <c r="AY159" s="14" t="s">
        <v>151</v>
      </c>
      <c r="BE159" s="90">
        <f>IF(N159="základní",J159,0)</f>
        <v>0</v>
      </c>
      <c r="BF159" s="90">
        <f>IF(N159="snížená",J159,0)</f>
        <v>0</v>
      </c>
      <c r="BG159" s="90">
        <f>IF(N159="zákl. přenesená",J159,0)</f>
        <v>0</v>
      </c>
      <c r="BH159" s="90">
        <f>IF(N159="sníž. přenesená",J159,0)</f>
        <v>0</v>
      </c>
      <c r="BI159" s="90">
        <f>IF(N159="nulová",J159,0)</f>
        <v>0</v>
      </c>
      <c r="BJ159" s="14" t="s">
        <v>85</v>
      </c>
      <c r="BK159" s="90">
        <f>ROUND(I159*H159,2)</f>
        <v>0</v>
      </c>
      <c r="BL159" s="14" t="s">
        <v>159</v>
      </c>
      <c r="BM159" s="162" t="s">
        <v>1096</v>
      </c>
    </row>
    <row r="160" spans="2:65" s="1" customFormat="1" ht="87.75">
      <c r="B160" s="30"/>
      <c r="D160" s="163" t="s">
        <v>161</v>
      </c>
      <c r="F160" s="164" t="s">
        <v>1097</v>
      </c>
      <c r="I160" s="126"/>
      <c r="L160" s="30"/>
      <c r="M160" s="165"/>
      <c r="T160" s="52"/>
      <c r="AT160" s="14" t="s">
        <v>161</v>
      </c>
      <c r="AU160" s="14" t="s">
        <v>87</v>
      </c>
    </row>
    <row r="161" spans="2:65" s="1" customFormat="1" ht="16.5" customHeight="1">
      <c r="B161" s="30"/>
      <c r="C161" s="151" t="s">
        <v>270</v>
      </c>
      <c r="D161" s="151" t="s">
        <v>155</v>
      </c>
      <c r="E161" s="152" t="s">
        <v>1098</v>
      </c>
      <c r="F161" s="153" t="s">
        <v>1099</v>
      </c>
      <c r="G161" s="154" t="s">
        <v>176</v>
      </c>
      <c r="H161" s="155">
        <v>1</v>
      </c>
      <c r="I161" s="156"/>
      <c r="J161" s="157">
        <f>ROUND(I161*H161,2)</f>
        <v>0</v>
      </c>
      <c r="K161" s="158"/>
      <c r="L161" s="30"/>
      <c r="M161" s="159" t="s">
        <v>1</v>
      </c>
      <c r="N161" s="124" t="s">
        <v>42</v>
      </c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AR161" s="162" t="s">
        <v>159</v>
      </c>
      <c r="AT161" s="162" t="s">
        <v>155</v>
      </c>
      <c r="AU161" s="162" t="s">
        <v>87</v>
      </c>
      <c r="AY161" s="14" t="s">
        <v>151</v>
      </c>
      <c r="BE161" s="90">
        <f>IF(N161="základní",J161,0)</f>
        <v>0</v>
      </c>
      <c r="BF161" s="90">
        <f>IF(N161="snížená",J161,0)</f>
        <v>0</v>
      </c>
      <c r="BG161" s="90">
        <f>IF(N161="zákl. přenesená",J161,0)</f>
        <v>0</v>
      </c>
      <c r="BH161" s="90">
        <f>IF(N161="sníž. přenesená",J161,0)</f>
        <v>0</v>
      </c>
      <c r="BI161" s="90">
        <f>IF(N161="nulová",J161,0)</f>
        <v>0</v>
      </c>
      <c r="BJ161" s="14" t="s">
        <v>85</v>
      </c>
      <c r="BK161" s="90">
        <f>ROUND(I161*H161,2)</f>
        <v>0</v>
      </c>
      <c r="BL161" s="14" t="s">
        <v>159</v>
      </c>
      <c r="BM161" s="162" t="s">
        <v>1100</v>
      </c>
    </row>
    <row r="162" spans="2:65" s="1" customFormat="1" ht="19.5">
      <c r="B162" s="30"/>
      <c r="D162" s="163" t="s">
        <v>161</v>
      </c>
      <c r="F162" s="164" t="s">
        <v>1101</v>
      </c>
      <c r="I162" s="126"/>
      <c r="L162" s="30"/>
      <c r="M162" s="165"/>
      <c r="T162" s="52"/>
      <c r="AT162" s="14" t="s">
        <v>161</v>
      </c>
      <c r="AU162" s="14" t="s">
        <v>87</v>
      </c>
    </row>
    <row r="163" spans="2:65" s="1" customFormat="1" ht="16.5" customHeight="1">
      <c r="B163" s="30"/>
      <c r="C163" s="166" t="s">
        <v>8</v>
      </c>
      <c r="D163" s="166" t="s">
        <v>216</v>
      </c>
      <c r="E163" s="167" t="s">
        <v>1102</v>
      </c>
      <c r="F163" s="168" t="s">
        <v>1103</v>
      </c>
      <c r="G163" s="169" t="s">
        <v>260</v>
      </c>
      <c r="H163" s="170">
        <v>45</v>
      </c>
      <c r="I163" s="171"/>
      <c r="J163" s="172">
        <f>ROUND(I163*H163,2)</f>
        <v>0</v>
      </c>
      <c r="K163" s="173"/>
      <c r="L163" s="174"/>
      <c r="M163" s="175" t="s">
        <v>1</v>
      </c>
      <c r="N163" s="176" t="s">
        <v>42</v>
      </c>
      <c r="P163" s="160">
        <f>O163*H163</f>
        <v>0</v>
      </c>
      <c r="Q163" s="160">
        <v>4.0000000000000003E-5</v>
      </c>
      <c r="R163" s="160">
        <f>Q163*H163</f>
        <v>1.8000000000000002E-3</v>
      </c>
      <c r="S163" s="160">
        <v>0</v>
      </c>
      <c r="T163" s="161">
        <f>S163*H163</f>
        <v>0</v>
      </c>
      <c r="AR163" s="162" t="s">
        <v>215</v>
      </c>
      <c r="AT163" s="162" t="s">
        <v>216</v>
      </c>
      <c r="AU163" s="162" t="s">
        <v>87</v>
      </c>
      <c r="AY163" s="14" t="s">
        <v>151</v>
      </c>
      <c r="BE163" s="90">
        <f>IF(N163="základní",J163,0)</f>
        <v>0</v>
      </c>
      <c r="BF163" s="90">
        <f>IF(N163="snížená",J163,0)</f>
        <v>0</v>
      </c>
      <c r="BG163" s="90">
        <f>IF(N163="zákl. přenesená",J163,0)</f>
        <v>0</v>
      </c>
      <c r="BH163" s="90">
        <f>IF(N163="sníž. přenesená",J163,0)</f>
        <v>0</v>
      </c>
      <c r="BI163" s="90">
        <f>IF(N163="nulová",J163,0)</f>
        <v>0</v>
      </c>
      <c r="BJ163" s="14" t="s">
        <v>85</v>
      </c>
      <c r="BK163" s="90">
        <f>ROUND(I163*H163,2)</f>
        <v>0</v>
      </c>
      <c r="BL163" s="14" t="s">
        <v>159</v>
      </c>
      <c r="BM163" s="162" t="s">
        <v>1104</v>
      </c>
    </row>
    <row r="164" spans="2:65" s="1" customFormat="1">
      <c r="B164" s="30"/>
      <c r="D164" s="163" t="s">
        <v>161</v>
      </c>
      <c r="F164" s="164" t="s">
        <v>1105</v>
      </c>
      <c r="I164" s="126"/>
      <c r="L164" s="30"/>
      <c r="M164" s="184"/>
      <c r="N164" s="185"/>
      <c r="O164" s="185"/>
      <c r="P164" s="185"/>
      <c r="Q164" s="185"/>
      <c r="R164" s="185"/>
      <c r="S164" s="185"/>
      <c r="T164" s="186"/>
      <c r="AT164" s="14" t="s">
        <v>161</v>
      </c>
      <c r="AU164" s="14" t="s">
        <v>87</v>
      </c>
    </row>
    <row r="165" spans="2:65" s="1" customFormat="1" ht="6.95" customHeight="1">
      <c r="B165" s="41"/>
      <c r="C165" s="42"/>
      <c r="D165" s="42"/>
      <c r="E165" s="42"/>
      <c r="F165" s="42"/>
      <c r="G165" s="42"/>
      <c r="H165" s="42"/>
      <c r="I165" s="42"/>
      <c r="J165" s="42"/>
      <c r="K165" s="42"/>
      <c r="L165" s="30"/>
    </row>
  </sheetData>
  <sheetProtection formatColumns="0" formatRows="0" autoFilter="0"/>
  <autoFilter ref="C129:K164" xr:uid="{00000000-0009-0000-0000-000003000000}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1.1 - učebna informatiky</vt:lpstr>
      <vt:lpstr>1.2 - učebna informatiky</vt:lpstr>
      <vt:lpstr>1.3 - učebna informatiky</vt:lpstr>
      <vt:lpstr>'1.1 - učebna informatiky'!Názvy_tisku</vt:lpstr>
      <vt:lpstr>'1.2 - učebna informatiky'!Názvy_tisku</vt:lpstr>
      <vt:lpstr>'1.3 - učebna informatiky'!Názvy_tisku</vt:lpstr>
      <vt:lpstr>'Rekapitulace stavby'!Názvy_tisku</vt:lpstr>
      <vt:lpstr>'1.1 - učebna informatiky'!Oblast_tisku</vt:lpstr>
      <vt:lpstr>'1.2 - učebna informatiky'!Oblast_tisku</vt:lpstr>
      <vt:lpstr>'1.3 - učebna informatiky'!Oblast_tisku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2023-08-30T06:37:29Z</dcterms:created>
  <dcterms:modified xsi:type="dcterms:W3CDTF">2023-09-07T10:48:45Z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