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bmp" ContentType="image/bitmap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 - Bourané konstrukce" sheetId="2" r:id="rId2"/>
    <sheet name="02 - Nové konstrukce" sheetId="3" r:id="rId3"/>
    <sheet name="03 - Technologie" sheetId="4" r:id="rId4"/>
    <sheet name="04 - VRN" sheetId="5" r:id="rId5"/>
  </sheets>
  <definedNames>
    <definedName name="_xlnm.Print_Area" localSheetId="0">'Rekapitulace stavby'!$D$4:$AO$76,'Rekapitulace stavby'!$C$82:$AQ$99</definedName>
    <definedName name="_xlnm._FilterDatabase" localSheetId="1" hidden="1">'01 - Bourané konstrukce'!$C$120:$K$155</definedName>
    <definedName name="_xlnm.Print_Area" localSheetId="1">'01 - Bourané konstrukce'!$C$4:$J$76,'01 - Bourané konstrukce'!$C$82:$J$102,'01 - Bourané konstrukce'!$C$108:$K$155</definedName>
    <definedName name="_xlnm._FilterDatabase" localSheetId="2" hidden="1">'02 - Nové konstrukce'!$C$122:$K$184</definedName>
    <definedName name="_xlnm.Print_Area" localSheetId="2">'02 - Nové konstrukce'!$C$4:$J$76,'02 - Nové konstrukce'!$C$82:$J$104,'02 - Nové konstrukce'!$C$110:$K$184</definedName>
    <definedName name="_xlnm._FilterDatabase" localSheetId="3" hidden="1">'03 - Technologie'!$C$117:$K$126</definedName>
    <definedName name="_xlnm.Print_Area" localSheetId="3">'03 - Technologie'!$C$4:$J$76,'03 - Technologie'!$C$82:$J$99,'03 - Technologie'!$C$105:$K$126</definedName>
    <definedName name="_xlnm._FilterDatabase" localSheetId="4" hidden="1">'04 - VRN'!$C$116:$K$128</definedName>
    <definedName name="_xlnm.Print_Area" localSheetId="4">'04 - VRN'!$C$4:$J$76,'04 - VRN'!$C$82:$J$98,'04 - VRN'!$C$104:$K$128</definedName>
    <definedName name="_xlnm.Print_Titles" localSheetId="0">'Rekapitulace stavby'!$92:$92</definedName>
    <definedName name="_xlnm.Print_Titles" localSheetId="1">'01 - Bourané konstrukce'!$120:$120</definedName>
    <definedName name="_xlnm.Print_Titles" localSheetId="2">'02 - Nové konstrukce'!$122:$122</definedName>
    <definedName name="_xlnm.Print_Titles" localSheetId="3">'03 - Technologie'!$117:$117</definedName>
    <definedName name="_xlnm.Print_Titles" localSheetId="4">'04 - VRN'!$116:$116</definedName>
  </definedNames>
  <calcPr fullCalcOnLoad="1"/>
</workbook>
</file>

<file path=xl/sharedStrings.xml><?xml version="1.0" encoding="utf-8"?>
<sst xmlns="http://schemas.openxmlformats.org/spreadsheetml/2006/main" count="1901" uniqueCount="384">
  <si>
    <t>Export Komplet</t>
  </si>
  <si>
    <t/>
  </si>
  <si>
    <t>2.0</t>
  </si>
  <si>
    <t>ZAMOK</t>
  </si>
  <si>
    <t>False</t>
  </si>
  <si>
    <t>{050493d6-aaf1-4068-b214-947eb97572ab}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</si>
  <si>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</si>
  <si>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</si>
  <si>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</si>
  <si>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</si>
  <si>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</si>
  <si>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</si>
  <si>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</si>
  <si>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</si>
  <si>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24MT023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</si>
  <si>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</si>
  <si>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</si>
  <si>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Školní jídlena Nádvorní 1 - Výměna zdvihacího stolu</t>
  </si>
  <si>
    <t>KSO:</t>
  </si>
  <si>
    <t>CC-CZ:</t>
  </si>
  <si>
    <t>Místo:</t>
  </si>
  <si>
    <t>Nádvorní 513/1, Staré Brno, 603 00 Brno</t>
  </si>
  <si>
    <t>Datum:</t>
  </si>
  <si>
    <t>10. 4. 2024</t>
  </si>
  <si>
    <t>Zadavatel:</t>
  </si>
  <si>
    <t>IČ:</t>
  </si>
  <si>
    <t>621 57 558</t>
  </si>
  <si>
    <t>Školní jídelna Brno, Nádvorní 1, p.o.</t>
  </si>
  <si>
    <t>DIČ:</t>
  </si>
  <si>
    <t>CZ62157558</t>
  </si>
  <si>
    <t>Uchazeč:</t>
  </si>
  <si>
    <t>Vyplň údaj</t>
  </si>
  <si>
    <t>Projektant:</t>
  </si>
  <si>
    <t>014 65 392</t>
  </si>
  <si>
    <t>Ing. Tomáš Sobotku</t>
  </si>
  <si>
    <t>CZ01465392</t>
  </si>
  <si>
    <t>True</t>
  </si>
  <si>
    <t>Zpracovatel:</t>
  </si>
  <si>
    <t>253 33 046</t>
  </si>
  <si>
    <t>STAGA stavební agentura s.r.o.</t>
  </si>
  <si>
    <t>CZ25333046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</si>
  <si>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</si>
  <si>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</si>
  <si>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</si>
  <si>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</si>
  <si>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</si>
  <si>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</si>
  <si>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</si>
  <si>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</si>
  <si>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</si>
  <si>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</si>
  <si>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</si>
  <si>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</si>
  <si>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</si>
  <si>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</si>
  <si>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</si>
  <si>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</si>
  <si>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</si>
  <si>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</si>
  <si>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</si>
  <si>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</si>
  <si>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</si>
  <si>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</si>
  <si>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</si>
  <si>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</si>
  <si>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</si>
  <si>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</si>
  <si>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</si>
  <si>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</si>
  <si>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</si>
  <si>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</si>
  <si>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</si>
  <si>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</si>
  <si>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</si>
  <si>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</si>
  <si>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</si>
  <si>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</si>
  <si>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</si>
  <si>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</si>
  <si>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</si>
  <si>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</si>
  <si>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</si>
  <si>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</si>
  <si>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</si>
  <si>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</si>
  <si>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</si>
  <si>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</si>
  <si>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</si>
  <si>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Bourané konstrukce</t>
  </si>
  <si>
    <t>STA</t>
  </si>
  <si>
    <t>1</t>
  </si>
  <si>
    <t>{527b1d12-6410-4f37-8186-fd39d12ee6f2}</t>
  </si>
  <si>
    <t>2</t>
  </si>
  <si>
    <t>02</t>
  </si>
  <si>
    <t>Nové konstrukce</t>
  </si>
  <si>
    <t>{13942048-a8c2-4eff-8fec-b45f7e91e3d6}</t>
  </si>
  <si>
    <t>03</t>
  </si>
  <si>
    <t>Technologie</t>
  </si>
  <si>
    <t>{6b1e67fc-dbe0-437b-9ba0-73585bd37534}</t>
  </si>
  <si>
    <t>04</t>
  </si>
  <si>
    <t>VRN</t>
  </si>
  <si>
    <t>{c758159b-4f1c-4018-b9ab-938403141b5b}</t>
  </si>
  <si>
    <t>KRYCÍ LIST SOUPISU PRACÍ</t>
  </si>
  <si>
    <t>Objekt:</t>
  </si>
  <si>
    <t>01 - Bourané konstrukce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</si>
  <si>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</si>
  <si>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</si>
  <si>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</si>
  <si>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</si>
  <si>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</si>
  <si>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</si>
  <si>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9 - Ostatní konstrukce a práce, bourání</t>
  </si>
  <si>
    <t xml:space="preserve">    997 - Přesun sutě</t>
  </si>
  <si>
    <t>PSV - Práce a dodávky PSV</t>
  </si>
  <si>
    <t xml:space="preserve">    771 - Podlahy z dlaždic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</si>
  <si>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</si>
  <si>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</si>
  <si>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</si>
  <si>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</si>
  <si>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</si>
  <si>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</si>
  <si>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</si>
  <si>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</si>
  <si>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</si>
  <si>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</si>
  <si>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</si>
  <si>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</si>
  <si>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</si>
  <si>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</si>
  <si>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</si>
  <si>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</si>
  <si>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9</t>
  </si>
  <si>
    <t>Ostatní konstrukce a práce, bourání</t>
  </si>
  <si>
    <t>K</t>
  </si>
  <si>
    <t>968072456</t>
  </si>
  <si>
    <t>Vybourání kovových dveřních zárubní pl přes 2 m2</t>
  </si>
  <si>
    <t>m2</t>
  </si>
  <si>
    <t>CS ÚRS 2024 01</t>
  </si>
  <si>
    <t>4</t>
  </si>
  <si>
    <t>-618743742</t>
  </si>
  <si>
    <t>VV</t>
  </si>
  <si>
    <t>Vybourání dveří (dl * v)</t>
  </si>
  <si>
    <t>1.PP</t>
  </si>
  <si>
    <t>(1,80*1,20)</t>
  </si>
  <si>
    <t>Součet</t>
  </si>
  <si>
    <t>977312112</t>
  </si>
  <si>
    <t>Řezání stávajících betonových mazanin vyztužených hl do 100 mm</t>
  </si>
  <si>
    <t>m</t>
  </si>
  <si>
    <t>-1122342095</t>
  </si>
  <si>
    <t>Vybourání podlahy - řezání (dl)</t>
  </si>
  <si>
    <t>(1,80+1,20)*2</t>
  </si>
  <si>
    <t>3</t>
  </si>
  <si>
    <t>974042554</t>
  </si>
  <si>
    <t>Vysekání rýh v dlažbě betonové nebo jiné monolitické hl do 100 mm š do 150 mm</t>
  </si>
  <si>
    <t>884179774</t>
  </si>
  <si>
    <t>Vybourání podlahy - drážka (dl)</t>
  </si>
  <si>
    <t>978013141</t>
  </si>
  <si>
    <t>Otlučení (osekání) vnitřní vápenné nebo vápenocementové omítky stěn v rozsahu přes 10 do 30 %</t>
  </si>
  <si>
    <t>519389151</t>
  </si>
  <si>
    <t>Oprava omítek v šacht - otlučení (dl * v)</t>
  </si>
  <si>
    <t>(1,80*2+1,20*2)*3,60</t>
  </si>
  <si>
    <t>997</t>
  </si>
  <si>
    <t>Přesun sutě</t>
  </si>
  <si>
    <t>5</t>
  </si>
  <si>
    <t>997006012</t>
  </si>
  <si>
    <t>Ruční třídění stavebního odpadu</t>
  </si>
  <si>
    <t>t</t>
  </si>
  <si>
    <t>-574449945</t>
  </si>
  <si>
    <t>6</t>
  </si>
  <si>
    <t>997002611</t>
  </si>
  <si>
    <t>Nakládání suti a vybouraných hmot</t>
  </si>
  <si>
    <t>208221932</t>
  </si>
  <si>
    <t>7</t>
  </si>
  <si>
    <t>997013211</t>
  </si>
  <si>
    <t>Vnitrostaveništní doprava suti a vybouraných hmot pro budovy v do 6 m ručně</t>
  </si>
  <si>
    <t>331150632</t>
  </si>
  <si>
    <t>8</t>
  </si>
  <si>
    <t>997013219</t>
  </si>
  <si>
    <t>Příplatek k vnitrostaveništní dopravě suti a vybouraných hmot za zvětšenou dopravu suti ZKD 10 m</t>
  </si>
  <si>
    <t>-221695144</t>
  </si>
  <si>
    <t>997013501</t>
  </si>
  <si>
    <t>Odvoz suti a vybouraných hmot na skládku nebo meziskládku do 1 km se složením</t>
  </si>
  <si>
    <t>2000321428</t>
  </si>
  <si>
    <t>10</t>
  </si>
  <si>
    <t>997013509</t>
  </si>
  <si>
    <t>Příplatek k odvozu suti a vybouraných hmot na skládku ZKD 1 km přes 1 km</t>
  </si>
  <si>
    <t>-719882865</t>
  </si>
  <si>
    <t>0,613*9 'Přepočtené koeficientem množství</t>
  </si>
  <si>
    <t>11</t>
  </si>
  <si>
    <t>997013631</t>
  </si>
  <si>
    <t>Poplatek za uložení na skládce (skládkovné) stavebního odpadu směsného kód odpadu 17 09 04</t>
  </si>
  <si>
    <t>1029834133</t>
  </si>
  <si>
    <t>PSV</t>
  </si>
  <si>
    <t>Práce a dodávky PSV</t>
  </si>
  <si>
    <t>771</t>
  </si>
  <si>
    <t>Podlahy z dlaždic</t>
  </si>
  <si>
    <t>771551810</t>
  </si>
  <si>
    <t>Demontáž podlah z dlaždic teracových kladených do malty</t>
  </si>
  <si>
    <t>16</t>
  </si>
  <si>
    <t>222839080</t>
  </si>
  <si>
    <t>Vybourání podlahy - dlažba (dl * š)</t>
  </si>
  <si>
    <t>(1,80+1,20)*0,15</t>
  </si>
  <si>
    <t>02 - Nové konstrukce</t>
  </si>
  <si>
    <t xml:space="preserve">    6 - Úpravy povrchů, podlahy a osazování výplní</t>
  </si>
  <si>
    <t xml:space="preserve">    998 - Přesun hmot</t>
  </si>
  <si>
    <t xml:space="preserve">    777 - Podlahy lité</t>
  </si>
  <si>
    <t xml:space="preserve">    784 - Dokončovací práce - malby a tapety</t>
  </si>
  <si>
    <t>Úpravy povrchů, podlahy a osazování výplní</t>
  </si>
  <si>
    <t>617324111</t>
  </si>
  <si>
    <t>Sanační omítka podkladní světlíků nebo šachet nanášená ručně</t>
  </si>
  <si>
    <t>744786974</t>
  </si>
  <si>
    <t>Oprava omítek v šachtě (dl * v * %) (% = 25,0)</t>
  </si>
  <si>
    <t>(1,80*2+1,20*2)*3,60*0,25</t>
  </si>
  <si>
    <t>Zapravení ostění a nadpraží (dl * š)</t>
  </si>
  <si>
    <t>(2,00+1,10+2,00)*0,15*2</t>
  </si>
  <si>
    <t>617324191</t>
  </si>
  <si>
    <t>Příplatek k sanační podkladní omítce světlíků nebo šachet za každých dalších 5 mm tloušťky přes 10 mm ručně</t>
  </si>
  <si>
    <t>1362057984</t>
  </si>
  <si>
    <t>612325213</t>
  </si>
  <si>
    <t>Vápenocementová hladká omítka malých ploch přes 0,25 do 1 m2 na stěnách</t>
  </si>
  <si>
    <t>kus</t>
  </si>
  <si>
    <t>1081652494</t>
  </si>
  <si>
    <t>631311115</t>
  </si>
  <si>
    <t>Mazanina tl přes 50 do 80 mm z betonu prostého bez zvýšených nároků na prostředí tř. C 20/25</t>
  </si>
  <si>
    <t>m3</t>
  </si>
  <si>
    <t>-1518990782</t>
  </si>
  <si>
    <t>Zapravení koruny šachty (obj)</t>
  </si>
  <si>
    <t>(0,2)</t>
  </si>
  <si>
    <t>631319011</t>
  </si>
  <si>
    <t>Příplatek k mazanině tl přes 50 do 80 mm za přehlazení povrchu</t>
  </si>
  <si>
    <t>211985489</t>
  </si>
  <si>
    <t>631319171</t>
  </si>
  <si>
    <t>Příplatek k mazanině tl přes 50 do 80 mm za stržení povrchu spodní vrstvy před vložením výztuže</t>
  </si>
  <si>
    <t>1654107138</t>
  </si>
  <si>
    <t>631319195</t>
  </si>
  <si>
    <t>Příplatek k mazanině tl přes 50 do 80 mm za plochu do 5 m2</t>
  </si>
  <si>
    <t>-1143831885</t>
  </si>
  <si>
    <t>631351101</t>
  </si>
  <si>
    <t>Zřízení bednění rýh a hran v podlahách</t>
  </si>
  <si>
    <t>-716934069</t>
  </si>
  <si>
    <t>631351102</t>
  </si>
  <si>
    <t>Odstranění bednění rýh a hran v podlahách</t>
  </si>
  <si>
    <t>550110075</t>
  </si>
  <si>
    <t>631361821</t>
  </si>
  <si>
    <t>Výztuž mazanin betonářskou ocelí 10 505</t>
  </si>
  <si>
    <t>1883117415</t>
  </si>
  <si>
    <t>998</t>
  </si>
  <si>
    <t>Přesun hmot</t>
  </si>
  <si>
    <t>998018001</t>
  </si>
  <si>
    <t>Přesun hmot pro budovy ruční pro budovy v do 6 m</t>
  </si>
  <si>
    <t>-842348283</t>
  </si>
  <si>
    <t>771111011</t>
  </si>
  <si>
    <t>Vysátí podkladu před pokládkou dlažby</t>
  </si>
  <si>
    <t>549098457</t>
  </si>
  <si>
    <t>13</t>
  </si>
  <si>
    <t>771121011</t>
  </si>
  <si>
    <t>Nátěr penetrační na podlahu</t>
  </si>
  <si>
    <t>-537574885</t>
  </si>
  <si>
    <t>14</t>
  </si>
  <si>
    <t>771553913</t>
  </si>
  <si>
    <t>Výměna dlaždice teracové lepené velikosti přes 9 do 12 ks/m2</t>
  </si>
  <si>
    <t>-51188383</t>
  </si>
  <si>
    <t>15</t>
  </si>
  <si>
    <t>M</t>
  </si>
  <si>
    <t>59247001</t>
  </si>
  <si>
    <t>dlaždice teracová 300x300x30mm</t>
  </si>
  <si>
    <t>32</t>
  </si>
  <si>
    <t>44924207</t>
  </si>
  <si>
    <t>1,75*1,1 'Přepočtené koeficientem množství</t>
  </si>
  <si>
    <t>771554905</t>
  </si>
  <si>
    <t>Oprava spárování podlah z dlaždic teracových přes 6 do 9 ks/m2</t>
  </si>
  <si>
    <t>1763920417</t>
  </si>
  <si>
    <t>17</t>
  </si>
  <si>
    <t>771557911</t>
  </si>
  <si>
    <t>Příplatek k opravě spárování podlah z dlaždic teracových za plochu do 5 m2</t>
  </si>
  <si>
    <t>-493501529</t>
  </si>
  <si>
    <t>18</t>
  </si>
  <si>
    <t>771557914</t>
  </si>
  <si>
    <t>Příplatek k opravě spárování podlah z dlaždic teracových za spárování tmelem dvousložkovým</t>
  </si>
  <si>
    <t>1401254627</t>
  </si>
  <si>
    <t>19</t>
  </si>
  <si>
    <t>771591116</t>
  </si>
  <si>
    <t>Podlahy spárování epoxidem</t>
  </si>
  <si>
    <t>-1022936504</t>
  </si>
  <si>
    <t>20</t>
  </si>
  <si>
    <t>998771121</t>
  </si>
  <si>
    <t>Přesun hmot tonážní pro podlahy z dlaždic ruční v objektech v do 6 m</t>
  </si>
  <si>
    <t>-613014422</t>
  </si>
  <si>
    <t>777</t>
  </si>
  <si>
    <t>Podlahy lité</t>
  </si>
  <si>
    <t>777111123</t>
  </si>
  <si>
    <t>Strojní broušení podkladu před provedením lité podlahy</t>
  </si>
  <si>
    <t>518733396</t>
  </si>
  <si>
    <t>Nátěr podlahy - příprava (dl * š)</t>
  </si>
  <si>
    <t>22</t>
  </si>
  <si>
    <t>777111111</t>
  </si>
  <si>
    <t>Vysátí podkladu před provedením lité podlahy</t>
  </si>
  <si>
    <t>-284985763</t>
  </si>
  <si>
    <t>23</t>
  </si>
  <si>
    <t>777121115</t>
  </si>
  <si>
    <t>Vyrovnání podkladu podlah stěrkou plněnou pískem pl přes 1,0 m2 tl přes 3 do 5 mm</t>
  </si>
  <si>
    <t>-1127038777</t>
  </si>
  <si>
    <t>Nátěr podlahy - vyrovnání (dl * š)</t>
  </si>
  <si>
    <t>24</t>
  </si>
  <si>
    <t>777131109</t>
  </si>
  <si>
    <t>Penetrační epoxidový nátěr podlahy na podklad znečištěný olejem</t>
  </si>
  <si>
    <t>-611539227</t>
  </si>
  <si>
    <t>25</t>
  </si>
  <si>
    <t>777611143</t>
  </si>
  <si>
    <t>Krycí epoxidový chemicky odolný nátěr podlahy</t>
  </si>
  <si>
    <t>-789460197</t>
  </si>
  <si>
    <t>Nátěr podlahy (dl * š)</t>
  </si>
  <si>
    <t>(1,80*2+1,20*2)*0,60</t>
  </si>
  <si>
    <t>26</t>
  </si>
  <si>
    <t>998777121</t>
  </si>
  <si>
    <t>Přesun hmot tonážní pro podlahy lité ruční v objektech v do 6 m</t>
  </si>
  <si>
    <t>1981920508</t>
  </si>
  <si>
    <t>784</t>
  </si>
  <si>
    <t>Dokončovací práce - malby a tapety</t>
  </si>
  <si>
    <t>27</t>
  </si>
  <si>
    <t>784111001</t>
  </si>
  <si>
    <t>Oprášení (ometení ) podkladu v místnostech v do 3,80 m</t>
  </si>
  <si>
    <t>1365367611</t>
  </si>
  <si>
    <t>28</t>
  </si>
  <si>
    <t>784181121</t>
  </si>
  <si>
    <t>Hloubková jednonásobná bezbarvá penetrace podkladu v místnostech v do 3,80 m</t>
  </si>
  <si>
    <t>-1265575530</t>
  </si>
  <si>
    <t>29</t>
  </si>
  <si>
    <t>784211101</t>
  </si>
  <si>
    <t>Dvojnásobné bílé malby ze směsí za mokra výborně oděruvzdorných v místnostech v do 3,80 m</t>
  </si>
  <si>
    <t>-260499417</t>
  </si>
  <si>
    <t>Malba stěn (dl * v)</t>
  </si>
  <si>
    <t>(1,80*2+1,20*2)*3,00</t>
  </si>
  <si>
    <t>03 - Technologie</t>
  </si>
  <si>
    <t>TECH - Technologie</t>
  </si>
  <si>
    <t>OST - Ostatní</t>
  </si>
  <si>
    <t>TECH</t>
  </si>
  <si>
    <t>TECH001</t>
  </si>
  <si>
    <t>Demontáž stávajícího stolu vč. příslušenství (hydraulický agregát, zvedací mechanizmus, vodící proﬁly, klec, elektroinstalace a atd.)</t>
  </si>
  <si>
    <t>kpl</t>
  </si>
  <si>
    <t>512</t>
  </si>
  <si>
    <t>-67598500</t>
  </si>
  <si>
    <t>TECH002</t>
  </si>
  <si>
    <t>Likvidace vybourané technologie</t>
  </si>
  <si>
    <t>969809821</t>
  </si>
  <si>
    <t>TECH003</t>
  </si>
  <si>
    <t>Montáž zdvihacího stolu vč. příslušensvtí (dle PD)</t>
  </si>
  <si>
    <t>738863212</t>
  </si>
  <si>
    <t>TECH004</t>
  </si>
  <si>
    <t>zdvihací stůl ZP3 (dle PD)</t>
  </si>
  <si>
    <t>-8789547</t>
  </si>
  <si>
    <t>OST</t>
  </si>
  <si>
    <t>Ostatní</t>
  </si>
  <si>
    <t>OST001</t>
  </si>
  <si>
    <t>Revize zdvihacího stolu, uvedení do provozu</t>
  </si>
  <si>
    <t>-850707253</t>
  </si>
  <si>
    <t>OST002</t>
  </si>
  <si>
    <t>Zaškolení obsluhy</t>
  </si>
  <si>
    <t>1449244722</t>
  </si>
  <si>
    <t>04 - VRN</t>
  </si>
  <si>
    <t>VRN - Vedlejší rozpočtové náklady</t>
  </si>
  <si>
    <t>Vedlejší rozpočtové náklady</t>
  </si>
  <si>
    <t>VRN000X1</t>
  </si>
  <si>
    <t>Zařízení staveniště</t>
  </si>
  <si>
    <t>soubor</t>
  </si>
  <si>
    <t>1002950283</t>
  </si>
  <si>
    <t>P</t>
  </si>
  <si>
    <t>Poznámka k položce:
Např.: vybudování, provozování a odstranění zařízení staveniště, oplocení, lávky, přejezdy, ochrana dřevin či zeleně apod.</t>
  </si>
  <si>
    <t>VRN000X2</t>
  </si>
  <si>
    <t>Ztížené provozní vlivy</t>
  </si>
  <si>
    <t>-949274344</t>
  </si>
  <si>
    <t>Poznámka k položce:
Např.: zvýšení provoz třetích osob; komplikovaná doprava; centrum města, zábory apod.</t>
  </si>
  <si>
    <t>VRN000X3</t>
  </si>
  <si>
    <t>Přesun kapacit</t>
  </si>
  <si>
    <t>-848169089</t>
  </si>
  <si>
    <t>Poznámka k položce:
Např.: přesun těžké techniky, osob, materiálu apod.</t>
  </si>
  <si>
    <t>VRN000X4</t>
  </si>
  <si>
    <t>Inženýrská činnost</t>
  </si>
  <si>
    <t>-1760245141</t>
  </si>
  <si>
    <t>Poznámka k položce:
Např.: geodet, statik, výrobní dokumentace, dokumentace skutečného stavu apod.</t>
  </si>
  <si>
    <t>VRN000X5</t>
  </si>
  <si>
    <t>Ostatní náklady neuvedené</t>
  </si>
  <si>
    <t>-569973328</t>
  </si>
  <si>
    <t>Poznámka k položce:
Např.: pojištění, bankovní záruka apod.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</si>
</sst>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8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hyperlink" Target="https://app.urs.cz/products/kros4" TargetMode="External" /><Relationship Id="rId4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37</xdr:col>
      <xdr:colOff>419100</xdr:colOff>
      <xdr:row>3</xdr:row>
      <xdr:rowOff>0</xdr:rowOff>
    </xdr:from>
    <xdr:to>
      <xdr:col>40</xdr:col>
      <xdr:colOff>371475</xdr:colOff>
      <xdr:row>4</xdr:row>
      <xdr:rowOff>66675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48800" y="704850"/>
          <a:ext cx="1609725" cy="38100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38</xdr:col>
      <xdr:colOff>133350</xdr:colOff>
      <xdr:row>81</xdr:row>
      <xdr:rowOff>0</xdr:rowOff>
    </xdr:from>
    <xdr:to>
      <xdr:col>41</xdr:col>
      <xdr:colOff>180975</xdr:colOff>
      <xdr:row>82</xdr:row>
      <xdr:rowOff>85725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0" y="12963525"/>
          <a:ext cx="1647825" cy="40005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4" name="Picture 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3970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107</xdr:row>
      <xdr:rowOff>0</xdr:rowOff>
    </xdr:from>
    <xdr:to>
      <xdr:col>9</xdr:col>
      <xdr:colOff>1219200</xdr:colOff>
      <xdr:row>108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798320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3970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109</xdr:row>
      <xdr:rowOff>0</xdr:rowOff>
    </xdr:from>
    <xdr:to>
      <xdr:col>9</xdr:col>
      <xdr:colOff>1219200</xdr:colOff>
      <xdr:row>110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3970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104</xdr:row>
      <xdr:rowOff>0</xdr:rowOff>
    </xdr:from>
    <xdr:to>
      <xdr:col>9</xdr:col>
      <xdr:colOff>1219200</xdr:colOff>
      <xdr:row>105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72402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847725</xdr:colOff>
      <xdr:row>3</xdr:row>
      <xdr:rowOff>0</xdr:rowOff>
    </xdr:from>
    <xdr:to>
      <xdr:col>9</xdr:col>
      <xdr:colOff>1219200</xdr:colOff>
      <xdr:row>4</xdr:row>
      <xdr:rowOff>38100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70485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81</xdr:row>
      <xdr:rowOff>0</xdr:rowOff>
    </xdr:from>
    <xdr:to>
      <xdr:col>9</xdr:col>
      <xdr:colOff>1219200</xdr:colOff>
      <xdr:row>82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2839700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8</xdr:col>
      <xdr:colOff>847725</xdr:colOff>
      <xdr:row>103</xdr:row>
      <xdr:rowOff>0</xdr:rowOff>
    </xdr:from>
    <xdr:to>
      <xdr:col>9</xdr:col>
      <xdr:colOff>1219200</xdr:colOff>
      <xdr:row>104</xdr:row>
      <xdr:rowOff>38100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6925925"/>
          <a:ext cx="1428750" cy="352425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5" name="Picture 4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pans="2:71" s="1" customFormat="1" ht="36.95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26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29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31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31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31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32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33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34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35</v>
      </c>
      <c r="AO17" s="22"/>
      <c r="AP17" s="22"/>
      <c r="AQ17" s="22"/>
      <c r="AR17" s="20"/>
      <c r="BE17" s="31"/>
      <c r="BS17" s="17" t="s">
        <v>36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37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38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39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40</v>
      </c>
      <c r="AO20" s="22"/>
      <c r="AP20" s="22"/>
      <c r="AQ20" s="22"/>
      <c r="AR20" s="20"/>
      <c r="BE20" s="31"/>
      <c r="BS20" s="17" t="s">
        <v>36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41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42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43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44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45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46</v>
      </c>
      <c r="E29" s="47"/>
      <c r="F29" s="32" t="s">
        <v>47</v>
      </c>
      <c r="G29" s="47"/>
      <c r="H29" s="47"/>
      <c r="I29" s="47"/>
      <c r="J29" s="47"/>
      <c r="K29" s="47"/>
      <c r="L29" s="48">
        <v>0.21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48</v>
      </c>
      <c r="G30" s="47"/>
      <c r="H30" s="47"/>
      <c r="I30" s="47"/>
      <c r="J30" s="47"/>
      <c r="K30" s="47"/>
      <c r="L30" s="48">
        <v>0.12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49</v>
      </c>
      <c r="G31" s="47"/>
      <c r="H31" s="47"/>
      <c r="I31" s="47"/>
      <c r="J31" s="47"/>
      <c r="K31" s="47"/>
      <c r="L31" s="48">
        <v>0.21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50</v>
      </c>
      <c r="G32" s="47"/>
      <c r="H32" s="47"/>
      <c r="I32" s="47"/>
      <c r="J32" s="47"/>
      <c r="K32" s="47"/>
      <c r="L32" s="48">
        <v>0.12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51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pans="1:57" s="2" customFormat="1" ht="25.9" customHeight="1">
      <c r="A35" s="38"/>
      <c r="B35" s="39"/>
      <c r="C35" s="52"/>
      <c r="D35" s="53" t="s">
        <v>52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53</v>
      </c>
      <c r="U35" s="54"/>
      <c r="V35" s="54"/>
      <c r="W35" s="54"/>
      <c r="X35" s="56" t="s">
        <v>54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pans="2:44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" customHeight="1">
      <c r="B49" s="59"/>
      <c r="C49" s="60"/>
      <c r="D49" s="61" t="s">
        <v>55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56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 spans="2:44" ht="12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2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2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2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2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2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2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2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2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">
      <c r="A60" s="38"/>
      <c r="B60" s="39"/>
      <c r="C60" s="40"/>
      <c r="D60" s="64" t="s">
        <v>57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58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57</v>
      </c>
      <c r="AI60" s="42"/>
      <c r="AJ60" s="42"/>
      <c r="AK60" s="42"/>
      <c r="AL60" s="42"/>
      <c r="AM60" s="64" t="s">
        <v>58</v>
      </c>
      <c r="AN60" s="42"/>
      <c r="AO60" s="42"/>
      <c r="AP60" s="40"/>
      <c r="AQ60" s="40"/>
      <c r="AR60" s="44"/>
      <c r="BE60" s="38"/>
    </row>
    <row r="61" spans="2:44" ht="12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2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">
      <c r="A64" s="38"/>
      <c r="B64" s="39"/>
      <c r="C64" s="40"/>
      <c r="D64" s="61" t="s">
        <v>59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60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 spans="2:44" ht="12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2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2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2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2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2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2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2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2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">
      <c r="A75" s="38"/>
      <c r="B75" s="39"/>
      <c r="C75" s="40"/>
      <c r="D75" s="64" t="s">
        <v>57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58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57</v>
      </c>
      <c r="AI75" s="42"/>
      <c r="AJ75" s="42"/>
      <c r="AK75" s="42"/>
      <c r="AL75" s="42"/>
      <c r="AM75" s="64" t="s">
        <v>58</v>
      </c>
      <c r="AN75" s="42"/>
      <c r="AO75" s="42"/>
      <c r="AP75" s="40"/>
      <c r="AQ75" s="40"/>
      <c r="AR75" s="44"/>
      <c r="BE75" s="38"/>
    </row>
    <row r="76" spans="1:57" s="2" customFormat="1" ht="12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pans="1:57" s="2" customFormat="1" ht="6.95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pans="1:57" s="2" customFormat="1" ht="6.95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pans="1:57" s="2" customFormat="1" ht="24.95" customHeight="1">
      <c r="A82" s="38"/>
      <c r="B82" s="39"/>
      <c r="C82" s="23" t="s">
        <v>61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pans="1:57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pans="1:57" s="4" customFormat="1" ht="12" customHeight="1">
      <c r="A84" s="4"/>
      <c r="B84" s="70"/>
      <c r="C84" s="32" t="s">
        <v>13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24MT023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pans="1:57" s="5" customFormat="1" ht="36.95" customHeight="1">
      <c r="A85" s="5"/>
      <c r="B85" s="73"/>
      <c r="C85" s="74" t="s">
        <v>16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Školní jídlena Nádvorní 1 - Výměna zdvihacího stolu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pans="1:57" s="2" customFormat="1" ht="6.95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pans="1:57" s="2" customFormat="1" ht="12" customHeight="1">
      <c r="A87" s="38"/>
      <c r="B87" s="39"/>
      <c r="C87" s="32" t="s">
        <v>20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Nádvorní 513/1, Staré Brno, 603 00 Brno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22</v>
      </c>
      <c r="AJ87" s="40"/>
      <c r="AK87" s="40"/>
      <c r="AL87" s="40"/>
      <c r="AM87" s="79" t="str">
        <f>IF(AN8="","",AN8)</f>
        <v>10. 4. 2024</v>
      </c>
      <c r="AN87" s="79"/>
      <c r="AO87" s="40"/>
      <c r="AP87" s="40"/>
      <c r="AQ87" s="40"/>
      <c r="AR87" s="44"/>
      <c r="BE87" s="38"/>
    </row>
    <row r="88" spans="1:57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pans="1:57" s="2" customFormat="1" ht="15.15" customHeight="1">
      <c r="A89" s="38"/>
      <c r="B89" s="39"/>
      <c r="C89" s="32" t="s">
        <v>24</v>
      </c>
      <c r="D89" s="40"/>
      <c r="E89" s="40"/>
      <c r="F89" s="40"/>
      <c r="G89" s="40"/>
      <c r="H89" s="40"/>
      <c r="I89" s="40"/>
      <c r="J89" s="40"/>
      <c r="K89" s="40"/>
      <c r="L89" s="71" t="str">
        <f>IF(E11="","",E11)</f>
        <v>Školní jídelna Brno, Nádvorní 1, p.o.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32</v>
      </c>
      <c r="AJ89" s="40"/>
      <c r="AK89" s="40"/>
      <c r="AL89" s="40"/>
      <c r="AM89" s="80" t="str">
        <f>IF(E17="","",E17)</f>
        <v>Ing. Tomáš Sobotku</v>
      </c>
      <c r="AN89" s="71"/>
      <c r="AO89" s="71"/>
      <c r="AP89" s="71"/>
      <c r="AQ89" s="40"/>
      <c r="AR89" s="44"/>
      <c r="AS89" s="81" t="s">
        <v>62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pans="1:57" s="2" customFormat="1" ht="25.65" customHeight="1">
      <c r="A90" s="38"/>
      <c r="B90" s="39"/>
      <c r="C90" s="32" t="s">
        <v>30</v>
      </c>
      <c r="D90" s="40"/>
      <c r="E90" s="40"/>
      <c r="F90" s="40"/>
      <c r="G90" s="40"/>
      <c r="H90" s="40"/>
      <c r="I90" s="40"/>
      <c r="J90" s="40"/>
      <c r="K90" s="40"/>
      <c r="L90" s="71" t="str">
        <f>IF(E14="Vyplň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37</v>
      </c>
      <c r="AJ90" s="40"/>
      <c r="AK90" s="40"/>
      <c r="AL90" s="40"/>
      <c r="AM90" s="80" t="str">
        <f>IF(E20="","",E20)</f>
        <v>STAGA stavební agentura s.r.o.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pans="1:57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pans="1:57" s="2" customFormat="1" ht="29.25" customHeight="1">
      <c r="A92" s="38"/>
      <c r="B92" s="39"/>
      <c r="C92" s="93" t="s">
        <v>63</v>
      </c>
      <c r="D92" s="94"/>
      <c r="E92" s="94"/>
      <c r="F92" s="94"/>
      <c r="G92" s="94"/>
      <c r="H92" s="95"/>
      <c r="I92" s="96" t="s">
        <v>64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65</v>
      </c>
      <c r="AH92" s="94"/>
      <c r="AI92" s="94"/>
      <c r="AJ92" s="94"/>
      <c r="AK92" s="94"/>
      <c r="AL92" s="94"/>
      <c r="AM92" s="94"/>
      <c r="AN92" s="96" t="s">
        <v>66</v>
      </c>
      <c r="AO92" s="94"/>
      <c r="AP92" s="98"/>
      <c r="AQ92" s="99" t="s">
        <v>67</v>
      </c>
      <c r="AR92" s="44"/>
      <c r="AS92" s="100" t="s">
        <v>68</v>
      </c>
      <c r="AT92" s="101" t="s">
        <v>69</v>
      </c>
      <c r="AU92" s="101" t="s">
        <v>70</v>
      </c>
      <c r="AV92" s="101" t="s">
        <v>71</v>
      </c>
      <c r="AW92" s="101" t="s">
        <v>72</v>
      </c>
      <c r="AX92" s="101" t="s">
        <v>73</v>
      </c>
      <c r="AY92" s="101" t="s">
        <v>74</v>
      </c>
      <c r="AZ92" s="101" t="s">
        <v>75</v>
      </c>
      <c r="BA92" s="101" t="s">
        <v>76</v>
      </c>
      <c r="BB92" s="101" t="s">
        <v>77</v>
      </c>
      <c r="BC92" s="101" t="s">
        <v>78</v>
      </c>
      <c r="BD92" s="102" t="s">
        <v>79</v>
      </c>
      <c r="BE92" s="38"/>
    </row>
    <row r="93" spans="1:57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pans="1:90" s="6" customFormat="1" ht="32.4" customHeight="1">
      <c r="A94" s="6"/>
      <c r="B94" s="106"/>
      <c r="C94" s="107" t="s">
        <v>80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ROUND(SUM(AG95:AG98),2)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ROUND(SUM(AS95:AS98),2)</f>
        <v>0</v>
      </c>
      <c r="AT94" s="114">
        <f>ROUND(SUM(AV94:AW94),2)</f>
        <v>0</v>
      </c>
      <c r="AU94" s="115">
        <f>ROUND(SUM(AU95:AU98),5)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ROUND(SUM(AZ95:AZ98),2)</f>
        <v>0</v>
      </c>
      <c r="BA94" s="114">
        <f>ROUND(SUM(BA95:BA98),2)</f>
        <v>0</v>
      </c>
      <c r="BB94" s="114">
        <f>ROUND(SUM(BB95:BB98),2)</f>
        <v>0</v>
      </c>
      <c r="BC94" s="114">
        <f>ROUND(SUM(BC95:BC98),2)</f>
        <v>0</v>
      </c>
      <c r="BD94" s="116">
        <f>ROUND(SUM(BD95:BD98),2)</f>
        <v>0</v>
      </c>
      <c r="BE94" s="6"/>
      <c r="BS94" s="117" t="s">
        <v>81</v>
      </c>
      <c r="BT94" s="117" t="s">
        <v>82</v>
      </c>
      <c r="BU94" s="118" t="s">
        <v>83</v>
      </c>
      <c r="BV94" s="117" t="s">
        <v>84</v>
      </c>
      <c r="BW94" s="117" t="s">
        <v>5</v>
      </c>
      <c r="BX94" s="117" t="s">
        <v>85</v>
      </c>
      <c r="CL94" s="117" t="s">
        <v>1</v>
      </c>
    </row>
    <row r="95" spans="1:91" s="7" customFormat="1" ht="16.5" customHeight="1">
      <c r="A95" s="119" t="s">
        <v>86</v>
      </c>
      <c r="B95" s="120"/>
      <c r="C95" s="121"/>
      <c r="D95" s="122" t="s">
        <v>87</v>
      </c>
      <c r="E95" s="122"/>
      <c r="F95" s="122"/>
      <c r="G95" s="122"/>
      <c r="H95" s="122"/>
      <c r="I95" s="123"/>
      <c r="J95" s="122" t="s">
        <v>88</v>
      </c>
      <c r="K95" s="122"/>
      <c r="L95" s="122"/>
      <c r="M95" s="122"/>
      <c r="N95" s="122"/>
      <c r="O95" s="122"/>
      <c r="P95" s="122"/>
      <c r="Q95" s="122"/>
      <c r="R95" s="122"/>
      <c r="S95" s="122"/>
      <c r="T95" s="122"/>
      <c r="U95" s="122"/>
      <c r="V95" s="122"/>
      <c r="W95" s="122"/>
      <c r="X95" s="122"/>
      <c r="Y95" s="122"/>
      <c r="Z95" s="122"/>
      <c r="AA95" s="122"/>
      <c r="AB95" s="122"/>
      <c r="AC95" s="122"/>
      <c r="AD95" s="122"/>
      <c r="AE95" s="122"/>
      <c r="AF95" s="122"/>
      <c r="AG95" s="124">
        <f>'01 - Bourané konstrukce'!J30</f>
        <v>0</v>
      </c>
      <c r="AH95" s="123"/>
      <c r="AI95" s="123"/>
      <c r="AJ95" s="123"/>
      <c r="AK95" s="123"/>
      <c r="AL95" s="123"/>
      <c r="AM95" s="123"/>
      <c r="AN95" s="124">
        <f>SUM(AG95,AT95)</f>
        <v>0</v>
      </c>
      <c r="AO95" s="123"/>
      <c r="AP95" s="123"/>
      <c r="AQ95" s="125" t="s">
        <v>89</v>
      </c>
      <c r="AR95" s="126"/>
      <c r="AS95" s="127">
        <v>0</v>
      </c>
      <c r="AT95" s="128">
        <f>ROUND(SUM(AV95:AW95),2)</f>
        <v>0</v>
      </c>
      <c r="AU95" s="129">
        <f>'01 - Bourané konstrukce'!P121</f>
        <v>0</v>
      </c>
      <c r="AV95" s="128">
        <f>'01 - Bourané konstrukce'!J33</f>
        <v>0</v>
      </c>
      <c r="AW95" s="128">
        <f>'01 - Bourané konstrukce'!J34</f>
        <v>0</v>
      </c>
      <c r="AX95" s="128">
        <f>'01 - Bourané konstrukce'!J35</f>
        <v>0</v>
      </c>
      <c r="AY95" s="128">
        <f>'01 - Bourané konstrukce'!J36</f>
        <v>0</v>
      </c>
      <c r="AZ95" s="128">
        <f>'01 - Bourané konstrukce'!F33</f>
        <v>0</v>
      </c>
      <c r="BA95" s="128">
        <f>'01 - Bourané konstrukce'!F34</f>
        <v>0</v>
      </c>
      <c r="BB95" s="128">
        <f>'01 - Bourané konstrukce'!F35</f>
        <v>0</v>
      </c>
      <c r="BC95" s="128">
        <f>'01 - Bourané konstrukce'!F36</f>
        <v>0</v>
      </c>
      <c r="BD95" s="130">
        <f>'01 - Bourané konstrukce'!F37</f>
        <v>0</v>
      </c>
      <c r="BE95" s="7"/>
      <c r="BT95" s="131" t="s">
        <v>90</v>
      </c>
      <c r="BV95" s="131" t="s">
        <v>84</v>
      </c>
      <c r="BW95" s="131" t="s">
        <v>91</v>
      </c>
      <c r="BX95" s="131" t="s">
        <v>5</v>
      </c>
      <c r="CL95" s="131" t="s">
        <v>1</v>
      </c>
      <c r="CM95" s="131" t="s">
        <v>92</v>
      </c>
    </row>
    <row r="96" spans="1:91" s="7" customFormat="1" ht="16.5" customHeight="1">
      <c r="A96" s="119" t="s">
        <v>86</v>
      </c>
      <c r="B96" s="120"/>
      <c r="C96" s="121"/>
      <c r="D96" s="122" t="s">
        <v>93</v>
      </c>
      <c r="E96" s="122"/>
      <c r="F96" s="122"/>
      <c r="G96" s="122"/>
      <c r="H96" s="122"/>
      <c r="I96" s="123"/>
      <c r="J96" s="122" t="s">
        <v>94</v>
      </c>
      <c r="K96" s="122"/>
      <c r="L96" s="122"/>
      <c r="M96" s="122"/>
      <c r="N96" s="122"/>
      <c r="O96" s="122"/>
      <c r="P96" s="122"/>
      <c r="Q96" s="122"/>
      <c r="R96" s="122"/>
      <c r="S96" s="122"/>
      <c r="T96" s="122"/>
      <c r="U96" s="122"/>
      <c r="V96" s="122"/>
      <c r="W96" s="122"/>
      <c r="X96" s="122"/>
      <c r="Y96" s="122"/>
      <c r="Z96" s="122"/>
      <c r="AA96" s="122"/>
      <c r="AB96" s="122"/>
      <c r="AC96" s="122"/>
      <c r="AD96" s="122"/>
      <c r="AE96" s="122"/>
      <c r="AF96" s="122"/>
      <c r="AG96" s="124">
        <f>'02 - Nové konstrukce'!J30</f>
        <v>0</v>
      </c>
      <c r="AH96" s="123"/>
      <c r="AI96" s="123"/>
      <c r="AJ96" s="123"/>
      <c r="AK96" s="123"/>
      <c r="AL96" s="123"/>
      <c r="AM96" s="123"/>
      <c r="AN96" s="124">
        <f>SUM(AG96,AT96)</f>
        <v>0</v>
      </c>
      <c r="AO96" s="123"/>
      <c r="AP96" s="123"/>
      <c r="AQ96" s="125" t="s">
        <v>89</v>
      </c>
      <c r="AR96" s="126"/>
      <c r="AS96" s="127">
        <v>0</v>
      </c>
      <c r="AT96" s="128">
        <f>ROUND(SUM(AV96:AW96),2)</f>
        <v>0</v>
      </c>
      <c r="AU96" s="129">
        <f>'02 - Nové konstrukce'!P123</f>
        <v>0</v>
      </c>
      <c r="AV96" s="128">
        <f>'02 - Nové konstrukce'!J33</f>
        <v>0</v>
      </c>
      <c r="AW96" s="128">
        <f>'02 - Nové konstrukce'!J34</f>
        <v>0</v>
      </c>
      <c r="AX96" s="128">
        <f>'02 - Nové konstrukce'!J35</f>
        <v>0</v>
      </c>
      <c r="AY96" s="128">
        <f>'02 - Nové konstrukce'!J36</f>
        <v>0</v>
      </c>
      <c r="AZ96" s="128">
        <f>'02 - Nové konstrukce'!F33</f>
        <v>0</v>
      </c>
      <c r="BA96" s="128">
        <f>'02 - Nové konstrukce'!F34</f>
        <v>0</v>
      </c>
      <c r="BB96" s="128">
        <f>'02 - Nové konstrukce'!F35</f>
        <v>0</v>
      </c>
      <c r="BC96" s="128">
        <f>'02 - Nové konstrukce'!F36</f>
        <v>0</v>
      </c>
      <c r="BD96" s="130">
        <f>'02 - Nové konstrukce'!F37</f>
        <v>0</v>
      </c>
      <c r="BE96" s="7"/>
      <c r="BT96" s="131" t="s">
        <v>90</v>
      </c>
      <c r="BV96" s="131" t="s">
        <v>84</v>
      </c>
      <c r="BW96" s="131" t="s">
        <v>95</v>
      </c>
      <c r="BX96" s="131" t="s">
        <v>5</v>
      </c>
      <c r="CL96" s="131" t="s">
        <v>1</v>
      </c>
      <c r="CM96" s="131" t="s">
        <v>92</v>
      </c>
    </row>
    <row r="97" spans="1:91" s="7" customFormat="1" ht="16.5" customHeight="1">
      <c r="A97" s="119" t="s">
        <v>86</v>
      </c>
      <c r="B97" s="120"/>
      <c r="C97" s="121"/>
      <c r="D97" s="122" t="s">
        <v>96</v>
      </c>
      <c r="E97" s="122"/>
      <c r="F97" s="122"/>
      <c r="G97" s="122"/>
      <c r="H97" s="122"/>
      <c r="I97" s="123"/>
      <c r="J97" s="122" t="s">
        <v>97</v>
      </c>
      <c r="K97" s="122"/>
      <c r="L97" s="122"/>
      <c r="M97" s="122"/>
      <c r="N97" s="122"/>
      <c r="O97" s="122"/>
      <c r="P97" s="122"/>
      <c r="Q97" s="122"/>
      <c r="R97" s="122"/>
      <c r="S97" s="122"/>
      <c r="T97" s="122"/>
      <c r="U97" s="122"/>
      <c r="V97" s="122"/>
      <c r="W97" s="122"/>
      <c r="X97" s="122"/>
      <c r="Y97" s="122"/>
      <c r="Z97" s="122"/>
      <c r="AA97" s="122"/>
      <c r="AB97" s="122"/>
      <c r="AC97" s="122"/>
      <c r="AD97" s="122"/>
      <c r="AE97" s="122"/>
      <c r="AF97" s="122"/>
      <c r="AG97" s="124">
        <f>'03 - Technologie'!J30</f>
        <v>0</v>
      </c>
      <c r="AH97" s="123"/>
      <c r="AI97" s="123"/>
      <c r="AJ97" s="123"/>
      <c r="AK97" s="123"/>
      <c r="AL97" s="123"/>
      <c r="AM97" s="123"/>
      <c r="AN97" s="124">
        <f>SUM(AG97,AT97)</f>
        <v>0</v>
      </c>
      <c r="AO97" s="123"/>
      <c r="AP97" s="123"/>
      <c r="AQ97" s="125" t="s">
        <v>89</v>
      </c>
      <c r="AR97" s="126"/>
      <c r="AS97" s="127">
        <v>0</v>
      </c>
      <c r="AT97" s="128">
        <f>ROUND(SUM(AV97:AW97),2)</f>
        <v>0</v>
      </c>
      <c r="AU97" s="129">
        <f>'03 - Technologie'!P118</f>
        <v>0</v>
      </c>
      <c r="AV97" s="128">
        <f>'03 - Technologie'!J33</f>
        <v>0</v>
      </c>
      <c r="AW97" s="128">
        <f>'03 - Technologie'!J34</f>
        <v>0</v>
      </c>
      <c r="AX97" s="128">
        <f>'03 - Technologie'!J35</f>
        <v>0</v>
      </c>
      <c r="AY97" s="128">
        <f>'03 - Technologie'!J36</f>
        <v>0</v>
      </c>
      <c r="AZ97" s="128">
        <f>'03 - Technologie'!F33</f>
        <v>0</v>
      </c>
      <c r="BA97" s="128">
        <f>'03 - Technologie'!F34</f>
        <v>0</v>
      </c>
      <c r="BB97" s="128">
        <f>'03 - Technologie'!F35</f>
        <v>0</v>
      </c>
      <c r="BC97" s="128">
        <f>'03 - Technologie'!F36</f>
        <v>0</v>
      </c>
      <c r="BD97" s="130">
        <f>'03 - Technologie'!F37</f>
        <v>0</v>
      </c>
      <c r="BE97" s="7"/>
      <c r="BT97" s="131" t="s">
        <v>90</v>
      </c>
      <c r="BV97" s="131" t="s">
        <v>84</v>
      </c>
      <c r="BW97" s="131" t="s">
        <v>98</v>
      </c>
      <c r="BX97" s="131" t="s">
        <v>5</v>
      </c>
      <c r="CL97" s="131" t="s">
        <v>1</v>
      </c>
      <c r="CM97" s="131" t="s">
        <v>92</v>
      </c>
    </row>
    <row r="98" spans="1:91" s="7" customFormat="1" ht="16.5" customHeight="1">
      <c r="A98" s="119" t="s">
        <v>86</v>
      </c>
      <c r="B98" s="120"/>
      <c r="C98" s="121"/>
      <c r="D98" s="122" t="s">
        <v>99</v>
      </c>
      <c r="E98" s="122"/>
      <c r="F98" s="122"/>
      <c r="G98" s="122"/>
      <c r="H98" s="122"/>
      <c r="I98" s="123"/>
      <c r="J98" s="122" t="s">
        <v>100</v>
      </c>
      <c r="K98" s="122"/>
      <c r="L98" s="122"/>
      <c r="M98" s="122"/>
      <c r="N98" s="122"/>
      <c r="O98" s="122"/>
      <c r="P98" s="122"/>
      <c r="Q98" s="122"/>
      <c r="R98" s="122"/>
      <c r="S98" s="122"/>
      <c r="T98" s="122"/>
      <c r="U98" s="122"/>
      <c r="V98" s="122"/>
      <c r="W98" s="122"/>
      <c r="X98" s="122"/>
      <c r="Y98" s="122"/>
      <c r="Z98" s="122"/>
      <c r="AA98" s="122"/>
      <c r="AB98" s="122"/>
      <c r="AC98" s="122"/>
      <c r="AD98" s="122"/>
      <c r="AE98" s="122"/>
      <c r="AF98" s="122"/>
      <c r="AG98" s="124">
        <f>'04 - VRN'!J30</f>
        <v>0</v>
      </c>
      <c r="AH98" s="123"/>
      <c r="AI98" s="123"/>
      <c r="AJ98" s="123"/>
      <c r="AK98" s="123"/>
      <c r="AL98" s="123"/>
      <c r="AM98" s="123"/>
      <c r="AN98" s="124">
        <f>SUM(AG98,AT98)</f>
        <v>0</v>
      </c>
      <c r="AO98" s="123"/>
      <c r="AP98" s="123"/>
      <c r="AQ98" s="125" t="s">
        <v>89</v>
      </c>
      <c r="AR98" s="126"/>
      <c r="AS98" s="132">
        <v>0</v>
      </c>
      <c r="AT98" s="133">
        <f>ROUND(SUM(AV98:AW98),2)</f>
        <v>0</v>
      </c>
      <c r="AU98" s="134">
        <f>'04 - VRN'!P117</f>
        <v>0</v>
      </c>
      <c r="AV98" s="133">
        <f>'04 - VRN'!J33</f>
        <v>0</v>
      </c>
      <c r="AW98" s="133">
        <f>'04 - VRN'!J34</f>
        <v>0</v>
      </c>
      <c r="AX98" s="133">
        <f>'04 - VRN'!J35</f>
        <v>0</v>
      </c>
      <c r="AY98" s="133">
        <f>'04 - VRN'!J36</f>
        <v>0</v>
      </c>
      <c r="AZ98" s="133">
        <f>'04 - VRN'!F33</f>
        <v>0</v>
      </c>
      <c r="BA98" s="133">
        <f>'04 - VRN'!F34</f>
        <v>0</v>
      </c>
      <c r="BB98" s="133">
        <f>'04 - VRN'!F35</f>
        <v>0</v>
      </c>
      <c r="BC98" s="133">
        <f>'04 - VRN'!F36</f>
        <v>0</v>
      </c>
      <c r="BD98" s="135">
        <f>'04 - VRN'!F37</f>
        <v>0</v>
      </c>
      <c r="BE98" s="7"/>
      <c r="BT98" s="131" t="s">
        <v>90</v>
      </c>
      <c r="BV98" s="131" t="s">
        <v>84</v>
      </c>
      <c r="BW98" s="131" t="s">
        <v>101</v>
      </c>
      <c r="BX98" s="131" t="s">
        <v>5</v>
      </c>
      <c r="CL98" s="131" t="s">
        <v>1</v>
      </c>
      <c r="CM98" s="131" t="s">
        <v>92</v>
      </c>
    </row>
    <row r="99" spans="1:57" s="2" customFormat="1" ht="30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4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</row>
    <row r="100" spans="1:57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44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</row>
  </sheetData>
  <sheetProtection password="CC35" sheet="1" objects="1" scenarios="1" formatColumns="0" formatRows="0"/>
  <mergeCells count="54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01 - Bourané konstrukce'!C2" display="/"/>
    <hyperlink ref="A96" location="'02 - Nové konstrukce'!C2" display="/"/>
    <hyperlink ref="A97" location="'03 - Technologie'!C2" display="/"/>
    <hyperlink ref="A98" location="'04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5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92</v>
      </c>
    </row>
    <row r="4" spans="2:46" s="1" customFormat="1" ht="24.95" customHeight="1">
      <c r="B4" s="20"/>
      <c r="D4" s="138" t="s">
        <v>102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Školní jídlena Nádvorní 1 - Výměna zdvihacího stolu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104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10. 4. 2024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39</v>
      </c>
      <c r="F24" s="38"/>
      <c r="G24" s="38"/>
      <c r="H24" s="38"/>
      <c r="I24" s="140" t="s">
        <v>28</v>
      </c>
      <c r="J24" s="143" t="s">
        <v>40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41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42</v>
      </c>
      <c r="E30" s="38"/>
      <c r="F30" s="38"/>
      <c r="G30" s="38"/>
      <c r="H30" s="38"/>
      <c r="I30" s="38"/>
      <c r="J30" s="151">
        <f>ROUND(J121,2)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44</v>
      </c>
      <c r="G32" s="38"/>
      <c r="H32" s="38"/>
      <c r="I32" s="152" t="s">
        <v>43</v>
      </c>
      <c r="J32" s="152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46</v>
      </c>
      <c r="E33" s="140" t="s">
        <v>47</v>
      </c>
      <c r="F33" s="154">
        <f>ROUND((SUM(BE121:BE155)),2)</f>
        <v>0</v>
      </c>
      <c r="G33" s="38"/>
      <c r="H33" s="38"/>
      <c r="I33" s="155">
        <v>0.21</v>
      </c>
      <c r="J33" s="154">
        <f>ROUND(((SUM(BE121:BE155))*I33),2)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48</v>
      </c>
      <c r="F34" s="154">
        <f>ROUND((SUM(BF121:BF155)),2)</f>
        <v>0</v>
      </c>
      <c r="G34" s="38"/>
      <c r="H34" s="38"/>
      <c r="I34" s="155">
        <v>0.12</v>
      </c>
      <c r="J34" s="154">
        <f>ROUND(((SUM(BF121:BF155))*I34),2)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49</v>
      </c>
      <c r="F35" s="154">
        <f>ROUND((SUM(BG121:BG155)),2)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50</v>
      </c>
      <c r="F36" s="154">
        <f>ROUND((SUM(BH121:BH155)),2)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51</v>
      </c>
      <c r="F37" s="154">
        <f>ROUND((SUM(BI121:BI155)),2)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52</v>
      </c>
      <c r="E39" s="158"/>
      <c r="F39" s="158"/>
      <c r="G39" s="159" t="s">
        <v>53</v>
      </c>
      <c r="H39" s="160" t="s">
        <v>54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55</v>
      </c>
      <c r="E50" s="164"/>
      <c r="F50" s="164"/>
      <c r="G50" s="163" t="s">
        <v>56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57</v>
      </c>
      <c r="E61" s="166"/>
      <c r="F61" s="167" t="s">
        <v>58</v>
      </c>
      <c r="G61" s="165" t="s">
        <v>57</v>
      </c>
      <c r="H61" s="166"/>
      <c r="I61" s="166"/>
      <c r="J61" s="168" t="s">
        <v>58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59</v>
      </c>
      <c r="E65" s="169"/>
      <c r="F65" s="169"/>
      <c r="G65" s="163" t="s">
        <v>60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57</v>
      </c>
      <c r="E76" s="166"/>
      <c r="F76" s="167" t="s">
        <v>58</v>
      </c>
      <c r="G76" s="165" t="s">
        <v>57</v>
      </c>
      <c r="H76" s="166"/>
      <c r="I76" s="166"/>
      <c r="J76" s="168" t="s">
        <v>58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Školní jídlena Nádvorní 1 - Výměna zdvihacího stolu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01 - Bourané konstrukce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Nádvorní 513/1, Staré Brno, 603 00 Brno</v>
      </c>
      <c r="G89" s="40"/>
      <c r="H89" s="40"/>
      <c r="I89" s="32" t="s">
        <v>22</v>
      </c>
      <c r="J89" s="79" t="str">
        <f>IF(J12="","",J12)</f>
        <v>10. 4. 2024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Školní jídelna Brno, Nádvorní 1, p.o.</v>
      </c>
      <c r="G91" s="40"/>
      <c r="H91" s="40"/>
      <c r="I91" s="32" t="s">
        <v>32</v>
      </c>
      <c r="J91" s="36" t="str">
        <f>E21</f>
        <v>Ing. Tomáš Sobotku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STAGA stavební agentura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106</v>
      </c>
      <c r="D94" s="176"/>
      <c r="E94" s="176"/>
      <c r="F94" s="176"/>
      <c r="G94" s="176"/>
      <c r="H94" s="176"/>
      <c r="I94" s="176"/>
      <c r="J94" s="177" t="s">
        <v>107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108</v>
      </c>
      <c r="D96" s="40"/>
      <c r="E96" s="40"/>
      <c r="F96" s="40"/>
      <c r="G96" s="40"/>
      <c r="H96" s="40"/>
      <c r="I96" s="40"/>
      <c r="J96" s="110">
        <f>J121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79"/>
      <c r="C97" s="180"/>
      <c r="D97" s="181" t="s">
        <v>110</v>
      </c>
      <c r="E97" s="182"/>
      <c r="F97" s="182"/>
      <c r="G97" s="182"/>
      <c r="H97" s="182"/>
      <c r="I97" s="182"/>
      <c r="J97" s="183">
        <f>J122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111</v>
      </c>
      <c r="E98" s="188"/>
      <c r="F98" s="188"/>
      <c r="G98" s="188"/>
      <c r="H98" s="188"/>
      <c r="I98" s="188"/>
      <c r="J98" s="189">
        <f>J123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112</v>
      </c>
      <c r="E99" s="188"/>
      <c r="F99" s="188"/>
      <c r="G99" s="188"/>
      <c r="H99" s="188"/>
      <c r="I99" s="188"/>
      <c r="J99" s="189">
        <f>J141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9"/>
      <c r="C100" s="180"/>
      <c r="D100" s="181" t="s">
        <v>113</v>
      </c>
      <c r="E100" s="182"/>
      <c r="F100" s="182"/>
      <c r="G100" s="182"/>
      <c r="H100" s="182"/>
      <c r="I100" s="182"/>
      <c r="J100" s="183">
        <f>J150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5"/>
      <c r="C101" s="186"/>
      <c r="D101" s="187" t="s">
        <v>114</v>
      </c>
      <c r="E101" s="188"/>
      <c r="F101" s="188"/>
      <c r="G101" s="188"/>
      <c r="H101" s="188"/>
      <c r="I101" s="188"/>
      <c r="J101" s="189">
        <f>J151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8"/>
      <c r="B102" s="39"/>
      <c r="C102" s="40"/>
      <c r="D102" s="40"/>
      <c r="E102" s="40"/>
      <c r="F102" s="40"/>
      <c r="G102" s="40"/>
      <c r="H102" s="40"/>
      <c r="I102" s="40"/>
      <c r="J102" s="40"/>
      <c r="K102" s="40"/>
      <c r="L102" s="63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</row>
    <row r="103" spans="1:31" s="2" customFormat="1" ht="6.95" customHeight="1">
      <c r="A103" s="38"/>
      <c r="B103" s="66"/>
      <c r="C103" s="67"/>
      <c r="D103" s="67"/>
      <c r="E103" s="67"/>
      <c r="F103" s="67"/>
      <c r="G103" s="67"/>
      <c r="H103" s="67"/>
      <c r="I103" s="67"/>
      <c r="J103" s="67"/>
      <c r="K103" s="67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7" spans="1:31" s="2" customFormat="1" ht="6.95" customHeight="1">
      <c r="A107" s="38"/>
      <c r="B107" s="68"/>
      <c r="C107" s="69"/>
      <c r="D107" s="69"/>
      <c r="E107" s="69"/>
      <c r="F107" s="69"/>
      <c r="G107" s="69"/>
      <c r="H107" s="69"/>
      <c r="I107" s="69"/>
      <c r="J107" s="69"/>
      <c r="K107" s="69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24.95" customHeight="1">
      <c r="A108" s="38"/>
      <c r="B108" s="39"/>
      <c r="C108" s="23" t="s">
        <v>115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6.95" customHeight="1">
      <c r="A109" s="38"/>
      <c r="B109" s="39"/>
      <c r="C109" s="40"/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2" customHeight="1">
      <c r="A110" s="38"/>
      <c r="B110" s="39"/>
      <c r="C110" s="32" t="s">
        <v>16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6.5" customHeight="1">
      <c r="A111" s="38"/>
      <c r="B111" s="39"/>
      <c r="C111" s="40"/>
      <c r="D111" s="40"/>
      <c r="E111" s="174" t="str">
        <f>E7</f>
        <v>Školní jídlena Nádvorní 1 - Výměna zdvihacího stolu</v>
      </c>
      <c r="F111" s="32"/>
      <c r="G111" s="32"/>
      <c r="H111" s="32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103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76" t="str">
        <f>E9</f>
        <v>01 - Bourané konstrukce</v>
      </c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6.95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2" customHeight="1">
      <c r="A115" s="38"/>
      <c r="B115" s="39"/>
      <c r="C115" s="32" t="s">
        <v>20</v>
      </c>
      <c r="D115" s="40"/>
      <c r="E115" s="40"/>
      <c r="F115" s="27" t="str">
        <f>F12</f>
        <v>Nádvorní 513/1, Staré Brno, 603 00 Brno</v>
      </c>
      <c r="G115" s="40"/>
      <c r="H115" s="40"/>
      <c r="I115" s="32" t="s">
        <v>22</v>
      </c>
      <c r="J115" s="79" t="str">
        <f>IF(J12="","",J12)</f>
        <v>10. 4. 2024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5.15" customHeight="1">
      <c r="A117" s="38"/>
      <c r="B117" s="39"/>
      <c r="C117" s="32" t="s">
        <v>24</v>
      </c>
      <c r="D117" s="40"/>
      <c r="E117" s="40"/>
      <c r="F117" s="27" t="str">
        <f>E15</f>
        <v>Školní jídelna Brno, Nádvorní 1, p.o.</v>
      </c>
      <c r="G117" s="40"/>
      <c r="H117" s="40"/>
      <c r="I117" s="32" t="s">
        <v>32</v>
      </c>
      <c r="J117" s="36" t="str">
        <f>E21</f>
        <v>Ing. Tomáš Sobotku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25.65" customHeight="1">
      <c r="A118" s="38"/>
      <c r="B118" s="39"/>
      <c r="C118" s="32" t="s">
        <v>30</v>
      </c>
      <c r="D118" s="40"/>
      <c r="E118" s="40"/>
      <c r="F118" s="27" t="str">
        <f>IF(E18="","",E18)</f>
        <v>Vyplň údaj</v>
      </c>
      <c r="G118" s="40"/>
      <c r="H118" s="40"/>
      <c r="I118" s="32" t="s">
        <v>37</v>
      </c>
      <c r="J118" s="36" t="str">
        <f>E24</f>
        <v>STAGA stavební agentura s.r.o.</v>
      </c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0.3" customHeight="1">
      <c r="A119" s="38"/>
      <c r="B119" s="39"/>
      <c r="C119" s="40"/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11" customFormat="1" ht="29.25" customHeight="1">
      <c r="A120" s="191"/>
      <c r="B120" s="192"/>
      <c r="C120" s="193" t="s">
        <v>116</v>
      </c>
      <c r="D120" s="194" t="s">
        <v>67</v>
      </c>
      <c r="E120" s="194" t="s">
        <v>63</v>
      </c>
      <c r="F120" s="194" t="s">
        <v>64</v>
      </c>
      <c r="G120" s="194" t="s">
        <v>117</v>
      </c>
      <c r="H120" s="194" t="s">
        <v>118</v>
      </c>
      <c r="I120" s="194" t="s">
        <v>119</v>
      </c>
      <c r="J120" s="194" t="s">
        <v>107</v>
      </c>
      <c r="K120" s="195" t="s">
        <v>120</v>
      </c>
      <c r="L120" s="196"/>
      <c r="M120" s="100" t="s">
        <v>1</v>
      </c>
      <c r="N120" s="101" t="s">
        <v>46</v>
      </c>
      <c r="O120" s="101" t="s">
        <v>121</v>
      </c>
      <c r="P120" s="101" t="s">
        <v>122</v>
      </c>
      <c r="Q120" s="101" t="s">
        <v>123</v>
      </c>
      <c r="R120" s="101" t="s">
        <v>124</v>
      </c>
      <c r="S120" s="101" t="s">
        <v>125</v>
      </c>
      <c r="T120" s="102" t="s">
        <v>126</v>
      </c>
      <c r="U120" s="191"/>
      <c r="V120" s="191"/>
      <c r="W120" s="191"/>
      <c r="X120" s="191"/>
      <c r="Y120" s="191"/>
      <c r="Z120" s="191"/>
      <c r="AA120" s="191"/>
      <c r="AB120" s="191"/>
      <c r="AC120" s="191"/>
      <c r="AD120" s="191"/>
      <c r="AE120" s="191"/>
    </row>
    <row r="121" spans="1:63" s="2" customFormat="1" ht="22.8" customHeight="1">
      <c r="A121" s="38"/>
      <c r="B121" s="39"/>
      <c r="C121" s="107" t="s">
        <v>127</v>
      </c>
      <c r="D121" s="40"/>
      <c r="E121" s="40"/>
      <c r="F121" s="40"/>
      <c r="G121" s="40"/>
      <c r="H121" s="40"/>
      <c r="I121" s="40"/>
      <c r="J121" s="197">
        <f>BK121</f>
        <v>0</v>
      </c>
      <c r="K121" s="40"/>
      <c r="L121" s="44"/>
      <c r="M121" s="103"/>
      <c r="N121" s="198"/>
      <c r="O121" s="104"/>
      <c r="P121" s="199">
        <f>P122+P150</f>
        <v>0</v>
      </c>
      <c r="Q121" s="104"/>
      <c r="R121" s="199">
        <f>R122+R150</f>
        <v>0</v>
      </c>
      <c r="S121" s="104"/>
      <c r="T121" s="200">
        <f>T122+T150</f>
        <v>0.6128550000000001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T121" s="17" t="s">
        <v>81</v>
      </c>
      <c r="AU121" s="17" t="s">
        <v>109</v>
      </c>
      <c r="BK121" s="201">
        <f>BK122+BK150</f>
        <v>0</v>
      </c>
    </row>
    <row r="122" spans="1:63" s="12" customFormat="1" ht="25.9" customHeight="1">
      <c r="A122" s="12"/>
      <c r="B122" s="202"/>
      <c r="C122" s="203"/>
      <c r="D122" s="204" t="s">
        <v>81</v>
      </c>
      <c r="E122" s="205" t="s">
        <v>128</v>
      </c>
      <c r="F122" s="205" t="s">
        <v>129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P123+P141</f>
        <v>0</v>
      </c>
      <c r="Q122" s="210"/>
      <c r="R122" s="211">
        <f>R123+R141</f>
        <v>0</v>
      </c>
      <c r="S122" s="210"/>
      <c r="T122" s="212">
        <f>T123+T141</f>
        <v>0.5500800000000001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90</v>
      </c>
      <c r="AT122" s="214" t="s">
        <v>81</v>
      </c>
      <c r="AU122" s="214" t="s">
        <v>82</v>
      </c>
      <c r="AY122" s="213" t="s">
        <v>130</v>
      </c>
      <c r="BK122" s="215">
        <f>BK123+BK141</f>
        <v>0</v>
      </c>
    </row>
    <row r="123" spans="1:63" s="12" customFormat="1" ht="22.8" customHeight="1">
      <c r="A123" s="12"/>
      <c r="B123" s="202"/>
      <c r="C123" s="203"/>
      <c r="D123" s="204" t="s">
        <v>81</v>
      </c>
      <c r="E123" s="216" t="s">
        <v>131</v>
      </c>
      <c r="F123" s="216" t="s">
        <v>132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SUM(P124:P140)</f>
        <v>0</v>
      </c>
      <c r="Q123" s="210"/>
      <c r="R123" s="211">
        <f>SUM(R124:R140)</f>
        <v>0</v>
      </c>
      <c r="S123" s="210"/>
      <c r="T123" s="212">
        <f>SUM(T124:T140)</f>
        <v>0.5500800000000001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90</v>
      </c>
      <c r="AT123" s="214" t="s">
        <v>81</v>
      </c>
      <c r="AU123" s="214" t="s">
        <v>90</v>
      </c>
      <c r="AY123" s="213" t="s">
        <v>130</v>
      </c>
      <c r="BK123" s="215">
        <f>SUM(BK124:BK140)</f>
        <v>0</v>
      </c>
    </row>
    <row r="124" spans="1:65" s="2" customFormat="1" ht="21.75" customHeight="1">
      <c r="A124" s="38"/>
      <c r="B124" s="39"/>
      <c r="C124" s="218" t="s">
        <v>90</v>
      </c>
      <c r="D124" s="218" t="s">
        <v>133</v>
      </c>
      <c r="E124" s="219" t="s">
        <v>134</v>
      </c>
      <c r="F124" s="220" t="s">
        <v>135</v>
      </c>
      <c r="G124" s="221" t="s">
        <v>136</v>
      </c>
      <c r="H124" s="222">
        <v>2.16</v>
      </c>
      <c r="I124" s="223"/>
      <c r="J124" s="224">
        <f>ROUND(I124*H124,2)</f>
        <v>0</v>
      </c>
      <c r="K124" s="220" t="s">
        <v>137</v>
      </c>
      <c r="L124" s="44"/>
      <c r="M124" s="225" t="s">
        <v>1</v>
      </c>
      <c r="N124" s="226" t="s">
        <v>47</v>
      </c>
      <c r="O124" s="91"/>
      <c r="P124" s="227">
        <f>O124*H124</f>
        <v>0</v>
      </c>
      <c r="Q124" s="227">
        <v>0</v>
      </c>
      <c r="R124" s="227">
        <f>Q124*H124</f>
        <v>0</v>
      </c>
      <c r="S124" s="227">
        <v>0.063</v>
      </c>
      <c r="T124" s="228">
        <f>S124*H124</f>
        <v>0.13608</v>
      </c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R124" s="229" t="s">
        <v>138</v>
      </c>
      <c r="AT124" s="229" t="s">
        <v>133</v>
      </c>
      <c r="AU124" s="229" t="s">
        <v>92</v>
      </c>
      <c r="AY124" s="17" t="s">
        <v>130</v>
      </c>
      <c r="BE124" s="230">
        <f>IF(N124="základní",J124,0)</f>
        <v>0</v>
      </c>
      <c r="BF124" s="230">
        <f>IF(N124="snížená",J124,0)</f>
        <v>0</v>
      </c>
      <c r="BG124" s="230">
        <f>IF(N124="zákl. přenesená",J124,0)</f>
        <v>0</v>
      </c>
      <c r="BH124" s="230">
        <f>IF(N124="sníž. přenesená",J124,0)</f>
        <v>0</v>
      </c>
      <c r="BI124" s="230">
        <f>IF(N124="nulová",J124,0)</f>
        <v>0</v>
      </c>
      <c r="BJ124" s="17" t="s">
        <v>90</v>
      </c>
      <c r="BK124" s="230">
        <f>ROUND(I124*H124,2)</f>
        <v>0</v>
      </c>
      <c r="BL124" s="17" t="s">
        <v>138</v>
      </c>
      <c r="BM124" s="229" t="s">
        <v>139</v>
      </c>
    </row>
    <row r="125" spans="1:51" s="13" customFormat="1" ht="12">
      <c r="A125" s="13"/>
      <c r="B125" s="231"/>
      <c r="C125" s="232"/>
      <c r="D125" s="233" t="s">
        <v>140</v>
      </c>
      <c r="E125" s="234" t="s">
        <v>1</v>
      </c>
      <c r="F125" s="235" t="s">
        <v>141</v>
      </c>
      <c r="G125" s="232"/>
      <c r="H125" s="234" t="s">
        <v>1</v>
      </c>
      <c r="I125" s="236"/>
      <c r="J125" s="232"/>
      <c r="K125" s="232"/>
      <c r="L125" s="237"/>
      <c r="M125" s="238"/>
      <c r="N125" s="239"/>
      <c r="O125" s="239"/>
      <c r="P125" s="239"/>
      <c r="Q125" s="239"/>
      <c r="R125" s="239"/>
      <c r="S125" s="239"/>
      <c r="T125" s="240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41" t="s">
        <v>140</v>
      </c>
      <c r="AU125" s="241" t="s">
        <v>92</v>
      </c>
      <c r="AV125" s="13" t="s">
        <v>90</v>
      </c>
      <c r="AW125" s="13" t="s">
        <v>36</v>
      </c>
      <c r="AX125" s="13" t="s">
        <v>82</v>
      </c>
      <c r="AY125" s="241" t="s">
        <v>130</v>
      </c>
    </row>
    <row r="126" spans="1:51" s="13" customFormat="1" ht="12">
      <c r="A126" s="13"/>
      <c r="B126" s="231"/>
      <c r="C126" s="232"/>
      <c r="D126" s="233" t="s">
        <v>140</v>
      </c>
      <c r="E126" s="234" t="s">
        <v>1</v>
      </c>
      <c r="F126" s="235" t="s">
        <v>142</v>
      </c>
      <c r="G126" s="232"/>
      <c r="H126" s="234" t="s">
        <v>1</v>
      </c>
      <c r="I126" s="236"/>
      <c r="J126" s="232"/>
      <c r="K126" s="232"/>
      <c r="L126" s="237"/>
      <c r="M126" s="238"/>
      <c r="N126" s="239"/>
      <c r="O126" s="239"/>
      <c r="P126" s="239"/>
      <c r="Q126" s="239"/>
      <c r="R126" s="239"/>
      <c r="S126" s="239"/>
      <c r="T126" s="240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41" t="s">
        <v>140</v>
      </c>
      <c r="AU126" s="241" t="s">
        <v>92</v>
      </c>
      <c r="AV126" s="13" t="s">
        <v>90</v>
      </c>
      <c r="AW126" s="13" t="s">
        <v>36</v>
      </c>
      <c r="AX126" s="13" t="s">
        <v>82</v>
      </c>
      <c r="AY126" s="241" t="s">
        <v>130</v>
      </c>
    </row>
    <row r="127" spans="1:51" s="14" customFormat="1" ht="12">
      <c r="A127" s="14"/>
      <c r="B127" s="242"/>
      <c r="C127" s="243"/>
      <c r="D127" s="233" t="s">
        <v>140</v>
      </c>
      <c r="E127" s="244" t="s">
        <v>1</v>
      </c>
      <c r="F127" s="245" t="s">
        <v>143</v>
      </c>
      <c r="G127" s="243"/>
      <c r="H127" s="246">
        <v>2.16</v>
      </c>
      <c r="I127" s="247"/>
      <c r="J127" s="243"/>
      <c r="K127" s="243"/>
      <c r="L127" s="248"/>
      <c r="M127" s="249"/>
      <c r="N127" s="250"/>
      <c r="O127" s="250"/>
      <c r="P127" s="250"/>
      <c r="Q127" s="250"/>
      <c r="R127" s="250"/>
      <c r="S127" s="250"/>
      <c r="T127" s="251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52" t="s">
        <v>140</v>
      </c>
      <c r="AU127" s="252" t="s">
        <v>92</v>
      </c>
      <c r="AV127" s="14" t="s">
        <v>92</v>
      </c>
      <c r="AW127" s="14" t="s">
        <v>36</v>
      </c>
      <c r="AX127" s="14" t="s">
        <v>82</v>
      </c>
      <c r="AY127" s="252" t="s">
        <v>130</v>
      </c>
    </row>
    <row r="128" spans="1:51" s="15" customFormat="1" ht="12">
      <c r="A128" s="15"/>
      <c r="B128" s="253"/>
      <c r="C128" s="254"/>
      <c r="D128" s="233" t="s">
        <v>140</v>
      </c>
      <c r="E128" s="255" t="s">
        <v>1</v>
      </c>
      <c r="F128" s="256" t="s">
        <v>144</v>
      </c>
      <c r="G128" s="254"/>
      <c r="H128" s="257">
        <v>2.16</v>
      </c>
      <c r="I128" s="258"/>
      <c r="J128" s="254"/>
      <c r="K128" s="254"/>
      <c r="L128" s="259"/>
      <c r="M128" s="260"/>
      <c r="N128" s="261"/>
      <c r="O128" s="261"/>
      <c r="P128" s="261"/>
      <c r="Q128" s="261"/>
      <c r="R128" s="261"/>
      <c r="S128" s="261"/>
      <c r="T128" s="262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T128" s="263" t="s">
        <v>140</v>
      </c>
      <c r="AU128" s="263" t="s">
        <v>92</v>
      </c>
      <c r="AV128" s="15" t="s">
        <v>138</v>
      </c>
      <c r="AW128" s="15" t="s">
        <v>36</v>
      </c>
      <c r="AX128" s="15" t="s">
        <v>90</v>
      </c>
      <c r="AY128" s="263" t="s">
        <v>130</v>
      </c>
    </row>
    <row r="129" spans="1:65" s="2" customFormat="1" ht="24.15" customHeight="1">
      <c r="A129" s="38"/>
      <c r="B129" s="39"/>
      <c r="C129" s="218" t="s">
        <v>92</v>
      </c>
      <c r="D129" s="218" t="s">
        <v>133</v>
      </c>
      <c r="E129" s="219" t="s">
        <v>145</v>
      </c>
      <c r="F129" s="220" t="s">
        <v>146</v>
      </c>
      <c r="G129" s="221" t="s">
        <v>147</v>
      </c>
      <c r="H129" s="222">
        <v>6</v>
      </c>
      <c r="I129" s="223"/>
      <c r="J129" s="224">
        <f>ROUND(I129*H129,2)</f>
        <v>0</v>
      </c>
      <c r="K129" s="220" t="s">
        <v>137</v>
      </c>
      <c r="L129" s="44"/>
      <c r="M129" s="225" t="s">
        <v>1</v>
      </c>
      <c r="N129" s="226" t="s">
        <v>47</v>
      </c>
      <c r="O129" s="91"/>
      <c r="P129" s="227">
        <f>O129*H129</f>
        <v>0</v>
      </c>
      <c r="Q129" s="227">
        <v>0</v>
      </c>
      <c r="R129" s="227">
        <f>Q129*H129</f>
        <v>0</v>
      </c>
      <c r="S129" s="227">
        <v>0</v>
      </c>
      <c r="T129" s="228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29" t="s">
        <v>138</v>
      </c>
      <c r="AT129" s="229" t="s">
        <v>133</v>
      </c>
      <c r="AU129" s="229" t="s">
        <v>92</v>
      </c>
      <c r="AY129" s="17" t="s">
        <v>130</v>
      </c>
      <c r="BE129" s="230">
        <f>IF(N129="základní",J129,0)</f>
        <v>0</v>
      </c>
      <c r="BF129" s="230">
        <f>IF(N129="snížená",J129,0)</f>
        <v>0</v>
      </c>
      <c r="BG129" s="230">
        <f>IF(N129="zákl. přenesená",J129,0)</f>
        <v>0</v>
      </c>
      <c r="BH129" s="230">
        <f>IF(N129="sníž. přenesená",J129,0)</f>
        <v>0</v>
      </c>
      <c r="BI129" s="230">
        <f>IF(N129="nulová",J129,0)</f>
        <v>0</v>
      </c>
      <c r="BJ129" s="17" t="s">
        <v>90</v>
      </c>
      <c r="BK129" s="230">
        <f>ROUND(I129*H129,2)</f>
        <v>0</v>
      </c>
      <c r="BL129" s="17" t="s">
        <v>138</v>
      </c>
      <c r="BM129" s="229" t="s">
        <v>148</v>
      </c>
    </row>
    <row r="130" spans="1:51" s="13" customFormat="1" ht="12">
      <c r="A130" s="13"/>
      <c r="B130" s="231"/>
      <c r="C130" s="232"/>
      <c r="D130" s="233" t="s">
        <v>140</v>
      </c>
      <c r="E130" s="234" t="s">
        <v>1</v>
      </c>
      <c r="F130" s="235" t="s">
        <v>149</v>
      </c>
      <c r="G130" s="232"/>
      <c r="H130" s="234" t="s">
        <v>1</v>
      </c>
      <c r="I130" s="236"/>
      <c r="J130" s="232"/>
      <c r="K130" s="232"/>
      <c r="L130" s="237"/>
      <c r="M130" s="238"/>
      <c r="N130" s="239"/>
      <c r="O130" s="239"/>
      <c r="P130" s="239"/>
      <c r="Q130" s="239"/>
      <c r="R130" s="239"/>
      <c r="S130" s="239"/>
      <c r="T130" s="240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41" t="s">
        <v>140</v>
      </c>
      <c r="AU130" s="241" t="s">
        <v>92</v>
      </c>
      <c r="AV130" s="13" t="s">
        <v>90</v>
      </c>
      <c r="AW130" s="13" t="s">
        <v>36</v>
      </c>
      <c r="AX130" s="13" t="s">
        <v>82</v>
      </c>
      <c r="AY130" s="241" t="s">
        <v>130</v>
      </c>
    </row>
    <row r="131" spans="1:51" s="14" customFormat="1" ht="12">
      <c r="A131" s="14"/>
      <c r="B131" s="242"/>
      <c r="C131" s="243"/>
      <c r="D131" s="233" t="s">
        <v>140</v>
      </c>
      <c r="E131" s="244" t="s">
        <v>1</v>
      </c>
      <c r="F131" s="245" t="s">
        <v>150</v>
      </c>
      <c r="G131" s="243"/>
      <c r="H131" s="246">
        <v>6</v>
      </c>
      <c r="I131" s="247"/>
      <c r="J131" s="243"/>
      <c r="K131" s="243"/>
      <c r="L131" s="248"/>
      <c r="M131" s="249"/>
      <c r="N131" s="250"/>
      <c r="O131" s="250"/>
      <c r="P131" s="250"/>
      <c r="Q131" s="250"/>
      <c r="R131" s="250"/>
      <c r="S131" s="250"/>
      <c r="T131" s="251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2" t="s">
        <v>140</v>
      </c>
      <c r="AU131" s="252" t="s">
        <v>92</v>
      </c>
      <c r="AV131" s="14" t="s">
        <v>92</v>
      </c>
      <c r="AW131" s="14" t="s">
        <v>36</v>
      </c>
      <c r="AX131" s="14" t="s">
        <v>82</v>
      </c>
      <c r="AY131" s="252" t="s">
        <v>130</v>
      </c>
    </row>
    <row r="132" spans="1:51" s="15" customFormat="1" ht="12">
      <c r="A132" s="15"/>
      <c r="B132" s="253"/>
      <c r="C132" s="254"/>
      <c r="D132" s="233" t="s">
        <v>140</v>
      </c>
      <c r="E132" s="255" t="s">
        <v>1</v>
      </c>
      <c r="F132" s="256" t="s">
        <v>144</v>
      </c>
      <c r="G132" s="254"/>
      <c r="H132" s="257">
        <v>6</v>
      </c>
      <c r="I132" s="258"/>
      <c r="J132" s="254"/>
      <c r="K132" s="254"/>
      <c r="L132" s="259"/>
      <c r="M132" s="260"/>
      <c r="N132" s="261"/>
      <c r="O132" s="261"/>
      <c r="P132" s="261"/>
      <c r="Q132" s="261"/>
      <c r="R132" s="261"/>
      <c r="S132" s="261"/>
      <c r="T132" s="26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63" t="s">
        <v>140</v>
      </c>
      <c r="AU132" s="263" t="s">
        <v>92</v>
      </c>
      <c r="AV132" s="15" t="s">
        <v>138</v>
      </c>
      <c r="AW132" s="15" t="s">
        <v>36</v>
      </c>
      <c r="AX132" s="15" t="s">
        <v>90</v>
      </c>
      <c r="AY132" s="263" t="s">
        <v>130</v>
      </c>
    </row>
    <row r="133" spans="1:65" s="2" customFormat="1" ht="24.15" customHeight="1">
      <c r="A133" s="38"/>
      <c r="B133" s="39"/>
      <c r="C133" s="218" t="s">
        <v>151</v>
      </c>
      <c r="D133" s="218" t="s">
        <v>133</v>
      </c>
      <c r="E133" s="219" t="s">
        <v>152</v>
      </c>
      <c r="F133" s="220" t="s">
        <v>153</v>
      </c>
      <c r="G133" s="221" t="s">
        <v>147</v>
      </c>
      <c r="H133" s="222">
        <v>6</v>
      </c>
      <c r="I133" s="223"/>
      <c r="J133" s="224">
        <f>ROUND(I133*H133,2)</f>
        <v>0</v>
      </c>
      <c r="K133" s="220" t="s">
        <v>137</v>
      </c>
      <c r="L133" s="44"/>
      <c r="M133" s="225" t="s">
        <v>1</v>
      </c>
      <c r="N133" s="226" t="s">
        <v>47</v>
      </c>
      <c r="O133" s="91"/>
      <c r="P133" s="227">
        <f>O133*H133</f>
        <v>0</v>
      </c>
      <c r="Q133" s="227">
        <v>0</v>
      </c>
      <c r="R133" s="227">
        <f>Q133*H133</f>
        <v>0</v>
      </c>
      <c r="S133" s="227">
        <v>0.033</v>
      </c>
      <c r="T133" s="228">
        <f>S133*H133</f>
        <v>0.198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138</v>
      </c>
      <c r="AT133" s="229" t="s">
        <v>133</v>
      </c>
      <c r="AU133" s="229" t="s">
        <v>92</v>
      </c>
      <c r="AY133" s="17" t="s">
        <v>130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90</v>
      </c>
      <c r="BK133" s="230">
        <f>ROUND(I133*H133,2)</f>
        <v>0</v>
      </c>
      <c r="BL133" s="17" t="s">
        <v>138</v>
      </c>
      <c r="BM133" s="229" t="s">
        <v>154</v>
      </c>
    </row>
    <row r="134" spans="1:51" s="13" customFormat="1" ht="12">
      <c r="A134" s="13"/>
      <c r="B134" s="231"/>
      <c r="C134" s="232"/>
      <c r="D134" s="233" t="s">
        <v>140</v>
      </c>
      <c r="E134" s="234" t="s">
        <v>1</v>
      </c>
      <c r="F134" s="235" t="s">
        <v>155</v>
      </c>
      <c r="G134" s="232"/>
      <c r="H134" s="234" t="s">
        <v>1</v>
      </c>
      <c r="I134" s="236"/>
      <c r="J134" s="232"/>
      <c r="K134" s="232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140</v>
      </c>
      <c r="AU134" s="241" t="s">
        <v>92</v>
      </c>
      <c r="AV134" s="13" t="s">
        <v>90</v>
      </c>
      <c r="AW134" s="13" t="s">
        <v>36</v>
      </c>
      <c r="AX134" s="13" t="s">
        <v>82</v>
      </c>
      <c r="AY134" s="241" t="s">
        <v>130</v>
      </c>
    </row>
    <row r="135" spans="1:51" s="14" customFormat="1" ht="12">
      <c r="A135" s="14"/>
      <c r="B135" s="242"/>
      <c r="C135" s="243"/>
      <c r="D135" s="233" t="s">
        <v>140</v>
      </c>
      <c r="E135" s="244" t="s">
        <v>1</v>
      </c>
      <c r="F135" s="245" t="s">
        <v>150</v>
      </c>
      <c r="G135" s="243"/>
      <c r="H135" s="246">
        <v>6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140</v>
      </c>
      <c r="AU135" s="252" t="s">
        <v>92</v>
      </c>
      <c r="AV135" s="14" t="s">
        <v>92</v>
      </c>
      <c r="AW135" s="14" t="s">
        <v>36</v>
      </c>
      <c r="AX135" s="14" t="s">
        <v>82</v>
      </c>
      <c r="AY135" s="252" t="s">
        <v>130</v>
      </c>
    </row>
    <row r="136" spans="1:51" s="15" customFormat="1" ht="12">
      <c r="A136" s="15"/>
      <c r="B136" s="253"/>
      <c r="C136" s="254"/>
      <c r="D136" s="233" t="s">
        <v>140</v>
      </c>
      <c r="E136" s="255" t="s">
        <v>1</v>
      </c>
      <c r="F136" s="256" t="s">
        <v>144</v>
      </c>
      <c r="G136" s="254"/>
      <c r="H136" s="257">
        <v>6</v>
      </c>
      <c r="I136" s="258"/>
      <c r="J136" s="254"/>
      <c r="K136" s="254"/>
      <c r="L136" s="259"/>
      <c r="M136" s="260"/>
      <c r="N136" s="261"/>
      <c r="O136" s="261"/>
      <c r="P136" s="261"/>
      <c r="Q136" s="261"/>
      <c r="R136" s="261"/>
      <c r="S136" s="261"/>
      <c r="T136" s="26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63" t="s">
        <v>140</v>
      </c>
      <c r="AU136" s="263" t="s">
        <v>92</v>
      </c>
      <c r="AV136" s="15" t="s">
        <v>138</v>
      </c>
      <c r="AW136" s="15" t="s">
        <v>36</v>
      </c>
      <c r="AX136" s="15" t="s">
        <v>90</v>
      </c>
      <c r="AY136" s="263" t="s">
        <v>130</v>
      </c>
    </row>
    <row r="137" spans="1:65" s="2" customFormat="1" ht="37.8" customHeight="1">
      <c r="A137" s="38"/>
      <c r="B137" s="39"/>
      <c r="C137" s="218" t="s">
        <v>138</v>
      </c>
      <c r="D137" s="218" t="s">
        <v>133</v>
      </c>
      <c r="E137" s="219" t="s">
        <v>156</v>
      </c>
      <c r="F137" s="220" t="s">
        <v>157</v>
      </c>
      <c r="G137" s="221" t="s">
        <v>136</v>
      </c>
      <c r="H137" s="222">
        <v>21.6</v>
      </c>
      <c r="I137" s="223"/>
      <c r="J137" s="224">
        <f>ROUND(I137*H137,2)</f>
        <v>0</v>
      </c>
      <c r="K137" s="220" t="s">
        <v>137</v>
      </c>
      <c r="L137" s="44"/>
      <c r="M137" s="225" t="s">
        <v>1</v>
      </c>
      <c r="N137" s="226" t="s">
        <v>47</v>
      </c>
      <c r="O137" s="91"/>
      <c r="P137" s="227">
        <f>O137*H137</f>
        <v>0</v>
      </c>
      <c r="Q137" s="227">
        <v>0</v>
      </c>
      <c r="R137" s="227">
        <f>Q137*H137</f>
        <v>0</v>
      </c>
      <c r="S137" s="227">
        <v>0.01</v>
      </c>
      <c r="T137" s="228">
        <f>S137*H137</f>
        <v>0.21600000000000003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29" t="s">
        <v>138</v>
      </c>
      <c r="AT137" s="229" t="s">
        <v>133</v>
      </c>
      <c r="AU137" s="229" t="s">
        <v>92</v>
      </c>
      <c r="AY137" s="17" t="s">
        <v>130</v>
      </c>
      <c r="BE137" s="230">
        <f>IF(N137="základní",J137,0)</f>
        <v>0</v>
      </c>
      <c r="BF137" s="230">
        <f>IF(N137="snížená",J137,0)</f>
        <v>0</v>
      </c>
      <c r="BG137" s="230">
        <f>IF(N137="zákl. přenesená",J137,0)</f>
        <v>0</v>
      </c>
      <c r="BH137" s="230">
        <f>IF(N137="sníž. přenesená",J137,0)</f>
        <v>0</v>
      </c>
      <c r="BI137" s="230">
        <f>IF(N137="nulová",J137,0)</f>
        <v>0</v>
      </c>
      <c r="BJ137" s="17" t="s">
        <v>90</v>
      </c>
      <c r="BK137" s="230">
        <f>ROUND(I137*H137,2)</f>
        <v>0</v>
      </c>
      <c r="BL137" s="17" t="s">
        <v>138</v>
      </c>
      <c r="BM137" s="229" t="s">
        <v>158</v>
      </c>
    </row>
    <row r="138" spans="1:51" s="13" customFormat="1" ht="12">
      <c r="A138" s="13"/>
      <c r="B138" s="231"/>
      <c r="C138" s="232"/>
      <c r="D138" s="233" t="s">
        <v>140</v>
      </c>
      <c r="E138" s="234" t="s">
        <v>1</v>
      </c>
      <c r="F138" s="235" t="s">
        <v>159</v>
      </c>
      <c r="G138" s="232"/>
      <c r="H138" s="234" t="s">
        <v>1</v>
      </c>
      <c r="I138" s="236"/>
      <c r="J138" s="232"/>
      <c r="K138" s="232"/>
      <c r="L138" s="237"/>
      <c r="M138" s="238"/>
      <c r="N138" s="239"/>
      <c r="O138" s="239"/>
      <c r="P138" s="239"/>
      <c r="Q138" s="239"/>
      <c r="R138" s="239"/>
      <c r="S138" s="239"/>
      <c r="T138" s="240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1" t="s">
        <v>140</v>
      </c>
      <c r="AU138" s="241" t="s">
        <v>92</v>
      </c>
      <c r="AV138" s="13" t="s">
        <v>90</v>
      </c>
      <c r="AW138" s="13" t="s">
        <v>36</v>
      </c>
      <c r="AX138" s="13" t="s">
        <v>82</v>
      </c>
      <c r="AY138" s="241" t="s">
        <v>130</v>
      </c>
    </row>
    <row r="139" spans="1:51" s="14" customFormat="1" ht="12">
      <c r="A139" s="14"/>
      <c r="B139" s="242"/>
      <c r="C139" s="243"/>
      <c r="D139" s="233" t="s">
        <v>140</v>
      </c>
      <c r="E139" s="244" t="s">
        <v>1</v>
      </c>
      <c r="F139" s="245" t="s">
        <v>160</v>
      </c>
      <c r="G139" s="243"/>
      <c r="H139" s="246">
        <v>21.6</v>
      </c>
      <c r="I139" s="247"/>
      <c r="J139" s="243"/>
      <c r="K139" s="243"/>
      <c r="L139" s="248"/>
      <c r="M139" s="249"/>
      <c r="N139" s="250"/>
      <c r="O139" s="250"/>
      <c r="P139" s="250"/>
      <c r="Q139" s="250"/>
      <c r="R139" s="250"/>
      <c r="S139" s="250"/>
      <c r="T139" s="251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2" t="s">
        <v>140</v>
      </c>
      <c r="AU139" s="252" t="s">
        <v>92</v>
      </c>
      <c r="AV139" s="14" t="s">
        <v>92</v>
      </c>
      <c r="AW139" s="14" t="s">
        <v>36</v>
      </c>
      <c r="AX139" s="14" t="s">
        <v>82</v>
      </c>
      <c r="AY139" s="252" t="s">
        <v>130</v>
      </c>
    </row>
    <row r="140" spans="1:51" s="15" customFormat="1" ht="12">
      <c r="A140" s="15"/>
      <c r="B140" s="253"/>
      <c r="C140" s="254"/>
      <c r="D140" s="233" t="s">
        <v>140</v>
      </c>
      <c r="E140" s="255" t="s">
        <v>1</v>
      </c>
      <c r="F140" s="256" t="s">
        <v>144</v>
      </c>
      <c r="G140" s="254"/>
      <c r="H140" s="257">
        <v>21.6</v>
      </c>
      <c r="I140" s="258"/>
      <c r="J140" s="254"/>
      <c r="K140" s="254"/>
      <c r="L140" s="259"/>
      <c r="M140" s="260"/>
      <c r="N140" s="261"/>
      <c r="O140" s="261"/>
      <c r="P140" s="261"/>
      <c r="Q140" s="261"/>
      <c r="R140" s="261"/>
      <c r="S140" s="261"/>
      <c r="T140" s="262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3" t="s">
        <v>140</v>
      </c>
      <c r="AU140" s="263" t="s">
        <v>92</v>
      </c>
      <c r="AV140" s="15" t="s">
        <v>138</v>
      </c>
      <c r="AW140" s="15" t="s">
        <v>36</v>
      </c>
      <c r="AX140" s="15" t="s">
        <v>90</v>
      </c>
      <c r="AY140" s="263" t="s">
        <v>130</v>
      </c>
    </row>
    <row r="141" spans="1:63" s="12" customFormat="1" ht="22.8" customHeight="1">
      <c r="A141" s="12"/>
      <c r="B141" s="202"/>
      <c r="C141" s="203"/>
      <c r="D141" s="204" t="s">
        <v>81</v>
      </c>
      <c r="E141" s="216" t="s">
        <v>161</v>
      </c>
      <c r="F141" s="216" t="s">
        <v>162</v>
      </c>
      <c r="G141" s="203"/>
      <c r="H141" s="203"/>
      <c r="I141" s="206"/>
      <c r="J141" s="217">
        <f>BK141</f>
        <v>0</v>
      </c>
      <c r="K141" s="203"/>
      <c r="L141" s="208"/>
      <c r="M141" s="209"/>
      <c r="N141" s="210"/>
      <c r="O141" s="210"/>
      <c r="P141" s="211">
        <f>SUM(P142:P149)</f>
        <v>0</v>
      </c>
      <c r="Q141" s="210"/>
      <c r="R141" s="211">
        <f>SUM(R142:R149)</f>
        <v>0</v>
      </c>
      <c r="S141" s="210"/>
      <c r="T141" s="212">
        <f>SUM(T142:T149)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13" t="s">
        <v>90</v>
      </c>
      <c r="AT141" s="214" t="s">
        <v>81</v>
      </c>
      <c r="AU141" s="214" t="s">
        <v>90</v>
      </c>
      <c r="AY141" s="213" t="s">
        <v>130</v>
      </c>
      <c r="BK141" s="215">
        <f>SUM(BK142:BK149)</f>
        <v>0</v>
      </c>
    </row>
    <row r="142" spans="1:65" s="2" customFormat="1" ht="16.5" customHeight="1">
      <c r="A142" s="38"/>
      <c r="B142" s="39"/>
      <c r="C142" s="218" t="s">
        <v>163</v>
      </c>
      <c r="D142" s="218" t="s">
        <v>133</v>
      </c>
      <c r="E142" s="219" t="s">
        <v>164</v>
      </c>
      <c r="F142" s="220" t="s">
        <v>165</v>
      </c>
      <c r="G142" s="221" t="s">
        <v>166</v>
      </c>
      <c r="H142" s="222">
        <v>0.613</v>
      </c>
      <c r="I142" s="223"/>
      <c r="J142" s="224">
        <f>ROUND(I142*H142,2)</f>
        <v>0</v>
      </c>
      <c r="K142" s="220" t="s">
        <v>137</v>
      </c>
      <c r="L142" s="44"/>
      <c r="M142" s="225" t="s">
        <v>1</v>
      </c>
      <c r="N142" s="226" t="s">
        <v>47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138</v>
      </c>
      <c r="AT142" s="229" t="s">
        <v>133</v>
      </c>
      <c r="AU142" s="229" t="s">
        <v>92</v>
      </c>
      <c r="AY142" s="17" t="s">
        <v>130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90</v>
      </c>
      <c r="BK142" s="230">
        <f>ROUND(I142*H142,2)</f>
        <v>0</v>
      </c>
      <c r="BL142" s="17" t="s">
        <v>138</v>
      </c>
      <c r="BM142" s="229" t="s">
        <v>167</v>
      </c>
    </row>
    <row r="143" spans="1:65" s="2" customFormat="1" ht="16.5" customHeight="1">
      <c r="A143" s="38"/>
      <c r="B143" s="39"/>
      <c r="C143" s="218" t="s">
        <v>168</v>
      </c>
      <c r="D143" s="218" t="s">
        <v>133</v>
      </c>
      <c r="E143" s="219" t="s">
        <v>169</v>
      </c>
      <c r="F143" s="220" t="s">
        <v>170</v>
      </c>
      <c r="G143" s="221" t="s">
        <v>166</v>
      </c>
      <c r="H143" s="222">
        <v>0.613</v>
      </c>
      <c r="I143" s="223"/>
      <c r="J143" s="224">
        <f>ROUND(I143*H143,2)</f>
        <v>0</v>
      </c>
      <c r="K143" s="220" t="s">
        <v>137</v>
      </c>
      <c r="L143" s="44"/>
      <c r="M143" s="225" t="s">
        <v>1</v>
      </c>
      <c r="N143" s="226" t="s">
        <v>47</v>
      </c>
      <c r="O143" s="91"/>
      <c r="P143" s="227">
        <f>O143*H143</f>
        <v>0</v>
      </c>
      <c r="Q143" s="227">
        <v>0</v>
      </c>
      <c r="R143" s="227">
        <f>Q143*H143</f>
        <v>0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138</v>
      </c>
      <c r="AT143" s="229" t="s">
        <v>133</v>
      </c>
      <c r="AU143" s="229" t="s">
        <v>92</v>
      </c>
      <c r="AY143" s="17" t="s">
        <v>130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90</v>
      </c>
      <c r="BK143" s="230">
        <f>ROUND(I143*H143,2)</f>
        <v>0</v>
      </c>
      <c r="BL143" s="17" t="s">
        <v>138</v>
      </c>
      <c r="BM143" s="229" t="s">
        <v>171</v>
      </c>
    </row>
    <row r="144" spans="1:65" s="2" customFormat="1" ht="24.15" customHeight="1">
      <c r="A144" s="38"/>
      <c r="B144" s="39"/>
      <c r="C144" s="218" t="s">
        <v>172</v>
      </c>
      <c r="D144" s="218" t="s">
        <v>133</v>
      </c>
      <c r="E144" s="219" t="s">
        <v>173</v>
      </c>
      <c r="F144" s="220" t="s">
        <v>174</v>
      </c>
      <c r="G144" s="221" t="s">
        <v>166</v>
      </c>
      <c r="H144" s="222">
        <v>0.613</v>
      </c>
      <c r="I144" s="223"/>
      <c r="J144" s="224">
        <f>ROUND(I144*H144,2)</f>
        <v>0</v>
      </c>
      <c r="K144" s="220" t="s">
        <v>137</v>
      </c>
      <c r="L144" s="44"/>
      <c r="M144" s="225" t="s">
        <v>1</v>
      </c>
      <c r="N144" s="226" t="s">
        <v>47</v>
      </c>
      <c r="O144" s="91"/>
      <c r="P144" s="227">
        <f>O144*H144</f>
        <v>0</v>
      </c>
      <c r="Q144" s="227">
        <v>0</v>
      </c>
      <c r="R144" s="227">
        <f>Q144*H144</f>
        <v>0</v>
      </c>
      <c r="S144" s="227">
        <v>0</v>
      </c>
      <c r="T144" s="228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29" t="s">
        <v>138</v>
      </c>
      <c r="AT144" s="229" t="s">
        <v>133</v>
      </c>
      <c r="AU144" s="229" t="s">
        <v>92</v>
      </c>
      <c r="AY144" s="17" t="s">
        <v>130</v>
      </c>
      <c r="BE144" s="230">
        <f>IF(N144="základní",J144,0)</f>
        <v>0</v>
      </c>
      <c r="BF144" s="230">
        <f>IF(N144="snížená",J144,0)</f>
        <v>0</v>
      </c>
      <c r="BG144" s="230">
        <f>IF(N144="zákl. přenesená",J144,0)</f>
        <v>0</v>
      </c>
      <c r="BH144" s="230">
        <f>IF(N144="sníž. přenesená",J144,0)</f>
        <v>0</v>
      </c>
      <c r="BI144" s="230">
        <f>IF(N144="nulová",J144,0)</f>
        <v>0</v>
      </c>
      <c r="BJ144" s="17" t="s">
        <v>90</v>
      </c>
      <c r="BK144" s="230">
        <f>ROUND(I144*H144,2)</f>
        <v>0</v>
      </c>
      <c r="BL144" s="17" t="s">
        <v>138</v>
      </c>
      <c r="BM144" s="229" t="s">
        <v>175</v>
      </c>
    </row>
    <row r="145" spans="1:65" s="2" customFormat="1" ht="33" customHeight="1">
      <c r="A145" s="38"/>
      <c r="B145" s="39"/>
      <c r="C145" s="218" t="s">
        <v>176</v>
      </c>
      <c r="D145" s="218" t="s">
        <v>133</v>
      </c>
      <c r="E145" s="219" t="s">
        <v>177</v>
      </c>
      <c r="F145" s="220" t="s">
        <v>178</v>
      </c>
      <c r="G145" s="221" t="s">
        <v>166</v>
      </c>
      <c r="H145" s="222">
        <v>0.613</v>
      </c>
      <c r="I145" s="223"/>
      <c r="J145" s="224">
        <f>ROUND(I145*H145,2)</f>
        <v>0</v>
      </c>
      <c r="K145" s="220" t="s">
        <v>137</v>
      </c>
      <c r="L145" s="44"/>
      <c r="M145" s="225" t="s">
        <v>1</v>
      </c>
      <c r="N145" s="226" t="s">
        <v>47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138</v>
      </c>
      <c r="AT145" s="229" t="s">
        <v>133</v>
      </c>
      <c r="AU145" s="229" t="s">
        <v>92</v>
      </c>
      <c r="AY145" s="17" t="s">
        <v>130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90</v>
      </c>
      <c r="BK145" s="230">
        <f>ROUND(I145*H145,2)</f>
        <v>0</v>
      </c>
      <c r="BL145" s="17" t="s">
        <v>138</v>
      </c>
      <c r="BM145" s="229" t="s">
        <v>179</v>
      </c>
    </row>
    <row r="146" spans="1:65" s="2" customFormat="1" ht="24.15" customHeight="1">
      <c r="A146" s="38"/>
      <c r="B146" s="39"/>
      <c r="C146" s="218" t="s">
        <v>131</v>
      </c>
      <c r="D146" s="218" t="s">
        <v>133</v>
      </c>
      <c r="E146" s="219" t="s">
        <v>180</v>
      </c>
      <c r="F146" s="220" t="s">
        <v>181</v>
      </c>
      <c r="G146" s="221" t="s">
        <v>166</v>
      </c>
      <c r="H146" s="222">
        <v>0.613</v>
      </c>
      <c r="I146" s="223"/>
      <c r="J146" s="224">
        <f>ROUND(I146*H146,2)</f>
        <v>0</v>
      </c>
      <c r="K146" s="220" t="s">
        <v>137</v>
      </c>
      <c r="L146" s="44"/>
      <c r="M146" s="225" t="s">
        <v>1</v>
      </c>
      <c r="N146" s="226" t="s">
        <v>47</v>
      </c>
      <c r="O146" s="91"/>
      <c r="P146" s="227">
        <f>O146*H146</f>
        <v>0</v>
      </c>
      <c r="Q146" s="227">
        <v>0</v>
      </c>
      <c r="R146" s="227">
        <f>Q146*H146</f>
        <v>0</v>
      </c>
      <c r="S146" s="227">
        <v>0</v>
      </c>
      <c r="T146" s="228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29" t="s">
        <v>138</v>
      </c>
      <c r="AT146" s="229" t="s">
        <v>133</v>
      </c>
      <c r="AU146" s="229" t="s">
        <v>92</v>
      </c>
      <c r="AY146" s="17" t="s">
        <v>130</v>
      </c>
      <c r="BE146" s="230">
        <f>IF(N146="základní",J146,0)</f>
        <v>0</v>
      </c>
      <c r="BF146" s="230">
        <f>IF(N146="snížená",J146,0)</f>
        <v>0</v>
      </c>
      <c r="BG146" s="230">
        <f>IF(N146="zákl. přenesená",J146,0)</f>
        <v>0</v>
      </c>
      <c r="BH146" s="230">
        <f>IF(N146="sníž. přenesená",J146,0)</f>
        <v>0</v>
      </c>
      <c r="BI146" s="230">
        <f>IF(N146="nulová",J146,0)</f>
        <v>0</v>
      </c>
      <c r="BJ146" s="17" t="s">
        <v>90</v>
      </c>
      <c r="BK146" s="230">
        <f>ROUND(I146*H146,2)</f>
        <v>0</v>
      </c>
      <c r="BL146" s="17" t="s">
        <v>138</v>
      </c>
      <c r="BM146" s="229" t="s">
        <v>182</v>
      </c>
    </row>
    <row r="147" spans="1:65" s="2" customFormat="1" ht="24.15" customHeight="1">
      <c r="A147" s="38"/>
      <c r="B147" s="39"/>
      <c r="C147" s="218" t="s">
        <v>183</v>
      </c>
      <c r="D147" s="218" t="s">
        <v>133</v>
      </c>
      <c r="E147" s="219" t="s">
        <v>184</v>
      </c>
      <c r="F147" s="220" t="s">
        <v>185</v>
      </c>
      <c r="G147" s="221" t="s">
        <v>166</v>
      </c>
      <c r="H147" s="222">
        <v>5.517</v>
      </c>
      <c r="I147" s="223"/>
      <c r="J147" s="224">
        <f>ROUND(I147*H147,2)</f>
        <v>0</v>
      </c>
      <c r="K147" s="220" t="s">
        <v>137</v>
      </c>
      <c r="L147" s="44"/>
      <c r="M147" s="225" t="s">
        <v>1</v>
      </c>
      <c r="N147" s="226" t="s">
        <v>47</v>
      </c>
      <c r="O147" s="91"/>
      <c r="P147" s="227">
        <f>O147*H147</f>
        <v>0</v>
      </c>
      <c r="Q147" s="227">
        <v>0</v>
      </c>
      <c r="R147" s="227">
        <f>Q147*H147</f>
        <v>0</v>
      </c>
      <c r="S147" s="227">
        <v>0</v>
      </c>
      <c r="T147" s="228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29" t="s">
        <v>138</v>
      </c>
      <c r="AT147" s="229" t="s">
        <v>133</v>
      </c>
      <c r="AU147" s="229" t="s">
        <v>92</v>
      </c>
      <c r="AY147" s="17" t="s">
        <v>130</v>
      </c>
      <c r="BE147" s="230">
        <f>IF(N147="základní",J147,0)</f>
        <v>0</v>
      </c>
      <c r="BF147" s="230">
        <f>IF(N147="snížená",J147,0)</f>
        <v>0</v>
      </c>
      <c r="BG147" s="230">
        <f>IF(N147="zákl. přenesená",J147,0)</f>
        <v>0</v>
      </c>
      <c r="BH147" s="230">
        <f>IF(N147="sníž. přenesená",J147,0)</f>
        <v>0</v>
      </c>
      <c r="BI147" s="230">
        <f>IF(N147="nulová",J147,0)</f>
        <v>0</v>
      </c>
      <c r="BJ147" s="17" t="s">
        <v>90</v>
      </c>
      <c r="BK147" s="230">
        <f>ROUND(I147*H147,2)</f>
        <v>0</v>
      </c>
      <c r="BL147" s="17" t="s">
        <v>138</v>
      </c>
      <c r="BM147" s="229" t="s">
        <v>186</v>
      </c>
    </row>
    <row r="148" spans="1:51" s="14" customFormat="1" ht="12">
      <c r="A148" s="14"/>
      <c r="B148" s="242"/>
      <c r="C148" s="243"/>
      <c r="D148" s="233" t="s">
        <v>140</v>
      </c>
      <c r="E148" s="243"/>
      <c r="F148" s="245" t="s">
        <v>187</v>
      </c>
      <c r="G148" s="243"/>
      <c r="H148" s="246">
        <v>5.517</v>
      </c>
      <c r="I148" s="247"/>
      <c r="J148" s="243"/>
      <c r="K148" s="243"/>
      <c r="L148" s="248"/>
      <c r="M148" s="249"/>
      <c r="N148" s="250"/>
      <c r="O148" s="250"/>
      <c r="P148" s="250"/>
      <c r="Q148" s="250"/>
      <c r="R148" s="250"/>
      <c r="S148" s="250"/>
      <c r="T148" s="251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2" t="s">
        <v>140</v>
      </c>
      <c r="AU148" s="252" t="s">
        <v>92</v>
      </c>
      <c r="AV148" s="14" t="s">
        <v>92</v>
      </c>
      <c r="AW148" s="14" t="s">
        <v>4</v>
      </c>
      <c r="AX148" s="14" t="s">
        <v>90</v>
      </c>
      <c r="AY148" s="252" t="s">
        <v>130</v>
      </c>
    </row>
    <row r="149" spans="1:65" s="2" customFormat="1" ht="33" customHeight="1">
      <c r="A149" s="38"/>
      <c r="B149" s="39"/>
      <c r="C149" s="218" t="s">
        <v>188</v>
      </c>
      <c r="D149" s="218" t="s">
        <v>133</v>
      </c>
      <c r="E149" s="219" t="s">
        <v>189</v>
      </c>
      <c r="F149" s="220" t="s">
        <v>190</v>
      </c>
      <c r="G149" s="221" t="s">
        <v>166</v>
      </c>
      <c r="H149" s="222">
        <v>0.613</v>
      </c>
      <c r="I149" s="223"/>
      <c r="J149" s="224">
        <f>ROUND(I149*H149,2)</f>
        <v>0</v>
      </c>
      <c r="K149" s="220" t="s">
        <v>137</v>
      </c>
      <c r="L149" s="44"/>
      <c r="M149" s="225" t="s">
        <v>1</v>
      </c>
      <c r="N149" s="226" t="s">
        <v>47</v>
      </c>
      <c r="O149" s="91"/>
      <c r="P149" s="227">
        <f>O149*H149</f>
        <v>0</v>
      </c>
      <c r="Q149" s="227">
        <v>0</v>
      </c>
      <c r="R149" s="227">
        <f>Q149*H149</f>
        <v>0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138</v>
      </c>
      <c r="AT149" s="229" t="s">
        <v>133</v>
      </c>
      <c r="AU149" s="229" t="s">
        <v>92</v>
      </c>
      <c r="AY149" s="17" t="s">
        <v>130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90</v>
      </c>
      <c r="BK149" s="230">
        <f>ROUND(I149*H149,2)</f>
        <v>0</v>
      </c>
      <c r="BL149" s="17" t="s">
        <v>138</v>
      </c>
      <c r="BM149" s="229" t="s">
        <v>191</v>
      </c>
    </row>
    <row r="150" spans="1:63" s="12" customFormat="1" ht="25.9" customHeight="1">
      <c r="A150" s="12"/>
      <c r="B150" s="202"/>
      <c r="C150" s="203"/>
      <c r="D150" s="204" t="s">
        <v>81</v>
      </c>
      <c r="E150" s="205" t="s">
        <v>192</v>
      </c>
      <c r="F150" s="205" t="s">
        <v>193</v>
      </c>
      <c r="G150" s="203"/>
      <c r="H150" s="203"/>
      <c r="I150" s="206"/>
      <c r="J150" s="207">
        <f>BK150</f>
        <v>0</v>
      </c>
      <c r="K150" s="203"/>
      <c r="L150" s="208"/>
      <c r="M150" s="209"/>
      <c r="N150" s="210"/>
      <c r="O150" s="210"/>
      <c r="P150" s="211">
        <f>P151</f>
        <v>0</v>
      </c>
      <c r="Q150" s="210"/>
      <c r="R150" s="211">
        <f>R151</f>
        <v>0</v>
      </c>
      <c r="S150" s="210"/>
      <c r="T150" s="212">
        <f>T151</f>
        <v>0.06277500000000001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13" t="s">
        <v>92</v>
      </c>
      <c r="AT150" s="214" t="s">
        <v>81</v>
      </c>
      <c r="AU150" s="214" t="s">
        <v>82</v>
      </c>
      <c r="AY150" s="213" t="s">
        <v>130</v>
      </c>
      <c r="BK150" s="215">
        <f>BK151</f>
        <v>0</v>
      </c>
    </row>
    <row r="151" spans="1:63" s="12" customFormat="1" ht="22.8" customHeight="1">
      <c r="A151" s="12"/>
      <c r="B151" s="202"/>
      <c r="C151" s="203"/>
      <c r="D151" s="204" t="s">
        <v>81</v>
      </c>
      <c r="E151" s="216" t="s">
        <v>194</v>
      </c>
      <c r="F151" s="216" t="s">
        <v>195</v>
      </c>
      <c r="G151" s="203"/>
      <c r="H151" s="203"/>
      <c r="I151" s="206"/>
      <c r="J151" s="217">
        <f>BK151</f>
        <v>0</v>
      </c>
      <c r="K151" s="203"/>
      <c r="L151" s="208"/>
      <c r="M151" s="209"/>
      <c r="N151" s="210"/>
      <c r="O151" s="210"/>
      <c r="P151" s="211">
        <f>SUM(P152:P155)</f>
        <v>0</v>
      </c>
      <c r="Q151" s="210"/>
      <c r="R151" s="211">
        <f>SUM(R152:R155)</f>
        <v>0</v>
      </c>
      <c r="S151" s="210"/>
      <c r="T151" s="212">
        <f>SUM(T152:T155)</f>
        <v>0.06277500000000001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3" t="s">
        <v>92</v>
      </c>
      <c r="AT151" s="214" t="s">
        <v>81</v>
      </c>
      <c r="AU151" s="214" t="s">
        <v>90</v>
      </c>
      <c r="AY151" s="213" t="s">
        <v>130</v>
      </c>
      <c r="BK151" s="215">
        <f>SUM(BK152:BK155)</f>
        <v>0</v>
      </c>
    </row>
    <row r="152" spans="1:65" s="2" customFormat="1" ht="24.15" customHeight="1">
      <c r="A152" s="38"/>
      <c r="B152" s="39"/>
      <c r="C152" s="218" t="s">
        <v>8</v>
      </c>
      <c r="D152" s="218" t="s">
        <v>133</v>
      </c>
      <c r="E152" s="219" t="s">
        <v>196</v>
      </c>
      <c r="F152" s="220" t="s">
        <v>197</v>
      </c>
      <c r="G152" s="221" t="s">
        <v>136</v>
      </c>
      <c r="H152" s="222">
        <v>0.45</v>
      </c>
      <c r="I152" s="223"/>
      <c r="J152" s="224">
        <f>ROUND(I152*H152,2)</f>
        <v>0</v>
      </c>
      <c r="K152" s="220" t="s">
        <v>137</v>
      </c>
      <c r="L152" s="44"/>
      <c r="M152" s="225" t="s">
        <v>1</v>
      </c>
      <c r="N152" s="226" t="s">
        <v>47</v>
      </c>
      <c r="O152" s="91"/>
      <c r="P152" s="227">
        <f>O152*H152</f>
        <v>0</v>
      </c>
      <c r="Q152" s="227">
        <v>0</v>
      </c>
      <c r="R152" s="227">
        <f>Q152*H152</f>
        <v>0</v>
      </c>
      <c r="S152" s="227">
        <v>0.1395</v>
      </c>
      <c r="T152" s="228">
        <f>S152*H152</f>
        <v>0.06277500000000001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29" t="s">
        <v>198</v>
      </c>
      <c r="AT152" s="229" t="s">
        <v>133</v>
      </c>
      <c r="AU152" s="229" t="s">
        <v>92</v>
      </c>
      <c r="AY152" s="17" t="s">
        <v>130</v>
      </c>
      <c r="BE152" s="230">
        <f>IF(N152="základní",J152,0)</f>
        <v>0</v>
      </c>
      <c r="BF152" s="230">
        <f>IF(N152="snížená",J152,0)</f>
        <v>0</v>
      </c>
      <c r="BG152" s="230">
        <f>IF(N152="zákl. přenesená",J152,0)</f>
        <v>0</v>
      </c>
      <c r="BH152" s="230">
        <f>IF(N152="sníž. přenesená",J152,0)</f>
        <v>0</v>
      </c>
      <c r="BI152" s="230">
        <f>IF(N152="nulová",J152,0)</f>
        <v>0</v>
      </c>
      <c r="BJ152" s="17" t="s">
        <v>90</v>
      </c>
      <c r="BK152" s="230">
        <f>ROUND(I152*H152,2)</f>
        <v>0</v>
      </c>
      <c r="BL152" s="17" t="s">
        <v>198</v>
      </c>
      <c r="BM152" s="229" t="s">
        <v>199</v>
      </c>
    </row>
    <row r="153" spans="1:51" s="13" customFormat="1" ht="12">
      <c r="A153" s="13"/>
      <c r="B153" s="231"/>
      <c r="C153" s="232"/>
      <c r="D153" s="233" t="s">
        <v>140</v>
      </c>
      <c r="E153" s="234" t="s">
        <v>1</v>
      </c>
      <c r="F153" s="235" t="s">
        <v>200</v>
      </c>
      <c r="G153" s="232"/>
      <c r="H153" s="234" t="s">
        <v>1</v>
      </c>
      <c r="I153" s="236"/>
      <c r="J153" s="232"/>
      <c r="K153" s="232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140</v>
      </c>
      <c r="AU153" s="241" t="s">
        <v>92</v>
      </c>
      <c r="AV153" s="13" t="s">
        <v>90</v>
      </c>
      <c r="AW153" s="13" t="s">
        <v>36</v>
      </c>
      <c r="AX153" s="13" t="s">
        <v>82</v>
      </c>
      <c r="AY153" s="241" t="s">
        <v>130</v>
      </c>
    </row>
    <row r="154" spans="1:51" s="14" customFormat="1" ht="12">
      <c r="A154" s="14"/>
      <c r="B154" s="242"/>
      <c r="C154" s="243"/>
      <c r="D154" s="233" t="s">
        <v>140</v>
      </c>
      <c r="E154" s="244" t="s">
        <v>1</v>
      </c>
      <c r="F154" s="245" t="s">
        <v>201</v>
      </c>
      <c r="G154" s="243"/>
      <c r="H154" s="246">
        <v>0.45</v>
      </c>
      <c r="I154" s="247"/>
      <c r="J154" s="243"/>
      <c r="K154" s="243"/>
      <c r="L154" s="248"/>
      <c r="M154" s="249"/>
      <c r="N154" s="250"/>
      <c r="O154" s="250"/>
      <c r="P154" s="250"/>
      <c r="Q154" s="250"/>
      <c r="R154" s="250"/>
      <c r="S154" s="250"/>
      <c r="T154" s="251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2" t="s">
        <v>140</v>
      </c>
      <c r="AU154" s="252" t="s">
        <v>92</v>
      </c>
      <c r="AV154" s="14" t="s">
        <v>92</v>
      </c>
      <c r="AW154" s="14" t="s">
        <v>36</v>
      </c>
      <c r="AX154" s="14" t="s">
        <v>82</v>
      </c>
      <c r="AY154" s="252" t="s">
        <v>130</v>
      </c>
    </row>
    <row r="155" spans="1:51" s="15" customFormat="1" ht="12">
      <c r="A155" s="15"/>
      <c r="B155" s="253"/>
      <c r="C155" s="254"/>
      <c r="D155" s="233" t="s">
        <v>140</v>
      </c>
      <c r="E155" s="255" t="s">
        <v>1</v>
      </c>
      <c r="F155" s="256" t="s">
        <v>144</v>
      </c>
      <c r="G155" s="254"/>
      <c r="H155" s="257">
        <v>0.45</v>
      </c>
      <c r="I155" s="258"/>
      <c r="J155" s="254"/>
      <c r="K155" s="254"/>
      <c r="L155" s="259"/>
      <c r="M155" s="264"/>
      <c r="N155" s="265"/>
      <c r="O155" s="265"/>
      <c r="P155" s="265"/>
      <c r="Q155" s="265"/>
      <c r="R155" s="265"/>
      <c r="S155" s="265"/>
      <c r="T155" s="266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63" t="s">
        <v>140</v>
      </c>
      <c r="AU155" s="263" t="s">
        <v>92</v>
      </c>
      <c r="AV155" s="15" t="s">
        <v>138</v>
      </c>
      <c r="AW155" s="15" t="s">
        <v>36</v>
      </c>
      <c r="AX155" s="15" t="s">
        <v>90</v>
      </c>
      <c r="AY155" s="263" t="s">
        <v>130</v>
      </c>
    </row>
    <row r="156" spans="1:31" s="2" customFormat="1" ht="6.95" customHeight="1">
      <c r="A156" s="38"/>
      <c r="B156" s="66"/>
      <c r="C156" s="67"/>
      <c r="D156" s="67"/>
      <c r="E156" s="67"/>
      <c r="F156" s="67"/>
      <c r="G156" s="67"/>
      <c r="H156" s="67"/>
      <c r="I156" s="67"/>
      <c r="J156" s="67"/>
      <c r="K156" s="67"/>
      <c r="L156" s="44"/>
      <c r="M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</row>
  </sheetData>
  <sheetProtection password="CC35" sheet="1" objects="1" scenarios="1" formatColumns="0" formatRows="0" autoFilter="0"/>
  <autoFilter ref="C120:K155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95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92</v>
      </c>
    </row>
    <row r="4" spans="2:46" s="1" customFormat="1" ht="24.95" customHeight="1">
      <c r="B4" s="20"/>
      <c r="D4" s="138" t="s">
        <v>102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Školní jídlena Nádvorní 1 - Výměna zdvihacího stolu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202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10. 4. 2024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39</v>
      </c>
      <c r="F24" s="38"/>
      <c r="G24" s="38"/>
      <c r="H24" s="38"/>
      <c r="I24" s="140" t="s">
        <v>28</v>
      </c>
      <c r="J24" s="143" t="s">
        <v>40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41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42</v>
      </c>
      <c r="E30" s="38"/>
      <c r="F30" s="38"/>
      <c r="G30" s="38"/>
      <c r="H30" s="38"/>
      <c r="I30" s="38"/>
      <c r="J30" s="151">
        <f>ROUND(J123,2)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44</v>
      </c>
      <c r="G32" s="38"/>
      <c r="H32" s="38"/>
      <c r="I32" s="152" t="s">
        <v>43</v>
      </c>
      <c r="J32" s="152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46</v>
      </c>
      <c r="E33" s="140" t="s">
        <v>47</v>
      </c>
      <c r="F33" s="154">
        <f>ROUND((SUM(BE123:BE184)),2)</f>
        <v>0</v>
      </c>
      <c r="G33" s="38"/>
      <c r="H33" s="38"/>
      <c r="I33" s="155">
        <v>0.21</v>
      </c>
      <c r="J33" s="154">
        <f>ROUND(((SUM(BE123:BE184))*I33),2)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48</v>
      </c>
      <c r="F34" s="154">
        <f>ROUND((SUM(BF123:BF184)),2)</f>
        <v>0</v>
      </c>
      <c r="G34" s="38"/>
      <c r="H34" s="38"/>
      <c r="I34" s="155">
        <v>0.12</v>
      </c>
      <c r="J34" s="154">
        <f>ROUND(((SUM(BF123:BF184))*I34),2)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49</v>
      </c>
      <c r="F35" s="154">
        <f>ROUND((SUM(BG123:BG184)),2)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50</v>
      </c>
      <c r="F36" s="154">
        <f>ROUND((SUM(BH123:BH184)),2)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51</v>
      </c>
      <c r="F37" s="154">
        <f>ROUND((SUM(BI123:BI184)),2)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52</v>
      </c>
      <c r="E39" s="158"/>
      <c r="F39" s="158"/>
      <c r="G39" s="159" t="s">
        <v>53</v>
      </c>
      <c r="H39" s="160" t="s">
        <v>54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55</v>
      </c>
      <c r="E50" s="164"/>
      <c r="F50" s="164"/>
      <c r="G50" s="163" t="s">
        <v>56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57</v>
      </c>
      <c r="E61" s="166"/>
      <c r="F61" s="167" t="s">
        <v>58</v>
      </c>
      <c r="G61" s="165" t="s">
        <v>57</v>
      </c>
      <c r="H61" s="166"/>
      <c r="I61" s="166"/>
      <c r="J61" s="168" t="s">
        <v>58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59</v>
      </c>
      <c r="E65" s="169"/>
      <c r="F65" s="169"/>
      <c r="G65" s="163" t="s">
        <v>60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57</v>
      </c>
      <c r="E76" s="166"/>
      <c r="F76" s="167" t="s">
        <v>58</v>
      </c>
      <c r="G76" s="165" t="s">
        <v>57</v>
      </c>
      <c r="H76" s="166"/>
      <c r="I76" s="166"/>
      <c r="J76" s="168" t="s">
        <v>58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Školní jídlena Nádvorní 1 - Výměna zdvihacího stolu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02 - Nové konstrukce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Nádvorní 513/1, Staré Brno, 603 00 Brno</v>
      </c>
      <c r="G89" s="40"/>
      <c r="H89" s="40"/>
      <c r="I89" s="32" t="s">
        <v>22</v>
      </c>
      <c r="J89" s="79" t="str">
        <f>IF(J12="","",J12)</f>
        <v>10. 4. 2024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Školní jídelna Brno, Nádvorní 1, p.o.</v>
      </c>
      <c r="G91" s="40"/>
      <c r="H91" s="40"/>
      <c r="I91" s="32" t="s">
        <v>32</v>
      </c>
      <c r="J91" s="36" t="str">
        <f>E21</f>
        <v>Ing. Tomáš Sobotku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STAGA stavební agentura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106</v>
      </c>
      <c r="D94" s="176"/>
      <c r="E94" s="176"/>
      <c r="F94" s="176"/>
      <c r="G94" s="176"/>
      <c r="H94" s="176"/>
      <c r="I94" s="176"/>
      <c r="J94" s="177" t="s">
        <v>107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108</v>
      </c>
      <c r="D96" s="40"/>
      <c r="E96" s="40"/>
      <c r="F96" s="40"/>
      <c r="G96" s="40"/>
      <c r="H96" s="40"/>
      <c r="I96" s="40"/>
      <c r="J96" s="110">
        <f>J123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79"/>
      <c r="C97" s="180"/>
      <c r="D97" s="181" t="s">
        <v>110</v>
      </c>
      <c r="E97" s="182"/>
      <c r="F97" s="182"/>
      <c r="G97" s="182"/>
      <c r="H97" s="182"/>
      <c r="I97" s="182"/>
      <c r="J97" s="183">
        <f>J124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5"/>
      <c r="C98" s="186"/>
      <c r="D98" s="187" t="s">
        <v>203</v>
      </c>
      <c r="E98" s="188"/>
      <c r="F98" s="188"/>
      <c r="G98" s="188"/>
      <c r="H98" s="188"/>
      <c r="I98" s="188"/>
      <c r="J98" s="189">
        <f>J125</f>
        <v>0</v>
      </c>
      <c r="K98" s="186"/>
      <c r="L98" s="19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5"/>
      <c r="C99" s="186"/>
      <c r="D99" s="187" t="s">
        <v>204</v>
      </c>
      <c r="E99" s="188"/>
      <c r="F99" s="188"/>
      <c r="G99" s="188"/>
      <c r="H99" s="188"/>
      <c r="I99" s="188"/>
      <c r="J99" s="189">
        <f>J144</f>
        <v>0</v>
      </c>
      <c r="K99" s="186"/>
      <c r="L99" s="19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9"/>
      <c r="C100" s="180"/>
      <c r="D100" s="181" t="s">
        <v>113</v>
      </c>
      <c r="E100" s="182"/>
      <c r="F100" s="182"/>
      <c r="G100" s="182"/>
      <c r="H100" s="182"/>
      <c r="I100" s="182"/>
      <c r="J100" s="183">
        <f>J146</f>
        <v>0</v>
      </c>
      <c r="K100" s="180"/>
      <c r="L100" s="184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5"/>
      <c r="C101" s="186"/>
      <c r="D101" s="187" t="s">
        <v>114</v>
      </c>
      <c r="E101" s="188"/>
      <c r="F101" s="188"/>
      <c r="G101" s="188"/>
      <c r="H101" s="188"/>
      <c r="I101" s="188"/>
      <c r="J101" s="189">
        <f>J147</f>
        <v>0</v>
      </c>
      <c r="K101" s="186"/>
      <c r="L101" s="19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5"/>
      <c r="C102" s="186"/>
      <c r="D102" s="187" t="s">
        <v>205</v>
      </c>
      <c r="E102" s="188"/>
      <c r="F102" s="188"/>
      <c r="G102" s="188"/>
      <c r="H102" s="188"/>
      <c r="I102" s="188"/>
      <c r="J102" s="189">
        <f>J158</f>
        <v>0</v>
      </c>
      <c r="K102" s="186"/>
      <c r="L102" s="19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5"/>
      <c r="C103" s="186"/>
      <c r="D103" s="187" t="s">
        <v>206</v>
      </c>
      <c r="E103" s="188"/>
      <c r="F103" s="188"/>
      <c r="G103" s="188"/>
      <c r="H103" s="188"/>
      <c r="I103" s="188"/>
      <c r="J103" s="189">
        <f>J178</f>
        <v>0</v>
      </c>
      <c r="K103" s="186"/>
      <c r="L103" s="19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pans="1:31" s="2" customFormat="1" ht="6.95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24.95" customHeight="1">
      <c r="A110" s="38"/>
      <c r="B110" s="39"/>
      <c r="C110" s="23" t="s">
        <v>115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16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6.5" customHeight="1">
      <c r="A113" s="38"/>
      <c r="B113" s="39"/>
      <c r="C113" s="40"/>
      <c r="D113" s="40"/>
      <c r="E113" s="174" t="str">
        <f>E7</f>
        <v>Školní jídlena Nádvorní 1 - Výměna zdvihacího stolu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2" customHeight="1">
      <c r="A114" s="38"/>
      <c r="B114" s="39"/>
      <c r="C114" s="32" t="s">
        <v>103</v>
      </c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6.5" customHeight="1">
      <c r="A115" s="38"/>
      <c r="B115" s="39"/>
      <c r="C115" s="40"/>
      <c r="D115" s="40"/>
      <c r="E115" s="76" t="str">
        <f>E9</f>
        <v>02 - Nové konstrukce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6.95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2" customFormat="1" ht="12" customHeight="1">
      <c r="A117" s="38"/>
      <c r="B117" s="39"/>
      <c r="C117" s="32" t="s">
        <v>20</v>
      </c>
      <c r="D117" s="40"/>
      <c r="E117" s="40"/>
      <c r="F117" s="27" t="str">
        <f>F12</f>
        <v>Nádvorní 513/1, Staré Brno, 603 00 Brno</v>
      </c>
      <c r="G117" s="40"/>
      <c r="H117" s="40"/>
      <c r="I117" s="32" t="s">
        <v>22</v>
      </c>
      <c r="J117" s="79" t="str">
        <f>IF(J12="","",J12)</f>
        <v>10. 4. 2024</v>
      </c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pans="1:31" s="2" customFormat="1" ht="6.95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pans="1:31" s="2" customFormat="1" ht="15.15" customHeight="1">
      <c r="A119" s="38"/>
      <c r="B119" s="39"/>
      <c r="C119" s="32" t="s">
        <v>24</v>
      </c>
      <c r="D119" s="40"/>
      <c r="E119" s="40"/>
      <c r="F119" s="27" t="str">
        <f>E15</f>
        <v>Školní jídelna Brno, Nádvorní 1, p.o.</v>
      </c>
      <c r="G119" s="40"/>
      <c r="H119" s="40"/>
      <c r="I119" s="32" t="s">
        <v>32</v>
      </c>
      <c r="J119" s="36" t="str">
        <f>E21</f>
        <v>Ing. Tomáš Sobotku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pans="1:31" s="2" customFormat="1" ht="25.65" customHeight="1">
      <c r="A120" s="38"/>
      <c r="B120" s="39"/>
      <c r="C120" s="32" t="s">
        <v>30</v>
      </c>
      <c r="D120" s="40"/>
      <c r="E120" s="40"/>
      <c r="F120" s="27" t="str">
        <f>IF(E18="","",E18)</f>
        <v>Vyplň údaj</v>
      </c>
      <c r="G120" s="40"/>
      <c r="H120" s="40"/>
      <c r="I120" s="32" t="s">
        <v>37</v>
      </c>
      <c r="J120" s="36" t="str">
        <f>E24</f>
        <v>STAGA stavební agentura s.r.o.</v>
      </c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pans="1:31" s="2" customFormat="1" ht="10.3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pans="1:31" s="11" customFormat="1" ht="29.25" customHeight="1">
      <c r="A122" s="191"/>
      <c r="B122" s="192"/>
      <c r="C122" s="193" t="s">
        <v>116</v>
      </c>
      <c r="D122" s="194" t="s">
        <v>67</v>
      </c>
      <c r="E122" s="194" t="s">
        <v>63</v>
      </c>
      <c r="F122" s="194" t="s">
        <v>64</v>
      </c>
      <c r="G122" s="194" t="s">
        <v>117</v>
      </c>
      <c r="H122" s="194" t="s">
        <v>118</v>
      </c>
      <c r="I122" s="194" t="s">
        <v>119</v>
      </c>
      <c r="J122" s="194" t="s">
        <v>107</v>
      </c>
      <c r="K122" s="195" t="s">
        <v>120</v>
      </c>
      <c r="L122" s="196"/>
      <c r="M122" s="100" t="s">
        <v>1</v>
      </c>
      <c r="N122" s="101" t="s">
        <v>46</v>
      </c>
      <c r="O122" s="101" t="s">
        <v>121</v>
      </c>
      <c r="P122" s="101" t="s">
        <v>122</v>
      </c>
      <c r="Q122" s="101" t="s">
        <v>123</v>
      </c>
      <c r="R122" s="101" t="s">
        <v>124</v>
      </c>
      <c r="S122" s="101" t="s">
        <v>125</v>
      </c>
      <c r="T122" s="102" t="s">
        <v>126</v>
      </c>
      <c r="U122" s="191"/>
      <c r="V122" s="191"/>
      <c r="W122" s="191"/>
      <c r="X122" s="191"/>
      <c r="Y122" s="191"/>
      <c r="Z122" s="191"/>
      <c r="AA122" s="191"/>
      <c r="AB122" s="191"/>
      <c r="AC122" s="191"/>
      <c r="AD122" s="191"/>
      <c r="AE122" s="191"/>
    </row>
    <row r="123" spans="1:63" s="2" customFormat="1" ht="22.8" customHeight="1">
      <c r="A123" s="38"/>
      <c r="B123" s="39"/>
      <c r="C123" s="107" t="s">
        <v>127</v>
      </c>
      <c r="D123" s="40"/>
      <c r="E123" s="40"/>
      <c r="F123" s="40"/>
      <c r="G123" s="40"/>
      <c r="H123" s="40"/>
      <c r="I123" s="40"/>
      <c r="J123" s="197">
        <f>BK123</f>
        <v>0</v>
      </c>
      <c r="K123" s="40"/>
      <c r="L123" s="44"/>
      <c r="M123" s="103"/>
      <c r="N123" s="198"/>
      <c r="O123" s="104"/>
      <c r="P123" s="199">
        <f>P124+P146</f>
        <v>0</v>
      </c>
      <c r="Q123" s="104"/>
      <c r="R123" s="199">
        <f>R124+R146</f>
        <v>0.90868044</v>
      </c>
      <c r="S123" s="104"/>
      <c r="T123" s="200">
        <f>T124+T146</f>
        <v>0.132275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81</v>
      </c>
      <c r="AU123" s="17" t="s">
        <v>109</v>
      </c>
      <c r="BK123" s="201">
        <f>BK124+BK146</f>
        <v>0</v>
      </c>
    </row>
    <row r="124" spans="1:63" s="12" customFormat="1" ht="25.9" customHeight="1">
      <c r="A124" s="12"/>
      <c r="B124" s="202"/>
      <c r="C124" s="203"/>
      <c r="D124" s="204" t="s">
        <v>81</v>
      </c>
      <c r="E124" s="205" t="s">
        <v>128</v>
      </c>
      <c r="F124" s="205" t="s">
        <v>129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P125+P144</f>
        <v>0</v>
      </c>
      <c r="Q124" s="210"/>
      <c r="R124" s="211">
        <f>R125+R144</f>
        <v>0.72175044</v>
      </c>
      <c r="S124" s="210"/>
      <c r="T124" s="212">
        <f>T125+T144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90</v>
      </c>
      <c r="AT124" s="214" t="s">
        <v>81</v>
      </c>
      <c r="AU124" s="214" t="s">
        <v>82</v>
      </c>
      <c r="AY124" s="213" t="s">
        <v>130</v>
      </c>
      <c r="BK124" s="215">
        <f>BK125+BK144</f>
        <v>0</v>
      </c>
    </row>
    <row r="125" spans="1:63" s="12" customFormat="1" ht="22.8" customHeight="1">
      <c r="A125" s="12"/>
      <c r="B125" s="202"/>
      <c r="C125" s="203"/>
      <c r="D125" s="204" t="s">
        <v>81</v>
      </c>
      <c r="E125" s="216" t="s">
        <v>168</v>
      </c>
      <c r="F125" s="216" t="s">
        <v>207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SUM(P126:P143)</f>
        <v>0</v>
      </c>
      <c r="Q125" s="210"/>
      <c r="R125" s="211">
        <f>SUM(R126:R143)</f>
        <v>0.72175044</v>
      </c>
      <c r="S125" s="210"/>
      <c r="T125" s="212">
        <f>SUM(T126:T143)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90</v>
      </c>
      <c r="AT125" s="214" t="s">
        <v>81</v>
      </c>
      <c r="AU125" s="214" t="s">
        <v>90</v>
      </c>
      <c r="AY125" s="213" t="s">
        <v>130</v>
      </c>
      <c r="BK125" s="215">
        <f>SUM(BK126:BK143)</f>
        <v>0</v>
      </c>
    </row>
    <row r="126" spans="1:65" s="2" customFormat="1" ht="24.15" customHeight="1">
      <c r="A126" s="38"/>
      <c r="B126" s="39"/>
      <c r="C126" s="218" t="s">
        <v>90</v>
      </c>
      <c r="D126" s="218" t="s">
        <v>133</v>
      </c>
      <c r="E126" s="219" t="s">
        <v>208</v>
      </c>
      <c r="F126" s="220" t="s">
        <v>209</v>
      </c>
      <c r="G126" s="221" t="s">
        <v>136</v>
      </c>
      <c r="H126" s="222">
        <v>6.93</v>
      </c>
      <c r="I126" s="223"/>
      <c r="J126" s="224">
        <f>ROUND(I126*H126,2)</f>
        <v>0</v>
      </c>
      <c r="K126" s="220" t="s">
        <v>137</v>
      </c>
      <c r="L126" s="44"/>
      <c r="M126" s="225" t="s">
        <v>1</v>
      </c>
      <c r="N126" s="226" t="s">
        <v>47</v>
      </c>
      <c r="O126" s="91"/>
      <c r="P126" s="227">
        <f>O126*H126</f>
        <v>0</v>
      </c>
      <c r="Q126" s="227">
        <v>0.012</v>
      </c>
      <c r="R126" s="227">
        <f>Q126*H126</f>
        <v>0.08316</v>
      </c>
      <c r="S126" s="227">
        <v>0</v>
      </c>
      <c r="T126" s="228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138</v>
      </c>
      <c r="AT126" s="229" t="s">
        <v>133</v>
      </c>
      <c r="AU126" s="229" t="s">
        <v>92</v>
      </c>
      <c r="AY126" s="17" t="s">
        <v>130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90</v>
      </c>
      <c r="BK126" s="230">
        <f>ROUND(I126*H126,2)</f>
        <v>0</v>
      </c>
      <c r="BL126" s="17" t="s">
        <v>138</v>
      </c>
      <c r="BM126" s="229" t="s">
        <v>210</v>
      </c>
    </row>
    <row r="127" spans="1:51" s="13" customFormat="1" ht="12">
      <c r="A127" s="13"/>
      <c r="B127" s="231"/>
      <c r="C127" s="232"/>
      <c r="D127" s="233" t="s">
        <v>140</v>
      </c>
      <c r="E127" s="234" t="s">
        <v>1</v>
      </c>
      <c r="F127" s="235" t="s">
        <v>211</v>
      </c>
      <c r="G127" s="232"/>
      <c r="H127" s="234" t="s">
        <v>1</v>
      </c>
      <c r="I127" s="236"/>
      <c r="J127" s="232"/>
      <c r="K127" s="232"/>
      <c r="L127" s="237"/>
      <c r="M127" s="238"/>
      <c r="N127" s="239"/>
      <c r="O127" s="239"/>
      <c r="P127" s="239"/>
      <c r="Q127" s="239"/>
      <c r="R127" s="239"/>
      <c r="S127" s="239"/>
      <c r="T127" s="24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1" t="s">
        <v>140</v>
      </c>
      <c r="AU127" s="241" t="s">
        <v>92</v>
      </c>
      <c r="AV127" s="13" t="s">
        <v>90</v>
      </c>
      <c r="AW127" s="13" t="s">
        <v>36</v>
      </c>
      <c r="AX127" s="13" t="s">
        <v>82</v>
      </c>
      <c r="AY127" s="241" t="s">
        <v>130</v>
      </c>
    </row>
    <row r="128" spans="1:51" s="14" customFormat="1" ht="12">
      <c r="A128" s="14"/>
      <c r="B128" s="242"/>
      <c r="C128" s="243"/>
      <c r="D128" s="233" t="s">
        <v>140</v>
      </c>
      <c r="E128" s="244" t="s">
        <v>1</v>
      </c>
      <c r="F128" s="245" t="s">
        <v>212</v>
      </c>
      <c r="G128" s="243"/>
      <c r="H128" s="246">
        <v>5.4</v>
      </c>
      <c r="I128" s="247"/>
      <c r="J128" s="243"/>
      <c r="K128" s="243"/>
      <c r="L128" s="248"/>
      <c r="M128" s="249"/>
      <c r="N128" s="250"/>
      <c r="O128" s="250"/>
      <c r="P128" s="250"/>
      <c r="Q128" s="250"/>
      <c r="R128" s="250"/>
      <c r="S128" s="250"/>
      <c r="T128" s="251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2" t="s">
        <v>140</v>
      </c>
      <c r="AU128" s="252" t="s">
        <v>92</v>
      </c>
      <c r="AV128" s="14" t="s">
        <v>92</v>
      </c>
      <c r="AW128" s="14" t="s">
        <v>36</v>
      </c>
      <c r="AX128" s="14" t="s">
        <v>82</v>
      </c>
      <c r="AY128" s="252" t="s">
        <v>130</v>
      </c>
    </row>
    <row r="129" spans="1:51" s="13" customFormat="1" ht="12">
      <c r="A129" s="13"/>
      <c r="B129" s="231"/>
      <c r="C129" s="232"/>
      <c r="D129" s="233" t="s">
        <v>140</v>
      </c>
      <c r="E129" s="234" t="s">
        <v>1</v>
      </c>
      <c r="F129" s="235" t="s">
        <v>213</v>
      </c>
      <c r="G129" s="232"/>
      <c r="H129" s="234" t="s">
        <v>1</v>
      </c>
      <c r="I129" s="236"/>
      <c r="J129" s="232"/>
      <c r="K129" s="232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140</v>
      </c>
      <c r="AU129" s="241" t="s">
        <v>92</v>
      </c>
      <c r="AV129" s="13" t="s">
        <v>90</v>
      </c>
      <c r="AW129" s="13" t="s">
        <v>36</v>
      </c>
      <c r="AX129" s="13" t="s">
        <v>82</v>
      </c>
      <c r="AY129" s="241" t="s">
        <v>130</v>
      </c>
    </row>
    <row r="130" spans="1:51" s="14" customFormat="1" ht="12">
      <c r="A130" s="14"/>
      <c r="B130" s="242"/>
      <c r="C130" s="243"/>
      <c r="D130" s="233" t="s">
        <v>140</v>
      </c>
      <c r="E130" s="244" t="s">
        <v>1</v>
      </c>
      <c r="F130" s="245" t="s">
        <v>214</v>
      </c>
      <c r="G130" s="243"/>
      <c r="H130" s="246">
        <v>1.53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2" t="s">
        <v>140</v>
      </c>
      <c r="AU130" s="252" t="s">
        <v>92</v>
      </c>
      <c r="AV130" s="14" t="s">
        <v>92</v>
      </c>
      <c r="AW130" s="14" t="s">
        <v>36</v>
      </c>
      <c r="AX130" s="14" t="s">
        <v>82</v>
      </c>
      <c r="AY130" s="252" t="s">
        <v>130</v>
      </c>
    </row>
    <row r="131" spans="1:51" s="15" customFormat="1" ht="12">
      <c r="A131" s="15"/>
      <c r="B131" s="253"/>
      <c r="C131" s="254"/>
      <c r="D131" s="233" t="s">
        <v>140</v>
      </c>
      <c r="E131" s="255" t="s">
        <v>1</v>
      </c>
      <c r="F131" s="256" t="s">
        <v>144</v>
      </c>
      <c r="G131" s="254"/>
      <c r="H131" s="257">
        <v>6.93</v>
      </c>
      <c r="I131" s="258"/>
      <c r="J131" s="254"/>
      <c r="K131" s="254"/>
      <c r="L131" s="259"/>
      <c r="M131" s="260"/>
      <c r="N131" s="261"/>
      <c r="O131" s="261"/>
      <c r="P131" s="261"/>
      <c r="Q131" s="261"/>
      <c r="R131" s="261"/>
      <c r="S131" s="261"/>
      <c r="T131" s="262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T131" s="263" t="s">
        <v>140</v>
      </c>
      <c r="AU131" s="263" t="s">
        <v>92</v>
      </c>
      <c r="AV131" s="15" t="s">
        <v>138</v>
      </c>
      <c r="AW131" s="15" t="s">
        <v>36</v>
      </c>
      <c r="AX131" s="15" t="s">
        <v>90</v>
      </c>
      <c r="AY131" s="263" t="s">
        <v>130</v>
      </c>
    </row>
    <row r="132" spans="1:65" s="2" customFormat="1" ht="37.8" customHeight="1">
      <c r="A132" s="38"/>
      <c r="B132" s="39"/>
      <c r="C132" s="218" t="s">
        <v>92</v>
      </c>
      <c r="D132" s="218" t="s">
        <v>133</v>
      </c>
      <c r="E132" s="219" t="s">
        <v>215</v>
      </c>
      <c r="F132" s="220" t="s">
        <v>216</v>
      </c>
      <c r="G132" s="221" t="s">
        <v>136</v>
      </c>
      <c r="H132" s="222">
        <v>6.93</v>
      </c>
      <c r="I132" s="223"/>
      <c r="J132" s="224">
        <f>ROUND(I132*H132,2)</f>
        <v>0</v>
      </c>
      <c r="K132" s="220" t="s">
        <v>137</v>
      </c>
      <c r="L132" s="44"/>
      <c r="M132" s="225" t="s">
        <v>1</v>
      </c>
      <c r="N132" s="226" t="s">
        <v>47</v>
      </c>
      <c r="O132" s="91"/>
      <c r="P132" s="227">
        <f>O132*H132</f>
        <v>0</v>
      </c>
      <c r="Q132" s="227">
        <v>0.006</v>
      </c>
      <c r="R132" s="227">
        <f>Q132*H132</f>
        <v>0.04158</v>
      </c>
      <c r="S132" s="227">
        <v>0</v>
      </c>
      <c r="T132" s="228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29" t="s">
        <v>138</v>
      </c>
      <c r="AT132" s="229" t="s">
        <v>133</v>
      </c>
      <c r="AU132" s="229" t="s">
        <v>92</v>
      </c>
      <c r="AY132" s="17" t="s">
        <v>130</v>
      </c>
      <c r="BE132" s="230">
        <f>IF(N132="základní",J132,0)</f>
        <v>0</v>
      </c>
      <c r="BF132" s="230">
        <f>IF(N132="snížená",J132,0)</f>
        <v>0</v>
      </c>
      <c r="BG132" s="230">
        <f>IF(N132="zákl. přenesená",J132,0)</f>
        <v>0</v>
      </c>
      <c r="BH132" s="230">
        <f>IF(N132="sníž. přenesená",J132,0)</f>
        <v>0</v>
      </c>
      <c r="BI132" s="230">
        <f>IF(N132="nulová",J132,0)</f>
        <v>0</v>
      </c>
      <c r="BJ132" s="17" t="s">
        <v>90</v>
      </c>
      <c r="BK132" s="230">
        <f>ROUND(I132*H132,2)</f>
        <v>0</v>
      </c>
      <c r="BL132" s="17" t="s">
        <v>138</v>
      </c>
      <c r="BM132" s="229" t="s">
        <v>217</v>
      </c>
    </row>
    <row r="133" spans="1:65" s="2" customFormat="1" ht="24.15" customHeight="1">
      <c r="A133" s="38"/>
      <c r="B133" s="39"/>
      <c r="C133" s="218" t="s">
        <v>151</v>
      </c>
      <c r="D133" s="218" t="s">
        <v>133</v>
      </c>
      <c r="E133" s="219" t="s">
        <v>218</v>
      </c>
      <c r="F133" s="220" t="s">
        <v>219</v>
      </c>
      <c r="G133" s="221" t="s">
        <v>220</v>
      </c>
      <c r="H133" s="222">
        <v>2</v>
      </c>
      <c r="I133" s="223"/>
      <c r="J133" s="224">
        <f>ROUND(I133*H133,2)</f>
        <v>0</v>
      </c>
      <c r="K133" s="220" t="s">
        <v>137</v>
      </c>
      <c r="L133" s="44"/>
      <c r="M133" s="225" t="s">
        <v>1</v>
      </c>
      <c r="N133" s="226" t="s">
        <v>47</v>
      </c>
      <c r="O133" s="91"/>
      <c r="P133" s="227">
        <f>O133*H133</f>
        <v>0</v>
      </c>
      <c r="Q133" s="227">
        <v>0.0382</v>
      </c>
      <c r="R133" s="227">
        <f>Q133*H133</f>
        <v>0.0764</v>
      </c>
      <c r="S133" s="227">
        <v>0</v>
      </c>
      <c r="T133" s="228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29" t="s">
        <v>138</v>
      </c>
      <c r="AT133" s="229" t="s">
        <v>133</v>
      </c>
      <c r="AU133" s="229" t="s">
        <v>92</v>
      </c>
      <c r="AY133" s="17" t="s">
        <v>130</v>
      </c>
      <c r="BE133" s="230">
        <f>IF(N133="základní",J133,0)</f>
        <v>0</v>
      </c>
      <c r="BF133" s="230">
        <f>IF(N133="snížená",J133,0)</f>
        <v>0</v>
      </c>
      <c r="BG133" s="230">
        <f>IF(N133="zákl. přenesená",J133,0)</f>
        <v>0</v>
      </c>
      <c r="BH133" s="230">
        <f>IF(N133="sníž. přenesená",J133,0)</f>
        <v>0</v>
      </c>
      <c r="BI133" s="230">
        <f>IF(N133="nulová",J133,0)</f>
        <v>0</v>
      </c>
      <c r="BJ133" s="17" t="s">
        <v>90</v>
      </c>
      <c r="BK133" s="230">
        <f>ROUND(I133*H133,2)</f>
        <v>0</v>
      </c>
      <c r="BL133" s="17" t="s">
        <v>138</v>
      </c>
      <c r="BM133" s="229" t="s">
        <v>221</v>
      </c>
    </row>
    <row r="134" spans="1:65" s="2" customFormat="1" ht="33" customHeight="1">
      <c r="A134" s="38"/>
      <c r="B134" s="39"/>
      <c r="C134" s="218" t="s">
        <v>138</v>
      </c>
      <c r="D134" s="218" t="s">
        <v>133</v>
      </c>
      <c r="E134" s="219" t="s">
        <v>222</v>
      </c>
      <c r="F134" s="220" t="s">
        <v>223</v>
      </c>
      <c r="G134" s="221" t="s">
        <v>224</v>
      </c>
      <c r="H134" s="222">
        <v>0.2</v>
      </c>
      <c r="I134" s="223"/>
      <c r="J134" s="224">
        <f>ROUND(I134*H134,2)</f>
        <v>0</v>
      </c>
      <c r="K134" s="220" t="s">
        <v>137</v>
      </c>
      <c r="L134" s="44"/>
      <c r="M134" s="225" t="s">
        <v>1</v>
      </c>
      <c r="N134" s="226" t="s">
        <v>47</v>
      </c>
      <c r="O134" s="91"/>
      <c r="P134" s="227">
        <f>O134*H134</f>
        <v>0</v>
      </c>
      <c r="Q134" s="227">
        <v>2.50187</v>
      </c>
      <c r="R134" s="227">
        <f>Q134*H134</f>
        <v>0.500374</v>
      </c>
      <c r="S134" s="227">
        <v>0</v>
      </c>
      <c r="T134" s="228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29" t="s">
        <v>138</v>
      </c>
      <c r="AT134" s="229" t="s">
        <v>133</v>
      </c>
      <c r="AU134" s="229" t="s">
        <v>92</v>
      </c>
      <c r="AY134" s="17" t="s">
        <v>130</v>
      </c>
      <c r="BE134" s="230">
        <f>IF(N134="základní",J134,0)</f>
        <v>0</v>
      </c>
      <c r="BF134" s="230">
        <f>IF(N134="snížená",J134,0)</f>
        <v>0</v>
      </c>
      <c r="BG134" s="230">
        <f>IF(N134="zákl. přenesená",J134,0)</f>
        <v>0</v>
      </c>
      <c r="BH134" s="230">
        <f>IF(N134="sníž. přenesená",J134,0)</f>
        <v>0</v>
      </c>
      <c r="BI134" s="230">
        <f>IF(N134="nulová",J134,0)</f>
        <v>0</v>
      </c>
      <c r="BJ134" s="17" t="s">
        <v>90</v>
      </c>
      <c r="BK134" s="230">
        <f>ROUND(I134*H134,2)</f>
        <v>0</v>
      </c>
      <c r="BL134" s="17" t="s">
        <v>138</v>
      </c>
      <c r="BM134" s="229" t="s">
        <v>225</v>
      </c>
    </row>
    <row r="135" spans="1:51" s="13" customFormat="1" ht="12">
      <c r="A135" s="13"/>
      <c r="B135" s="231"/>
      <c r="C135" s="232"/>
      <c r="D135" s="233" t="s">
        <v>140</v>
      </c>
      <c r="E135" s="234" t="s">
        <v>1</v>
      </c>
      <c r="F135" s="235" t="s">
        <v>226</v>
      </c>
      <c r="G135" s="232"/>
      <c r="H135" s="234" t="s">
        <v>1</v>
      </c>
      <c r="I135" s="236"/>
      <c r="J135" s="232"/>
      <c r="K135" s="232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140</v>
      </c>
      <c r="AU135" s="241" t="s">
        <v>92</v>
      </c>
      <c r="AV135" s="13" t="s">
        <v>90</v>
      </c>
      <c r="AW135" s="13" t="s">
        <v>36</v>
      </c>
      <c r="AX135" s="13" t="s">
        <v>82</v>
      </c>
      <c r="AY135" s="241" t="s">
        <v>130</v>
      </c>
    </row>
    <row r="136" spans="1:51" s="14" customFormat="1" ht="12">
      <c r="A136" s="14"/>
      <c r="B136" s="242"/>
      <c r="C136" s="243"/>
      <c r="D136" s="233" t="s">
        <v>140</v>
      </c>
      <c r="E136" s="244" t="s">
        <v>1</v>
      </c>
      <c r="F136" s="245" t="s">
        <v>227</v>
      </c>
      <c r="G136" s="243"/>
      <c r="H136" s="246">
        <v>0.2</v>
      </c>
      <c r="I136" s="247"/>
      <c r="J136" s="243"/>
      <c r="K136" s="243"/>
      <c r="L136" s="248"/>
      <c r="M136" s="249"/>
      <c r="N136" s="250"/>
      <c r="O136" s="250"/>
      <c r="P136" s="250"/>
      <c r="Q136" s="250"/>
      <c r="R136" s="250"/>
      <c r="S136" s="250"/>
      <c r="T136" s="251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2" t="s">
        <v>140</v>
      </c>
      <c r="AU136" s="252" t="s">
        <v>92</v>
      </c>
      <c r="AV136" s="14" t="s">
        <v>92</v>
      </c>
      <c r="AW136" s="14" t="s">
        <v>36</v>
      </c>
      <c r="AX136" s="14" t="s">
        <v>82</v>
      </c>
      <c r="AY136" s="252" t="s">
        <v>130</v>
      </c>
    </row>
    <row r="137" spans="1:51" s="15" customFormat="1" ht="12">
      <c r="A137" s="15"/>
      <c r="B137" s="253"/>
      <c r="C137" s="254"/>
      <c r="D137" s="233" t="s">
        <v>140</v>
      </c>
      <c r="E137" s="255" t="s">
        <v>1</v>
      </c>
      <c r="F137" s="256" t="s">
        <v>144</v>
      </c>
      <c r="G137" s="254"/>
      <c r="H137" s="257">
        <v>0.2</v>
      </c>
      <c r="I137" s="258"/>
      <c r="J137" s="254"/>
      <c r="K137" s="254"/>
      <c r="L137" s="259"/>
      <c r="M137" s="260"/>
      <c r="N137" s="261"/>
      <c r="O137" s="261"/>
      <c r="P137" s="261"/>
      <c r="Q137" s="261"/>
      <c r="R137" s="261"/>
      <c r="S137" s="261"/>
      <c r="T137" s="262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T137" s="263" t="s">
        <v>140</v>
      </c>
      <c r="AU137" s="263" t="s">
        <v>92</v>
      </c>
      <c r="AV137" s="15" t="s">
        <v>138</v>
      </c>
      <c r="AW137" s="15" t="s">
        <v>36</v>
      </c>
      <c r="AX137" s="15" t="s">
        <v>90</v>
      </c>
      <c r="AY137" s="263" t="s">
        <v>130</v>
      </c>
    </row>
    <row r="138" spans="1:65" s="2" customFormat="1" ht="24.15" customHeight="1">
      <c r="A138" s="38"/>
      <c r="B138" s="39"/>
      <c r="C138" s="218" t="s">
        <v>163</v>
      </c>
      <c r="D138" s="218" t="s">
        <v>133</v>
      </c>
      <c r="E138" s="219" t="s">
        <v>228</v>
      </c>
      <c r="F138" s="220" t="s">
        <v>229</v>
      </c>
      <c r="G138" s="221" t="s">
        <v>224</v>
      </c>
      <c r="H138" s="222">
        <v>0.2</v>
      </c>
      <c r="I138" s="223"/>
      <c r="J138" s="224">
        <f>ROUND(I138*H138,2)</f>
        <v>0</v>
      </c>
      <c r="K138" s="220" t="s">
        <v>137</v>
      </c>
      <c r="L138" s="44"/>
      <c r="M138" s="225" t="s">
        <v>1</v>
      </c>
      <c r="N138" s="226" t="s">
        <v>47</v>
      </c>
      <c r="O138" s="91"/>
      <c r="P138" s="227">
        <f>O138*H138</f>
        <v>0</v>
      </c>
      <c r="Q138" s="227">
        <v>0</v>
      </c>
      <c r="R138" s="227">
        <f>Q138*H138</f>
        <v>0</v>
      </c>
      <c r="S138" s="227">
        <v>0</v>
      </c>
      <c r="T138" s="228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29" t="s">
        <v>138</v>
      </c>
      <c r="AT138" s="229" t="s">
        <v>133</v>
      </c>
      <c r="AU138" s="229" t="s">
        <v>92</v>
      </c>
      <c r="AY138" s="17" t="s">
        <v>130</v>
      </c>
      <c r="BE138" s="230">
        <f>IF(N138="základní",J138,0)</f>
        <v>0</v>
      </c>
      <c r="BF138" s="230">
        <f>IF(N138="snížená",J138,0)</f>
        <v>0</v>
      </c>
      <c r="BG138" s="230">
        <f>IF(N138="zákl. přenesená",J138,0)</f>
        <v>0</v>
      </c>
      <c r="BH138" s="230">
        <f>IF(N138="sníž. přenesená",J138,0)</f>
        <v>0</v>
      </c>
      <c r="BI138" s="230">
        <f>IF(N138="nulová",J138,0)</f>
        <v>0</v>
      </c>
      <c r="BJ138" s="17" t="s">
        <v>90</v>
      </c>
      <c r="BK138" s="230">
        <f>ROUND(I138*H138,2)</f>
        <v>0</v>
      </c>
      <c r="BL138" s="17" t="s">
        <v>138</v>
      </c>
      <c r="BM138" s="229" t="s">
        <v>230</v>
      </c>
    </row>
    <row r="139" spans="1:65" s="2" customFormat="1" ht="33" customHeight="1">
      <c r="A139" s="38"/>
      <c r="B139" s="39"/>
      <c r="C139" s="218" t="s">
        <v>168</v>
      </c>
      <c r="D139" s="218" t="s">
        <v>133</v>
      </c>
      <c r="E139" s="219" t="s">
        <v>231</v>
      </c>
      <c r="F139" s="220" t="s">
        <v>232</v>
      </c>
      <c r="G139" s="221" t="s">
        <v>224</v>
      </c>
      <c r="H139" s="222">
        <v>0.2</v>
      </c>
      <c r="I139" s="223"/>
      <c r="J139" s="224">
        <f>ROUND(I139*H139,2)</f>
        <v>0</v>
      </c>
      <c r="K139" s="220" t="s">
        <v>137</v>
      </c>
      <c r="L139" s="44"/>
      <c r="M139" s="225" t="s">
        <v>1</v>
      </c>
      <c r="N139" s="226" t="s">
        <v>47</v>
      </c>
      <c r="O139" s="91"/>
      <c r="P139" s="227">
        <f>O139*H139</f>
        <v>0</v>
      </c>
      <c r="Q139" s="227">
        <v>0</v>
      </c>
      <c r="R139" s="227">
        <f>Q139*H139</f>
        <v>0</v>
      </c>
      <c r="S139" s="227">
        <v>0</v>
      </c>
      <c r="T139" s="228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29" t="s">
        <v>138</v>
      </c>
      <c r="AT139" s="229" t="s">
        <v>133</v>
      </c>
      <c r="AU139" s="229" t="s">
        <v>92</v>
      </c>
      <c r="AY139" s="17" t="s">
        <v>130</v>
      </c>
      <c r="BE139" s="230">
        <f>IF(N139="základní",J139,0)</f>
        <v>0</v>
      </c>
      <c r="BF139" s="230">
        <f>IF(N139="snížená",J139,0)</f>
        <v>0</v>
      </c>
      <c r="BG139" s="230">
        <f>IF(N139="zákl. přenesená",J139,0)</f>
        <v>0</v>
      </c>
      <c r="BH139" s="230">
        <f>IF(N139="sníž. přenesená",J139,0)</f>
        <v>0</v>
      </c>
      <c r="BI139" s="230">
        <f>IF(N139="nulová",J139,0)</f>
        <v>0</v>
      </c>
      <c r="BJ139" s="17" t="s">
        <v>90</v>
      </c>
      <c r="BK139" s="230">
        <f>ROUND(I139*H139,2)</f>
        <v>0</v>
      </c>
      <c r="BL139" s="17" t="s">
        <v>138</v>
      </c>
      <c r="BM139" s="229" t="s">
        <v>233</v>
      </c>
    </row>
    <row r="140" spans="1:65" s="2" customFormat="1" ht="24.15" customHeight="1">
      <c r="A140" s="38"/>
      <c r="B140" s="39"/>
      <c r="C140" s="218" t="s">
        <v>172</v>
      </c>
      <c r="D140" s="218" t="s">
        <v>133</v>
      </c>
      <c r="E140" s="219" t="s">
        <v>234</v>
      </c>
      <c r="F140" s="220" t="s">
        <v>235</v>
      </c>
      <c r="G140" s="221" t="s">
        <v>224</v>
      </c>
      <c r="H140" s="222">
        <v>0.2</v>
      </c>
      <c r="I140" s="223"/>
      <c r="J140" s="224">
        <f>ROUND(I140*H140,2)</f>
        <v>0</v>
      </c>
      <c r="K140" s="220" t="s">
        <v>137</v>
      </c>
      <c r="L140" s="44"/>
      <c r="M140" s="225" t="s">
        <v>1</v>
      </c>
      <c r="N140" s="226" t="s">
        <v>47</v>
      </c>
      <c r="O140" s="91"/>
      <c r="P140" s="227">
        <f>O140*H140</f>
        <v>0</v>
      </c>
      <c r="Q140" s="227">
        <v>0</v>
      </c>
      <c r="R140" s="227">
        <f>Q140*H140</f>
        <v>0</v>
      </c>
      <c r="S140" s="227">
        <v>0</v>
      </c>
      <c r="T140" s="228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29" t="s">
        <v>138</v>
      </c>
      <c r="AT140" s="229" t="s">
        <v>133</v>
      </c>
      <c r="AU140" s="229" t="s">
        <v>92</v>
      </c>
      <c r="AY140" s="17" t="s">
        <v>130</v>
      </c>
      <c r="BE140" s="230">
        <f>IF(N140="základní",J140,0)</f>
        <v>0</v>
      </c>
      <c r="BF140" s="230">
        <f>IF(N140="snížená",J140,0)</f>
        <v>0</v>
      </c>
      <c r="BG140" s="230">
        <f>IF(N140="zákl. přenesená",J140,0)</f>
        <v>0</v>
      </c>
      <c r="BH140" s="230">
        <f>IF(N140="sníž. přenesená",J140,0)</f>
        <v>0</v>
      </c>
      <c r="BI140" s="230">
        <f>IF(N140="nulová",J140,0)</f>
        <v>0</v>
      </c>
      <c r="BJ140" s="17" t="s">
        <v>90</v>
      </c>
      <c r="BK140" s="230">
        <f>ROUND(I140*H140,2)</f>
        <v>0</v>
      </c>
      <c r="BL140" s="17" t="s">
        <v>138</v>
      </c>
      <c r="BM140" s="229" t="s">
        <v>236</v>
      </c>
    </row>
    <row r="141" spans="1:65" s="2" customFormat="1" ht="16.5" customHeight="1">
      <c r="A141" s="38"/>
      <c r="B141" s="39"/>
      <c r="C141" s="218" t="s">
        <v>176</v>
      </c>
      <c r="D141" s="218" t="s">
        <v>133</v>
      </c>
      <c r="E141" s="219" t="s">
        <v>237</v>
      </c>
      <c r="F141" s="220" t="s">
        <v>238</v>
      </c>
      <c r="G141" s="221" t="s">
        <v>136</v>
      </c>
      <c r="H141" s="222">
        <v>1</v>
      </c>
      <c r="I141" s="223"/>
      <c r="J141" s="224">
        <f>ROUND(I141*H141,2)</f>
        <v>0</v>
      </c>
      <c r="K141" s="220" t="s">
        <v>137</v>
      </c>
      <c r="L141" s="44"/>
      <c r="M141" s="225" t="s">
        <v>1</v>
      </c>
      <c r="N141" s="226" t="s">
        <v>47</v>
      </c>
      <c r="O141" s="91"/>
      <c r="P141" s="227">
        <f>O141*H141</f>
        <v>0</v>
      </c>
      <c r="Q141" s="227">
        <v>0.01607</v>
      </c>
      <c r="R141" s="227">
        <f>Q141*H141</f>
        <v>0.01607</v>
      </c>
      <c r="S141" s="227">
        <v>0</v>
      </c>
      <c r="T141" s="228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29" t="s">
        <v>138</v>
      </c>
      <c r="AT141" s="229" t="s">
        <v>133</v>
      </c>
      <c r="AU141" s="229" t="s">
        <v>92</v>
      </c>
      <c r="AY141" s="17" t="s">
        <v>130</v>
      </c>
      <c r="BE141" s="230">
        <f>IF(N141="základní",J141,0)</f>
        <v>0</v>
      </c>
      <c r="BF141" s="230">
        <f>IF(N141="snížená",J141,0)</f>
        <v>0</v>
      </c>
      <c r="BG141" s="230">
        <f>IF(N141="zákl. přenesená",J141,0)</f>
        <v>0</v>
      </c>
      <c r="BH141" s="230">
        <f>IF(N141="sníž. přenesená",J141,0)</f>
        <v>0</v>
      </c>
      <c r="BI141" s="230">
        <f>IF(N141="nulová",J141,0)</f>
        <v>0</v>
      </c>
      <c r="BJ141" s="17" t="s">
        <v>90</v>
      </c>
      <c r="BK141" s="230">
        <f>ROUND(I141*H141,2)</f>
        <v>0</v>
      </c>
      <c r="BL141" s="17" t="s">
        <v>138</v>
      </c>
      <c r="BM141" s="229" t="s">
        <v>239</v>
      </c>
    </row>
    <row r="142" spans="1:65" s="2" customFormat="1" ht="16.5" customHeight="1">
      <c r="A142" s="38"/>
      <c r="B142" s="39"/>
      <c r="C142" s="218" t="s">
        <v>131</v>
      </c>
      <c r="D142" s="218" t="s">
        <v>133</v>
      </c>
      <c r="E142" s="219" t="s">
        <v>240</v>
      </c>
      <c r="F142" s="220" t="s">
        <v>241</v>
      </c>
      <c r="G142" s="221" t="s">
        <v>136</v>
      </c>
      <c r="H142" s="222">
        <v>1</v>
      </c>
      <c r="I142" s="223"/>
      <c r="J142" s="224">
        <f>ROUND(I142*H142,2)</f>
        <v>0</v>
      </c>
      <c r="K142" s="220" t="s">
        <v>137</v>
      </c>
      <c r="L142" s="44"/>
      <c r="M142" s="225" t="s">
        <v>1</v>
      </c>
      <c r="N142" s="226" t="s">
        <v>47</v>
      </c>
      <c r="O142" s="91"/>
      <c r="P142" s="227">
        <f>O142*H142</f>
        <v>0</v>
      </c>
      <c r="Q142" s="227">
        <v>0</v>
      </c>
      <c r="R142" s="227">
        <f>Q142*H142</f>
        <v>0</v>
      </c>
      <c r="S142" s="227">
        <v>0</v>
      </c>
      <c r="T142" s="228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29" t="s">
        <v>138</v>
      </c>
      <c r="AT142" s="229" t="s">
        <v>133</v>
      </c>
      <c r="AU142" s="229" t="s">
        <v>92</v>
      </c>
      <c r="AY142" s="17" t="s">
        <v>130</v>
      </c>
      <c r="BE142" s="230">
        <f>IF(N142="základní",J142,0)</f>
        <v>0</v>
      </c>
      <c r="BF142" s="230">
        <f>IF(N142="snížená",J142,0)</f>
        <v>0</v>
      </c>
      <c r="BG142" s="230">
        <f>IF(N142="zákl. přenesená",J142,0)</f>
        <v>0</v>
      </c>
      <c r="BH142" s="230">
        <f>IF(N142="sníž. přenesená",J142,0)</f>
        <v>0</v>
      </c>
      <c r="BI142" s="230">
        <f>IF(N142="nulová",J142,0)</f>
        <v>0</v>
      </c>
      <c r="BJ142" s="17" t="s">
        <v>90</v>
      </c>
      <c r="BK142" s="230">
        <f>ROUND(I142*H142,2)</f>
        <v>0</v>
      </c>
      <c r="BL142" s="17" t="s">
        <v>138</v>
      </c>
      <c r="BM142" s="229" t="s">
        <v>242</v>
      </c>
    </row>
    <row r="143" spans="1:65" s="2" customFormat="1" ht="16.5" customHeight="1">
      <c r="A143" s="38"/>
      <c r="B143" s="39"/>
      <c r="C143" s="218" t="s">
        <v>183</v>
      </c>
      <c r="D143" s="218" t="s">
        <v>133</v>
      </c>
      <c r="E143" s="219" t="s">
        <v>243</v>
      </c>
      <c r="F143" s="220" t="s">
        <v>244</v>
      </c>
      <c r="G143" s="221" t="s">
        <v>166</v>
      </c>
      <c r="H143" s="222">
        <v>0.004</v>
      </c>
      <c r="I143" s="223"/>
      <c r="J143" s="224">
        <f>ROUND(I143*H143,2)</f>
        <v>0</v>
      </c>
      <c r="K143" s="220" t="s">
        <v>137</v>
      </c>
      <c r="L143" s="44"/>
      <c r="M143" s="225" t="s">
        <v>1</v>
      </c>
      <c r="N143" s="226" t="s">
        <v>47</v>
      </c>
      <c r="O143" s="91"/>
      <c r="P143" s="227">
        <f>O143*H143</f>
        <v>0</v>
      </c>
      <c r="Q143" s="227">
        <v>1.04161</v>
      </c>
      <c r="R143" s="227">
        <f>Q143*H143</f>
        <v>0.0041664399999999996</v>
      </c>
      <c r="S143" s="227">
        <v>0</v>
      </c>
      <c r="T143" s="228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29" t="s">
        <v>138</v>
      </c>
      <c r="AT143" s="229" t="s">
        <v>133</v>
      </c>
      <c r="AU143" s="229" t="s">
        <v>92</v>
      </c>
      <c r="AY143" s="17" t="s">
        <v>130</v>
      </c>
      <c r="BE143" s="230">
        <f>IF(N143="základní",J143,0)</f>
        <v>0</v>
      </c>
      <c r="BF143" s="230">
        <f>IF(N143="snížená",J143,0)</f>
        <v>0</v>
      </c>
      <c r="BG143" s="230">
        <f>IF(N143="zákl. přenesená",J143,0)</f>
        <v>0</v>
      </c>
      <c r="BH143" s="230">
        <f>IF(N143="sníž. přenesená",J143,0)</f>
        <v>0</v>
      </c>
      <c r="BI143" s="230">
        <f>IF(N143="nulová",J143,0)</f>
        <v>0</v>
      </c>
      <c r="BJ143" s="17" t="s">
        <v>90</v>
      </c>
      <c r="BK143" s="230">
        <f>ROUND(I143*H143,2)</f>
        <v>0</v>
      </c>
      <c r="BL143" s="17" t="s">
        <v>138</v>
      </c>
      <c r="BM143" s="229" t="s">
        <v>245</v>
      </c>
    </row>
    <row r="144" spans="1:63" s="12" customFormat="1" ht="22.8" customHeight="1">
      <c r="A144" s="12"/>
      <c r="B144" s="202"/>
      <c r="C144" s="203"/>
      <c r="D144" s="204" t="s">
        <v>81</v>
      </c>
      <c r="E144" s="216" t="s">
        <v>246</v>
      </c>
      <c r="F144" s="216" t="s">
        <v>247</v>
      </c>
      <c r="G144" s="203"/>
      <c r="H144" s="203"/>
      <c r="I144" s="206"/>
      <c r="J144" s="217">
        <f>BK144</f>
        <v>0</v>
      </c>
      <c r="K144" s="203"/>
      <c r="L144" s="208"/>
      <c r="M144" s="209"/>
      <c r="N144" s="210"/>
      <c r="O144" s="210"/>
      <c r="P144" s="211">
        <f>P145</f>
        <v>0</v>
      </c>
      <c r="Q144" s="210"/>
      <c r="R144" s="211">
        <f>R145</f>
        <v>0</v>
      </c>
      <c r="S144" s="210"/>
      <c r="T144" s="212">
        <f>T145</f>
        <v>0</v>
      </c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R144" s="213" t="s">
        <v>90</v>
      </c>
      <c r="AT144" s="214" t="s">
        <v>81</v>
      </c>
      <c r="AU144" s="214" t="s">
        <v>90</v>
      </c>
      <c r="AY144" s="213" t="s">
        <v>130</v>
      </c>
      <c r="BK144" s="215">
        <f>BK145</f>
        <v>0</v>
      </c>
    </row>
    <row r="145" spans="1:65" s="2" customFormat="1" ht="21.75" customHeight="1">
      <c r="A145" s="38"/>
      <c r="B145" s="39"/>
      <c r="C145" s="218" t="s">
        <v>188</v>
      </c>
      <c r="D145" s="218" t="s">
        <v>133</v>
      </c>
      <c r="E145" s="219" t="s">
        <v>248</v>
      </c>
      <c r="F145" s="220" t="s">
        <v>249</v>
      </c>
      <c r="G145" s="221" t="s">
        <v>166</v>
      </c>
      <c r="H145" s="222">
        <v>0.722</v>
      </c>
      <c r="I145" s="223"/>
      <c r="J145" s="224">
        <f>ROUND(I145*H145,2)</f>
        <v>0</v>
      </c>
      <c r="K145" s="220" t="s">
        <v>137</v>
      </c>
      <c r="L145" s="44"/>
      <c r="M145" s="225" t="s">
        <v>1</v>
      </c>
      <c r="N145" s="226" t="s">
        <v>47</v>
      </c>
      <c r="O145" s="91"/>
      <c r="P145" s="227">
        <f>O145*H145</f>
        <v>0</v>
      </c>
      <c r="Q145" s="227">
        <v>0</v>
      </c>
      <c r="R145" s="227">
        <f>Q145*H145</f>
        <v>0</v>
      </c>
      <c r="S145" s="227">
        <v>0</v>
      </c>
      <c r="T145" s="228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29" t="s">
        <v>138</v>
      </c>
      <c r="AT145" s="229" t="s">
        <v>133</v>
      </c>
      <c r="AU145" s="229" t="s">
        <v>92</v>
      </c>
      <c r="AY145" s="17" t="s">
        <v>130</v>
      </c>
      <c r="BE145" s="230">
        <f>IF(N145="základní",J145,0)</f>
        <v>0</v>
      </c>
      <c r="BF145" s="230">
        <f>IF(N145="snížená",J145,0)</f>
        <v>0</v>
      </c>
      <c r="BG145" s="230">
        <f>IF(N145="zákl. přenesená",J145,0)</f>
        <v>0</v>
      </c>
      <c r="BH145" s="230">
        <f>IF(N145="sníž. přenesená",J145,0)</f>
        <v>0</v>
      </c>
      <c r="BI145" s="230">
        <f>IF(N145="nulová",J145,0)</f>
        <v>0</v>
      </c>
      <c r="BJ145" s="17" t="s">
        <v>90</v>
      </c>
      <c r="BK145" s="230">
        <f>ROUND(I145*H145,2)</f>
        <v>0</v>
      </c>
      <c r="BL145" s="17" t="s">
        <v>138</v>
      </c>
      <c r="BM145" s="229" t="s">
        <v>250</v>
      </c>
    </row>
    <row r="146" spans="1:63" s="12" customFormat="1" ht="25.9" customHeight="1">
      <c r="A146" s="12"/>
      <c r="B146" s="202"/>
      <c r="C146" s="203"/>
      <c r="D146" s="204" t="s">
        <v>81</v>
      </c>
      <c r="E146" s="205" t="s">
        <v>192</v>
      </c>
      <c r="F146" s="205" t="s">
        <v>193</v>
      </c>
      <c r="G146" s="203"/>
      <c r="H146" s="203"/>
      <c r="I146" s="206"/>
      <c r="J146" s="207">
        <f>BK146</f>
        <v>0</v>
      </c>
      <c r="K146" s="203"/>
      <c r="L146" s="208"/>
      <c r="M146" s="209"/>
      <c r="N146" s="210"/>
      <c r="O146" s="210"/>
      <c r="P146" s="211">
        <f>P147+P158+P178</f>
        <v>0</v>
      </c>
      <c r="Q146" s="210"/>
      <c r="R146" s="211">
        <f>R147+R158+R178</f>
        <v>0.18693</v>
      </c>
      <c r="S146" s="210"/>
      <c r="T146" s="212">
        <f>T147+T158+T178</f>
        <v>0.132275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92</v>
      </c>
      <c r="AT146" s="214" t="s">
        <v>81</v>
      </c>
      <c r="AU146" s="214" t="s">
        <v>82</v>
      </c>
      <c r="AY146" s="213" t="s">
        <v>130</v>
      </c>
      <c r="BK146" s="215">
        <f>BK147+BK158+BK178</f>
        <v>0</v>
      </c>
    </row>
    <row r="147" spans="1:63" s="12" customFormat="1" ht="22.8" customHeight="1">
      <c r="A147" s="12"/>
      <c r="B147" s="202"/>
      <c r="C147" s="203"/>
      <c r="D147" s="204" t="s">
        <v>81</v>
      </c>
      <c r="E147" s="216" t="s">
        <v>194</v>
      </c>
      <c r="F147" s="216" t="s">
        <v>195</v>
      </c>
      <c r="G147" s="203"/>
      <c r="H147" s="203"/>
      <c r="I147" s="206"/>
      <c r="J147" s="217">
        <f>BK147</f>
        <v>0</v>
      </c>
      <c r="K147" s="203"/>
      <c r="L147" s="208"/>
      <c r="M147" s="209"/>
      <c r="N147" s="210"/>
      <c r="O147" s="210"/>
      <c r="P147" s="211">
        <f>SUM(P148:P157)</f>
        <v>0</v>
      </c>
      <c r="Q147" s="210"/>
      <c r="R147" s="211">
        <f>SUM(R148:R157)</f>
        <v>0.14985</v>
      </c>
      <c r="S147" s="210"/>
      <c r="T147" s="212">
        <f>SUM(T148:T157)</f>
        <v>0.132275</v>
      </c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R147" s="213" t="s">
        <v>92</v>
      </c>
      <c r="AT147" s="214" t="s">
        <v>81</v>
      </c>
      <c r="AU147" s="214" t="s">
        <v>90</v>
      </c>
      <c r="AY147" s="213" t="s">
        <v>130</v>
      </c>
      <c r="BK147" s="215">
        <f>SUM(BK148:BK157)</f>
        <v>0</v>
      </c>
    </row>
    <row r="148" spans="1:65" s="2" customFormat="1" ht="16.5" customHeight="1">
      <c r="A148" s="38"/>
      <c r="B148" s="39"/>
      <c r="C148" s="218" t="s">
        <v>8</v>
      </c>
      <c r="D148" s="218" t="s">
        <v>133</v>
      </c>
      <c r="E148" s="219" t="s">
        <v>251</v>
      </c>
      <c r="F148" s="220" t="s">
        <v>252</v>
      </c>
      <c r="G148" s="221" t="s">
        <v>136</v>
      </c>
      <c r="H148" s="222">
        <v>1.75</v>
      </c>
      <c r="I148" s="223"/>
      <c r="J148" s="224">
        <f>ROUND(I148*H148,2)</f>
        <v>0</v>
      </c>
      <c r="K148" s="220" t="s">
        <v>137</v>
      </c>
      <c r="L148" s="44"/>
      <c r="M148" s="225" t="s">
        <v>1</v>
      </c>
      <c r="N148" s="226" t="s">
        <v>47</v>
      </c>
      <c r="O148" s="91"/>
      <c r="P148" s="227">
        <f>O148*H148</f>
        <v>0</v>
      </c>
      <c r="Q148" s="227">
        <v>0</v>
      </c>
      <c r="R148" s="227">
        <f>Q148*H148</f>
        <v>0</v>
      </c>
      <c r="S148" s="227">
        <v>0</v>
      </c>
      <c r="T148" s="228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29" t="s">
        <v>198</v>
      </c>
      <c r="AT148" s="229" t="s">
        <v>133</v>
      </c>
      <c r="AU148" s="229" t="s">
        <v>92</v>
      </c>
      <c r="AY148" s="17" t="s">
        <v>130</v>
      </c>
      <c r="BE148" s="230">
        <f>IF(N148="základní",J148,0)</f>
        <v>0</v>
      </c>
      <c r="BF148" s="230">
        <f>IF(N148="snížená",J148,0)</f>
        <v>0</v>
      </c>
      <c r="BG148" s="230">
        <f>IF(N148="zákl. přenesená",J148,0)</f>
        <v>0</v>
      </c>
      <c r="BH148" s="230">
        <f>IF(N148="sníž. přenesená",J148,0)</f>
        <v>0</v>
      </c>
      <c r="BI148" s="230">
        <f>IF(N148="nulová",J148,0)</f>
        <v>0</v>
      </c>
      <c r="BJ148" s="17" t="s">
        <v>90</v>
      </c>
      <c r="BK148" s="230">
        <f>ROUND(I148*H148,2)</f>
        <v>0</v>
      </c>
      <c r="BL148" s="17" t="s">
        <v>198</v>
      </c>
      <c r="BM148" s="229" t="s">
        <v>253</v>
      </c>
    </row>
    <row r="149" spans="1:65" s="2" customFormat="1" ht="16.5" customHeight="1">
      <c r="A149" s="38"/>
      <c r="B149" s="39"/>
      <c r="C149" s="218" t="s">
        <v>254</v>
      </c>
      <c r="D149" s="218" t="s">
        <v>133</v>
      </c>
      <c r="E149" s="219" t="s">
        <v>255</v>
      </c>
      <c r="F149" s="220" t="s">
        <v>256</v>
      </c>
      <c r="G149" s="221" t="s">
        <v>136</v>
      </c>
      <c r="H149" s="222">
        <v>1.75</v>
      </c>
      <c r="I149" s="223"/>
      <c r="J149" s="224">
        <f>ROUND(I149*H149,2)</f>
        <v>0</v>
      </c>
      <c r="K149" s="220" t="s">
        <v>137</v>
      </c>
      <c r="L149" s="44"/>
      <c r="M149" s="225" t="s">
        <v>1</v>
      </c>
      <c r="N149" s="226" t="s">
        <v>47</v>
      </c>
      <c r="O149" s="91"/>
      <c r="P149" s="227">
        <f>O149*H149</f>
        <v>0</v>
      </c>
      <c r="Q149" s="227">
        <v>0.0003</v>
      </c>
      <c r="R149" s="227">
        <f>Q149*H149</f>
        <v>0.000525</v>
      </c>
      <c r="S149" s="227">
        <v>0</v>
      </c>
      <c r="T149" s="228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29" t="s">
        <v>198</v>
      </c>
      <c r="AT149" s="229" t="s">
        <v>133</v>
      </c>
      <c r="AU149" s="229" t="s">
        <v>92</v>
      </c>
      <c r="AY149" s="17" t="s">
        <v>130</v>
      </c>
      <c r="BE149" s="230">
        <f>IF(N149="základní",J149,0)</f>
        <v>0</v>
      </c>
      <c r="BF149" s="230">
        <f>IF(N149="snížená",J149,0)</f>
        <v>0</v>
      </c>
      <c r="BG149" s="230">
        <f>IF(N149="zákl. přenesená",J149,0)</f>
        <v>0</v>
      </c>
      <c r="BH149" s="230">
        <f>IF(N149="sníž. přenesená",J149,0)</f>
        <v>0</v>
      </c>
      <c r="BI149" s="230">
        <f>IF(N149="nulová",J149,0)</f>
        <v>0</v>
      </c>
      <c r="BJ149" s="17" t="s">
        <v>90</v>
      </c>
      <c r="BK149" s="230">
        <f>ROUND(I149*H149,2)</f>
        <v>0</v>
      </c>
      <c r="BL149" s="17" t="s">
        <v>198</v>
      </c>
      <c r="BM149" s="229" t="s">
        <v>257</v>
      </c>
    </row>
    <row r="150" spans="1:65" s="2" customFormat="1" ht="24.15" customHeight="1">
      <c r="A150" s="38"/>
      <c r="B150" s="39"/>
      <c r="C150" s="218" t="s">
        <v>258</v>
      </c>
      <c r="D150" s="218" t="s">
        <v>133</v>
      </c>
      <c r="E150" s="219" t="s">
        <v>259</v>
      </c>
      <c r="F150" s="220" t="s">
        <v>260</v>
      </c>
      <c r="G150" s="221" t="s">
        <v>220</v>
      </c>
      <c r="H150" s="222">
        <v>20</v>
      </c>
      <c r="I150" s="223"/>
      <c r="J150" s="224">
        <f>ROUND(I150*H150,2)</f>
        <v>0</v>
      </c>
      <c r="K150" s="220" t="s">
        <v>137</v>
      </c>
      <c r="L150" s="44"/>
      <c r="M150" s="225" t="s">
        <v>1</v>
      </c>
      <c r="N150" s="226" t="s">
        <v>47</v>
      </c>
      <c r="O150" s="91"/>
      <c r="P150" s="227">
        <f>O150*H150</f>
        <v>0</v>
      </c>
      <c r="Q150" s="227">
        <v>0.00055</v>
      </c>
      <c r="R150" s="227">
        <f>Q150*H150</f>
        <v>0.011000000000000001</v>
      </c>
      <c r="S150" s="227">
        <v>0.0065</v>
      </c>
      <c r="T150" s="228">
        <f>S150*H150</f>
        <v>0.13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29" t="s">
        <v>198</v>
      </c>
      <c r="AT150" s="229" t="s">
        <v>133</v>
      </c>
      <c r="AU150" s="229" t="s">
        <v>92</v>
      </c>
      <c r="AY150" s="17" t="s">
        <v>130</v>
      </c>
      <c r="BE150" s="230">
        <f>IF(N150="základní",J150,0)</f>
        <v>0</v>
      </c>
      <c r="BF150" s="230">
        <f>IF(N150="snížená",J150,0)</f>
        <v>0</v>
      </c>
      <c r="BG150" s="230">
        <f>IF(N150="zákl. přenesená",J150,0)</f>
        <v>0</v>
      </c>
      <c r="BH150" s="230">
        <f>IF(N150="sníž. přenesená",J150,0)</f>
        <v>0</v>
      </c>
      <c r="BI150" s="230">
        <f>IF(N150="nulová",J150,0)</f>
        <v>0</v>
      </c>
      <c r="BJ150" s="17" t="s">
        <v>90</v>
      </c>
      <c r="BK150" s="230">
        <f>ROUND(I150*H150,2)</f>
        <v>0</v>
      </c>
      <c r="BL150" s="17" t="s">
        <v>198</v>
      </c>
      <c r="BM150" s="229" t="s">
        <v>261</v>
      </c>
    </row>
    <row r="151" spans="1:65" s="2" customFormat="1" ht="16.5" customHeight="1">
      <c r="A151" s="38"/>
      <c r="B151" s="39"/>
      <c r="C151" s="267" t="s">
        <v>262</v>
      </c>
      <c r="D151" s="267" t="s">
        <v>263</v>
      </c>
      <c r="E151" s="268" t="s">
        <v>264</v>
      </c>
      <c r="F151" s="269" t="s">
        <v>265</v>
      </c>
      <c r="G151" s="270" t="s">
        <v>136</v>
      </c>
      <c r="H151" s="271">
        <v>1.925</v>
      </c>
      <c r="I151" s="272"/>
      <c r="J151" s="273">
        <f>ROUND(I151*H151,2)</f>
        <v>0</v>
      </c>
      <c r="K151" s="269" t="s">
        <v>137</v>
      </c>
      <c r="L151" s="274"/>
      <c r="M151" s="275" t="s">
        <v>1</v>
      </c>
      <c r="N151" s="276" t="s">
        <v>47</v>
      </c>
      <c r="O151" s="91"/>
      <c r="P151" s="227">
        <f>O151*H151</f>
        <v>0</v>
      </c>
      <c r="Q151" s="227">
        <v>0.07</v>
      </c>
      <c r="R151" s="227">
        <f>Q151*H151</f>
        <v>0.13475</v>
      </c>
      <c r="S151" s="227">
        <v>0</v>
      </c>
      <c r="T151" s="228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29" t="s">
        <v>266</v>
      </c>
      <c r="AT151" s="229" t="s">
        <v>263</v>
      </c>
      <c r="AU151" s="229" t="s">
        <v>92</v>
      </c>
      <c r="AY151" s="17" t="s">
        <v>130</v>
      </c>
      <c r="BE151" s="230">
        <f>IF(N151="základní",J151,0)</f>
        <v>0</v>
      </c>
      <c r="BF151" s="230">
        <f>IF(N151="snížená",J151,0)</f>
        <v>0</v>
      </c>
      <c r="BG151" s="230">
        <f>IF(N151="zákl. přenesená",J151,0)</f>
        <v>0</v>
      </c>
      <c r="BH151" s="230">
        <f>IF(N151="sníž. přenesená",J151,0)</f>
        <v>0</v>
      </c>
      <c r="BI151" s="230">
        <f>IF(N151="nulová",J151,0)</f>
        <v>0</v>
      </c>
      <c r="BJ151" s="17" t="s">
        <v>90</v>
      </c>
      <c r="BK151" s="230">
        <f>ROUND(I151*H151,2)</f>
        <v>0</v>
      </c>
      <c r="BL151" s="17" t="s">
        <v>198</v>
      </c>
      <c r="BM151" s="229" t="s">
        <v>267</v>
      </c>
    </row>
    <row r="152" spans="1:51" s="14" customFormat="1" ht="12">
      <c r="A152" s="14"/>
      <c r="B152" s="242"/>
      <c r="C152" s="243"/>
      <c r="D152" s="233" t="s">
        <v>140</v>
      </c>
      <c r="E152" s="243"/>
      <c r="F152" s="245" t="s">
        <v>268</v>
      </c>
      <c r="G152" s="243"/>
      <c r="H152" s="246">
        <v>1.925</v>
      </c>
      <c r="I152" s="247"/>
      <c r="J152" s="243"/>
      <c r="K152" s="243"/>
      <c r="L152" s="248"/>
      <c r="M152" s="249"/>
      <c r="N152" s="250"/>
      <c r="O152" s="250"/>
      <c r="P152" s="250"/>
      <c r="Q152" s="250"/>
      <c r="R152" s="250"/>
      <c r="S152" s="250"/>
      <c r="T152" s="251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2" t="s">
        <v>140</v>
      </c>
      <c r="AU152" s="252" t="s">
        <v>92</v>
      </c>
      <c r="AV152" s="14" t="s">
        <v>92</v>
      </c>
      <c r="AW152" s="14" t="s">
        <v>4</v>
      </c>
      <c r="AX152" s="14" t="s">
        <v>90</v>
      </c>
      <c r="AY152" s="252" t="s">
        <v>130</v>
      </c>
    </row>
    <row r="153" spans="1:65" s="2" customFormat="1" ht="24.15" customHeight="1">
      <c r="A153" s="38"/>
      <c r="B153" s="39"/>
      <c r="C153" s="218" t="s">
        <v>198</v>
      </c>
      <c r="D153" s="218" t="s">
        <v>133</v>
      </c>
      <c r="E153" s="219" t="s">
        <v>269</v>
      </c>
      <c r="F153" s="220" t="s">
        <v>270</v>
      </c>
      <c r="G153" s="221" t="s">
        <v>136</v>
      </c>
      <c r="H153" s="222">
        <v>1.75</v>
      </c>
      <c r="I153" s="223"/>
      <c r="J153" s="224">
        <f>ROUND(I153*H153,2)</f>
        <v>0</v>
      </c>
      <c r="K153" s="220" t="s">
        <v>137</v>
      </c>
      <c r="L153" s="44"/>
      <c r="M153" s="225" t="s">
        <v>1</v>
      </c>
      <c r="N153" s="226" t="s">
        <v>47</v>
      </c>
      <c r="O153" s="91"/>
      <c r="P153" s="227">
        <f>O153*H153</f>
        <v>0</v>
      </c>
      <c r="Q153" s="227">
        <v>0.0013</v>
      </c>
      <c r="R153" s="227">
        <f>Q153*H153</f>
        <v>0.002275</v>
      </c>
      <c r="S153" s="227">
        <v>0.0013</v>
      </c>
      <c r="T153" s="228">
        <f>S153*H153</f>
        <v>0.002275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29" t="s">
        <v>198</v>
      </c>
      <c r="AT153" s="229" t="s">
        <v>133</v>
      </c>
      <c r="AU153" s="229" t="s">
        <v>92</v>
      </c>
      <c r="AY153" s="17" t="s">
        <v>130</v>
      </c>
      <c r="BE153" s="230">
        <f>IF(N153="základní",J153,0)</f>
        <v>0</v>
      </c>
      <c r="BF153" s="230">
        <f>IF(N153="snížená",J153,0)</f>
        <v>0</v>
      </c>
      <c r="BG153" s="230">
        <f>IF(N153="zákl. přenesená",J153,0)</f>
        <v>0</v>
      </c>
      <c r="BH153" s="230">
        <f>IF(N153="sníž. přenesená",J153,0)</f>
        <v>0</v>
      </c>
      <c r="BI153" s="230">
        <f>IF(N153="nulová",J153,0)</f>
        <v>0</v>
      </c>
      <c r="BJ153" s="17" t="s">
        <v>90</v>
      </c>
      <c r="BK153" s="230">
        <f>ROUND(I153*H153,2)</f>
        <v>0</v>
      </c>
      <c r="BL153" s="17" t="s">
        <v>198</v>
      </c>
      <c r="BM153" s="229" t="s">
        <v>271</v>
      </c>
    </row>
    <row r="154" spans="1:65" s="2" customFormat="1" ht="24.15" customHeight="1">
      <c r="A154" s="38"/>
      <c r="B154" s="39"/>
      <c r="C154" s="218" t="s">
        <v>272</v>
      </c>
      <c r="D154" s="218" t="s">
        <v>133</v>
      </c>
      <c r="E154" s="219" t="s">
        <v>273</v>
      </c>
      <c r="F154" s="220" t="s">
        <v>274</v>
      </c>
      <c r="G154" s="221" t="s">
        <v>136</v>
      </c>
      <c r="H154" s="222">
        <v>1.75</v>
      </c>
      <c r="I154" s="223"/>
      <c r="J154" s="224">
        <f>ROUND(I154*H154,2)</f>
        <v>0</v>
      </c>
      <c r="K154" s="220" t="s">
        <v>137</v>
      </c>
      <c r="L154" s="44"/>
      <c r="M154" s="225" t="s">
        <v>1</v>
      </c>
      <c r="N154" s="226" t="s">
        <v>47</v>
      </c>
      <c r="O154" s="91"/>
      <c r="P154" s="227">
        <f>O154*H154</f>
        <v>0</v>
      </c>
      <c r="Q154" s="227">
        <v>0</v>
      </c>
      <c r="R154" s="227">
        <f>Q154*H154</f>
        <v>0</v>
      </c>
      <c r="S154" s="227">
        <v>0</v>
      </c>
      <c r="T154" s="228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29" t="s">
        <v>198</v>
      </c>
      <c r="AT154" s="229" t="s">
        <v>133</v>
      </c>
      <c r="AU154" s="229" t="s">
        <v>92</v>
      </c>
      <c r="AY154" s="17" t="s">
        <v>130</v>
      </c>
      <c r="BE154" s="230">
        <f>IF(N154="základní",J154,0)</f>
        <v>0</v>
      </c>
      <c r="BF154" s="230">
        <f>IF(N154="snížená",J154,0)</f>
        <v>0</v>
      </c>
      <c r="BG154" s="230">
        <f>IF(N154="zákl. přenesená",J154,0)</f>
        <v>0</v>
      </c>
      <c r="BH154" s="230">
        <f>IF(N154="sníž. přenesená",J154,0)</f>
        <v>0</v>
      </c>
      <c r="BI154" s="230">
        <f>IF(N154="nulová",J154,0)</f>
        <v>0</v>
      </c>
      <c r="BJ154" s="17" t="s">
        <v>90</v>
      </c>
      <c r="BK154" s="230">
        <f>ROUND(I154*H154,2)</f>
        <v>0</v>
      </c>
      <c r="BL154" s="17" t="s">
        <v>198</v>
      </c>
      <c r="BM154" s="229" t="s">
        <v>275</v>
      </c>
    </row>
    <row r="155" spans="1:65" s="2" customFormat="1" ht="24.15" customHeight="1">
      <c r="A155" s="38"/>
      <c r="B155" s="39"/>
      <c r="C155" s="218" t="s">
        <v>276</v>
      </c>
      <c r="D155" s="218" t="s">
        <v>133</v>
      </c>
      <c r="E155" s="219" t="s">
        <v>277</v>
      </c>
      <c r="F155" s="220" t="s">
        <v>278</v>
      </c>
      <c r="G155" s="221" t="s">
        <v>136</v>
      </c>
      <c r="H155" s="222">
        <v>1.75</v>
      </c>
      <c r="I155" s="223"/>
      <c r="J155" s="224">
        <f>ROUND(I155*H155,2)</f>
        <v>0</v>
      </c>
      <c r="K155" s="220" t="s">
        <v>137</v>
      </c>
      <c r="L155" s="44"/>
      <c r="M155" s="225" t="s">
        <v>1</v>
      </c>
      <c r="N155" s="226" t="s">
        <v>47</v>
      </c>
      <c r="O155" s="91"/>
      <c r="P155" s="227">
        <f>O155*H155</f>
        <v>0</v>
      </c>
      <c r="Q155" s="227">
        <v>0</v>
      </c>
      <c r="R155" s="227">
        <f>Q155*H155</f>
        <v>0</v>
      </c>
      <c r="S155" s="227">
        <v>0</v>
      </c>
      <c r="T155" s="228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29" t="s">
        <v>198</v>
      </c>
      <c r="AT155" s="229" t="s">
        <v>133</v>
      </c>
      <c r="AU155" s="229" t="s">
        <v>92</v>
      </c>
      <c r="AY155" s="17" t="s">
        <v>130</v>
      </c>
      <c r="BE155" s="230">
        <f>IF(N155="základní",J155,0)</f>
        <v>0</v>
      </c>
      <c r="BF155" s="230">
        <f>IF(N155="snížená",J155,0)</f>
        <v>0</v>
      </c>
      <c r="BG155" s="230">
        <f>IF(N155="zákl. přenesená",J155,0)</f>
        <v>0</v>
      </c>
      <c r="BH155" s="230">
        <f>IF(N155="sníž. přenesená",J155,0)</f>
        <v>0</v>
      </c>
      <c r="BI155" s="230">
        <f>IF(N155="nulová",J155,0)</f>
        <v>0</v>
      </c>
      <c r="BJ155" s="17" t="s">
        <v>90</v>
      </c>
      <c r="BK155" s="230">
        <f>ROUND(I155*H155,2)</f>
        <v>0</v>
      </c>
      <c r="BL155" s="17" t="s">
        <v>198</v>
      </c>
      <c r="BM155" s="229" t="s">
        <v>279</v>
      </c>
    </row>
    <row r="156" spans="1:65" s="2" customFormat="1" ht="16.5" customHeight="1">
      <c r="A156" s="38"/>
      <c r="B156" s="39"/>
      <c r="C156" s="218" t="s">
        <v>280</v>
      </c>
      <c r="D156" s="218" t="s">
        <v>133</v>
      </c>
      <c r="E156" s="219" t="s">
        <v>281</v>
      </c>
      <c r="F156" s="220" t="s">
        <v>282</v>
      </c>
      <c r="G156" s="221" t="s">
        <v>147</v>
      </c>
      <c r="H156" s="222">
        <v>13</v>
      </c>
      <c r="I156" s="223"/>
      <c r="J156" s="224">
        <f>ROUND(I156*H156,2)</f>
        <v>0</v>
      </c>
      <c r="K156" s="220" t="s">
        <v>137</v>
      </c>
      <c r="L156" s="44"/>
      <c r="M156" s="225" t="s">
        <v>1</v>
      </c>
      <c r="N156" s="226" t="s">
        <v>47</v>
      </c>
      <c r="O156" s="91"/>
      <c r="P156" s="227">
        <f>O156*H156</f>
        <v>0</v>
      </c>
      <c r="Q156" s="227">
        <v>0.0001</v>
      </c>
      <c r="R156" s="227">
        <f>Q156*H156</f>
        <v>0.0013000000000000002</v>
      </c>
      <c r="S156" s="227">
        <v>0</v>
      </c>
      <c r="T156" s="228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29" t="s">
        <v>198</v>
      </c>
      <c r="AT156" s="229" t="s">
        <v>133</v>
      </c>
      <c r="AU156" s="229" t="s">
        <v>92</v>
      </c>
      <c r="AY156" s="17" t="s">
        <v>130</v>
      </c>
      <c r="BE156" s="230">
        <f>IF(N156="základní",J156,0)</f>
        <v>0</v>
      </c>
      <c r="BF156" s="230">
        <f>IF(N156="snížená",J156,0)</f>
        <v>0</v>
      </c>
      <c r="BG156" s="230">
        <f>IF(N156="zákl. přenesená",J156,0)</f>
        <v>0</v>
      </c>
      <c r="BH156" s="230">
        <f>IF(N156="sníž. přenesená",J156,0)</f>
        <v>0</v>
      </c>
      <c r="BI156" s="230">
        <f>IF(N156="nulová",J156,0)</f>
        <v>0</v>
      </c>
      <c r="BJ156" s="17" t="s">
        <v>90</v>
      </c>
      <c r="BK156" s="230">
        <f>ROUND(I156*H156,2)</f>
        <v>0</v>
      </c>
      <c r="BL156" s="17" t="s">
        <v>198</v>
      </c>
      <c r="BM156" s="229" t="s">
        <v>283</v>
      </c>
    </row>
    <row r="157" spans="1:65" s="2" customFormat="1" ht="24.15" customHeight="1">
      <c r="A157" s="38"/>
      <c r="B157" s="39"/>
      <c r="C157" s="218" t="s">
        <v>284</v>
      </c>
      <c r="D157" s="218" t="s">
        <v>133</v>
      </c>
      <c r="E157" s="219" t="s">
        <v>285</v>
      </c>
      <c r="F157" s="220" t="s">
        <v>286</v>
      </c>
      <c r="G157" s="221" t="s">
        <v>166</v>
      </c>
      <c r="H157" s="222">
        <v>0.15</v>
      </c>
      <c r="I157" s="223"/>
      <c r="J157" s="224">
        <f>ROUND(I157*H157,2)</f>
        <v>0</v>
      </c>
      <c r="K157" s="220" t="s">
        <v>137</v>
      </c>
      <c r="L157" s="44"/>
      <c r="M157" s="225" t="s">
        <v>1</v>
      </c>
      <c r="N157" s="226" t="s">
        <v>47</v>
      </c>
      <c r="O157" s="91"/>
      <c r="P157" s="227">
        <f>O157*H157</f>
        <v>0</v>
      </c>
      <c r="Q157" s="227">
        <v>0</v>
      </c>
      <c r="R157" s="227">
        <f>Q157*H157</f>
        <v>0</v>
      </c>
      <c r="S157" s="227">
        <v>0</v>
      </c>
      <c r="T157" s="228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29" t="s">
        <v>198</v>
      </c>
      <c r="AT157" s="229" t="s">
        <v>133</v>
      </c>
      <c r="AU157" s="229" t="s">
        <v>92</v>
      </c>
      <c r="AY157" s="17" t="s">
        <v>130</v>
      </c>
      <c r="BE157" s="230">
        <f>IF(N157="základní",J157,0)</f>
        <v>0</v>
      </c>
      <c r="BF157" s="230">
        <f>IF(N157="snížená",J157,0)</f>
        <v>0</v>
      </c>
      <c r="BG157" s="230">
        <f>IF(N157="zákl. přenesená",J157,0)</f>
        <v>0</v>
      </c>
      <c r="BH157" s="230">
        <f>IF(N157="sníž. přenesená",J157,0)</f>
        <v>0</v>
      </c>
      <c r="BI157" s="230">
        <f>IF(N157="nulová",J157,0)</f>
        <v>0</v>
      </c>
      <c r="BJ157" s="17" t="s">
        <v>90</v>
      </c>
      <c r="BK157" s="230">
        <f>ROUND(I157*H157,2)</f>
        <v>0</v>
      </c>
      <c r="BL157" s="17" t="s">
        <v>198</v>
      </c>
      <c r="BM157" s="229" t="s">
        <v>287</v>
      </c>
    </row>
    <row r="158" spans="1:63" s="12" customFormat="1" ht="22.8" customHeight="1">
      <c r="A158" s="12"/>
      <c r="B158" s="202"/>
      <c r="C158" s="203"/>
      <c r="D158" s="204" t="s">
        <v>81</v>
      </c>
      <c r="E158" s="216" t="s">
        <v>288</v>
      </c>
      <c r="F158" s="216" t="s">
        <v>289</v>
      </c>
      <c r="G158" s="203"/>
      <c r="H158" s="203"/>
      <c r="I158" s="206"/>
      <c r="J158" s="217">
        <f>BK158</f>
        <v>0</v>
      </c>
      <c r="K158" s="203"/>
      <c r="L158" s="208"/>
      <c r="M158" s="209"/>
      <c r="N158" s="210"/>
      <c r="O158" s="210"/>
      <c r="P158" s="211">
        <f>SUM(P159:P177)</f>
        <v>0</v>
      </c>
      <c r="Q158" s="210"/>
      <c r="R158" s="211">
        <f>SUM(R159:R177)</f>
        <v>0.0288</v>
      </c>
      <c r="S158" s="210"/>
      <c r="T158" s="212">
        <f>SUM(T159:T177)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13" t="s">
        <v>92</v>
      </c>
      <c r="AT158" s="214" t="s">
        <v>81</v>
      </c>
      <c r="AU158" s="214" t="s">
        <v>90</v>
      </c>
      <c r="AY158" s="213" t="s">
        <v>130</v>
      </c>
      <c r="BK158" s="215">
        <f>SUM(BK159:BK177)</f>
        <v>0</v>
      </c>
    </row>
    <row r="159" spans="1:65" s="2" customFormat="1" ht="24.15" customHeight="1">
      <c r="A159" s="38"/>
      <c r="B159" s="39"/>
      <c r="C159" s="218" t="s">
        <v>7</v>
      </c>
      <c r="D159" s="218" t="s">
        <v>133</v>
      </c>
      <c r="E159" s="219" t="s">
        <v>290</v>
      </c>
      <c r="F159" s="220" t="s">
        <v>291</v>
      </c>
      <c r="G159" s="221" t="s">
        <v>136</v>
      </c>
      <c r="H159" s="222">
        <v>2.16</v>
      </c>
      <c r="I159" s="223"/>
      <c r="J159" s="224">
        <f>ROUND(I159*H159,2)</f>
        <v>0</v>
      </c>
      <c r="K159" s="220" t="s">
        <v>137</v>
      </c>
      <c r="L159" s="44"/>
      <c r="M159" s="225" t="s">
        <v>1</v>
      </c>
      <c r="N159" s="226" t="s">
        <v>47</v>
      </c>
      <c r="O159" s="91"/>
      <c r="P159" s="227">
        <f>O159*H159</f>
        <v>0</v>
      </c>
      <c r="Q159" s="227">
        <v>4E-05</v>
      </c>
      <c r="R159" s="227">
        <f>Q159*H159</f>
        <v>8.640000000000001E-05</v>
      </c>
      <c r="S159" s="227">
        <v>0</v>
      </c>
      <c r="T159" s="228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29" t="s">
        <v>198</v>
      </c>
      <c r="AT159" s="229" t="s">
        <v>133</v>
      </c>
      <c r="AU159" s="229" t="s">
        <v>92</v>
      </c>
      <c r="AY159" s="17" t="s">
        <v>130</v>
      </c>
      <c r="BE159" s="230">
        <f>IF(N159="základní",J159,0)</f>
        <v>0</v>
      </c>
      <c r="BF159" s="230">
        <f>IF(N159="snížená",J159,0)</f>
        <v>0</v>
      </c>
      <c r="BG159" s="230">
        <f>IF(N159="zákl. přenesená",J159,0)</f>
        <v>0</v>
      </c>
      <c r="BH159" s="230">
        <f>IF(N159="sníž. přenesená",J159,0)</f>
        <v>0</v>
      </c>
      <c r="BI159" s="230">
        <f>IF(N159="nulová",J159,0)</f>
        <v>0</v>
      </c>
      <c r="BJ159" s="17" t="s">
        <v>90</v>
      </c>
      <c r="BK159" s="230">
        <f>ROUND(I159*H159,2)</f>
        <v>0</v>
      </c>
      <c r="BL159" s="17" t="s">
        <v>198</v>
      </c>
      <c r="BM159" s="229" t="s">
        <v>292</v>
      </c>
    </row>
    <row r="160" spans="1:51" s="13" customFormat="1" ht="12">
      <c r="A160" s="13"/>
      <c r="B160" s="231"/>
      <c r="C160" s="232"/>
      <c r="D160" s="233" t="s">
        <v>140</v>
      </c>
      <c r="E160" s="234" t="s">
        <v>1</v>
      </c>
      <c r="F160" s="235" t="s">
        <v>293</v>
      </c>
      <c r="G160" s="232"/>
      <c r="H160" s="234" t="s">
        <v>1</v>
      </c>
      <c r="I160" s="236"/>
      <c r="J160" s="232"/>
      <c r="K160" s="232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140</v>
      </c>
      <c r="AU160" s="241" t="s">
        <v>92</v>
      </c>
      <c r="AV160" s="13" t="s">
        <v>90</v>
      </c>
      <c r="AW160" s="13" t="s">
        <v>36</v>
      </c>
      <c r="AX160" s="13" t="s">
        <v>82</v>
      </c>
      <c r="AY160" s="241" t="s">
        <v>130</v>
      </c>
    </row>
    <row r="161" spans="1:51" s="14" customFormat="1" ht="12">
      <c r="A161" s="14"/>
      <c r="B161" s="242"/>
      <c r="C161" s="243"/>
      <c r="D161" s="233" t="s">
        <v>140</v>
      </c>
      <c r="E161" s="244" t="s">
        <v>1</v>
      </c>
      <c r="F161" s="245" t="s">
        <v>143</v>
      </c>
      <c r="G161" s="243"/>
      <c r="H161" s="246">
        <v>2.16</v>
      </c>
      <c r="I161" s="247"/>
      <c r="J161" s="243"/>
      <c r="K161" s="243"/>
      <c r="L161" s="248"/>
      <c r="M161" s="249"/>
      <c r="N161" s="250"/>
      <c r="O161" s="250"/>
      <c r="P161" s="250"/>
      <c r="Q161" s="250"/>
      <c r="R161" s="250"/>
      <c r="S161" s="250"/>
      <c r="T161" s="251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2" t="s">
        <v>140</v>
      </c>
      <c r="AU161" s="252" t="s">
        <v>92</v>
      </c>
      <c r="AV161" s="14" t="s">
        <v>92</v>
      </c>
      <c r="AW161" s="14" t="s">
        <v>36</v>
      </c>
      <c r="AX161" s="14" t="s">
        <v>82</v>
      </c>
      <c r="AY161" s="252" t="s">
        <v>130</v>
      </c>
    </row>
    <row r="162" spans="1:51" s="15" customFormat="1" ht="12">
      <c r="A162" s="15"/>
      <c r="B162" s="253"/>
      <c r="C162" s="254"/>
      <c r="D162" s="233" t="s">
        <v>140</v>
      </c>
      <c r="E162" s="255" t="s">
        <v>1</v>
      </c>
      <c r="F162" s="256" t="s">
        <v>144</v>
      </c>
      <c r="G162" s="254"/>
      <c r="H162" s="257">
        <v>2.16</v>
      </c>
      <c r="I162" s="258"/>
      <c r="J162" s="254"/>
      <c r="K162" s="254"/>
      <c r="L162" s="259"/>
      <c r="M162" s="260"/>
      <c r="N162" s="261"/>
      <c r="O162" s="261"/>
      <c r="P162" s="261"/>
      <c r="Q162" s="261"/>
      <c r="R162" s="261"/>
      <c r="S162" s="261"/>
      <c r="T162" s="262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63" t="s">
        <v>140</v>
      </c>
      <c r="AU162" s="263" t="s">
        <v>92</v>
      </c>
      <c r="AV162" s="15" t="s">
        <v>138</v>
      </c>
      <c r="AW162" s="15" t="s">
        <v>36</v>
      </c>
      <c r="AX162" s="15" t="s">
        <v>90</v>
      </c>
      <c r="AY162" s="263" t="s">
        <v>130</v>
      </c>
    </row>
    <row r="163" spans="1:65" s="2" customFormat="1" ht="16.5" customHeight="1">
      <c r="A163" s="38"/>
      <c r="B163" s="39"/>
      <c r="C163" s="218" t="s">
        <v>294</v>
      </c>
      <c r="D163" s="218" t="s">
        <v>133</v>
      </c>
      <c r="E163" s="219" t="s">
        <v>295</v>
      </c>
      <c r="F163" s="220" t="s">
        <v>296</v>
      </c>
      <c r="G163" s="221" t="s">
        <v>136</v>
      </c>
      <c r="H163" s="222">
        <v>2.16</v>
      </c>
      <c r="I163" s="223"/>
      <c r="J163" s="224">
        <f>ROUND(I163*H163,2)</f>
        <v>0</v>
      </c>
      <c r="K163" s="220" t="s">
        <v>137</v>
      </c>
      <c r="L163" s="44"/>
      <c r="M163" s="225" t="s">
        <v>1</v>
      </c>
      <c r="N163" s="226" t="s">
        <v>47</v>
      </c>
      <c r="O163" s="91"/>
      <c r="P163" s="227">
        <f>O163*H163</f>
        <v>0</v>
      </c>
      <c r="Q163" s="227">
        <v>0</v>
      </c>
      <c r="R163" s="227">
        <f>Q163*H163</f>
        <v>0</v>
      </c>
      <c r="S163" s="227">
        <v>0</v>
      </c>
      <c r="T163" s="228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29" t="s">
        <v>198</v>
      </c>
      <c r="AT163" s="229" t="s">
        <v>133</v>
      </c>
      <c r="AU163" s="229" t="s">
        <v>92</v>
      </c>
      <c r="AY163" s="17" t="s">
        <v>130</v>
      </c>
      <c r="BE163" s="230">
        <f>IF(N163="základní",J163,0)</f>
        <v>0</v>
      </c>
      <c r="BF163" s="230">
        <f>IF(N163="snížená",J163,0)</f>
        <v>0</v>
      </c>
      <c r="BG163" s="230">
        <f>IF(N163="zákl. přenesená",J163,0)</f>
        <v>0</v>
      </c>
      <c r="BH163" s="230">
        <f>IF(N163="sníž. přenesená",J163,0)</f>
        <v>0</v>
      </c>
      <c r="BI163" s="230">
        <f>IF(N163="nulová",J163,0)</f>
        <v>0</v>
      </c>
      <c r="BJ163" s="17" t="s">
        <v>90</v>
      </c>
      <c r="BK163" s="230">
        <f>ROUND(I163*H163,2)</f>
        <v>0</v>
      </c>
      <c r="BL163" s="17" t="s">
        <v>198</v>
      </c>
      <c r="BM163" s="229" t="s">
        <v>297</v>
      </c>
    </row>
    <row r="164" spans="1:51" s="13" customFormat="1" ht="12">
      <c r="A164" s="13"/>
      <c r="B164" s="231"/>
      <c r="C164" s="232"/>
      <c r="D164" s="233" t="s">
        <v>140</v>
      </c>
      <c r="E164" s="234" t="s">
        <v>1</v>
      </c>
      <c r="F164" s="235" t="s">
        <v>293</v>
      </c>
      <c r="G164" s="232"/>
      <c r="H164" s="234" t="s">
        <v>1</v>
      </c>
      <c r="I164" s="236"/>
      <c r="J164" s="232"/>
      <c r="K164" s="232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140</v>
      </c>
      <c r="AU164" s="241" t="s">
        <v>92</v>
      </c>
      <c r="AV164" s="13" t="s">
        <v>90</v>
      </c>
      <c r="AW164" s="13" t="s">
        <v>36</v>
      </c>
      <c r="AX164" s="13" t="s">
        <v>82</v>
      </c>
      <c r="AY164" s="241" t="s">
        <v>130</v>
      </c>
    </row>
    <row r="165" spans="1:51" s="14" customFormat="1" ht="12">
      <c r="A165" s="14"/>
      <c r="B165" s="242"/>
      <c r="C165" s="243"/>
      <c r="D165" s="233" t="s">
        <v>140</v>
      </c>
      <c r="E165" s="244" t="s">
        <v>1</v>
      </c>
      <c r="F165" s="245" t="s">
        <v>143</v>
      </c>
      <c r="G165" s="243"/>
      <c r="H165" s="246">
        <v>2.16</v>
      </c>
      <c r="I165" s="247"/>
      <c r="J165" s="243"/>
      <c r="K165" s="243"/>
      <c r="L165" s="248"/>
      <c r="M165" s="249"/>
      <c r="N165" s="250"/>
      <c r="O165" s="250"/>
      <c r="P165" s="250"/>
      <c r="Q165" s="250"/>
      <c r="R165" s="250"/>
      <c r="S165" s="250"/>
      <c r="T165" s="251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2" t="s">
        <v>140</v>
      </c>
      <c r="AU165" s="252" t="s">
        <v>92</v>
      </c>
      <c r="AV165" s="14" t="s">
        <v>92</v>
      </c>
      <c r="AW165" s="14" t="s">
        <v>36</v>
      </c>
      <c r="AX165" s="14" t="s">
        <v>82</v>
      </c>
      <c r="AY165" s="252" t="s">
        <v>130</v>
      </c>
    </row>
    <row r="166" spans="1:51" s="15" customFormat="1" ht="12">
      <c r="A166" s="15"/>
      <c r="B166" s="253"/>
      <c r="C166" s="254"/>
      <c r="D166" s="233" t="s">
        <v>140</v>
      </c>
      <c r="E166" s="255" t="s">
        <v>1</v>
      </c>
      <c r="F166" s="256" t="s">
        <v>144</v>
      </c>
      <c r="G166" s="254"/>
      <c r="H166" s="257">
        <v>2.16</v>
      </c>
      <c r="I166" s="258"/>
      <c r="J166" s="254"/>
      <c r="K166" s="254"/>
      <c r="L166" s="259"/>
      <c r="M166" s="260"/>
      <c r="N166" s="261"/>
      <c r="O166" s="261"/>
      <c r="P166" s="261"/>
      <c r="Q166" s="261"/>
      <c r="R166" s="261"/>
      <c r="S166" s="261"/>
      <c r="T166" s="262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T166" s="263" t="s">
        <v>140</v>
      </c>
      <c r="AU166" s="263" t="s">
        <v>92</v>
      </c>
      <c r="AV166" s="15" t="s">
        <v>138</v>
      </c>
      <c r="AW166" s="15" t="s">
        <v>36</v>
      </c>
      <c r="AX166" s="15" t="s">
        <v>90</v>
      </c>
      <c r="AY166" s="263" t="s">
        <v>130</v>
      </c>
    </row>
    <row r="167" spans="1:65" s="2" customFormat="1" ht="24.15" customHeight="1">
      <c r="A167" s="38"/>
      <c r="B167" s="39"/>
      <c r="C167" s="218" t="s">
        <v>298</v>
      </c>
      <c r="D167" s="218" t="s">
        <v>133</v>
      </c>
      <c r="E167" s="219" t="s">
        <v>299</v>
      </c>
      <c r="F167" s="220" t="s">
        <v>300</v>
      </c>
      <c r="G167" s="221" t="s">
        <v>136</v>
      </c>
      <c r="H167" s="222">
        <v>2.16</v>
      </c>
      <c r="I167" s="223"/>
      <c r="J167" s="224">
        <f>ROUND(I167*H167,2)</f>
        <v>0</v>
      </c>
      <c r="K167" s="220" t="s">
        <v>137</v>
      </c>
      <c r="L167" s="44"/>
      <c r="M167" s="225" t="s">
        <v>1</v>
      </c>
      <c r="N167" s="226" t="s">
        <v>47</v>
      </c>
      <c r="O167" s="91"/>
      <c r="P167" s="227">
        <f>O167*H167</f>
        <v>0</v>
      </c>
      <c r="Q167" s="227">
        <v>0.009</v>
      </c>
      <c r="R167" s="227">
        <f>Q167*H167</f>
        <v>0.01944</v>
      </c>
      <c r="S167" s="227">
        <v>0</v>
      </c>
      <c r="T167" s="228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29" t="s">
        <v>198</v>
      </c>
      <c r="AT167" s="229" t="s">
        <v>133</v>
      </c>
      <c r="AU167" s="229" t="s">
        <v>92</v>
      </c>
      <c r="AY167" s="17" t="s">
        <v>130</v>
      </c>
      <c r="BE167" s="230">
        <f>IF(N167="základní",J167,0)</f>
        <v>0</v>
      </c>
      <c r="BF167" s="230">
        <f>IF(N167="snížená",J167,0)</f>
        <v>0</v>
      </c>
      <c r="BG167" s="230">
        <f>IF(N167="zákl. přenesená",J167,0)</f>
        <v>0</v>
      </c>
      <c r="BH167" s="230">
        <f>IF(N167="sníž. přenesená",J167,0)</f>
        <v>0</v>
      </c>
      <c r="BI167" s="230">
        <f>IF(N167="nulová",J167,0)</f>
        <v>0</v>
      </c>
      <c r="BJ167" s="17" t="s">
        <v>90</v>
      </c>
      <c r="BK167" s="230">
        <f>ROUND(I167*H167,2)</f>
        <v>0</v>
      </c>
      <c r="BL167" s="17" t="s">
        <v>198</v>
      </c>
      <c r="BM167" s="229" t="s">
        <v>301</v>
      </c>
    </row>
    <row r="168" spans="1:51" s="13" customFormat="1" ht="12">
      <c r="A168" s="13"/>
      <c r="B168" s="231"/>
      <c r="C168" s="232"/>
      <c r="D168" s="233" t="s">
        <v>140</v>
      </c>
      <c r="E168" s="234" t="s">
        <v>1</v>
      </c>
      <c r="F168" s="235" t="s">
        <v>302</v>
      </c>
      <c r="G168" s="232"/>
      <c r="H168" s="234" t="s">
        <v>1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140</v>
      </c>
      <c r="AU168" s="241" t="s">
        <v>92</v>
      </c>
      <c r="AV168" s="13" t="s">
        <v>90</v>
      </c>
      <c r="AW168" s="13" t="s">
        <v>36</v>
      </c>
      <c r="AX168" s="13" t="s">
        <v>82</v>
      </c>
      <c r="AY168" s="241" t="s">
        <v>130</v>
      </c>
    </row>
    <row r="169" spans="1:51" s="14" customFormat="1" ht="12">
      <c r="A169" s="14"/>
      <c r="B169" s="242"/>
      <c r="C169" s="243"/>
      <c r="D169" s="233" t="s">
        <v>140</v>
      </c>
      <c r="E169" s="244" t="s">
        <v>1</v>
      </c>
      <c r="F169" s="245" t="s">
        <v>143</v>
      </c>
      <c r="G169" s="243"/>
      <c r="H169" s="246">
        <v>2.16</v>
      </c>
      <c r="I169" s="247"/>
      <c r="J169" s="243"/>
      <c r="K169" s="243"/>
      <c r="L169" s="248"/>
      <c r="M169" s="249"/>
      <c r="N169" s="250"/>
      <c r="O169" s="250"/>
      <c r="P169" s="250"/>
      <c r="Q169" s="250"/>
      <c r="R169" s="250"/>
      <c r="S169" s="250"/>
      <c r="T169" s="251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2" t="s">
        <v>140</v>
      </c>
      <c r="AU169" s="252" t="s">
        <v>92</v>
      </c>
      <c r="AV169" s="14" t="s">
        <v>92</v>
      </c>
      <c r="AW169" s="14" t="s">
        <v>36</v>
      </c>
      <c r="AX169" s="14" t="s">
        <v>82</v>
      </c>
      <c r="AY169" s="252" t="s">
        <v>130</v>
      </c>
    </row>
    <row r="170" spans="1:51" s="15" customFormat="1" ht="12">
      <c r="A170" s="15"/>
      <c r="B170" s="253"/>
      <c r="C170" s="254"/>
      <c r="D170" s="233" t="s">
        <v>140</v>
      </c>
      <c r="E170" s="255" t="s">
        <v>1</v>
      </c>
      <c r="F170" s="256" t="s">
        <v>144</v>
      </c>
      <c r="G170" s="254"/>
      <c r="H170" s="257">
        <v>2.16</v>
      </c>
      <c r="I170" s="258"/>
      <c r="J170" s="254"/>
      <c r="K170" s="254"/>
      <c r="L170" s="259"/>
      <c r="M170" s="260"/>
      <c r="N170" s="261"/>
      <c r="O170" s="261"/>
      <c r="P170" s="261"/>
      <c r="Q170" s="261"/>
      <c r="R170" s="261"/>
      <c r="S170" s="261"/>
      <c r="T170" s="262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T170" s="263" t="s">
        <v>140</v>
      </c>
      <c r="AU170" s="263" t="s">
        <v>92</v>
      </c>
      <c r="AV170" s="15" t="s">
        <v>138</v>
      </c>
      <c r="AW170" s="15" t="s">
        <v>36</v>
      </c>
      <c r="AX170" s="15" t="s">
        <v>90</v>
      </c>
      <c r="AY170" s="263" t="s">
        <v>130</v>
      </c>
    </row>
    <row r="171" spans="1:65" s="2" customFormat="1" ht="24.15" customHeight="1">
      <c r="A171" s="38"/>
      <c r="B171" s="39"/>
      <c r="C171" s="218" t="s">
        <v>303</v>
      </c>
      <c r="D171" s="218" t="s">
        <v>133</v>
      </c>
      <c r="E171" s="219" t="s">
        <v>304</v>
      </c>
      <c r="F171" s="220" t="s">
        <v>305</v>
      </c>
      <c r="G171" s="221" t="s">
        <v>136</v>
      </c>
      <c r="H171" s="222">
        <v>5.76</v>
      </c>
      <c r="I171" s="223"/>
      <c r="J171" s="224">
        <f>ROUND(I171*H171,2)</f>
        <v>0</v>
      </c>
      <c r="K171" s="220" t="s">
        <v>137</v>
      </c>
      <c r="L171" s="44"/>
      <c r="M171" s="225" t="s">
        <v>1</v>
      </c>
      <c r="N171" s="226" t="s">
        <v>47</v>
      </c>
      <c r="O171" s="91"/>
      <c r="P171" s="227">
        <f>O171*H171</f>
        <v>0</v>
      </c>
      <c r="Q171" s="227">
        <v>0.00071</v>
      </c>
      <c r="R171" s="227">
        <f>Q171*H171</f>
        <v>0.0040896</v>
      </c>
      <c r="S171" s="227">
        <v>0</v>
      </c>
      <c r="T171" s="228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29" t="s">
        <v>198</v>
      </c>
      <c r="AT171" s="229" t="s">
        <v>133</v>
      </c>
      <c r="AU171" s="229" t="s">
        <v>92</v>
      </c>
      <c r="AY171" s="17" t="s">
        <v>130</v>
      </c>
      <c r="BE171" s="230">
        <f>IF(N171="základní",J171,0)</f>
        <v>0</v>
      </c>
      <c r="BF171" s="230">
        <f>IF(N171="snížená",J171,0)</f>
        <v>0</v>
      </c>
      <c r="BG171" s="230">
        <f>IF(N171="zákl. přenesená",J171,0)</f>
        <v>0</v>
      </c>
      <c r="BH171" s="230">
        <f>IF(N171="sníž. přenesená",J171,0)</f>
        <v>0</v>
      </c>
      <c r="BI171" s="230">
        <f>IF(N171="nulová",J171,0)</f>
        <v>0</v>
      </c>
      <c r="BJ171" s="17" t="s">
        <v>90</v>
      </c>
      <c r="BK171" s="230">
        <f>ROUND(I171*H171,2)</f>
        <v>0</v>
      </c>
      <c r="BL171" s="17" t="s">
        <v>198</v>
      </c>
      <c r="BM171" s="229" t="s">
        <v>306</v>
      </c>
    </row>
    <row r="172" spans="1:65" s="2" customFormat="1" ht="16.5" customHeight="1">
      <c r="A172" s="38"/>
      <c r="B172" s="39"/>
      <c r="C172" s="218" t="s">
        <v>307</v>
      </c>
      <c r="D172" s="218" t="s">
        <v>133</v>
      </c>
      <c r="E172" s="219" t="s">
        <v>308</v>
      </c>
      <c r="F172" s="220" t="s">
        <v>309</v>
      </c>
      <c r="G172" s="221" t="s">
        <v>136</v>
      </c>
      <c r="H172" s="222">
        <v>5.76</v>
      </c>
      <c r="I172" s="223"/>
      <c r="J172" s="224">
        <f>ROUND(I172*H172,2)</f>
        <v>0</v>
      </c>
      <c r="K172" s="220" t="s">
        <v>137</v>
      </c>
      <c r="L172" s="44"/>
      <c r="M172" s="225" t="s">
        <v>1</v>
      </c>
      <c r="N172" s="226" t="s">
        <v>47</v>
      </c>
      <c r="O172" s="91"/>
      <c r="P172" s="227">
        <f>O172*H172</f>
        <v>0</v>
      </c>
      <c r="Q172" s="227">
        <v>0.0009</v>
      </c>
      <c r="R172" s="227">
        <f>Q172*H172</f>
        <v>0.005183999999999999</v>
      </c>
      <c r="S172" s="227">
        <v>0</v>
      </c>
      <c r="T172" s="228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29" t="s">
        <v>198</v>
      </c>
      <c r="AT172" s="229" t="s">
        <v>133</v>
      </c>
      <c r="AU172" s="229" t="s">
        <v>92</v>
      </c>
      <c r="AY172" s="17" t="s">
        <v>130</v>
      </c>
      <c r="BE172" s="230">
        <f>IF(N172="základní",J172,0)</f>
        <v>0</v>
      </c>
      <c r="BF172" s="230">
        <f>IF(N172="snížená",J172,0)</f>
        <v>0</v>
      </c>
      <c r="BG172" s="230">
        <f>IF(N172="zákl. přenesená",J172,0)</f>
        <v>0</v>
      </c>
      <c r="BH172" s="230">
        <f>IF(N172="sníž. přenesená",J172,0)</f>
        <v>0</v>
      </c>
      <c r="BI172" s="230">
        <f>IF(N172="nulová",J172,0)</f>
        <v>0</v>
      </c>
      <c r="BJ172" s="17" t="s">
        <v>90</v>
      </c>
      <c r="BK172" s="230">
        <f>ROUND(I172*H172,2)</f>
        <v>0</v>
      </c>
      <c r="BL172" s="17" t="s">
        <v>198</v>
      </c>
      <c r="BM172" s="229" t="s">
        <v>310</v>
      </c>
    </row>
    <row r="173" spans="1:51" s="13" customFormat="1" ht="12">
      <c r="A173" s="13"/>
      <c r="B173" s="231"/>
      <c r="C173" s="232"/>
      <c r="D173" s="233" t="s">
        <v>140</v>
      </c>
      <c r="E173" s="234" t="s">
        <v>1</v>
      </c>
      <c r="F173" s="235" t="s">
        <v>311</v>
      </c>
      <c r="G173" s="232"/>
      <c r="H173" s="234" t="s">
        <v>1</v>
      </c>
      <c r="I173" s="236"/>
      <c r="J173" s="232"/>
      <c r="K173" s="232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140</v>
      </c>
      <c r="AU173" s="241" t="s">
        <v>92</v>
      </c>
      <c r="AV173" s="13" t="s">
        <v>90</v>
      </c>
      <c r="AW173" s="13" t="s">
        <v>36</v>
      </c>
      <c r="AX173" s="13" t="s">
        <v>82</v>
      </c>
      <c r="AY173" s="241" t="s">
        <v>130</v>
      </c>
    </row>
    <row r="174" spans="1:51" s="14" customFormat="1" ht="12">
      <c r="A174" s="14"/>
      <c r="B174" s="242"/>
      <c r="C174" s="243"/>
      <c r="D174" s="233" t="s">
        <v>140</v>
      </c>
      <c r="E174" s="244" t="s">
        <v>1</v>
      </c>
      <c r="F174" s="245" t="s">
        <v>143</v>
      </c>
      <c r="G174" s="243"/>
      <c r="H174" s="246">
        <v>2.16</v>
      </c>
      <c r="I174" s="247"/>
      <c r="J174" s="243"/>
      <c r="K174" s="243"/>
      <c r="L174" s="248"/>
      <c r="M174" s="249"/>
      <c r="N174" s="250"/>
      <c r="O174" s="250"/>
      <c r="P174" s="250"/>
      <c r="Q174" s="250"/>
      <c r="R174" s="250"/>
      <c r="S174" s="250"/>
      <c r="T174" s="251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2" t="s">
        <v>140</v>
      </c>
      <c r="AU174" s="252" t="s">
        <v>92</v>
      </c>
      <c r="AV174" s="14" t="s">
        <v>92</v>
      </c>
      <c r="AW174" s="14" t="s">
        <v>36</v>
      </c>
      <c r="AX174" s="14" t="s">
        <v>82</v>
      </c>
      <c r="AY174" s="252" t="s">
        <v>130</v>
      </c>
    </row>
    <row r="175" spans="1:51" s="14" customFormat="1" ht="12">
      <c r="A175" s="14"/>
      <c r="B175" s="242"/>
      <c r="C175" s="243"/>
      <c r="D175" s="233" t="s">
        <v>140</v>
      </c>
      <c r="E175" s="244" t="s">
        <v>1</v>
      </c>
      <c r="F175" s="245" t="s">
        <v>312</v>
      </c>
      <c r="G175" s="243"/>
      <c r="H175" s="246">
        <v>3.6</v>
      </c>
      <c r="I175" s="247"/>
      <c r="J175" s="243"/>
      <c r="K175" s="243"/>
      <c r="L175" s="248"/>
      <c r="M175" s="249"/>
      <c r="N175" s="250"/>
      <c r="O175" s="250"/>
      <c r="P175" s="250"/>
      <c r="Q175" s="250"/>
      <c r="R175" s="250"/>
      <c r="S175" s="250"/>
      <c r="T175" s="251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2" t="s">
        <v>140</v>
      </c>
      <c r="AU175" s="252" t="s">
        <v>92</v>
      </c>
      <c r="AV175" s="14" t="s">
        <v>92</v>
      </c>
      <c r="AW175" s="14" t="s">
        <v>36</v>
      </c>
      <c r="AX175" s="14" t="s">
        <v>82</v>
      </c>
      <c r="AY175" s="252" t="s">
        <v>130</v>
      </c>
    </row>
    <row r="176" spans="1:51" s="15" customFormat="1" ht="12">
      <c r="A176" s="15"/>
      <c r="B176" s="253"/>
      <c r="C176" s="254"/>
      <c r="D176" s="233" t="s">
        <v>140</v>
      </c>
      <c r="E176" s="255" t="s">
        <v>1</v>
      </c>
      <c r="F176" s="256" t="s">
        <v>144</v>
      </c>
      <c r="G176" s="254"/>
      <c r="H176" s="257">
        <v>5.76</v>
      </c>
      <c r="I176" s="258"/>
      <c r="J176" s="254"/>
      <c r="K176" s="254"/>
      <c r="L176" s="259"/>
      <c r="M176" s="260"/>
      <c r="N176" s="261"/>
      <c r="O176" s="261"/>
      <c r="P176" s="261"/>
      <c r="Q176" s="261"/>
      <c r="R176" s="261"/>
      <c r="S176" s="261"/>
      <c r="T176" s="262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3" t="s">
        <v>140</v>
      </c>
      <c r="AU176" s="263" t="s">
        <v>92</v>
      </c>
      <c r="AV176" s="15" t="s">
        <v>138</v>
      </c>
      <c r="AW176" s="15" t="s">
        <v>36</v>
      </c>
      <c r="AX176" s="15" t="s">
        <v>90</v>
      </c>
      <c r="AY176" s="263" t="s">
        <v>130</v>
      </c>
    </row>
    <row r="177" spans="1:65" s="2" customFormat="1" ht="24.15" customHeight="1">
      <c r="A177" s="38"/>
      <c r="B177" s="39"/>
      <c r="C177" s="218" t="s">
        <v>313</v>
      </c>
      <c r="D177" s="218" t="s">
        <v>133</v>
      </c>
      <c r="E177" s="219" t="s">
        <v>314</v>
      </c>
      <c r="F177" s="220" t="s">
        <v>315</v>
      </c>
      <c r="G177" s="221" t="s">
        <v>166</v>
      </c>
      <c r="H177" s="222">
        <v>0.029</v>
      </c>
      <c r="I177" s="223"/>
      <c r="J177" s="224">
        <f>ROUND(I177*H177,2)</f>
        <v>0</v>
      </c>
      <c r="K177" s="220" t="s">
        <v>137</v>
      </c>
      <c r="L177" s="44"/>
      <c r="M177" s="225" t="s">
        <v>1</v>
      </c>
      <c r="N177" s="226" t="s">
        <v>47</v>
      </c>
      <c r="O177" s="91"/>
      <c r="P177" s="227">
        <f>O177*H177</f>
        <v>0</v>
      </c>
      <c r="Q177" s="227">
        <v>0</v>
      </c>
      <c r="R177" s="227">
        <f>Q177*H177</f>
        <v>0</v>
      </c>
      <c r="S177" s="227">
        <v>0</v>
      </c>
      <c r="T177" s="228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29" t="s">
        <v>198</v>
      </c>
      <c r="AT177" s="229" t="s">
        <v>133</v>
      </c>
      <c r="AU177" s="229" t="s">
        <v>92</v>
      </c>
      <c r="AY177" s="17" t="s">
        <v>130</v>
      </c>
      <c r="BE177" s="230">
        <f>IF(N177="základní",J177,0)</f>
        <v>0</v>
      </c>
      <c r="BF177" s="230">
        <f>IF(N177="snížená",J177,0)</f>
        <v>0</v>
      </c>
      <c r="BG177" s="230">
        <f>IF(N177="zákl. přenesená",J177,0)</f>
        <v>0</v>
      </c>
      <c r="BH177" s="230">
        <f>IF(N177="sníž. přenesená",J177,0)</f>
        <v>0</v>
      </c>
      <c r="BI177" s="230">
        <f>IF(N177="nulová",J177,0)</f>
        <v>0</v>
      </c>
      <c r="BJ177" s="17" t="s">
        <v>90</v>
      </c>
      <c r="BK177" s="230">
        <f>ROUND(I177*H177,2)</f>
        <v>0</v>
      </c>
      <c r="BL177" s="17" t="s">
        <v>198</v>
      </c>
      <c r="BM177" s="229" t="s">
        <v>316</v>
      </c>
    </row>
    <row r="178" spans="1:63" s="12" customFormat="1" ht="22.8" customHeight="1">
      <c r="A178" s="12"/>
      <c r="B178" s="202"/>
      <c r="C178" s="203"/>
      <c r="D178" s="204" t="s">
        <v>81</v>
      </c>
      <c r="E178" s="216" t="s">
        <v>317</v>
      </c>
      <c r="F178" s="216" t="s">
        <v>318</v>
      </c>
      <c r="G178" s="203"/>
      <c r="H178" s="203"/>
      <c r="I178" s="206"/>
      <c r="J178" s="217">
        <f>BK178</f>
        <v>0</v>
      </c>
      <c r="K178" s="203"/>
      <c r="L178" s="208"/>
      <c r="M178" s="209"/>
      <c r="N178" s="210"/>
      <c r="O178" s="210"/>
      <c r="P178" s="211">
        <f>SUM(P179:P184)</f>
        <v>0</v>
      </c>
      <c r="Q178" s="210"/>
      <c r="R178" s="211">
        <f>SUM(R179:R184)</f>
        <v>0.00828</v>
      </c>
      <c r="S178" s="210"/>
      <c r="T178" s="212">
        <f>SUM(T179:T184)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3" t="s">
        <v>92</v>
      </c>
      <c r="AT178" s="214" t="s">
        <v>81</v>
      </c>
      <c r="AU178" s="214" t="s">
        <v>90</v>
      </c>
      <c r="AY178" s="213" t="s">
        <v>130</v>
      </c>
      <c r="BK178" s="215">
        <f>SUM(BK179:BK184)</f>
        <v>0</v>
      </c>
    </row>
    <row r="179" spans="1:65" s="2" customFormat="1" ht="24.15" customHeight="1">
      <c r="A179" s="38"/>
      <c r="B179" s="39"/>
      <c r="C179" s="218" t="s">
        <v>319</v>
      </c>
      <c r="D179" s="218" t="s">
        <v>133</v>
      </c>
      <c r="E179" s="219" t="s">
        <v>320</v>
      </c>
      <c r="F179" s="220" t="s">
        <v>321</v>
      </c>
      <c r="G179" s="221" t="s">
        <v>136</v>
      </c>
      <c r="H179" s="222">
        <v>18</v>
      </c>
      <c r="I179" s="223"/>
      <c r="J179" s="224">
        <f>ROUND(I179*H179,2)</f>
        <v>0</v>
      </c>
      <c r="K179" s="220" t="s">
        <v>137</v>
      </c>
      <c r="L179" s="44"/>
      <c r="M179" s="225" t="s">
        <v>1</v>
      </c>
      <c r="N179" s="226" t="s">
        <v>47</v>
      </c>
      <c r="O179" s="91"/>
      <c r="P179" s="227">
        <f>O179*H179</f>
        <v>0</v>
      </c>
      <c r="Q179" s="227">
        <v>0</v>
      </c>
      <c r="R179" s="227">
        <f>Q179*H179</f>
        <v>0</v>
      </c>
      <c r="S179" s="227">
        <v>0</v>
      </c>
      <c r="T179" s="228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29" t="s">
        <v>198</v>
      </c>
      <c r="AT179" s="229" t="s">
        <v>133</v>
      </c>
      <c r="AU179" s="229" t="s">
        <v>92</v>
      </c>
      <c r="AY179" s="17" t="s">
        <v>130</v>
      </c>
      <c r="BE179" s="230">
        <f>IF(N179="základní",J179,0)</f>
        <v>0</v>
      </c>
      <c r="BF179" s="230">
        <f>IF(N179="snížená",J179,0)</f>
        <v>0</v>
      </c>
      <c r="BG179" s="230">
        <f>IF(N179="zákl. přenesená",J179,0)</f>
        <v>0</v>
      </c>
      <c r="BH179" s="230">
        <f>IF(N179="sníž. přenesená",J179,0)</f>
        <v>0</v>
      </c>
      <c r="BI179" s="230">
        <f>IF(N179="nulová",J179,0)</f>
        <v>0</v>
      </c>
      <c r="BJ179" s="17" t="s">
        <v>90</v>
      </c>
      <c r="BK179" s="230">
        <f>ROUND(I179*H179,2)</f>
        <v>0</v>
      </c>
      <c r="BL179" s="17" t="s">
        <v>198</v>
      </c>
      <c r="BM179" s="229" t="s">
        <v>322</v>
      </c>
    </row>
    <row r="180" spans="1:65" s="2" customFormat="1" ht="24.15" customHeight="1">
      <c r="A180" s="38"/>
      <c r="B180" s="39"/>
      <c r="C180" s="218" t="s">
        <v>323</v>
      </c>
      <c r="D180" s="218" t="s">
        <v>133</v>
      </c>
      <c r="E180" s="219" t="s">
        <v>324</v>
      </c>
      <c r="F180" s="220" t="s">
        <v>325</v>
      </c>
      <c r="G180" s="221" t="s">
        <v>136</v>
      </c>
      <c r="H180" s="222">
        <v>18</v>
      </c>
      <c r="I180" s="223"/>
      <c r="J180" s="224">
        <f>ROUND(I180*H180,2)</f>
        <v>0</v>
      </c>
      <c r="K180" s="220" t="s">
        <v>137</v>
      </c>
      <c r="L180" s="44"/>
      <c r="M180" s="225" t="s">
        <v>1</v>
      </c>
      <c r="N180" s="226" t="s">
        <v>47</v>
      </c>
      <c r="O180" s="91"/>
      <c r="P180" s="227">
        <f>O180*H180</f>
        <v>0</v>
      </c>
      <c r="Q180" s="227">
        <v>0.0002</v>
      </c>
      <c r="R180" s="227">
        <f>Q180*H180</f>
        <v>0.0036000000000000003</v>
      </c>
      <c r="S180" s="227">
        <v>0</v>
      </c>
      <c r="T180" s="228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29" t="s">
        <v>198</v>
      </c>
      <c r="AT180" s="229" t="s">
        <v>133</v>
      </c>
      <c r="AU180" s="229" t="s">
        <v>92</v>
      </c>
      <c r="AY180" s="17" t="s">
        <v>130</v>
      </c>
      <c r="BE180" s="230">
        <f>IF(N180="základní",J180,0)</f>
        <v>0</v>
      </c>
      <c r="BF180" s="230">
        <f>IF(N180="snížená",J180,0)</f>
        <v>0</v>
      </c>
      <c r="BG180" s="230">
        <f>IF(N180="zákl. přenesená",J180,0)</f>
        <v>0</v>
      </c>
      <c r="BH180" s="230">
        <f>IF(N180="sníž. přenesená",J180,0)</f>
        <v>0</v>
      </c>
      <c r="BI180" s="230">
        <f>IF(N180="nulová",J180,0)</f>
        <v>0</v>
      </c>
      <c r="BJ180" s="17" t="s">
        <v>90</v>
      </c>
      <c r="BK180" s="230">
        <f>ROUND(I180*H180,2)</f>
        <v>0</v>
      </c>
      <c r="BL180" s="17" t="s">
        <v>198</v>
      </c>
      <c r="BM180" s="229" t="s">
        <v>326</v>
      </c>
    </row>
    <row r="181" spans="1:65" s="2" customFormat="1" ht="33" customHeight="1">
      <c r="A181" s="38"/>
      <c r="B181" s="39"/>
      <c r="C181" s="218" t="s">
        <v>327</v>
      </c>
      <c r="D181" s="218" t="s">
        <v>133</v>
      </c>
      <c r="E181" s="219" t="s">
        <v>328</v>
      </c>
      <c r="F181" s="220" t="s">
        <v>329</v>
      </c>
      <c r="G181" s="221" t="s">
        <v>136</v>
      </c>
      <c r="H181" s="222">
        <v>18</v>
      </c>
      <c r="I181" s="223"/>
      <c r="J181" s="224">
        <f>ROUND(I181*H181,2)</f>
        <v>0</v>
      </c>
      <c r="K181" s="220" t="s">
        <v>137</v>
      </c>
      <c r="L181" s="44"/>
      <c r="M181" s="225" t="s">
        <v>1</v>
      </c>
      <c r="N181" s="226" t="s">
        <v>47</v>
      </c>
      <c r="O181" s="91"/>
      <c r="P181" s="227">
        <f>O181*H181</f>
        <v>0</v>
      </c>
      <c r="Q181" s="227">
        <v>0.00026</v>
      </c>
      <c r="R181" s="227">
        <f>Q181*H181</f>
        <v>0.004679999999999999</v>
      </c>
      <c r="S181" s="227">
        <v>0</v>
      </c>
      <c r="T181" s="228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29" t="s">
        <v>198</v>
      </c>
      <c r="AT181" s="229" t="s">
        <v>133</v>
      </c>
      <c r="AU181" s="229" t="s">
        <v>92</v>
      </c>
      <c r="AY181" s="17" t="s">
        <v>130</v>
      </c>
      <c r="BE181" s="230">
        <f>IF(N181="základní",J181,0)</f>
        <v>0</v>
      </c>
      <c r="BF181" s="230">
        <f>IF(N181="snížená",J181,0)</f>
        <v>0</v>
      </c>
      <c r="BG181" s="230">
        <f>IF(N181="zákl. přenesená",J181,0)</f>
        <v>0</v>
      </c>
      <c r="BH181" s="230">
        <f>IF(N181="sníž. přenesená",J181,0)</f>
        <v>0</v>
      </c>
      <c r="BI181" s="230">
        <f>IF(N181="nulová",J181,0)</f>
        <v>0</v>
      </c>
      <c r="BJ181" s="17" t="s">
        <v>90</v>
      </c>
      <c r="BK181" s="230">
        <f>ROUND(I181*H181,2)</f>
        <v>0</v>
      </c>
      <c r="BL181" s="17" t="s">
        <v>198</v>
      </c>
      <c r="BM181" s="229" t="s">
        <v>330</v>
      </c>
    </row>
    <row r="182" spans="1:51" s="13" customFormat="1" ht="12">
      <c r="A182" s="13"/>
      <c r="B182" s="231"/>
      <c r="C182" s="232"/>
      <c r="D182" s="233" t="s">
        <v>140</v>
      </c>
      <c r="E182" s="234" t="s">
        <v>1</v>
      </c>
      <c r="F182" s="235" t="s">
        <v>331</v>
      </c>
      <c r="G182" s="232"/>
      <c r="H182" s="234" t="s">
        <v>1</v>
      </c>
      <c r="I182" s="236"/>
      <c r="J182" s="232"/>
      <c r="K182" s="232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140</v>
      </c>
      <c r="AU182" s="241" t="s">
        <v>92</v>
      </c>
      <c r="AV182" s="13" t="s">
        <v>90</v>
      </c>
      <c r="AW182" s="13" t="s">
        <v>36</v>
      </c>
      <c r="AX182" s="13" t="s">
        <v>82</v>
      </c>
      <c r="AY182" s="241" t="s">
        <v>130</v>
      </c>
    </row>
    <row r="183" spans="1:51" s="14" customFormat="1" ht="12">
      <c r="A183" s="14"/>
      <c r="B183" s="242"/>
      <c r="C183" s="243"/>
      <c r="D183" s="233" t="s">
        <v>140</v>
      </c>
      <c r="E183" s="244" t="s">
        <v>1</v>
      </c>
      <c r="F183" s="245" t="s">
        <v>332</v>
      </c>
      <c r="G183" s="243"/>
      <c r="H183" s="246">
        <v>18</v>
      </c>
      <c r="I183" s="247"/>
      <c r="J183" s="243"/>
      <c r="K183" s="243"/>
      <c r="L183" s="248"/>
      <c r="M183" s="249"/>
      <c r="N183" s="250"/>
      <c r="O183" s="250"/>
      <c r="P183" s="250"/>
      <c r="Q183" s="250"/>
      <c r="R183" s="250"/>
      <c r="S183" s="250"/>
      <c r="T183" s="251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2" t="s">
        <v>140</v>
      </c>
      <c r="AU183" s="252" t="s">
        <v>92</v>
      </c>
      <c r="AV183" s="14" t="s">
        <v>92</v>
      </c>
      <c r="AW183" s="14" t="s">
        <v>36</v>
      </c>
      <c r="AX183" s="14" t="s">
        <v>82</v>
      </c>
      <c r="AY183" s="252" t="s">
        <v>130</v>
      </c>
    </row>
    <row r="184" spans="1:51" s="15" customFormat="1" ht="12">
      <c r="A184" s="15"/>
      <c r="B184" s="253"/>
      <c r="C184" s="254"/>
      <c r="D184" s="233" t="s">
        <v>140</v>
      </c>
      <c r="E184" s="255" t="s">
        <v>1</v>
      </c>
      <c r="F184" s="256" t="s">
        <v>144</v>
      </c>
      <c r="G184" s="254"/>
      <c r="H184" s="257">
        <v>18</v>
      </c>
      <c r="I184" s="258"/>
      <c r="J184" s="254"/>
      <c r="K184" s="254"/>
      <c r="L184" s="259"/>
      <c r="M184" s="264"/>
      <c r="N184" s="265"/>
      <c r="O184" s="265"/>
      <c r="P184" s="265"/>
      <c r="Q184" s="265"/>
      <c r="R184" s="265"/>
      <c r="S184" s="265"/>
      <c r="T184" s="266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63" t="s">
        <v>140</v>
      </c>
      <c r="AU184" s="263" t="s">
        <v>92</v>
      </c>
      <c r="AV184" s="15" t="s">
        <v>138</v>
      </c>
      <c r="AW184" s="15" t="s">
        <v>36</v>
      </c>
      <c r="AX184" s="15" t="s">
        <v>90</v>
      </c>
      <c r="AY184" s="263" t="s">
        <v>130</v>
      </c>
    </row>
    <row r="185" spans="1:31" s="2" customFormat="1" ht="6.95" customHeight="1">
      <c r="A185" s="38"/>
      <c r="B185" s="66"/>
      <c r="C185" s="67"/>
      <c r="D185" s="67"/>
      <c r="E185" s="67"/>
      <c r="F185" s="67"/>
      <c r="G185" s="67"/>
      <c r="H185" s="67"/>
      <c r="I185" s="67"/>
      <c r="J185" s="67"/>
      <c r="K185" s="67"/>
      <c r="L185" s="44"/>
      <c r="M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</row>
  </sheetData>
  <sheetProtection password="CC35" sheet="1" objects="1" scenarios="1" formatColumns="0" formatRows="0" autoFilter="0"/>
  <autoFilter ref="C122:K184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98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92</v>
      </c>
    </row>
    <row r="4" spans="2:46" s="1" customFormat="1" ht="24.95" customHeight="1">
      <c r="B4" s="20"/>
      <c r="D4" s="138" t="s">
        <v>102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Školní jídlena Nádvorní 1 - Výměna zdvihacího stolu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333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10. 4. 2024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39</v>
      </c>
      <c r="F24" s="38"/>
      <c r="G24" s="38"/>
      <c r="H24" s="38"/>
      <c r="I24" s="140" t="s">
        <v>28</v>
      </c>
      <c r="J24" s="143" t="s">
        <v>40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41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42</v>
      </c>
      <c r="E30" s="38"/>
      <c r="F30" s="38"/>
      <c r="G30" s="38"/>
      <c r="H30" s="38"/>
      <c r="I30" s="38"/>
      <c r="J30" s="151">
        <f>ROUND(J118,2)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44</v>
      </c>
      <c r="G32" s="38"/>
      <c r="H32" s="38"/>
      <c r="I32" s="152" t="s">
        <v>43</v>
      </c>
      <c r="J32" s="152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46</v>
      </c>
      <c r="E33" s="140" t="s">
        <v>47</v>
      </c>
      <c r="F33" s="154">
        <f>ROUND((SUM(BE118:BE126)),2)</f>
        <v>0</v>
      </c>
      <c r="G33" s="38"/>
      <c r="H33" s="38"/>
      <c r="I33" s="155">
        <v>0.21</v>
      </c>
      <c r="J33" s="154">
        <f>ROUND(((SUM(BE118:BE126))*I33),2)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48</v>
      </c>
      <c r="F34" s="154">
        <f>ROUND((SUM(BF118:BF126)),2)</f>
        <v>0</v>
      </c>
      <c r="G34" s="38"/>
      <c r="H34" s="38"/>
      <c r="I34" s="155">
        <v>0.12</v>
      </c>
      <c r="J34" s="154">
        <f>ROUND(((SUM(BF118:BF126))*I34),2)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49</v>
      </c>
      <c r="F35" s="154">
        <f>ROUND((SUM(BG118:BG126)),2)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50</v>
      </c>
      <c r="F36" s="154">
        <f>ROUND((SUM(BH118:BH126)),2)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51</v>
      </c>
      <c r="F37" s="154">
        <f>ROUND((SUM(BI118:BI126)),2)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52</v>
      </c>
      <c r="E39" s="158"/>
      <c r="F39" s="158"/>
      <c r="G39" s="159" t="s">
        <v>53</v>
      </c>
      <c r="H39" s="160" t="s">
        <v>54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55</v>
      </c>
      <c r="E50" s="164"/>
      <c r="F50" s="164"/>
      <c r="G50" s="163" t="s">
        <v>56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57</v>
      </c>
      <c r="E61" s="166"/>
      <c r="F61" s="167" t="s">
        <v>58</v>
      </c>
      <c r="G61" s="165" t="s">
        <v>57</v>
      </c>
      <c r="H61" s="166"/>
      <c r="I61" s="166"/>
      <c r="J61" s="168" t="s">
        <v>58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59</v>
      </c>
      <c r="E65" s="169"/>
      <c r="F65" s="169"/>
      <c r="G65" s="163" t="s">
        <v>60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57</v>
      </c>
      <c r="E76" s="166"/>
      <c r="F76" s="167" t="s">
        <v>58</v>
      </c>
      <c r="G76" s="165" t="s">
        <v>57</v>
      </c>
      <c r="H76" s="166"/>
      <c r="I76" s="166"/>
      <c r="J76" s="168" t="s">
        <v>58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Školní jídlena Nádvorní 1 - Výměna zdvihacího stolu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03 - Technologie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Nádvorní 513/1, Staré Brno, 603 00 Brno</v>
      </c>
      <c r="G89" s="40"/>
      <c r="H89" s="40"/>
      <c r="I89" s="32" t="s">
        <v>22</v>
      </c>
      <c r="J89" s="79" t="str">
        <f>IF(J12="","",J12)</f>
        <v>10. 4. 2024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Školní jídelna Brno, Nádvorní 1, p.o.</v>
      </c>
      <c r="G91" s="40"/>
      <c r="H91" s="40"/>
      <c r="I91" s="32" t="s">
        <v>32</v>
      </c>
      <c r="J91" s="36" t="str">
        <f>E21</f>
        <v>Ing. Tomáš Sobotku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STAGA stavební agentura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106</v>
      </c>
      <c r="D94" s="176"/>
      <c r="E94" s="176"/>
      <c r="F94" s="176"/>
      <c r="G94" s="176"/>
      <c r="H94" s="176"/>
      <c r="I94" s="176"/>
      <c r="J94" s="177" t="s">
        <v>107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108</v>
      </c>
      <c r="D96" s="40"/>
      <c r="E96" s="40"/>
      <c r="F96" s="40"/>
      <c r="G96" s="40"/>
      <c r="H96" s="40"/>
      <c r="I96" s="40"/>
      <c r="J96" s="110">
        <f>J118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79"/>
      <c r="C97" s="180"/>
      <c r="D97" s="181" t="s">
        <v>334</v>
      </c>
      <c r="E97" s="182"/>
      <c r="F97" s="182"/>
      <c r="G97" s="182"/>
      <c r="H97" s="182"/>
      <c r="I97" s="182"/>
      <c r="J97" s="183">
        <f>J119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9"/>
      <c r="C98" s="180"/>
      <c r="D98" s="181" t="s">
        <v>335</v>
      </c>
      <c r="E98" s="182"/>
      <c r="F98" s="182"/>
      <c r="G98" s="182"/>
      <c r="H98" s="182"/>
      <c r="I98" s="182"/>
      <c r="J98" s="183">
        <f>J124</f>
        <v>0</v>
      </c>
      <c r="K98" s="180"/>
      <c r="L98" s="184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2" customFormat="1" ht="21.8" customHeight="1">
      <c r="A99" s="38"/>
      <c r="B99" s="39"/>
      <c r="C99" s="40"/>
      <c r="D99" s="40"/>
      <c r="E99" s="40"/>
      <c r="F99" s="40"/>
      <c r="G99" s="40"/>
      <c r="H99" s="40"/>
      <c r="I99" s="40"/>
      <c r="J99" s="40"/>
      <c r="K99" s="40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0" spans="1:31" s="2" customFormat="1" ht="6.95" customHeight="1">
      <c r="A100" s="38"/>
      <c r="B100" s="66"/>
      <c r="C100" s="67"/>
      <c r="D100" s="67"/>
      <c r="E100" s="67"/>
      <c r="F100" s="67"/>
      <c r="G100" s="67"/>
      <c r="H100" s="67"/>
      <c r="I100" s="67"/>
      <c r="J100" s="67"/>
      <c r="K100" s="67"/>
      <c r="L100" s="63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</row>
    <row r="104" spans="1:31" s="2" customFormat="1" ht="6.95" customHeight="1">
      <c r="A104" s="38"/>
      <c r="B104" s="68"/>
      <c r="C104" s="69"/>
      <c r="D104" s="69"/>
      <c r="E104" s="69"/>
      <c r="F104" s="69"/>
      <c r="G104" s="69"/>
      <c r="H104" s="69"/>
      <c r="I104" s="69"/>
      <c r="J104" s="69"/>
      <c r="K104" s="69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24.95" customHeight="1">
      <c r="A105" s="38"/>
      <c r="B105" s="39"/>
      <c r="C105" s="23" t="s">
        <v>115</v>
      </c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6.95" customHeight="1">
      <c r="A106" s="38"/>
      <c r="B106" s="39"/>
      <c r="C106" s="40"/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2" customHeight="1">
      <c r="A107" s="38"/>
      <c r="B107" s="39"/>
      <c r="C107" s="32" t="s">
        <v>16</v>
      </c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6.5" customHeight="1">
      <c r="A108" s="38"/>
      <c r="B108" s="39"/>
      <c r="C108" s="40"/>
      <c r="D108" s="40"/>
      <c r="E108" s="174" t="str">
        <f>E7</f>
        <v>Školní jídlena Nádvorní 1 - Výměna zdvihacího stolu</v>
      </c>
      <c r="F108" s="32"/>
      <c r="G108" s="32"/>
      <c r="H108" s="32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2" customHeight="1">
      <c r="A109" s="38"/>
      <c r="B109" s="39"/>
      <c r="C109" s="32" t="s">
        <v>103</v>
      </c>
      <c r="D109" s="40"/>
      <c r="E109" s="40"/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16.5" customHeight="1">
      <c r="A110" s="38"/>
      <c r="B110" s="39"/>
      <c r="C110" s="40"/>
      <c r="D110" s="40"/>
      <c r="E110" s="76" t="str">
        <f>E9</f>
        <v>03 - Technologie</v>
      </c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6.95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12" customHeight="1">
      <c r="A112" s="38"/>
      <c r="B112" s="39"/>
      <c r="C112" s="32" t="s">
        <v>20</v>
      </c>
      <c r="D112" s="40"/>
      <c r="E112" s="40"/>
      <c r="F112" s="27" t="str">
        <f>F12</f>
        <v>Nádvorní 513/1, Staré Brno, 603 00 Brno</v>
      </c>
      <c r="G112" s="40"/>
      <c r="H112" s="40"/>
      <c r="I112" s="32" t="s">
        <v>22</v>
      </c>
      <c r="J112" s="79" t="str">
        <f>IF(J12="","",J12)</f>
        <v>10. 4. 2024</v>
      </c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6.95" customHeight="1">
      <c r="A113" s="38"/>
      <c r="B113" s="39"/>
      <c r="C113" s="40"/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15.15" customHeight="1">
      <c r="A114" s="38"/>
      <c r="B114" s="39"/>
      <c r="C114" s="32" t="s">
        <v>24</v>
      </c>
      <c r="D114" s="40"/>
      <c r="E114" s="40"/>
      <c r="F114" s="27" t="str">
        <f>E15</f>
        <v>Školní jídelna Brno, Nádvorní 1, p.o.</v>
      </c>
      <c r="G114" s="40"/>
      <c r="H114" s="40"/>
      <c r="I114" s="32" t="s">
        <v>32</v>
      </c>
      <c r="J114" s="36" t="str">
        <f>E21</f>
        <v>Ing. Tomáš Sobotku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25.65" customHeight="1">
      <c r="A115" s="38"/>
      <c r="B115" s="39"/>
      <c r="C115" s="32" t="s">
        <v>30</v>
      </c>
      <c r="D115" s="40"/>
      <c r="E115" s="40"/>
      <c r="F115" s="27" t="str">
        <f>IF(E18="","",E18)</f>
        <v>Vyplň údaj</v>
      </c>
      <c r="G115" s="40"/>
      <c r="H115" s="40"/>
      <c r="I115" s="32" t="s">
        <v>37</v>
      </c>
      <c r="J115" s="36" t="str">
        <f>E24</f>
        <v>STAGA stavební agentura s.r.o.</v>
      </c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2" customFormat="1" ht="10.3" customHeight="1">
      <c r="A116" s="38"/>
      <c r="B116" s="39"/>
      <c r="C116" s="40"/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pans="1:31" s="11" customFormat="1" ht="29.25" customHeight="1">
      <c r="A117" s="191"/>
      <c r="B117" s="192"/>
      <c r="C117" s="193" t="s">
        <v>116</v>
      </c>
      <c r="D117" s="194" t="s">
        <v>67</v>
      </c>
      <c r="E117" s="194" t="s">
        <v>63</v>
      </c>
      <c r="F117" s="194" t="s">
        <v>64</v>
      </c>
      <c r="G117" s="194" t="s">
        <v>117</v>
      </c>
      <c r="H117" s="194" t="s">
        <v>118</v>
      </c>
      <c r="I117" s="194" t="s">
        <v>119</v>
      </c>
      <c r="J117" s="194" t="s">
        <v>107</v>
      </c>
      <c r="K117" s="195" t="s">
        <v>120</v>
      </c>
      <c r="L117" s="196"/>
      <c r="M117" s="100" t="s">
        <v>1</v>
      </c>
      <c r="N117" s="101" t="s">
        <v>46</v>
      </c>
      <c r="O117" s="101" t="s">
        <v>121</v>
      </c>
      <c r="P117" s="101" t="s">
        <v>122</v>
      </c>
      <c r="Q117" s="101" t="s">
        <v>123</v>
      </c>
      <c r="R117" s="101" t="s">
        <v>124</v>
      </c>
      <c r="S117" s="101" t="s">
        <v>125</v>
      </c>
      <c r="T117" s="102" t="s">
        <v>126</v>
      </c>
      <c r="U117" s="191"/>
      <c r="V117" s="191"/>
      <c r="W117" s="191"/>
      <c r="X117" s="191"/>
      <c r="Y117" s="191"/>
      <c r="Z117" s="191"/>
      <c r="AA117" s="191"/>
      <c r="AB117" s="191"/>
      <c r="AC117" s="191"/>
      <c r="AD117" s="191"/>
      <c r="AE117" s="191"/>
    </row>
    <row r="118" spans="1:63" s="2" customFormat="1" ht="22.8" customHeight="1">
      <c r="A118" s="38"/>
      <c r="B118" s="39"/>
      <c r="C118" s="107" t="s">
        <v>127</v>
      </c>
      <c r="D118" s="40"/>
      <c r="E118" s="40"/>
      <c r="F118" s="40"/>
      <c r="G118" s="40"/>
      <c r="H118" s="40"/>
      <c r="I118" s="40"/>
      <c r="J118" s="197">
        <f>BK118</f>
        <v>0</v>
      </c>
      <c r="K118" s="40"/>
      <c r="L118" s="44"/>
      <c r="M118" s="103"/>
      <c r="N118" s="198"/>
      <c r="O118" s="104"/>
      <c r="P118" s="199">
        <f>P119+P124</f>
        <v>0</v>
      </c>
      <c r="Q118" s="104"/>
      <c r="R118" s="199">
        <f>R119+R124</f>
        <v>0</v>
      </c>
      <c r="S118" s="104"/>
      <c r="T118" s="200">
        <f>T119+T124</f>
        <v>0</v>
      </c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T118" s="17" t="s">
        <v>81</v>
      </c>
      <c r="AU118" s="17" t="s">
        <v>109</v>
      </c>
      <c r="BK118" s="201">
        <f>BK119+BK124</f>
        <v>0</v>
      </c>
    </row>
    <row r="119" spans="1:63" s="12" customFormat="1" ht="25.9" customHeight="1">
      <c r="A119" s="12"/>
      <c r="B119" s="202"/>
      <c r="C119" s="203"/>
      <c r="D119" s="204" t="s">
        <v>81</v>
      </c>
      <c r="E119" s="205" t="s">
        <v>336</v>
      </c>
      <c r="F119" s="205" t="s">
        <v>97</v>
      </c>
      <c r="G119" s="203"/>
      <c r="H119" s="203"/>
      <c r="I119" s="206"/>
      <c r="J119" s="207">
        <f>BK119</f>
        <v>0</v>
      </c>
      <c r="K119" s="203"/>
      <c r="L119" s="208"/>
      <c r="M119" s="209"/>
      <c r="N119" s="210"/>
      <c r="O119" s="210"/>
      <c r="P119" s="211">
        <f>SUM(P120:P123)</f>
        <v>0</v>
      </c>
      <c r="Q119" s="210"/>
      <c r="R119" s="211">
        <f>SUM(R120:R123)</f>
        <v>0</v>
      </c>
      <c r="S119" s="210"/>
      <c r="T119" s="212">
        <f>SUM(T120:T123)</f>
        <v>0</v>
      </c>
      <c r="U119" s="12"/>
      <c r="V119" s="12"/>
      <c r="W119" s="12"/>
      <c r="X119" s="12"/>
      <c r="Y119" s="12"/>
      <c r="Z119" s="12"/>
      <c r="AA119" s="12"/>
      <c r="AB119" s="12"/>
      <c r="AC119" s="12"/>
      <c r="AD119" s="12"/>
      <c r="AE119" s="12"/>
      <c r="AR119" s="213" t="s">
        <v>138</v>
      </c>
      <c r="AT119" s="214" t="s">
        <v>81</v>
      </c>
      <c r="AU119" s="214" t="s">
        <v>82</v>
      </c>
      <c r="AY119" s="213" t="s">
        <v>130</v>
      </c>
      <c r="BK119" s="215">
        <f>SUM(BK120:BK123)</f>
        <v>0</v>
      </c>
    </row>
    <row r="120" spans="1:65" s="2" customFormat="1" ht="37.8" customHeight="1">
      <c r="A120" s="38"/>
      <c r="B120" s="39"/>
      <c r="C120" s="218" t="s">
        <v>90</v>
      </c>
      <c r="D120" s="218" t="s">
        <v>133</v>
      </c>
      <c r="E120" s="219" t="s">
        <v>337</v>
      </c>
      <c r="F120" s="220" t="s">
        <v>338</v>
      </c>
      <c r="G120" s="221" t="s">
        <v>339</v>
      </c>
      <c r="H120" s="222">
        <v>1</v>
      </c>
      <c r="I120" s="223"/>
      <c r="J120" s="224">
        <f>ROUND(I120*H120,2)</f>
        <v>0</v>
      </c>
      <c r="K120" s="220" t="s">
        <v>1</v>
      </c>
      <c r="L120" s="44"/>
      <c r="M120" s="225" t="s">
        <v>1</v>
      </c>
      <c r="N120" s="226" t="s">
        <v>47</v>
      </c>
      <c r="O120" s="91"/>
      <c r="P120" s="227">
        <f>O120*H120</f>
        <v>0</v>
      </c>
      <c r="Q120" s="227">
        <v>0</v>
      </c>
      <c r="R120" s="227">
        <f>Q120*H120</f>
        <v>0</v>
      </c>
      <c r="S120" s="227">
        <v>0</v>
      </c>
      <c r="T120" s="228">
        <f>S120*H120</f>
        <v>0</v>
      </c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R120" s="229" t="s">
        <v>340</v>
      </c>
      <c r="AT120" s="229" t="s">
        <v>133</v>
      </c>
      <c r="AU120" s="229" t="s">
        <v>90</v>
      </c>
      <c r="AY120" s="17" t="s">
        <v>130</v>
      </c>
      <c r="BE120" s="230">
        <f>IF(N120="základní",J120,0)</f>
        <v>0</v>
      </c>
      <c r="BF120" s="230">
        <f>IF(N120="snížená",J120,0)</f>
        <v>0</v>
      </c>
      <c r="BG120" s="230">
        <f>IF(N120="zákl. přenesená",J120,0)</f>
        <v>0</v>
      </c>
      <c r="BH120" s="230">
        <f>IF(N120="sníž. přenesená",J120,0)</f>
        <v>0</v>
      </c>
      <c r="BI120" s="230">
        <f>IF(N120="nulová",J120,0)</f>
        <v>0</v>
      </c>
      <c r="BJ120" s="17" t="s">
        <v>90</v>
      </c>
      <c r="BK120" s="230">
        <f>ROUND(I120*H120,2)</f>
        <v>0</v>
      </c>
      <c r="BL120" s="17" t="s">
        <v>340</v>
      </c>
      <c r="BM120" s="229" t="s">
        <v>341</v>
      </c>
    </row>
    <row r="121" spans="1:65" s="2" customFormat="1" ht="16.5" customHeight="1">
      <c r="A121" s="38"/>
      <c r="B121" s="39"/>
      <c r="C121" s="218" t="s">
        <v>92</v>
      </c>
      <c r="D121" s="218" t="s">
        <v>133</v>
      </c>
      <c r="E121" s="219" t="s">
        <v>342</v>
      </c>
      <c r="F121" s="220" t="s">
        <v>343</v>
      </c>
      <c r="G121" s="221" t="s">
        <v>339</v>
      </c>
      <c r="H121" s="222">
        <v>1</v>
      </c>
      <c r="I121" s="223"/>
      <c r="J121" s="224">
        <f>ROUND(I121*H121,2)</f>
        <v>0</v>
      </c>
      <c r="K121" s="220" t="s">
        <v>1</v>
      </c>
      <c r="L121" s="44"/>
      <c r="M121" s="225" t="s">
        <v>1</v>
      </c>
      <c r="N121" s="226" t="s">
        <v>47</v>
      </c>
      <c r="O121" s="91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340</v>
      </c>
      <c r="AT121" s="229" t="s">
        <v>133</v>
      </c>
      <c r="AU121" s="229" t="s">
        <v>90</v>
      </c>
      <c r="AY121" s="17" t="s">
        <v>130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90</v>
      </c>
      <c r="BK121" s="230">
        <f>ROUND(I121*H121,2)</f>
        <v>0</v>
      </c>
      <c r="BL121" s="17" t="s">
        <v>340</v>
      </c>
      <c r="BM121" s="229" t="s">
        <v>344</v>
      </c>
    </row>
    <row r="122" spans="1:65" s="2" customFormat="1" ht="16.5" customHeight="1">
      <c r="A122" s="38"/>
      <c r="B122" s="39"/>
      <c r="C122" s="218" t="s">
        <v>151</v>
      </c>
      <c r="D122" s="218" t="s">
        <v>133</v>
      </c>
      <c r="E122" s="219" t="s">
        <v>345</v>
      </c>
      <c r="F122" s="220" t="s">
        <v>346</v>
      </c>
      <c r="G122" s="221" t="s">
        <v>339</v>
      </c>
      <c r="H122" s="222">
        <v>1</v>
      </c>
      <c r="I122" s="223"/>
      <c r="J122" s="224">
        <f>ROUND(I122*H122,2)</f>
        <v>0</v>
      </c>
      <c r="K122" s="220" t="s">
        <v>1</v>
      </c>
      <c r="L122" s="44"/>
      <c r="M122" s="225" t="s">
        <v>1</v>
      </c>
      <c r="N122" s="226" t="s">
        <v>47</v>
      </c>
      <c r="O122" s="91"/>
      <c r="P122" s="227">
        <f>O122*H122</f>
        <v>0</v>
      </c>
      <c r="Q122" s="227">
        <v>0</v>
      </c>
      <c r="R122" s="227">
        <f>Q122*H122</f>
        <v>0</v>
      </c>
      <c r="S122" s="227">
        <v>0</v>
      </c>
      <c r="T122" s="228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29" t="s">
        <v>340</v>
      </c>
      <c r="AT122" s="229" t="s">
        <v>133</v>
      </c>
      <c r="AU122" s="229" t="s">
        <v>90</v>
      </c>
      <c r="AY122" s="17" t="s">
        <v>130</v>
      </c>
      <c r="BE122" s="230">
        <f>IF(N122="základní",J122,0)</f>
        <v>0</v>
      </c>
      <c r="BF122" s="230">
        <f>IF(N122="snížená",J122,0)</f>
        <v>0</v>
      </c>
      <c r="BG122" s="230">
        <f>IF(N122="zákl. přenesená",J122,0)</f>
        <v>0</v>
      </c>
      <c r="BH122" s="230">
        <f>IF(N122="sníž. přenesená",J122,0)</f>
        <v>0</v>
      </c>
      <c r="BI122" s="230">
        <f>IF(N122="nulová",J122,0)</f>
        <v>0</v>
      </c>
      <c r="BJ122" s="17" t="s">
        <v>90</v>
      </c>
      <c r="BK122" s="230">
        <f>ROUND(I122*H122,2)</f>
        <v>0</v>
      </c>
      <c r="BL122" s="17" t="s">
        <v>340</v>
      </c>
      <c r="BM122" s="229" t="s">
        <v>347</v>
      </c>
    </row>
    <row r="123" spans="1:65" s="2" customFormat="1" ht="16.5" customHeight="1">
      <c r="A123" s="38"/>
      <c r="B123" s="39"/>
      <c r="C123" s="267" t="s">
        <v>138</v>
      </c>
      <c r="D123" s="267" t="s">
        <v>263</v>
      </c>
      <c r="E123" s="268" t="s">
        <v>348</v>
      </c>
      <c r="F123" s="269" t="s">
        <v>349</v>
      </c>
      <c r="G123" s="270" t="s">
        <v>339</v>
      </c>
      <c r="H123" s="271">
        <v>1</v>
      </c>
      <c r="I123" s="272"/>
      <c r="J123" s="273">
        <f>ROUND(I123*H123,2)</f>
        <v>0</v>
      </c>
      <c r="K123" s="269" t="s">
        <v>1</v>
      </c>
      <c r="L123" s="274"/>
      <c r="M123" s="275" t="s">
        <v>1</v>
      </c>
      <c r="N123" s="276" t="s">
        <v>47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340</v>
      </c>
      <c r="AT123" s="229" t="s">
        <v>263</v>
      </c>
      <c r="AU123" s="229" t="s">
        <v>90</v>
      </c>
      <c r="AY123" s="17" t="s">
        <v>130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90</v>
      </c>
      <c r="BK123" s="230">
        <f>ROUND(I123*H123,2)</f>
        <v>0</v>
      </c>
      <c r="BL123" s="17" t="s">
        <v>340</v>
      </c>
      <c r="BM123" s="229" t="s">
        <v>350</v>
      </c>
    </row>
    <row r="124" spans="1:63" s="12" customFormat="1" ht="25.9" customHeight="1">
      <c r="A124" s="12"/>
      <c r="B124" s="202"/>
      <c r="C124" s="203"/>
      <c r="D124" s="204" t="s">
        <v>81</v>
      </c>
      <c r="E124" s="205" t="s">
        <v>351</v>
      </c>
      <c r="F124" s="205" t="s">
        <v>352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SUM(P125:P126)</f>
        <v>0</v>
      </c>
      <c r="Q124" s="210"/>
      <c r="R124" s="211">
        <f>SUM(R125:R126)</f>
        <v>0</v>
      </c>
      <c r="S124" s="210"/>
      <c r="T124" s="212">
        <f>SUM(T125:T126)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138</v>
      </c>
      <c r="AT124" s="214" t="s">
        <v>81</v>
      </c>
      <c r="AU124" s="214" t="s">
        <v>82</v>
      </c>
      <c r="AY124" s="213" t="s">
        <v>130</v>
      </c>
      <c r="BK124" s="215">
        <f>SUM(BK125:BK126)</f>
        <v>0</v>
      </c>
    </row>
    <row r="125" spans="1:65" s="2" customFormat="1" ht="16.5" customHeight="1">
      <c r="A125" s="38"/>
      <c r="B125" s="39"/>
      <c r="C125" s="218" t="s">
        <v>163</v>
      </c>
      <c r="D125" s="218" t="s">
        <v>133</v>
      </c>
      <c r="E125" s="219" t="s">
        <v>353</v>
      </c>
      <c r="F125" s="220" t="s">
        <v>354</v>
      </c>
      <c r="G125" s="221" t="s">
        <v>339</v>
      </c>
      <c r="H125" s="222">
        <v>1</v>
      </c>
      <c r="I125" s="223"/>
      <c r="J125" s="224">
        <f>ROUND(I125*H125,2)</f>
        <v>0</v>
      </c>
      <c r="K125" s="220" t="s">
        <v>1</v>
      </c>
      <c r="L125" s="44"/>
      <c r="M125" s="225" t="s">
        <v>1</v>
      </c>
      <c r="N125" s="226" t="s">
        <v>47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138</v>
      </c>
      <c r="AT125" s="229" t="s">
        <v>133</v>
      </c>
      <c r="AU125" s="229" t="s">
        <v>90</v>
      </c>
      <c r="AY125" s="17" t="s">
        <v>130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90</v>
      </c>
      <c r="BK125" s="230">
        <f>ROUND(I125*H125,2)</f>
        <v>0</v>
      </c>
      <c r="BL125" s="17" t="s">
        <v>138</v>
      </c>
      <c r="BM125" s="229" t="s">
        <v>355</v>
      </c>
    </row>
    <row r="126" spans="1:65" s="2" customFormat="1" ht="16.5" customHeight="1">
      <c r="A126" s="38"/>
      <c r="B126" s="39"/>
      <c r="C126" s="218" t="s">
        <v>168</v>
      </c>
      <c r="D126" s="218" t="s">
        <v>133</v>
      </c>
      <c r="E126" s="219" t="s">
        <v>356</v>
      </c>
      <c r="F126" s="220" t="s">
        <v>357</v>
      </c>
      <c r="G126" s="221" t="s">
        <v>339</v>
      </c>
      <c r="H126" s="222">
        <v>1</v>
      </c>
      <c r="I126" s="223"/>
      <c r="J126" s="224">
        <f>ROUND(I126*H126,2)</f>
        <v>0</v>
      </c>
      <c r="K126" s="220" t="s">
        <v>1</v>
      </c>
      <c r="L126" s="44"/>
      <c r="M126" s="277" t="s">
        <v>1</v>
      </c>
      <c r="N126" s="278" t="s">
        <v>47</v>
      </c>
      <c r="O126" s="279"/>
      <c r="P126" s="280">
        <f>O126*H126</f>
        <v>0</v>
      </c>
      <c r="Q126" s="280">
        <v>0</v>
      </c>
      <c r="R126" s="280">
        <f>Q126*H126</f>
        <v>0</v>
      </c>
      <c r="S126" s="280">
        <v>0</v>
      </c>
      <c r="T126" s="281">
        <f>S126*H126</f>
        <v>0</v>
      </c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R126" s="229" t="s">
        <v>138</v>
      </c>
      <c r="AT126" s="229" t="s">
        <v>133</v>
      </c>
      <c r="AU126" s="229" t="s">
        <v>90</v>
      </c>
      <c r="AY126" s="17" t="s">
        <v>130</v>
      </c>
      <c r="BE126" s="230">
        <f>IF(N126="základní",J126,0)</f>
        <v>0</v>
      </c>
      <c r="BF126" s="230">
        <f>IF(N126="snížená",J126,0)</f>
        <v>0</v>
      </c>
      <c r="BG126" s="230">
        <f>IF(N126="zákl. přenesená",J126,0)</f>
        <v>0</v>
      </c>
      <c r="BH126" s="230">
        <f>IF(N126="sníž. přenesená",J126,0)</f>
        <v>0</v>
      </c>
      <c r="BI126" s="230">
        <f>IF(N126="nulová",J126,0)</f>
        <v>0</v>
      </c>
      <c r="BJ126" s="17" t="s">
        <v>90</v>
      </c>
      <c r="BK126" s="230">
        <f>ROUND(I126*H126,2)</f>
        <v>0</v>
      </c>
      <c r="BL126" s="17" t="s">
        <v>138</v>
      </c>
      <c r="BM126" s="229" t="s">
        <v>358</v>
      </c>
    </row>
    <row r="127" spans="1:31" s="2" customFormat="1" ht="6.95" customHeight="1">
      <c r="A127" s="38"/>
      <c r="B127" s="66"/>
      <c r="C127" s="67"/>
      <c r="D127" s="67"/>
      <c r="E127" s="67"/>
      <c r="F127" s="67"/>
      <c r="G127" s="67"/>
      <c r="H127" s="67"/>
      <c r="I127" s="67"/>
      <c r="J127" s="67"/>
      <c r="K127" s="67"/>
      <c r="L127" s="44"/>
      <c r="M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</row>
  </sheetData>
  <sheetProtection password="CC35" sheet="1" objects="1" scenarios="1" formatColumns="0" formatRows="0" autoFilter="0"/>
  <autoFilter ref="C117:K126"/>
  <mergeCells count="9">
    <mergeCell ref="E7:H7"/>
    <mergeCell ref="E9:H9"/>
    <mergeCell ref="E18:H18"/>
    <mergeCell ref="E27:H27"/>
    <mergeCell ref="E85:H85"/>
    <mergeCell ref="E87:H87"/>
    <mergeCell ref="E108:H108"/>
    <mergeCell ref="E110:H110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2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101</v>
      </c>
    </row>
    <row r="3" spans="2:46" s="1" customFormat="1" ht="6.95" customHeight="1">
      <c r="B3" s="136"/>
      <c r="C3" s="137"/>
      <c r="D3" s="137"/>
      <c r="E3" s="137"/>
      <c r="F3" s="137"/>
      <c r="G3" s="137"/>
      <c r="H3" s="137"/>
      <c r="I3" s="137"/>
      <c r="J3" s="137"/>
      <c r="K3" s="137"/>
      <c r="L3" s="20"/>
      <c r="AT3" s="17" t="s">
        <v>92</v>
      </c>
    </row>
    <row r="4" spans="2:46" s="1" customFormat="1" ht="24.95" customHeight="1">
      <c r="B4" s="20"/>
      <c r="D4" s="138" t="s">
        <v>102</v>
      </c>
      <c r="L4" s="20"/>
      <c r="M4" s="139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40" t="s">
        <v>16</v>
      </c>
      <c r="L6" s="20"/>
    </row>
    <row r="7" spans="2:12" s="1" customFormat="1" ht="16.5" customHeight="1">
      <c r="B7" s="20"/>
      <c r="E7" s="141" t="str">
        <f>'Rekapitulace stavby'!K6</f>
        <v>Školní jídlena Nádvorní 1 - Výměna zdvihacího stolu</v>
      </c>
      <c r="F7" s="140"/>
      <c r="G7" s="140"/>
      <c r="H7" s="140"/>
      <c r="L7" s="20"/>
    </row>
    <row r="8" spans="1:31" s="2" customFormat="1" ht="12" customHeight="1">
      <c r="A8" s="38"/>
      <c r="B8" s="44"/>
      <c r="C8" s="38"/>
      <c r="D8" s="140" t="s">
        <v>103</v>
      </c>
      <c r="E8" s="38"/>
      <c r="F8" s="38"/>
      <c r="G8" s="38"/>
      <c r="H8" s="38"/>
      <c r="I8" s="38"/>
      <c r="J8" s="38"/>
      <c r="K8" s="38"/>
      <c r="L8" s="63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6.5" customHeight="1">
      <c r="A9" s="38"/>
      <c r="B9" s="44"/>
      <c r="C9" s="38"/>
      <c r="D9" s="38"/>
      <c r="E9" s="142" t="s">
        <v>359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2" customHeight="1">
      <c r="A11" s="38"/>
      <c r="B11" s="44"/>
      <c r="C11" s="38"/>
      <c r="D11" s="140" t="s">
        <v>18</v>
      </c>
      <c r="E11" s="38"/>
      <c r="F11" s="143" t="s">
        <v>1</v>
      </c>
      <c r="G11" s="38"/>
      <c r="H11" s="38"/>
      <c r="I11" s="140" t="s">
        <v>19</v>
      </c>
      <c r="J11" s="143" t="s">
        <v>1</v>
      </c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40" t="s">
        <v>20</v>
      </c>
      <c r="E12" s="38"/>
      <c r="F12" s="143" t="s">
        <v>21</v>
      </c>
      <c r="G12" s="38"/>
      <c r="H12" s="38"/>
      <c r="I12" s="140" t="s">
        <v>22</v>
      </c>
      <c r="J12" s="144" t="str">
        <f>'Rekapitulace stavby'!AN8</f>
        <v>10. 4. 2024</v>
      </c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12" customHeight="1">
      <c r="A14" s="38"/>
      <c r="B14" s="44"/>
      <c r="C14" s="38"/>
      <c r="D14" s="140" t="s">
        <v>24</v>
      </c>
      <c r="E14" s="38"/>
      <c r="F14" s="38"/>
      <c r="G14" s="38"/>
      <c r="H14" s="38"/>
      <c r="I14" s="140" t="s">
        <v>25</v>
      </c>
      <c r="J14" s="143" t="s">
        <v>26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8" customHeight="1">
      <c r="A15" s="38"/>
      <c r="B15" s="44"/>
      <c r="C15" s="38"/>
      <c r="D15" s="38"/>
      <c r="E15" s="143" t="s">
        <v>27</v>
      </c>
      <c r="F15" s="38"/>
      <c r="G15" s="38"/>
      <c r="H15" s="38"/>
      <c r="I15" s="140" t="s">
        <v>28</v>
      </c>
      <c r="J15" s="143" t="s">
        <v>29</v>
      </c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6.95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12" customHeight="1">
      <c r="A17" s="38"/>
      <c r="B17" s="44"/>
      <c r="C17" s="38"/>
      <c r="D17" s="140" t="s">
        <v>30</v>
      </c>
      <c r="E17" s="38"/>
      <c r="F17" s="38"/>
      <c r="G17" s="38"/>
      <c r="H17" s="38"/>
      <c r="I17" s="140" t="s">
        <v>25</v>
      </c>
      <c r="J17" s="33" t="str">
        <f>'Rekapitulace stavby'!AN13</f>
        <v>Vyplň údaj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43"/>
      <c r="G18" s="143"/>
      <c r="H18" s="143"/>
      <c r="I18" s="140" t="s">
        <v>28</v>
      </c>
      <c r="J18" s="33" t="str">
        <f>'Rekapitulace stavby'!AN14</f>
        <v>Vyplň údaj</v>
      </c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6.95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12" customHeight="1">
      <c r="A20" s="38"/>
      <c r="B20" s="44"/>
      <c r="C20" s="38"/>
      <c r="D20" s="140" t="s">
        <v>32</v>
      </c>
      <c r="E20" s="38"/>
      <c r="F20" s="38"/>
      <c r="G20" s="38"/>
      <c r="H20" s="38"/>
      <c r="I20" s="140" t="s">
        <v>25</v>
      </c>
      <c r="J20" s="143" t="s">
        <v>33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8" customHeight="1">
      <c r="A21" s="38"/>
      <c r="B21" s="44"/>
      <c r="C21" s="38"/>
      <c r="D21" s="38"/>
      <c r="E21" s="143" t="s">
        <v>34</v>
      </c>
      <c r="F21" s="38"/>
      <c r="G21" s="38"/>
      <c r="H21" s="38"/>
      <c r="I21" s="140" t="s">
        <v>28</v>
      </c>
      <c r="J21" s="143" t="s">
        <v>35</v>
      </c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6.95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12" customHeight="1">
      <c r="A23" s="38"/>
      <c r="B23" s="44"/>
      <c r="C23" s="38"/>
      <c r="D23" s="140" t="s">
        <v>37</v>
      </c>
      <c r="E23" s="38"/>
      <c r="F23" s="38"/>
      <c r="G23" s="38"/>
      <c r="H23" s="38"/>
      <c r="I23" s="140" t="s">
        <v>25</v>
      </c>
      <c r="J23" s="143" t="s">
        <v>38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8" customHeight="1">
      <c r="A24" s="38"/>
      <c r="B24" s="44"/>
      <c r="C24" s="38"/>
      <c r="D24" s="38"/>
      <c r="E24" s="143" t="s">
        <v>39</v>
      </c>
      <c r="F24" s="38"/>
      <c r="G24" s="38"/>
      <c r="H24" s="38"/>
      <c r="I24" s="140" t="s">
        <v>28</v>
      </c>
      <c r="J24" s="143" t="s">
        <v>40</v>
      </c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2" customFormat="1" ht="6.95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pans="1:31" s="2" customFormat="1" ht="12" customHeight="1">
      <c r="A26" s="38"/>
      <c r="B26" s="44"/>
      <c r="C26" s="38"/>
      <c r="D26" s="140" t="s">
        <v>41</v>
      </c>
      <c r="E26" s="38"/>
      <c r="F26" s="38"/>
      <c r="G26" s="38"/>
      <c r="H26" s="38"/>
      <c r="I26" s="38"/>
      <c r="J26" s="38"/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8" customFormat="1" ht="16.5" customHeight="1">
      <c r="A27" s="145"/>
      <c r="B27" s="146"/>
      <c r="C27" s="145"/>
      <c r="D27" s="145"/>
      <c r="E27" s="147" t="s">
        <v>1</v>
      </c>
      <c r="F27" s="147"/>
      <c r="G27" s="147"/>
      <c r="H27" s="147"/>
      <c r="I27" s="145"/>
      <c r="J27" s="145"/>
      <c r="K27" s="145"/>
      <c r="L27" s="148"/>
      <c r="S27" s="145"/>
      <c r="T27" s="145"/>
      <c r="U27" s="145"/>
      <c r="V27" s="145"/>
      <c r="W27" s="145"/>
      <c r="X27" s="145"/>
      <c r="Y27" s="145"/>
      <c r="Z27" s="145"/>
      <c r="AA27" s="145"/>
      <c r="AB27" s="145"/>
      <c r="AC27" s="145"/>
      <c r="AD27" s="145"/>
      <c r="AE27" s="145"/>
    </row>
    <row r="28" spans="1:31" s="2" customFormat="1" ht="6.95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49"/>
      <c r="E29" s="149"/>
      <c r="F29" s="149"/>
      <c r="G29" s="149"/>
      <c r="H29" s="149"/>
      <c r="I29" s="149"/>
      <c r="J29" s="149"/>
      <c r="K29" s="149"/>
      <c r="L29" s="63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25.4" customHeight="1">
      <c r="A30" s="38"/>
      <c r="B30" s="44"/>
      <c r="C30" s="38"/>
      <c r="D30" s="150" t="s">
        <v>42</v>
      </c>
      <c r="E30" s="38"/>
      <c r="F30" s="38"/>
      <c r="G30" s="38"/>
      <c r="H30" s="38"/>
      <c r="I30" s="38"/>
      <c r="J30" s="151">
        <f>ROUND(J117,2)</f>
        <v>0</v>
      </c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6.95" customHeight="1">
      <c r="A31" s="38"/>
      <c r="B31" s="44"/>
      <c r="C31" s="38"/>
      <c r="D31" s="149"/>
      <c r="E31" s="149"/>
      <c r="F31" s="149"/>
      <c r="G31" s="149"/>
      <c r="H31" s="149"/>
      <c r="I31" s="149"/>
      <c r="J31" s="149"/>
      <c r="K31" s="149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38"/>
      <c r="F32" s="152" t="s">
        <v>44</v>
      </c>
      <c r="G32" s="38"/>
      <c r="H32" s="38"/>
      <c r="I32" s="152" t="s">
        <v>43</v>
      </c>
      <c r="J32" s="152" t="s">
        <v>45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>
      <c r="A33" s="38"/>
      <c r="B33" s="44"/>
      <c r="C33" s="38"/>
      <c r="D33" s="153" t="s">
        <v>46</v>
      </c>
      <c r="E33" s="140" t="s">
        <v>47</v>
      </c>
      <c r="F33" s="154">
        <f>ROUND((SUM(BE117:BE128)),2)</f>
        <v>0</v>
      </c>
      <c r="G33" s="38"/>
      <c r="H33" s="38"/>
      <c r="I33" s="155">
        <v>0.21</v>
      </c>
      <c r="J33" s="154">
        <f>ROUND(((SUM(BE117:BE128))*I33),2)</f>
        <v>0</v>
      </c>
      <c r="K33" s="3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>
      <c r="A34" s="38"/>
      <c r="B34" s="44"/>
      <c r="C34" s="38"/>
      <c r="D34" s="38"/>
      <c r="E34" s="140" t="s">
        <v>48</v>
      </c>
      <c r="F34" s="154">
        <f>ROUND((SUM(BF117:BF128)),2)</f>
        <v>0</v>
      </c>
      <c r="G34" s="38"/>
      <c r="H34" s="38"/>
      <c r="I34" s="155">
        <v>0.12</v>
      </c>
      <c r="J34" s="154">
        <f>ROUND(((SUM(BF117:BF128))*I34),2)</f>
        <v>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40" t="s">
        <v>49</v>
      </c>
      <c r="F35" s="154">
        <f>ROUND((SUM(BG117:BG128)),2)</f>
        <v>0</v>
      </c>
      <c r="G35" s="38"/>
      <c r="H35" s="38"/>
      <c r="I35" s="155">
        <v>0.21</v>
      </c>
      <c r="J35" s="154">
        <f>0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14.4" customHeight="1" hidden="1">
      <c r="A36" s="38"/>
      <c r="B36" s="44"/>
      <c r="C36" s="38"/>
      <c r="D36" s="38"/>
      <c r="E36" s="140" t="s">
        <v>50</v>
      </c>
      <c r="F36" s="154">
        <f>ROUND((SUM(BH117:BH128)),2)</f>
        <v>0</v>
      </c>
      <c r="G36" s="38"/>
      <c r="H36" s="38"/>
      <c r="I36" s="155">
        <v>0.12</v>
      </c>
      <c r="J36" s="154">
        <f>0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14.4" customHeight="1" hidden="1">
      <c r="A37" s="38"/>
      <c r="B37" s="44"/>
      <c r="C37" s="38"/>
      <c r="D37" s="38"/>
      <c r="E37" s="140" t="s">
        <v>51</v>
      </c>
      <c r="F37" s="154">
        <f>ROUND((SUM(BI117:BI128)),2)</f>
        <v>0</v>
      </c>
      <c r="G37" s="38"/>
      <c r="H37" s="38"/>
      <c r="I37" s="155">
        <v>0</v>
      </c>
      <c r="J37" s="154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6.95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pans="1:31" s="2" customFormat="1" ht="25.4" customHeight="1">
      <c r="A39" s="38"/>
      <c r="B39" s="44"/>
      <c r="C39" s="156"/>
      <c r="D39" s="157" t="s">
        <v>52</v>
      </c>
      <c r="E39" s="158"/>
      <c r="F39" s="158"/>
      <c r="G39" s="159" t="s">
        <v>53</v>
      </c>
      <c r="H39" s="160" t="s">
        <v>54</v>
      </c>
      <c r="I39" s="158"/>
      <c r="J39" s="161">
        <f>SUM(J30:J37)</f>
        <v>0</v>
      </c>
      <c r="K39" s="162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pans="1:31" s="2" customFormat="1" ht="14.4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pans="2:12" s="1" customFormat="1" ht="14.4" customHeight="1">
      <c r="B41" s="20"/>
      <c r="L41" s="20"/>
    </row>
    <row r="42" spans="2:12" s="1" customFormat="1" ht="14.4" customHeight="1">
      <c r="B42" s="20"/>
      <c r="L42" s="20"/>
    </row>
    <row r="43" spans="2:12" s="1" customFormat="1" ht="14.4" customHeight="1">
      <c r="B43" s="20"/>
      <c r="L43" s="20"/>
    </row>
    <row r="44" spans="2:12" s="1" customFormat="1" ht="14.4" customHeight="1">
      <c r="B44" s="20"/>
      <c r="L44" s="20"/>
    </row>
    <row r="45" spans="2:12" s="1" customFormat="1" ht="14.4" customHeight="1">
      <c r="B45" s="20"/>
      <c r="L45" s="20"/>
    </row>
    <row r="46" spans="2:12" s="1" customFormat="1" ht="14.4" customHeight="1">
      <c r="B46" s="20"/>
      <c r="L46" s="20"/>
    </row>
    <row r="47" spans="2:12" s="1" customFormat="1" ht="14.4" customHeight="1">
      <c r="B47" s="20"/>
      <c r="L47" s="20"/>
    </row>
    <row r="48" spans="2:12" s="1" customFormat="1" ht="14.4" customHeight="1">
      <c r="B48" s="20"/>
      <c r="L48" s="20"/>
    </row>
    <row r="49" spans="2:12" s="1" customFormat="1" ht="14.4" customHeight="1">
      <c r="B49" s="20"/>
      <c r="L49" s="20"/>
    </row>
    <row r="50" spans="2:12" s="2" customFormat="1" ht="14.4" customHeight="1">
      <c r="B50" s="63"/>
      <c r="D50" s="163" t="s">
        <v>55</v>
      </c>
      <c r="E50" s="164"/>
      <c r="F50" s="164"/>
      <c r="G50" s="163" t="s">
        <v>56</v>
      </c>
      <c r="H50" s="164"/>
      <c r="I50" s="164"/>
      <c r="J50" s="164"/>
      <c r="K50" s="164"/>
      <c r="L50" s="6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8"/>
      <c r="B61" s="44"/>
      <c r="C61" s="38"/>
      <c r="D61" s="165" t="s">
        <v>57</v>
      </c>
      <c r="E61" s="166"/>
      <c r="F61" s="167" t="s">
        <v>58</v>
      </c>
      <c r="G61" s="165" t="s">
        <v>57</v>
      </c>
      <c r="H61" s="166"/>
      <c r="I61" s="166"/>
      <c r="J61" s="168" t="s">
        <v>58</v>
      </c>
      <c r="K61" s="166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8"/>
      <c r="B65" s="44"/>
      <c r="C65" s="38"/>
      <c r="D65" s="163" t="s">
        <v>59</v>
      </c>
      <c r="E65" s="169"/>
      <c r="F65" s="169"/>
      <c r="G65" s="163" t="s">
        <v>60</v>
      </c>
      <c r="H65" s="169"/>
      <c r="I65" s="169"/>
      <c r="J65" s="169"/>
      <c r="K65" s="169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8"/>
      <c r="B76" s="44"/>
      <c r="C76" s="38"/>
      <c r="D76" s="165" t="s">
        <v>57</v>
      </c>
      <c r="E76" s="166"/>
      <c r="F76" s="167" t="s">
        <v>58</v>
      </c>
      <c r="G76" s="165" t="s">
        <v>57</v>
      </c>
      <c r="H76" s="166"/>
      <c r="I76" s="166"/>
      <c r="J76" s="168" t="s">
        <v>58</v>
      </c>
      <c r="K76" s="166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pans="1:31" s="2" customFormat="1" ht="14.4" customHeight="1">
      <c r="A77" s="38"/>
      <c r="B77" s="170"/>
      <c r="C77" s="171"/>
      <c r="D77" s="171"/>
      <c r="E77" s="171"/>
      <c r="F77" s="171"/>
      <c r="G77" s="171"/>
      <c r="H77" s="171"/>
      <c r="I77" s="171"/>
      <c r="J77" s="171"/>
      <c r="K77" s="171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pans="1:31" s="2" customFormat="1" ht="6.95" customHeight="1">
      <c r="A81" s="38"/>
      <c r="B81" s="172"/>
      <c r="C81" s="173"/>
      <c r="D81" s="173"/>
      <c r="E81" s="173"/>
      <c r="F81" s="173"/>
      <c r="G81" s="173"/>
      <c r="H81" s="173"/>
      <c r="I81" s="173"/>
      <c r="J81" s="173"/>
      <c r="K81" s="173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pans="1:31" s="2" customFormat="1" ht="24.95" customHeight="1">
      <c r="A82" s="38"/>
      <c r="B82" s="39"/>
      <c r="C82" s="23" t="s">
        <v>105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pans="1:31" s="2" customFormat="1" ht="6.95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pans="1:31" s="2" customFormat="1" ht="12" customHeight="1">
      <c r="A84" s="38"/>
      <c r="B84" s="39"/>
      <c r="C84" s="32" t="s">
        <v>16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pans="1:31" s="2" customFormat="1" ht="16.5" customHeight="1">
      <c r="A85" s="38"/>
      <c r="B85" s="39"/>
      <c r="C85" s="40"/>
      <c r="D85" s="40"/>
      <c r="E85" s="174" t="str">
        <f>E7</f>
        <v>Školní jídlena Nádvorní 1 - Výměna zdvihacího stolu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pans="1:31" s="2" customFormat="1" ht="12" customHeight="1">
      <c r="A86" s="38"/>
      <c r="B86" s="39"/>
      <c r="C86" s="32" t="s">
        <v>103</v>
      </c>
      <c r="D86" s="40"/>
      <c r="E86" s="40"/>
      <c r="F86" s="40"/>
      <c r="G86" s="40"/>
      <c r="H86" s="40"/>
      <c r="I86" s="40"/>
      <c r="J86" s="40"/>
      <c r="K86" s="40"/>
      <c r="L86" s="63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pans="1:31" s="2" customFormat="1" ht="16.5" customHeight="1">
      <c r="A87" s="38"/>
      <c r="B87" s="39"/>
      <c r="C87" s="40"/>
      <c r="D87" s="40"/>
      <c r="E87" s="76" t="str">
        <f>E9</f>
        <v>04 - VRN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pans="1:31" s="2" customFormat="1" ht="6.95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pans="1:31" s="2" customFormat="1" ht="12" customHeight="1">
      <c r="A89" s="38"/>
      <c r="B89" s="39"/>
      <c r="C89" s="32" t="s">
        <v>20</v>
      </c>
      <c r="D89" s="40"/>
      <c r="E89" s="40"/>
      <c r="F89" s="27" t="str">
        <f>F12</f>
        <v>Nádvorní 513/1, Staré Brno, 603 00 Brno</v>
      </c>
      <c r="G89" s="40"/>
      <c r="H89" s="40"/>
      <c r="I89" s="32" t="s">
        <v>22</v>
      </c>
      <c r="J89" s="79" t="str">
        <f>IF(J12="","",J12)</f>
        <v>10. 4. 2024</v>
      </c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pans="1:31" s="2" customFormat="1" ht="6.95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pans="1:31" s="2" customFormat="1" ht="15.15" customHeight="1">
      <c r="A91" s="38"/>
      <c r="B91" s="39"/>
      <c r="C91" s="32" t="s">
        <v>24</v>
      </c>
      <c r="D91" s="40"/>
      <c r="E91" s="40"/>
      <c r="F91" s="27" t="str">
        <f>E15</f>
        <v>Školní jídelna Brno, Nádvorní 1, p.o.</v>
      </c>
      <c r="G91" s="40"/>
      <c r="H91" s="40"/>
      <c r="I91" s="32" t="s">
        <v>32</v>
      </c>
      <c r="J91" s="36" t="str">
        <f>E21</f>
        <v>Ing. Tomáš Sobotku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pans="1:31" s="2" customFormat="1" ht="25.65" customHeight="1">
      <c r="A92" s="38"/>
      <c r="B92" s="39"/>
      <c r="C92" s="32" t="s">
        <v>30</v>
      </c>
      <c r="D92" s="40"/>
      <c r="E92" s="40"/>
      <c r="F92" s="27" t="str">
        <f>IF(E18="","",E18)</f>
        <v>Vyplň údaj</v>
      </c>
      <c r="G92" s="40"/>
      <c r="H92" s="40"/>
      <c r="I92" s="32" t="s">
        <v>37</v>
      </c>
      <c r="J92" s="36" t="str">
        <f>E24</f>
        <v>STAGA stavební agentura s.r.o.</v>
      </c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pans="1:31" s="2" customFormat="1" ht="10.3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pans="1:31" s="2" customFormat="1" ht="29.25" customHeight="1">
      <c r="A94" s="38"/>
      <c r="B94" s="39"/>
      <c r="C94" s="175" t="s">
        <v>106</v>
      </c>
      <c r="D94" s="176"/>
      <c r="E94" s="176"/>
      <c r="F94" s="176"/>
      <c r="G94" s="176"/>
      <c r="H94" s="176"/>
      <c r="I94" s="176"/>
      <c r="J94" s="177" t="s">
        <v>107</v>
      </c>
      <c r="K94" s="176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pans="1:31" s="2" customFormat="1" ht="10.3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pans="1:47" s="2" customFormat="1" ht="22.8" customHeight="1">
      <c r="A96" s="38"/>
      <c r="B96" s="39"/>
      <c r="C96" s="178" t="s">
        <v>108</v>
      </c>
      <c r="D96" s="40"/>
      <c r="E96" s="40"/>
      <c r="F96" s="40"/>
      <c r="G96" s="40"/>
      <c r="H96" s="40"/>
      <c r="I96" s="40"/>
      <c r="J96" s="110">
        <f>J117</f>
        <v>0</v>
      </c>
      <c r="K96" s="40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U96" s="17" t="s">
        <v>109</v>
      </c>
    </row>
    <row r="97" spans="1:31" s="9" customFormat="1" ht="24.95" customHeight="1">
      <c r="A97" s="9"/>
      <c r="B97" s="179"/>
      <c r="C97" s="180"/>
      <c r="D97" s="181" t="s">
        <v>360</v>
      </c>
      <c r="E97" s="182"/>
      <c r="F97" s="182"/>
      <c r="G97" s="182"/>
      <c r="H97" s="182"/>
      <c r="I97" s="182"/>
      <c r="J97" s="183">
        <f>J118</f>
        <v>0</v>
      </c>
      <c r="K97" s="180"/>
      <c r="L97" s="184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8"/>
      <c r="B98" s="39"/>
      <c r="C98" s="40"/>
      <c r="D98" s="40"/>
      <c r="E98" s="40"/>
      <c r="F98" s="40"/>
      <c r="G98" s="40"/>
      <c r="H98" s="40"/>
      <c r="I98" s="40"/>
      <c r="J98" s="40"/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</row>
    <row r="99" spans="1:31" s="2" customFormat="1" ht="6.95" customHeight="1">
      <c r="A99" s="38"/>
      <c r="B99" s="66"/>
      <c r="C99" s="67"/>
      <c r="D99" s="67"/>
      <c r="E99" s="67"/>
      <c r="F99" s="67"/>
      <c r="G99" s="67"/>
      <c r="H99" s="67"/>
      <c r="I99" s="67"/>
      <c r="J99" s="67"/>
      <c r="K99" s="67"/>
      <c r="L99" s="63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</row>
    <row r="103" spans="1:31" s="2" customFormat="1" ht="6.95" customHeight="1">
      <c r="A103" s="38"/>
      <c r="B103" s="68"/>
      <c r="C103" s="69"/>
      <c r="D103" s="69"/>
      <c r="E103" s="69"/>
      <c r="F103" s="69"/>
      <c r="G103" s="69"/>
      <c r="H103" s="69"/>
      <c r="I103" s="69"/>
      <c r="J103" s="69"/>
      <c r="K103" s="69"/>
      <c r="L103" s="63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</row>
    <row r="104" spans="1:31" s="2" customFormat="1" ht="24.95" customHeight="1">
      <c r="A104" s="38"/>
      <c r="B104" s="39"/>
      <c r="C104" s="23" t="s">
        <v>115</v>
      </c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pans="1:31" s="2" customFormat="1" ht="6.95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6" spans="1:31" s="2" customFormat="1" ht="12" customHeight="1">
      <c r="A106" s="38"/>
      <c r="B106" s="39"/>
      <c r="C106" s="32" t="s">
        <v>16</v>
      </c>
      <c r="D106" s="40"/>
      <c r="E106" s="40"/>
      <c r="F106" s="40"/>
      <c r="G106" s="40"/>
      <c r="H106" s="40"/>
      <c r="I106" s="40"/>
      <c r="J106" s="40"/>
      <c r="K106" s="40"/>
      <c r="L106" s="63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</row>
    <row r="107" spans="1:31" s="2" customFormat="1" ht="16.5" customHeight="1">
      <c r="A107" s="38"/>
      <c r="B107" s="39"/>
      <c r="C107" s="40"/>
      <c r="D107" s="40"/>
      <c r="E107" s="174" t="str">
        <f>E7</f>
        <v>Školní jídlena Nádvorní 1 - Výměna zdvihacího stolu</v>
      </c>
      <c r="F107" s="32"/>
      <c r="G107" s="32"/>
      <c r="H107" s="32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pans="1:31" s="2" customFormat="1" ht="12" customHeight="1">
      <c r="A108" s="38"/>
      <c r="B108" s="39"/>
      <c r="C108" s="32" t="s">
        <v>103</v>
      </c>
      <c r="D108" s="40"/>
      <c r="E108" s="40"/>
      <c r="F108" s="40"/>
      <c r="G108" s="40"/>
      <c r="H108" s="40"/>
      <c r="I108" s="40"/>
      <c r="J108" s="40"/>
      <c r="K108" s="40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09" spans="1:31" s="2" customFormat="1" ht="16.5" customHeight="1">
      <c r="A109" s="38"/>
      <c r="B109" s="39"/>
      <c r="C109" s="40"/>
      <c r="D109" s="40"/>
      <c r="E109" s="76" t="str">
        <f>E9</f>
        <v>04 - VRN</v>
      </c>
      <c r="F109" s="40"/>
      <c r="G109" s="40"/>
      <c r="H109" s="40"/>
      <c r="I109" s="40"/>
      <c r="J109" s="40"/>
      <c r="K109" s="40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pans="1:31" s="2" customFormat="1" ht="6.95" customHeight="1">
      <c r="A110" s="38"/>
      <c r="B110" s="39"/>
      <c r="C110" s="40"/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pans="1:31" s="2" customFormat="1" ht="12" customHeight="1">
      <c r="A111" s="38"/>
      <c r="B111" s="39"/>
      <c r="C111" s="32" t="s">
        <v>20</v>
      </c>
      <c r="D111" s="40"/>
      <c r="E111" s="40"/>
      <c r="F111" s="27" t="str">
        <f>F12</f>
        <v>Nádvorní 513/1, Staré Brno, 603 00 Brno</v>
      </c>
      <c r="G111" s="40"/>
      <c r="H111" s="40"/>
      <c r="I111" s="32" t="s">
        <v>22</v>
      </c>
      <c r="J111" s="79" t="str">
        <f>IF(J12="","",J12)</f>
        <v>10. 4. 2024</v>
      </c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pans="1:31" s="2" customFormat="1" ht="6.95" customHeight="1">
      <c r="A112" s="38"/>
      <c r="B112" s="39"/>
      <c r="C112" s="40"/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pans="1:31" s="2" customFormat="1" ht="15.15" customHeight="1">
      <c r="A113" s="38"/>
      <c r="B113" s="39"/>
      <c r="C113" s="32" t="s">
        <v>24</v>
      </c>
      <c r="D113" s="40"/>
      <c r="E113" s="40"/>
      <c r="F113" s="27" t="str">
        <f>E15</f>
        <v>Školní jídelna Brno, Nádvorní 1, p.o.</v>
      </c>
      <c r="G113" s="40"/>
      <c r="H113" s="40"/>
      <c r="I113" s="32" t="s">
        <v>32</v>
      </c>
      <c r="J113" s="36" t="str">
        <f>E21</f>
        <v>Ing. Tomáš Sobotku</v>
      </c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pans="1:31" s="2" customFormat="1" ht="25.65" customHeight="1">
      <c r="A114" s="38"/>
      <c r="B114" s="39"/>
      <c r="C114" s="32" t="s">
        <v>30</v>
      </c>
      <c r="D114" s="40"/>
      <c r="E114" s="40"/>
      <c r="F114" s="27" t="str">
        <f>IF(E18="","",E18)</f>
        <v>Vyplň údaj</v>
      </c>
      <c r="G114" s="40"/>
      <c r="H114" s="40"/>
      <c r="I114" s="32" t="s">
        <v>37</v>
      </c>
      <c r="J114" s="36" t="str">
        <f>E24</f>
        <v>STAGA stavební agentura s.r.o.</v>
      </c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pans="1:31" s="2" customFormat="1" ht="10.3" customHeight="1">
      <c r="A115" s="38"/>
      <c r="B115" s="39"/>
      <c r="C115" s="40"/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pans="1:31" s="11" customFormat="1" ht="29.25" customHeight="1">
      <c r="A116" s="191"/>
      <c r="B116" s="192"/>
      <c r="C116" s="193" t="s">
        <v>116</v>
      </c>
      <c r="D116" s="194" t="s">
        <v>67</v>
      </c>
      <c r="E116" s="194" t="s">
        <v>63</v>
      </c>
      <c r="F116" s="194" t="s">
        <v>64</v>
      </c>
      <c r="G116" s="194" t="s">
        <v>117</v>
      </c>
      <c r="H116" s="194" t="s">
        <v>118</v>
      </c>
      <c r="I116" s="194" t="s">
        <v>119</v>
      </c>
      <c r="J116" s="194" t="s">
        <v>107</v>
      </c>
      <c r="K116" s="195" t="s">
        <v>120</v>
      </c>
      <c r="L116" s="196"/>
      <c r="M116" s="100" t="s">
        <v>1</v>
      </c>
      <c r="N116" s="101" t="s">
        <v>46</v>
      </c>
      <c r="O116" s="101" t="s">
        <v>121</v>
      </c>
      <c r="P116" s="101" t="s">
        <v>122</v>
      </c>
      <c r="Q116" s="101" t="s">
        <v>123</v>
      </c>
      <c r="R116" s="101" t="s">
        <v>124</v>
      </c>
      <c r="S116" s="101" t="s">
        <v>125</v>
      </c>
      <c r="T116" s="102" t="s">
        <v>126</v>
      </c>
      <c r="U116" s="191"/>
      <c r="V116" s="191"/>
      <c r="W116" s="191"/>
      <c r="X116" s="191"/>
      <c r="Y116" s="191"/>
      <c r="Z116" s="191"/>
      <c r="AA116" s="191"/>
      <c r="AB116" s="191"/>
      <c r="AC116" s="191"/>
      <c r="AD116" s="191"/>
      <c r="AE116" s="191"/>
    </row>
    <row r="117" spans="1:63" s="2" customFormat="1" ht="22.8" customHeight="1">
      <c r="A117" s="38"/>
      <c r="B117" s="39"/>
      <c r="C117" s="107" t="s">
        <v>127</v>
      </c>
      <c r="D117" s="40"/>
      <c r="E117" s="40"/>
      <c r="F117" s="40"/>
      <c r="G117" s="40"/>
      <c r="H117" s="40"/>
      <c r="I117" s="40"/>
      <c r="J117" s="197">
        <f>BK117</f>
        <v>0</v>
      </c>
      <c r="K117" s="40"/>
      <c r="L117" s="44"/>
      <c r="M117" s="103"/>
      <c r="N117" s="198"/>
      <c r="O117" s="104"/>
      <c r="P117" s="199">
        <f>P118</f>
        <v>0</v>
      </c>
      <c r="Q117" s="104"/>
      <c r="R117" s="199">
        <f>R118</f>
        <v>0</v>
      </c>
      <c r="S117" s="104"/>
      <c r="T117" s="200">
        <f>T118</f>
        <v>0</v>
      </c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81</v>
      </c>
      <c r="AU117" s="17" t="s">
        <v>109</v>
      </c>
      <c r="BK117" s="201">
        <f>BK118</f>
        <v>0</v>
      </c>
    </row>
    <row r="118" spans="1:63" s="12" customFormat="1" ht="25.9" customHeight="1">
      <c r="A118" s="12"/>
      <c r="B118" s="202"/>
      <c r="C118" s="203"/>
      <c r="D118" s="204" t="s">
        <v>81</v>
      </c>
      <c r="E118" s="205" t="s">
        <v>100</v>
      </c>
      <c r="F118" s="205" t="s">
        <v>361</v>
      </c>
      <c r="G118" s="203"/>
      <c r="H118" s="203"/>
      <c r="I118" s="206"/>
      <c r="J118" s="207">
        <f>BK118</f>
        <v>0</v>
      </c>
      <c r="K118" s="203"/>
      <c r="L118" s="208"/>
      <c r="M118" s="209"/>
      <c r="N118" s="210"/>
      <c r="O118" s="210"/>
      <c r="P118" s="211">
        <f>SUM(P119:P128)</f>
        <v>0</v>
      </c>
      <c r="Q118" s="210"/>
      <c r="R118" s="211">
        <f>SUM(R119:R128)</f>
        <v>0</v>
      </c>
      <c r="S118" s="210"/>
      <c r="T118" s="212">
        <f>SUM(T119:T128)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13" t="s">
        <v>163</v>
      </c>
      <c r="AT118" s="214" t="s">
        <v>81</v>
      </c>
      <c r="AU118" s="214" t="s">
        <v>82</v>
      </c>
      <c r="AY118" s="213" t="s">
        <v>130</v>
      </c>
      <c r="BK118" s="215">
        <f>SUM(BK119:BK128)</f>
        <v>0</v>
      </c>
    </row>
    <row r="119" spans="1:65" s="2" customFormat="1" ht="16.5" customHeight="1">
      <c r="A119" s="38"/>
      <c r="B119" s="39"/>
      <c r="C119" s="218" t="s">
        <v>90</v>
      </c>
      <c r="D119" s="218" t="s">
        <v>133</v>
      </c>
      <c r="E119" s="219" t="s">
        <v>362</v>
      </c>
      <c r="F119" s="220" t="s">
        <v>363</v>
      </c>
      <c r="G119" s="221" t="s">
        <v>364</v>
      </c>
      <c r="H119" s="222">
        <v>1</v>
      </c>
      <c r="I119" s="223"/>
      <c r="J119" s="224">
        <f>ROUND(I119*H119,2)</f>
        <v>0</v>
      </c>
      <c r="K119" s="220" t="s">
        <v>1</v>
      </c>
      <c r="L119" s="44"/>
      <c r="M119" s="225" t="s">
        <v>1</v>
      </c>
      <c r="N119" s="226" t="s">
        <v>47</v>
      </c>
      <c r="O119" s="91"/>
      <c r="P119" s="227">
        <f>O119*H119</f>
        <v>0</v>
      </c>
      <c r="Q119" s="227">
        <v>0</v>
      </c>
      <c r="R119" s="227">
        <f>Q119*H119</f>
        <v>0</v>
      </c>
      <c r="S119" s="227">
        <v>0</v>
      </c>
      <c r="T119" s="228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29" t="s">
        <v>138</v>
      </c>
      <c r="AT119" s="229" t="s">
        <v>133</v>
      </c>
      <c r="AU119" s="229" t="s">
        <v>90</v>
      </c>
      <c r="AY119" s="17" t="s">
        <v>130</v>
      </c>
      <c r="BE119" s="230">
        <f>IF(N119="základní",J119,0)</f>
        <v>0</v>
      </c>
      <c r="BF119" s="230">
        <f>IF(N119="snížená",J119,0)</f>
        <v>0</v>
      </c>
      <c r="BG119" s="230">
        <f>IF(N119="zákl. přenesená",J119,0)</f>
        <v>0</v>
      </c>
      <c r="BH119" s="230">
        <f>IF(N119="sníž. přenesená",J119,0)</f>
        <v>0</v>
      </c>
      <c r="BI119" s="230">
        <f>IF(N119="nulová",J119,0)</f>
        <v>0</v>
      </c>
      <c r="BJ119" s="17" t="s">
        <v>90</v>
      </c>
      <c r="BK119" s="230">
        <f>ROUND(I119*H119,2)</f>
        <v>0</v>
      </c>
      <c r="BL119" s="17" t="s">
        <v>138</v>
      </c>
      <c r="BM119" s="229" t="s">
        <v>365</v>
      </c>
    </row>
    <row r="120" spans="1:47" s="2" customFormat="1" ht="12">
      <c r="A120" s="38"/>
      <c r="B120" s="39"/>
      <c r="C120" s="40"/>
      <c r="D120" s="233" t="s">
        <v>366</v>
      </c>
      <c r="E120" s="40"/>
      <c r="F120" s="282" t="s">
        <v>367</v>
      </c>
      <c r="G120" s="40"/>
      <c r="H120" s="40"/>
      <c r="I120" s="283"/>
      <c r="J120" s="40"/>
      <c r="K120" s="40"/>
      <c r="L120" s="44"/>
      <c r="M120" s="284"/>
      <c r="N120" s="285"/>
      <c r="O120" s="91"/>
      <c r="P120" s="91"/>
      <c r="Q120" s="91"/>
      <c r="R120" s="91"/>
      <c r="S120" s="91"/>
      <c r="T120" s="92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366</v>
      </c>
      <c r="AU120" s="17" t="s">
        <v>90</v>
      </c>
    </row>
    <row r="121" spans="1:65" s="2" customFormat="1" ht="16.5" customHeight="1">
      <c r="A121" s="38"/>
      <c r="B121" s="39"/>
      <c r="C121" s="218" t="s">
        <v>92</v>
      </c>
      <c r="D121" s="218" t="s">
        <v>133</v>
      </c>
      <c r="E121" s="219" t="s">
        <v>368</v>
      </c>
      <c r="F121" s="220" t="s">
        <v>369</v>
      </c>
      <c r="G121" s="221" t="s">
        <v>364</v>
      </c>
      <c r="H121" s="222">
        <v>1</v>
      </c>
      <c r="I121" s="223"/>
      <c r="J121" s="224">
        <f>ROUND(I121*H121,2)</f>
        <v>0</v>
      </c>
      <c r="K121" s="220" t="s">
        <v>1</v>
      </c>
      <c r="L121" s="44"/>
      <c r="M121" s="225" t="s">
        <v>1</v>
      </c>
      <c r="N121" s="226" t="s">
        <v>47</v>
      </c>
      <c r="O121" s="91"/>
      <c r="P121" s="227">
        <f>O121*H121</f>
        <v>0</v>
      </c>
      <c r="Q121" s="227">
        <v>0</v>
      </c>
      <c r="R121" s="227">
        <f>Q121*H121</f>
        <v>0</v>
      </c>
      <c r="S121" s="227">
        <v>0</v>
      </c>
      <c r="T121" s="228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29" t="s">
        <v>138</v>
      </c>
      <c r="AT121" s="229" t="s">
        <v>133</v>
      </c>
      <c r="AU121" s="229" t="s">
        <v>90</v>
      </c>
      <c r="AY121" s="17" t="s">
        <v>130</v>
      </c>
      <c r="BE121" s="230">
        <f>IF(N121="základní",J121,0)</f>
        <v>0</v>
      </c>
      <c r="BF121" s="230">
        <f>IF(N121="snížená",J121,0)</f>
        <v>0</v>
      </c>
      <c r="BG121" s="230">
        <f>IF(N121="zákl. přenesená",J121,0)</f>
        <v>0</v>
      </c>
      <c r="BH121" s="230">
        <f>IF(N121="sníž. přenesená",J121,0)</f>
        <v>0</v>
      </c>
      <c r="BI121" s="230">
        <f>IF(N121="nulová",J121,0)</f>
        <v>0</v>
      </c>
      <c r="BJ121" s="17" t="s">
        <v>90</v>
      </c>
      <c r="BK121" s="230">
        <f>ROUND(I121*H121,2)</f>
        <v>0</v>
      </c>
      <c r="BL121" s="17" t="s">
        <v>138</v>
      </c>
      <c r="BM121" s="229" t="s">
        <v>370</v>
      </c>
    </row>
    <row r="122" spans="1:47" s="2" customFormat="1" ht="12">
      <c r="A122" s="38"/>
      <c r="B122" s="39"/>
      <c r="C122" s="40"/>
      <c r="D122" s="233" t="s">
        <v>366</v>
      </c>
      <c r="E122" s="40"/>
      <c r="F122" s="282" t="s">
        <v>371</v>
      </c>
      <c r="G122" s="40"/>
      <c r="H122" s="40"/>
      <c r="I122" s="283"/>
      <c r="J122" s="40"/>
      <c r="K122" s="40"/>
      <c r="L122" s="44"/>
      <c r="M122" s="284"/>
      <c r="N122" s="285"/>
      <c r="O122" s="91"/>
      <c r="P122" s="91"/>
      <c r="Q122" s="91"/>
      <c r="R122" s="91"/>
      <c r="S122" s="91"/>
      <c r="T122" s="92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366</v>
      </c>
      <c r="AU122" s="17" t="s">
        <v>90</v>
      </c>
    </row>
    <row r="123" spans="1:65" s="2" customFormat="1" ht="16.5" customHeight="1">
      <c r="A123" s="38"/>
      <c r="B123" s="39"/>
      <c r="C123" s="218" t="s">
        <v>151</v>
      </c>
      <c r="D123" s="218" t="s">
        <v>133</v>
      </c>
      <c r="E123" s="219" t="s">
        <v>372</v>
      </c>
      <c r="F123" s="220" t="s">
        <v>373</v>
      </c>
      <c r="G123" s="221" t="s">
        <v>364</v>
      </c>
      <c r="H123" s="222">
        <v>1</v>
      </c>
      <c r="I123" s="223"/>
      <c r="J123" s="224">
        <f>ROUND(I123*H123,2)</f>
        <v>0</v>
      </c>
      <c r="K123" s="220" t="s">
        <v>1</v>
      </c>
      <c r="L123" s="44"/>
      <c r="M123" s="225" t="s">
        <v>1</v>
      </c>
      <c r="N123" s="226" t="s">
        <v>47</v>
      </c>
      <c r="O123" s="91"/>
      <c r="P123" s="227">
        <f>O123*H123</f>
        <v>0</v>
      </c>
      <c r="Q123" s="227">
        <v>0</v>
      </c>
      <c r="R123" s="227">
        <f>Q123*H123</f>
        <v>0</v>
      </c>
      <c r="S123" s="227">
        <v>0</v>
      </c>
      <c r="T123" s="228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29" t="s">
        <v>138</v>
      </c>
      <c r="AT123" s="229" t="s">
        <v>133</v>
      </c>
      <c r="AU123" s="229" t="s">
        <v>90</v>
      </c>
      <c r="AY123" s="17" t="s">
        <v>130</v>
      </c>
      <c r="BE123" s="230">
        <f>IF(N123="základní",J123,0)</f>
        <v>0</v>
      </c>
      <c r="BF123" s="230">
        <f>IF(N123="snížená",J123,0)</f>
        <v>0</v>
      </c>
      <c r="BG123" s="230">
        <f>IF(N123="zákl. přenesená",J123,0)</f>
        <v>0</v>
      </c>
      <c r="BH123" s="230">
        <f>IF(N123="sníž. přenesená",J123,0)</f>
        <v>0</v>
      </c>
      <c r="BI123" s="230">
        <f>IF(N123="nulová",J123,0)</f>
        <v>0</v>
      </c>
      <c r="BJ123" s="17" t="s">
        <v>90</v>
      </c>
      <c r="BK123" s="230">
        <f>ROUND(I123*H123,2)</f>
        <v>0</v>
      </c>
      <c r="BL123" s="17" t="s">
        <v>138</v>
      </c>
      <c r="BM123" s="229" t="s">
        <v>374</v>
      </c>
    </row>
    <row r="124" spans="1:47" s="2" customFormat="1" ht="12">
      <c r="A124" s="38"/>
      <c r="B124" s="39"/>
      <c r="C124" s="40"/>
      <c r="D124" s="233" t="s">
        <v>366</v>
      </c>
      <c r="E124" s="40"/>
      <c r="F124" s="282" t="s">
        <v>375</v>
      </c>
      <c r="G124" s="40"/>
      <c r="H124" s="40"/>
      <c r="I124" s="283"/>
      <c r="J124" s="40"/>
      <c r="K124" s="40"/>
      <c r="L124" s="44"/>
      <c r="M124" s="284"/>
      <c r="N124" s="285"/>
      <c r="O124" s="91"/>
      <c r="P124" s="91"/>
      <c r="Q124" s="91"/>
      <c r="R124" s="91"/>
      <c r="S124" s="91"/>
      <c r="T124" s="92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366</v>
      </c>
      <c r="AU124" s="17" t="s">
        <v>90</v>
      </c>
    </row>
    <row r="125" spans="1:65" s="2" customFormat="1" ht="16.5" customHeight="1">
      <c r="A125" s="38"/>
      <c r="B125" s="39"/>
      <c r="C125" s="218" t="s">
        <v>138</v>
      </c>
      <c r="D125" s="218" t="s">
        <v>133</v>
      </c>
      <c r="E125" s="219" t="s">
        <v>376</v>
      </c>
      <c r="F125" s="220" t="s">
        <v>377</v>
      </c>
      <c r="G125" s="221" t="s">
        <v>364</v>
      </c>
      <c r="H125" s="222">
        <v>1</v>
      </c>
      <c r="I125" s="223"/>
      <c r="J125" s="224">
        <f>ROUND(I125*H125,2)</f>
        <v>0</v>
      </c>
      <c r="K125" s="220" t="s">
        <v>1</v>
      </c>
      <c r="L125" s="44"/>
      <c r="M125" s="225" t="s">
        <v>1</v>
      </c>
      <c r="N125" s="226" t="s">
        <v>47</v>
      </c>
      <c r="O125" s="91"/>
      <c r="P125" s="227">
        <f>O125*H125</f>
        <v>0</v>
      </c>
      <c r="Q125" s="227">
        <v>0</v>
      </c>
      <c r="R125" s="227">
        <f>Q125*H125</f>
        <v>0</v>
      </c>
      <c r="S125" s="227">
        <v>0</v>
      </c>
      <c r="T125" s="228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29" t="s">
        <v>138</v>
      </c>
      <c r="AT125" s="229" t="s">
        <v>133</v>
      </c>
      <c r="AU125" s="229" t="s">
        <v>90</v>
      </c>
      <c r="AY125" s="17" t="s">
        <v>130</v>
      </c>
      <c r="BE125" s="230">
        <f>IF(N125="základní",J125,0)</f>
        <v>0</v>
      </c>
      <c r="BF125" s="230">
        <f>IF(N125="snížená",J125,0)</f>
        <v>0</v>
      </c>
      <c r="BG125" s="230">
        <f>IF(N125="zákl. přenesená",J125,0)</f>
        <v>0</v>
      </c>
      <c r="BH125" s="230">
        <f>IF(N125="sníž. přenesená",J125,0)</f>
        <v>0</v>
      </c>
      <c r="BI125" s="230">
        <f>IF(N125="nulová",J125,0)</f>
        <v>0</v>
      </c>
      <c r="BJ125" s="17" t="s">
        <v>90</v>
      </c>
      <c r="BK125" s="230">
        <f>ROUND(I125*H125,2)</f>
        <v>0</v>
      </c>
      <c r="BL125" s="17" t="s">
        <v>138</v>
      </c>
      <c r="BM125" s="229" t="s">
        <v>378</v>
      </c>
    </row>
    <row r="126" spans="1:47" s="2" customFormat="1" ht="12">
      <c r="A126" s="38"/>
      <c r="B126" s="39"/>
      <c r="C126" s="40"/>
      <c r="D126" s="233" t="s">
        <v>366</v>
      </c>
      <c r="E126" s="40"/>
      <c r="F126" s="282" t="s">
        <v>379</v>
      </c>
      <c r="G126" s="40"/>
      <c r="H126" s="40"/>
      <c r="I126" s="283"/>
      <c r="J126" s="40"/>
      <c r="K126" s="40"/>
      <c r="L126" s="44"/>
      <c r="M126" s="284"/>
      <c r="N126" s="285"/>
      <c r="O126" s="91"/>
      <c r="P126" s="91"/>
      <c r="Q126" s="91"/>
      <c r="R126" s="91"/>
      <c r="S126" s="91"/>
      <c r="T126" s="92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366</v>
      </c>
      <c r="AU126" s="17" t="s">
        <v>90</v>
      </c>
    </row>
    <row r="127" spans="1:65" s="2" customFormat="1" ht="16.5" customHeight="1">
      <c r="A127" s="38"/>
      <c r="B127" s="39"/>
      <c r="C127" s="218" t="s">
        <v>163</v>
      </c>
      <c r="D127" s="218" t="s">
        <v>133</v>
      </c>
      <c r="E127" s="219" t="s">
        <v>380</v>
      </c>
      <c r="F127" s="220" t="s">
        <v>381</v>
      </c>
      <c r="G127" s="221" t="s">
        <v>364</v>
      </c>
      <c r="H127" s="222">
        <v>1</v>
      </c>
      <c r="I127" s="223"/>
      <c r="J127" s="224">
        <f>ROUND(I127*H127,2)</f>
        <v>0</v>
      </c>
      <c r="K127" s="220" t="s">
        <v>1</v>
      </c>
      <c r="L127" s="44"/>
      <c r="M127" s="225" t="s">
        <v>1</v>
      </c>
      <c r="N127" s="226" t="s">
        <v>47</v>
      </c>
      <c r="O127" s="91"/>
      <c r="P127" s="227">
        <f>O127*H127</f>
        <v>0</v>
      </c>
      <c r="Q127" s="227">
        <v>0</v>
      </c>
      <c r="R127" s="227">
        <f>Q127*H127</f>
        <v>0</v>
      </c>
      <c r="S127" s="227">
        <v>0</v>
      </c>
      <c r="T127" s="228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29" t="s">
        <v>138</v>
      </c>
      <c r="AT127" s="229" t="s">
        <v>133</v>
      </c>
      <c r="AU127" s="229" t="s">
        <v>90</v>
      </c>
      <c r="AY127" s="17" t="s">
        <v>130</v>
      </c>
      <c r="BE127" s="230">
        <f>IF(N127="základní",J127,0)</f>
        <v>0</v>
      </c>
      <c r="BF127" s="230">
        <f>IF(N127="snížená",J127,0)</f>
        <v>0</v>
      </c>
      <c r="BG127" s="230">
        <f>IF(N127="zákl. přenesená",J127,0)</f>
        <v>0</v>
      </c>
      <c r="BH127" s="230">
        <f>IF(N127="sníž. přenesená",J127,0)</f>
        <v>0</v>
      </c>
      <c r="BI127" s="230">
        <f>IF(N127="nulová",J127,0)</f>
        <v>0</v>
      </c>
      <c r="BJ127" s="17" t="s">
        <v>90</v>
      </c>
      <c r="BK127" s="230">
        <f>ROUND(I127*H127,2)</f>
        <v>0</v>
      </c>
      <c r="BL127" s="17" t="s">
        <v>138</v>
      </c>
      <c r="BM127" s="229" t="s">
        <v>382</v>
      </c>
    </row>
    <row r="128" spans="1:47" s="2" customFormat="1" ht="12">
      <c r="A128" s="38"/>
      <c r="B128" s="39"/>
      <c r="C128" s="40"/>
      <c r="D128" s="233" t="s">
        <v>366</v>
      </c>
      <c r="E128" s="40"/>
      <c r="F128" s="282" t="s">
        <v>383</v>
      </c>
      <c r="G128" s="40"/>
      <c r="H128" s="40"/>
      <c r="I128" s="283"/>
      <c r="J128" s="40"/>
      <c r="K128" s="40"/>
      <c r="L128" s="44"/>
      <c r="M128" s="286"/>
      <c r="N128" s="287"/>
      <c r="O128" s="279"/>
      <c r="P128" s="279"/>
      <c r="Q128" s="279"/>
      <c r="R128" s="279"/>
      <c r="S128" s="279"/>
      <c r="T128" s="28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366</v>
      </c>
      <c r="AU128" s="17" t="s">
        <v>90</v>
      </c>
    </row>
    <row r="129" spans="1:31" s="2" customFormat="1" ht="6.95" customHeight="1">
      <c r="A129" s="38"/>
      <c r="B129" s="66"/>
      <c r="C129" s="67"/>
      <c r="D129" s="67"/>
      <c r="E129" s="67"/>
      <c r="F129" s="67"/>
      <c r="G129" s="67"/>
      <c r="H129" s="67"/>
      <c r="I129" s="67"/>
      <c r="J129" s="67"/>
      <c r="K129" s="67"/>
      <c r="L129" s="44"/>
      <c r="M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</row>
  </sheetData>
  <sheetProtection password="CC35" sheet="1" objects="1" scenarios="1" formatColumns="0" formatRows="0" autoFilter="0"/>
  <autoFilter ref="C116:K128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tuscher</dc:creator>
  <cp:keywords/>
  <dc:description/>
  <cp:lastModifiedBy>martin tuscher</cp:lastModifiedBy>
  <dcterms:created xsi:type="dcterms:W3CDTF">2024-04-17T15:26:57Z</dcterms:created>
  <dcterms:modified xsi:type="dcterms:W3CDTF">2024-04-17T15:27:05Z</dcterms:modified>
  <cp:category/>
  <cp:version/>
  <cp:contentType/>
  <cp:contentStatus/>
</cp:coreProperties>
</file>