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cdata\users\eva.jachymiakova\Plocha\ODBOR OBCHODU_SLUŽEB\VZMR_vyroba 7 stanků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1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Pol'!$A$1:$Y$44</definedName>
    <definedName name="_xlnm.Print_Area" localSheetId="1">Stavba!$A$1:$J$55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4" i="1" l="1"/>
  <c r="I53" i="1"/>
  <c r="G42" i="1"/>
  <c r="F42" i="1"/>
  <c r="G41" i="1"/>
  <c r="F41" i="1"/>
  <c r="G39" i="1"/>
  <c r="F39" i="1"/>
  <c r="G38" i="12"/>
  <c r="BA19" i="12"/>
  <c r="BA17" i="12"/>
  <c r="BA16" i="12"/>
  <c r="BA14" i="12"/>
  <c r="BA13" i="12"/>
  <c r="BA11" i="12"/>
  <c r="G8" i="12"/>
  <c r="G9" i="12"/>
  <c r="AF38" i="12" s="1"/>
  <c r="I9" i="12"/>
  <c r="I8" i="12" s="1"/>
  <c r="K9" i="12"/>
  <c r="K8" i="12" s="1"/>
  <c r="M9" i="12"/>
  <c r="M8" i="12" s="1"/>
  <c r="O9" i="12"/>
  <c r="O8" i="12" s="1"/>
  <c r="Q9" i="12"/>
  <c r="Q8" i="12" s="1"/>
  <c r="V9" i="12"/>
  <c r="V8" i="12" s="1"/>
  <c r="G34" i="12"/>
  <c r="O34" i="12"/>
  <c r="Q34" i="12"/>
  <c r="V34" i="12"/>
  <c r="G35" i="12"/>
  <c r="M35" i="12" s="1"/>
  <c r="M34" i="12" s="1"/>
  <c r="I35" i="12"/>
  <c r="I34" i="12" s="1"/>
  <c r="K35" i="12"/>
  <c r="K34" i="12" s="1"/>
  <c r="O35" i="12"/>
  <c r="Q35" i="12"/>
  <c r="V35" i="12"/>
  <c r="AE38" i="12"/>
  <c r="I20" i="1"/>
  <c r="I19" i="1"/>
  <c r="I18" i="1"/>
  <c r="I17" i="1"/>
  <c r="I16" i="1"/>
  <c r="I55" i="1"/>
  <c r="J54" i="1"/>
  <c r="J53" i="1"/>
  <c r="J55" i="1" s="1"/>
  <c r="F43" i="1"/>
  <c r="G43" i="1"/>
  <c r="G25" i="1" s="1"/>
  <c r="A25" i="1" s="1"/>
  <c r="H42" i="1"/>
  <c r="I42" i="1" s="1"/>
  <c r="H41" i="1"/>
  <c r="I41" i="1" s="1"/>
  <c r="H40" i="1"/>
  <c r="H39" i="1"/>
  <c r="H43" i="1" s="1"/>
  <c r="G26" i="1" l="1"/>
  <c r="A26" i="1"/>
  <c r="G28" i="1"/>
  <c r="G23" i="1"/>
  <c r="I39" i="1"/>
  <c r="I43" i="1" s="1"/>
  <c r="I21" i="1"/>
  <c r="J28" i="1"/>
  <c r="J26" i="1"/>
  <c r="G38" i="1"/>
  <c r="F38" i="1"/>
  <c r="J23" i="1"/>
  <c r="J24" i="1"/>
  <c r="J25" i="1"/>
  <c r="J27" i="1"/>
  <c r="E24" i="1"/>
  <c r="E26" i="1"/>
  <c r="A23" i="1" l="1"/>
  <c r="J42" i="1"/>
  <c r="J39" i="1"/>
  <c r="J43" i="1" s="1"/>
  <c r="J41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Hana Novotná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<sst xmlns="http://schemas.openxmlformats.org/spreadsheetml/2006/main" count="223" uniqueCount="147">
  <si>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</si>
  <si>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</si>
  <si>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</si>
  <si>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</si>
  <si>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</si>
  <si>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</si>
  <si>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</si>
  <si>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</si>
  <si>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</si>
  <si>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</si>
  <si>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</si>
  <si>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</si>
  <si>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</si>
  <si>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</si>
  <si>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</si>
  <si>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</si>
  <si>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</si>
  <si>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</si>
  <si>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</si>
  <si>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</si>
  <si>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</si>
  <si>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</si>
  <si>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</si>
  <si>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</si>
  <si>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</si>
  <si>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</si>
  <si>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</si>
  <si>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</si>
  <si>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</si>
  <si>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</si>
  <si>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</si>
  <si>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</si>
  <si>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</si>
  <si>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</si>
  <si>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</si>
  <si>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</si>
  <si>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</si>
  <si>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</si>
  <si>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</si>
  <si>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</si>
  <si>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</si>
  <si>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</si>
  <si>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</si>
  <si>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</si>
  <si>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Dřevěné prodejní stánky</t>
  </si>
  <si>
    <t>01</t>
  </si>
  <si>
    <t>Výroba a dodávka 7 kusů prodejních stánků</t>
  </si>
  <si>
    <t>Objekt:</t>
  </si>
  <si>
    <t>Rozpočet:</t>
  </si>
  <si>
    <t>00011E</t>
  </si>
  <si>
    <t>Statutární město Brno - MČ Brno-střed</t>
  </si>
  <si>
    <t>Dominikánská 2</t>
  </si>
  <si>
    <t>Brno</t>
  </si>
  <si>
    <t>60169</t>
  </si>
  <si>
    <t>44992785</t>
  </si>
  <si>
    <t>CZ44992785</t>
  </si>
  <si>
    <t>Stavba</t>
  </si>
  <si>
    <t>Stavební objekt</t>
  </si>
  <si>
    <t>Celkem za stavbu</t>
  </si>
  <si>
    <t>CZK</t>
  </si>
  <si>
    <t>#POPS</t>
  </si>
  <si>
    <t>Popis stavby: 00011E - Výroba a dodávka 7 kusů prodejních stánků</t>
  </si>
  <si>
    <t>#POPO</t>
  </si>
  <si>
    <t>Popis objektu: 01 - Výroba a dodávka 7 kusů prodejních stánků</t>
  </si>
  <si>
    <t>#POPR</t>
  </si>
  <si>
    <t>Popis rozpočtu: 1 - Dřevěné prodejní stánky</t>
  </si>
  <si>
    <t>Rekapitulace dílů</t>
  </si>
  <si>
    <t>Typ dílu</t>
  </si>
  <si>
    <t>763</t>
  </si>
  <si>
    <t>Dřevostavby</t>
  </si>
  <si>
    <t>799</t>
  </si>
  <si>
    <t>Ostatní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</si>
  <si>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</si>
  <si>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</si>
  <si>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</si>
  <si>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</si>
  <si>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</si>
  <si>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</si>
  <si>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</si>
  <si>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</si>
  <si>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</si>
  <si>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</si>
  <si>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</si>
  <si>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</si>
  <si>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</si>
  <si>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</si>
  <si>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</si>
  <si>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</si>
  <si>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</si>
  <si>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</si>
  <si>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</si>
  <si>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</si>
  <si>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</si>
  <si>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</si>
  <si>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</si>
  <si>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</si>
  <si>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</si>
  <si>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</si>
  <si>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</si>
  <si>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</si>
  <si>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</si>
  <si>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</si>
  <si>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</si>
  <si>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763R01</t>
  </si>
  <si>
    <t>Prodejní dřevěný stánek 250 x 200 cm - kompletní výroba a dodávka, podrobný popis a provedení dle PD</t>
  </si>
  <si>
    <t>kus</t>
  </si>
  <si>
    <t>Vlastní</t>
  </si>
  <si>
    <t>Indiv</t>
  </si>
  <si>
    <t>Práce</t>
  </si>
  <si>
    <t>Běžná</t>
  </si>
  <si>
    <t>POL1_</t>
  </si>
  <si>
    <t>Základní popis:</t>
  </si>
  <si>
    <t>POP</t>
  </si>
  <si>
    <t>Stánek je skládaného typu, tedy nezbytná mobilita stánku je řešena rozložením na jednotlivé díly a jejich následného transportu. Stánek je vybaven pevnou ocelovou konstrukcí podlahy, která mimo jiné zajišťuje možnost instalace různě vysokých podnoží a tím i schopnost instalace stánku na nerovných a kopcovitých terénech. Prodejní okno stánku je řešeno ocelovým rámem s okenicemi, které ho umožňují variabilně otevřít. Stánek je možné doplnit o venkovní pult, který lze umístit do dvou poloh (výška 90 cm resp. 108 cm) podle typu provozu (obchodník resp. gastro).</t>
  </si>
  <si>
    <t>2. Mobilita, skladovatelnost a instalace:</t>
  </si>
  <si>
    <t>Pro snadnou mobilitu a efektivní skladovatelnost jsou všechny plošné díly stánku bez vyčnívajících částí (vyjma 1 rozměru pantů a kapsy pro podnože), aby nedocházelo k</t>
  </si>
  <si>
    <t>poškozování při transportu či neefektivnímu skladování (díly lze jednoduše opírat o sebe). Při instalaci stánku se používá pouze jeden typ metrického šroubu (M10 x 80), díky čemuž je zajištěná efektivní instalace bez postupného poškozování jednotlivých dílů. Boční díly stánku je možné mezi sebou při instalaci zaměnit a tedy docíl umístění dveří jak na pravou, tak levou stranu.</t>
  </si>
  <si>
    <t>3. Zamykání a zajištění prodejního okna</t>
  </si>
  <si>
    <t>Stánek je vybaven speciálním typem zámku, který jednak nevyčnívá mimo profil dílu, zajišťuje v rámci možností bezpečné a pevné uzamčení dveří visacím zámkem a zároveň</t>
  </si>
  <si>
    <t>plní funkci aretace dveří z vnitřní strany stánku.  Přední okna resp. okenice jsou osazené 6ti pružinovými zástrčemi, díky kterým lze velmi pohodně uzavřít a zajistit předního okna mimo provoz stánku. Pro aretaci okenic proti samovolnému pohybu při provozu lze využít aretační háčky instalované na bočních stěnách stánku.</t>
  </si>
  <si>
    <t/>
  </si>
  <si>
    <t>Položka obsahuje veškeré náklady na výrobu, montáž, úpravy a materiál pro kompletní provedení a dodávku prodejního stánku.</t>
  </si>
  <si>
    <t>Dřevěný prodejní stánek dle specifikace v PD : 7</t>
  </si>
  <si>
    <t>VV</t>
  </si>
  <si>
    <t xml:space="preserve">Konfgurace dílů na 1 stánek : </t>
  </si>
  <si>
    <t xml:space="preserve">Podlaha = 1kus : </t>
  </si>
  <si>
    <t xml:space="preserve">Boční díl s dveřmi se zámkem = 1kus : </t>
  </si>
  <si>
    <t xml:space="preserve">Boční díl bez dveří = 1kus : </t>
  </si>
  <si>
    <t xml:space="preserve">Zadní díl = 1kus : </t>
  </si>
  <si>
    <t xml:space="preserve">Přední díl = 1kus : </t>
  </si>
  <si>
    <t xml:space="preserve">Střešní díl = 2kusy : </t>
  </si>
  <si>
    <t xml:space="preserve">Střešní trámek = 1kus : </t>
  </si>
  <si>
    <t xml:space="preserve">Vnitřní stůl = 1kus : </t>
  </si>
  <si>
    <t xml:space="preserve">Šroub M10x80 + podložka = 22kusů : </t>
  </si>
  <si>
    <t xml:space="preserve">Aretační háček na okenice = 2kusy : </t>
  </si>
  <si>
    <t xml:space="preserve">Podnože z jeklu 35x35x2mm vč.šroubů pro kalibraci podnože - viz PD : </t>
  </si>
  <si>
    <t>799 R02</t>
  </si>
  <si>
    <t>Doprava stánků</t>
  </si>
  <si>
    <t>soubor</t>
  </si>
  <si>
    <t>doprava (dovoz) 7kusů stánků do skladu MČ Brno-střed - Lerchova 61, 602 00 Brno : 1</t>
  </si>
  <si>
    <t>SUM</t>
  </si>
  <si>
    <t>JKSO:</t>
  </si>
  <si>
    <t>JKSO</t>
  </si>
  <si>
    <t xml:space="preserve"> ks    </t>
  </si>
  <si>
    <t>JKSOChar</t>
  </si>
  <si>
    <t>JKSOAkce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</si>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</sst>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Font="1" applyBorder="1" applyAlignment="1">
      <alignment horizontal="center" vertical="top" shrinkToFit="1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18" xfId="0" applyBorder="1" applyAlignment="1">
      <alignment vertical="top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89" t="s">
        <v>39</v>
      </c>
      <c r="B2" s="189"/>
      <c r="C2" s="189"/>
      <c r="D2" s="189"/>
      <c r="E2" s="189"/>
      <c r="F2" s="189"/>
      <c r="G2" s="189"/>
    </row>
  </sheetData>
  <sheetProtection algorithmName="SHA-512" hashValue="MLSsMjW4T/qlOzBI/rZe2jrREzdzcCCcN15jy5vb/uJ14/9B6hz9xqlLgWXD1CyP6+fhQGHFlA1X12p7EzgtXg==" saltValue="ay7Io8jhlNzQNDH+luqrR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8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5" t="s">
        <v>41</v>
      </c>
      <c r="C1" s="226"/>
      <c r="D1" s="226"/>
      <c r="E1" s="226"/>
      <c r="F1" s="226"/>
      <c r="G1" s="226"/>
      <c r="H1" s="226"/>
      <c r="I1" s="226"/>
      <c r="J1" s="227"/>
    </row>
    <row r="2" spans="1:15" ht="36" customHeight="1" x14ac:dyDescent="0.2">
      <c r="A2" s="2"/>
      <c r="B2" s="78" t="s">
        <v>22</v>
      </c>
      <c r="C2" s="79"/>
      <c r="D2" s="80" t="s">
        <v>49</v>
      </c>
      <c r="E2" s="231" t="s">
        <v>46</v>
      </c>
      <c r="F2" s="232"/>
      <c r="G2" s="232"/>
      <c r="H2" s="232"/>
      <c r="I2" s="232"/>
      <c r="J2" s="233"/>
      <c r="O2" s="1"/>
    </row>
    <row r="3" spans="1:15" ht="27" customHeight="1" x14ac:dyDescent="0.2">
      <c r="A3" s="2"/>
      <c r="B3" s="81" t="s">
        <v>47</v>
      </c>
      <c r="C3" s="79"/>
      <c r="D3" s="82" t="s">
        <v>45</v>
      </c>
      <c r="E3" s="234" t="s">
        <v>46</v>
      </c>
      <c r="F3" s="235"/>
      <c r="G3" s="235"/>
      <c r="H3" s="235"/>
      <c r="I3" s="235"/>
      <c r="J3" s="236"/>
    </row>
    <row r="4" spans="1:15" ht="23.25" customHeight="1" x14ac:dyDescent="0.2">
      <c r="A4" s="76">
        <v>14551</v>
      </c>
      <c r="B4" s="83" t="s">
        <v>48</v>
      </c>
      <c r="C4" s="84"/>
      <c r="D4" s="85" t="s">
        <v>43</v>
      </c>
      <c r="E4" s="214" t="s">
        <v>44</v>
      </c>
      <c r="F4" s="215"/>
      <c r="G4" s="215"/>
      <c r="H4" s="215"/>
      <c r="I4" s="215"/>
      <c r="J4" s="216"/>
    </row>
    <row r="5" spans="1:15" ht="24" customHeight="1" x14ac:dyDescent="0.2">
      <c r="A5" s="2"/>
      <c r="B5" s="31" t="s">
        <v>42</v>
      </c>
      <c r="D5" s="219" t="s">
        <v>50</v>
      </c>
      <c r="E5" s="220"/>
      <c r="F5" s="220"/>
      <c r="G5" s="220"/>
      <c r="H5" s="18" t="s">
        <v>40</v>
      </c>
      <c r="I5" s="86" t="s">
        <v>54</v>
      </c>
      <c r="J5" s="8"/>
    </row>
    <row r="6" spans="1:15" ht="15.75" customHeight="1" x14ac:dyDescent="0.2">
      <c r="A6" s="2"/>
      <c r="B6" s="28"/>
      <c r="C6" s="55"/>
      <c r="D6" s="221" t="s">
        <v>51</v>
      </c>
      <c r="E6" s="222"/>
      <c r="F6" s="222"/>
      <c r="G6" s="222"/>
      <c r="H6" s="18" t="s">
        <v>34</v>
      </c>
      <c r="I6" s="86" t="s">
        <v>55</v>
      </c>
      <c r="J6" s="8"/>
    </row>
    <row r="7" spans="1:15" ht="15.75" customHeight="1" x14ac:dyDescent="0.2">
      <c r="A7" s="2"/>
      <c r="B7" s="29"/>
      <c r="C7" s="56"/>
      <c r="D7" s="77" t="s">
        <v>53</v>
      </c>
      <c r="E7" s="223" t="s">
        <v>52</v>
      </c>
      <c r="F7" s="224"/>
      <c r="G7" s="224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38"/>
      <c r="E11" s="238"/>
      <c r="F11" s="238"/>
      <c r="G11" s="238"/>
      <c r="H11" s="18" t="s">
        <v>40</v>
      </c>
      <c r="I11" s="88"/>
      <c r="J11" s="8"/>
    </row>
    <row r="12" spans="1:15" ht="15.75" customHeight="1" x14ac:dyDescent="0.2">
      <c r="A12" s="2"/>
      <c r="B12" s="28"/>
      <c r="C12" s="55"/>
      <c r="D12" s="213"/>
      <c r="E12" s="213"/>
      <c r="F12" s="213"/>
      <c r="G12" s="213"/>
      <c r="H12" s="18" t="s">
        <v>34</v>
      </c>
      <c r="I12" s="88"/>
      <c r="J12" s="8"/>
    </row>
    <row r="13" spans="1:15" ht="15.75" customHeight="1" x14ac:dyDescent="0.2">
      <c r="A13" s="2"/>
      <c r="B13" s="29"/>
      <c r="C13" s="56"/>
      <c r="D13" s="87"/>
      <c r="E13" s="217"/>
      <c r="F13" s="218"/>
      <c r="G13" s="218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37"/>
      <c r="F15" s="237"/>
      <c r="G15" s="239"/>
      <c r="H15" s="239"/>
      <c r="I15" s="239" t="s">
        <v>29</v>
      </c>
      <c r="J15" s="240"/>
    </row>
    <row r="16" spans="1:15" ht="23.25" customHeight="1" x14ac:dyDescent="0.2">
      <c r="A16" s="141" t="s">
        <v>24</v>
      </c>
      <c r="B16" s="38" t="s">
        <v>24</v>
      </c>
      <c r="C16" s="62"/>
      <c r="D16" s="63"/>
      <c r="E16" s="202"/>
      <c r="F16" s="203"/>
      <c r="G16" s="202"/>
      <c r="H16" s="203"/>
      <c r="I16" s="202">
        <f>SUMIF(F53:F54,A16,I53:I54)+SUMIF(F53:F54,"PSU",I53:I54)</f>
        <v>0</v>
      </c>
      <c r="J16" s="204"/>
    </row>
    <row r="17" spans="1:10" ht="23.25" customHeight="1" x14ac:dyDescent="0.2">
      <c r="A17" s="141" t="s">
        <v>25</v>
      </c>
      <c r="B17" s="38" t="s">
        <v>25</v>
      </c>
      <c r="C17" s="62"/>
      <c r="D17" s="63"/>
      <c r="E17" s="202"/>
      <c r="F17" s="203"/>
      <c r="G17" s="202"/>
      <c r="H17" s="203"/>
      <c r="I17" s="202">
        <f>SUMIF(F53:F54,A17,I53:I54)</f>
        <v>0</v>
      </c>
      <c r="J17" s="204"/>
    </row>
    <row r="18" spans="1:10" ht="23.25" customHeight="1" x14ac:dyDescent="0.2">
      <c r="A18" s="141" t="s">
        <v>26</v>
      </c>
      <c r="B18" s="38" t="s">
        <v>26</v>
      </c>
      <c r="C18" s="62"/>
      <c r="D18" s="63"/>
      <c r="E18" s="202"/>
      <c r="F18" s="203"/>
      <c r="G18" s="202"/>
      <c r="H18" s="203"/>
      <c r="I18" s="202">
        <f>SUMIF(F53:F54,A18,I53:I54)</f>
        <v>0</v>
      </c>
      <c r="J18" s="204"/>
    </row>
    <row r="19" spans="1:10" ht="23.25" customHeight="1" x14ac:dyDescent="0.2">
      <c r="A19" s="141" t="s">
        <v>72</v>
      </c>
      <c r="B19" s="38" t="s">
        <v>27</v>
      </c>
      <c r="C19" s="62"/>
      <c r="D19" s="63"/>
      <c r="E19" s="202"/>
      <c r="F19" s="203"/>
      <c r="G19" s="202"/>
      <c r="H19" s="203"/>
      <c r="I19" s="202">
        <f>SUMIF(F53:F54,A19,I53:I54)</f>
        <v>0</v>
      </c>
      <c r="J19" s="204"/>
    </row>
    <row r="20" spans="1:10" ht="23.25" customHeight="1" x14ac:dyDescent="0.2">
      <c r="A20" s="141" t="s">
        <v>73</v>
      </c>
      <c r="B20" s="38" t="s">
        <v>28</v>
      </c>
      <c r="C20" s="62"/>
      <c r="D20" s="63"/>
      <c r="E20" s="202"/>
      <c r="F20" s="203"/>
      <c r="G20" s="202"/>
      <c r="H20" s="203"/>
      <c r="I20" s="202">
        <f>SUMIF(F53:F54,A20,I53:I54)</f>
        <v>0</v>
      </c>
      <c r="J20" s="204"/>
    </row>
    <row r="21" spans="1:10" ht="23.25" customHeight="1" x14ac:dyDescent="0.2">
      <c r="A21" s="2"/>
      <c r="B21" s="48" t="s">
        <v>29</v>
      </c>
      <c r="C21" s="64"/>
      <c r="D21" s="65"/>
      <c r="E21" s="205"/>
      <c r="F21" s="241"/>
      <c r="G21" s="205"/>
      <c r="H21" s="241"/>
      <c r="I21" s="205">
        <f>SUM(I16:J20)</f>
        <v>0</v>
      </c>
      <c r="J21" s="206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200">
        <f>ZakladDPHSniVypocet</f>
        <v>0</v>
      </c>
      <c r="H23" s="201"/>
      <c r="I23" s="2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198">
        <f>A23</f>
        <v>0</v>
      </c>
      <c r="H24" s="199"/>
      <c r="I24" s="1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0">
        <f>ZakladDPHZaklVypocet</f>
        <v>0</v>
      </c>
      <c r="H25" s="201"/>
      <c r="I25" s="2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28">
        <f>A25</f>
        <v>0</v>
      </c>
      <c r="H26" s="229"/>
      <c r="I26" s="22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0">
        <f>CenaCelkem-(ZakladDPHSni+DPHSni+ZakladDPHZakl+DPHZakl)</f>
        <v>0</v>
      </c>
      <c r="H27" s="230"/>
      <c r="I27" s="230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23</v>
      </c>
      <c r="C28" s="115"/>
      <c r="D28" s="115"/>
      <c r="E28" s="116"/>
      <c r="F28" s="117"/>
      <c r="G28" s="208">
        <f>ZakladDPHSniVypocet+ZakladDPHZaklVypocet</f>
        <v>0</v>
      </c>
      <c r="H28" s="208"/>
      <c r="I28" s="208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35</v>
      </c>
      <c r="C29" s="119"/>
      <c r="D29" s="119"/>
      <c r="E29" s="119"/>
      <c r="F29" s="120"/>
      <c r="G29" s="207">
        <f>A27</f>
        <v>0</v>
      </c>
      <c r="H29" s="207"/>
      <c r="I29" s="207"/>
      <c r="J29" s="121" t="s">
        <v>59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9"/>
      <c r="E34" s="210"/>
      <c r="G34" s="211"/>
      <c r="H34" s="212"/>
      <c r="I34" s="212"/>
      <c r="J34" s="25"/>
    </row>
    <row r="35" spans="1:10" ht="12.75" customHeight="1" x14ac:dyDescent="0.2">
      <c r="A35" s="2"/>
      <c r="B35" s="2"/>
      <c r="D35" s="197" t="s">
        <v>2</v>
      </c>
      <c r="E35" s="1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1" t="s">
        <v>16</v>
      </c>
      <c r="C37" s="92"/>
      <c r="D37" s="92"/>
      <c r="E37" s="92"/>
      <c r="F37" s="93"/>
      <c r="G37" s="93"/>
      <c r="H37" s="93"/>
      <c r="I37" s="93"/>
      <c r="J37" s="94"/>
    </row>
    <row r="38" spans="1:10" ht="25.5" hidden="1" customHeight="1" x14ac:dyDescent="0.2">
      <c r="A38" s="90" t="s">
        <v>37</v>
      </c>
      <c r="B38" s="95" t="s">
        <v>17</v>
      </c>
      <c r="C38" s="96" t="s">
        <v>5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18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56</v>
      </c>
      <c r="C39" s="192"/>
      <c r="D39" s="192"/>
      <c r="E39" s="192"/>
      <c r="F39" s="101">
        <f>'01 1 Pol'!AE38</f>
        <v>0</v>
      </c>
      <c r="G39" s="102">
        <f>'01 1 Pol'!AF38</f>
        <v>0</v>
      </c>
      <c r="H39" s="103">
        <f>(F39*SazbaDPH1/100)+(G39*SazbaDPH2/100)</f>
        <v>0</v>
      </c>
      <c r="I39" s="103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0">
        <v>2</v>
      </c>
      <c r="B40" s="105"/>
      <c r="C40" s="193" t="s">
        <v>57</v>
      </c>
      <c r="D40" s="193"/>
      <c r="E40" s="193"/>
      <c r="F40" s="106"/>
      <c r="G40" s="107"/>
      <c r="H40" s="107">
        <f>(F40*SazbaDPH1/100)+(G40*SazbaDPH2/100)</f>
        <v>0</v>
      </c>
      <c r="I40" s="107"/>
      <c r="J40" s="108"/>
    </row>
    <row r="41" spans="1:10" ht="25.5" hidden="1" customHeight="1" x14ac:dyDescent="0.2">
      <c r="A41" s="90">
        <v>2</v>
      </c>
      <c r="B41" s="105" t="s">
        <v>45</v>
      </c>
      <c r="C41" s="193" t="s">
        <v>46</v>
      </c>
      <c r="D41" s="193"/>
      <c r="E41" s="193"/>
      <c r="F41" s="106">
        <f>'01 1 Pol'!AE38</f>
        <v>0</v>
      </c>
      <c r="G41" s="107">
        <f>'01 1 Pol'!AF38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0">
        <v>3</v>
      </c>
      <c r="B42" s="109" t="s">
        <v>43</v>
      </c>
      <c r="C42" s="192" t="s">
        <v>44</v>
      </c>
      <c r="D42" s="192"/>
      <c r="E42" s="192"/>
      <c r="F42" s="110">
        <f>'01 1 Pol'!AE38</f>
        <v>0</v>
      </c>
      <c r="G42" s="103">
        <f>'01 1 Pol'!AF38</f>
        <v>0</v>
      </c>
      <c r="H42" s="103">
        <f>(F42*SazbaDPH1/100)+(G42*SazbaDPH2/100)</f>
        <v>0</v>
      </c>
      <c r="I42" s="103">
        <f>F42+G42+H42</f>
        <v>0</v>
      </c>
      <c r="J42" s="104" t="str">
        <f>IF(CenaCelkemVypocet=0,"",I42/CenaCelkemVypocet*100)</f>
        <v/>
      </c>
    </row>
    <row r="43" spans="1:10" ht="25.5" hidden="1" customHeight="1" x14ac:dyDescent="0.2">
      <c r="A43" s="90"/>
      <c r="B43" s="194" t="s">
        <v>58</v>
      </c>
      <c r="C43" s="195"/>
      <c r="D43" s="195"/>
      <c r="E43" s="196"/>
      <c r="F43" s="111">
        <f>SUMIF(A39:A42,"=1",F39:F42)</f>
        <v>0</v>
      </c>
      <c r="G43" s="112">
        <f>SUMIF(A39:A42,"=1",G39:G42)</f>
        <v>0</v>
      </c>
      <c r="H43" s="112">
        <f>SUMIF(A39:A42,"=1",H39:H42)</f>
        <v>0</v>
      </c>
      <c r="I43" s="112">
        <f>SUMIF(A39:A42,"=1",I39:I42)</f>
        <v>0</v>
      </c>
      <c r="J43" s="113">
        <f>SUMIF(A39:A42,"=1",J39:J42)</f>
        <v>0</v>
      </c>
    </row>
    <row r="45" spans="1:10" x14ac:dyDescent="0.2">
      <c r="A45" t="s">
        <v>60</v>
      </c>
      <c r="B45" t="s">
        <v>61</v>
      </c>
    </row>
    <row r="46" spans="1:10" x14ac:dyDescent="0.2">
      <c r="A46" t="s">
        <v>62</v>
      </c>
      <c r="B46" t="s">
        <v>63</v>
      </c>
    </row>
    <row r="47" spans="1:10" x14ac:dyDescent="0.2">
      <c r="A47" t="s">
        <v>64</v>
      </c>
      <c r="B47" t="s">
        <v>65</v>
      </c>
    </row>
    <row r="50" spans="1:10" ht="15.75" x14ac:dyDescent="0.25">
      <c r="B50" s="122" t="s">
        <v>66</v>
      </c>
    </row>
    <row r="52" spans="1:10" ht="25.5" customHeight="1" x14ac:dyDescent="0.2">
      <c r="A52" s="124"/>
      <c r="B52" s="127" t="s">
        <v>17</v>
      </c>
      <c r="C52" s="127" t="s">
        <v>5</v>
      </c>
      <c r="D52" s="128"/>
      <c r="E52" s="128"/>
      <c r="F52" s="129" t="s">
        <v>67</v>
      </c>
      <c r="G52" s="129"/>
      <c r="H52" s="129"/>
      <c r="I52" s="129" t="s">
        <v>29</v>
      </c>
      <c r="J52" s="129" t="s">
        <v>0</v>
      </c>
    </row>
    <row r="53" spans="1:10" ht="36.75" customHeight="1" x14ac:dyDescent="0.2">
      <c r="A53" s="125"/>
      <c r="B53" s="130" t="s">
        <v>68</v>
      </c>
      <c r="C53" s="190" t="s">
        <v>69</v>
      </c>
      <c r="D53" s="191"/>
      <c r="E53" s="191"/>
      <c r="F53" s="137" t="s">
        <v>25</v>
      </c>
      <c r="G53" s="138"/>
      <c r="H53" s="138"/>
      <c r="I53" s="138">
        <f>'01 1 Pol'!G8</f>
        <v>0</v>
      </c>
      <c r="J53" s="134" t="str">
        <f>IF(I55=0,"",I53/I55*100)</f>
        <v/>
      </c>
    </row>
    <row r="54" spans="1:10" ht="36.75" customHeight="1" x14ac:dyDescent="0.2">
      <c r="A54" s="125"/>
      <c r="B54" s="130" t="s">
        <v>70</v>
      </c>
      <c r="C54" s="190" t="s">
        <v>71</v>
      </c>
      <c r="D54" s="191"/>
      <c r="E54" s="191"/>
      <c r="F54" s="137" t="s">
        <v>25</v>
      </c>
      <c r="G54" s="138"/>
      <c r="H54" s="138"/>
      <c r="I54" s="138">
        <f>'01 1 Pol'!G34</f>
        <v>0</v>
      </c>
      <c r="J54" s="134" t="str">
        <f>IF(I55=0,"",I54/I55*100)</f>
        <v/>
      </c>
    </row>
    <row r="55" spans="1:10" ht="25.5" customHeight="1" x14ac:dyDescent="0.2">
      <c r="A55" s="126"/>
      <c r="B55" s="131" t="s">
        <v>1</v>
      </c>
      <c r="C55" s="132"/>
      <c r="D55" s="133"/>
      <c r="E55" s="133"/>
      <c r="F55" s="139"/>
      <c r="G55" s="140"/>
      <c r="H55" s="140"/>
      <c r="I55" s="140">
        <f>SUM(I53:I54)</f>
        <v>0</v>
      </c>
      <c r="J55" s="135">
        <f>SUM(J53:J54)</f>
        <v>0</v>
      </c>
    </row>
    <row r="56" spans="1:10" x14ac:dyDescent="0.2">
      <c r="F56" s="89"/>
      <c r="G56" s="89"/>
      <c r="H56" s="89"/>
      <c r="I56" s="89"/>
      <c r="J56" s="136"/>
    </row>
    <row r="57" spans="1:10" x14ac:dyDescent="0.2">
      <c r="F57" s="89"/>
      <c r="G57" s="89"/>
      <c r="H57" s="89"/>
      <c r="I57" s="89"/>
      <c r="J57" s="136"/>
    </row>
    <row r="58" spans="1:10" x14ac:dyDescent="0.2">
      <c r="F58" s="89"/>
      <c r="G58" s="89"/>
      <c r="H58" s="89"/>
      <c r="I58" s="89"/>
      <c r="J58" s="136"/>
    </row>
  </sheetData>
  <sheetProtection algorithmName="SHA-512" hashValue="d8oz3o9I63FM3RJkgodD8IFFmQdCJYBqbEe+0LEkGlvre4czyQfGeqoZpauJbpBVXjoM6RauSiPbnnKpWJ5H5g==" saltValue="dA7XornoeB5R65OKgqI4H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53:E53"/>
    <mergeCell ref="C54:E54"/>
    <mergeCell ref="C39:E39"/>
    <mergeCell ref="C40:E40"/>
    <mergeCell ref="C41:E41"/>
    <mergeCell ref="C42:E42"/>
    <mergeCell ref="B43:E4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2" t="s">
        <v>6</v>
      </c>
      <c r="B1" s="242"/>
      <c r="C1" s="243"/>
      <c r="D1" s="242"/>
      <c r="E1" s="242"/>
      <c r="F1" s="242"/>
      <c r="G1" s="242"/>
    </row>
    <row r="2" spans="1:7" ht="24.95" customHeight="1" x14ac:dyDescent="0.2">
      <c r="A2" s="50" t="s">
        <v>7</v>
      </c>
      <c r="B2" s="49"/>
      <c r="C2" s="244"/>
      <c r="D2" s="244"/>
      <c r="E2" s="244"/>
      <c r="F2" s="244"/>
      <c r="G2" s="245"/>
    </row>
    <row r="3" spans="1:7" ht="24.95" customHeight="1" x14ac:dyDescent="0.2">
      <c r="A3" s="50" t="s">
        <v>8</v>
      </c>
      <c r="B3" s="49"/>
      <c r="C3" s="244"/>
      <c r="D3" s="244"/>
      <c r="E3" s="244"/>
      <c r="F3" s="244"/>
      <c r="G3" s="245"/>
    </row>
    <row r="4" spans="1:7" ht="24.95" customHeight="1" x14ac:dyDescent="0.2">
      <c r="A4" s="50" t="s">
        <v>9</v>
      </c>
      <c r="B4" s="49"/>
      <c r="C4" s="244"/>
      <c r="D4" s="244"/>
      <c r="E4" s="244"/>
      <c r="F4" s="244"/>
      <c r="G4" s="245"/>
    </row>
    <row r="5" spans="1:7" x14ac:dyDescent="0.2">
      <c r="B5" s="4"/>
      <c r="C5" s="5"/>
      <c r="D5" s="6"/>
    </row>
  </sheetData>
  <sheetProtection algorithmName="SHA-512" hashValue="OLhnuBsIYBsofIJjCOf6lTRKbmakz9r9p8xvoKVRIaxHrcnhAq2L0mVZQeGq2MEpoiX3LrbOhuXnILGY2vnJ9Q==" saltValue="l8ZI+tW7dR3ycPiI/uq73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14" sqref="C14:G14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8" t="s">
        <v>74</v>
      </c>
      <c r="B1" s="248"/>
      <c r="C1" s="248"/>
      <c r="D1" s="248"/>
      <c r="E1" s="248"/>
      <c r="F1" s="248"/>
      <c r="G1" s="248"/>
      <c r="AG1" t="s">
        <v>75</v>
      </c>
    </row>
    <row r="2" spans="1:60" ht="24.95" customHeight="1" x14ac:dyDescent="0.2">
      <c r="A2" s="142" t="s">
        <v>7</v>
      </c>
      <c r="B2" s="49" t="s">
        <v>49</v>
      </c>
      <c r="C2" s="249" t="s">
        <v>46</v>
      </c>
      <c r="D2" s="250"/>
      <c r="E2" s="250"/>
      <c r="F2" s="250"/>
      <c r="G2" s="251"/>
      <c r="AG2" t="s">
        <v>76</v>
      </c>
    </row>
    <row r="3" spans="1:60" ht="24.95" customHeight="1" x14ac:dyDescent="0.2">
      <c r="A3" s="142" t="s">
        <v>8</v>
      </c>
      <c r="B3" s="49" t="s">
        <v>45</v>
      </c>
      <c r="C3" s="249" t="s">
        <v>46</v>
      </c>
      <c r="D3" s="250"/>
      <c r="E3" s="250"/>
      <c r="F3" s="250"/>
      <c r="G3" s="251"/>
      <c r="AC3" s="123" t="s">
        <v>76</v>
      </c>
      <c r="AG3" t="s">
        <v>77</v>
      </c>
    </row>
    <row r="4" spans="1:60" ht="24.95" customHeight="1" x14ac:dyDescent="0.2">
      <c r="A4" s="143" t="s">
        <v>9</v>
      </c>
      <c r="B4" s="144" t="s">
        <v>43</v>
      </c>
      <c r="C4" s="252" t="s">
        <v>44</v>
      </c>
      <c r="D4" s="253"/>
      <c r="E4" s="253"/>
      <c r="F4" s="253"/>
      <c r="G4" s="254"/>
      <c r="AG4" t="s">
        <v>78</v>
      </c>
    </row>
    <row r="5" spans="1:60" x14ac:dyDescent="0.2">
      <c r="D5" s="10"/>
    </row>
    <row r="6" spans="1:60" ht="29.25" customHeight="1" x14ac:dyDescent="0.2">
      <c r="A6" s="146" t="s">
        <v>79</v>
      </c>
      <c r="B6" s="148" t="s">
        <v>80</v>
      </c>
      <c r="C6" s="148" t="s">
        <v>81</v>
      </c>
      <c r="D6" s="147" t="s">
        <v>82</v>
      </c>
      <c r="E6" s="146" t="s">
        <v>83</v>
      </c>
      <c r="F6" s="145" t="s">
        <v>84</v>
      </c>
      <c r="G6" s="146" t="s">
        <v>29</v>
      </c>
      <c r="H6" s="149" t="s">
        <v>30</v>
      </c>
      <c r="I6" s="149" t="s">
        <v>85</v>
      </c>
      <c r="J6" s="149" t="s">
        <v>31</v>
      </c>
      <c r="K6" s="149" t="s">
        <v>86</v>
      </c>
      <c r="L6" s="149" t="s">
        <v>87</v>
      </c>
      <c r="M6" s="149" t="s">
        <v>88</v>
      </c>
      <c r="N6" s="149" t="s">
        <v>89</v>
      </c>
      <c r="O6" s="149" t="s">
        <v>90</v>
      </c>
      <c r="P6" s="149" t="s">
        <v>91</v>
      </c>
      <c r="Q6" s="149" t="s">
        <v>92</v>
      </c>
      <c r="R6" s="149" t="s">
        <v>93</v>
      </c>
      <c r="S6" s="149" t="s">
        <v>94</v>
      </c>
      <c r="T6" s="149" t="s">
        <v>95</v>
      </c>
      <c r="U6" s="149" t="s">
        <v>96</v>
      </c>
      <c r="V6" s="149" t="s">
        <v>97</v>
      </c>
      <c r="W6" s="149" t="s">
        <v>98</v>
      </c>
      <c r="X6" s="149" t="s">
        <v>99</v>
      </c>
      <c r="Y6" s="149" t="s">
        <v>100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7" t="s">
        <v>101</v>
      </c>
      <c r="B8" s="168" t="s">
        <v>68</v>
      </c>
      <c r="C8" s="182" t="s">
        <v>69</v>
      </c>
      <c r="D8" s="169"/>
      <c r="E8" s="170"/>
      <c r="F8" s="171"/>
      <c r="G8" s="171">
        <f>SUMIF(AG9:AG33,"&lt;&gt;NOR",G9:G33)</f>
        <v>0</v>
      </c>
      <c r="H8" s="171"/>
      <c r="I8" s="171">
        <f>SUM(I9:I33)</f>
        <v>0</v>
      </c>
      <c r="J8" s="171"/>
      <c r="K8" s="171">
        <f>SUM(K9:K33)</f>
        <v>0</v>
      </c>
      <c r="L8" s="171"/>
      <c r="M8" s="171">
        <f>SUM(M9:M33)</f>
        <v>0</v>
      </c>
      <c r="N8" s="170"/>
      <c r="O8" s="170">
        <f>SUM(O9:O33)</f>
        <v>0</v>
      </c>
      <c r="P8" s="170"/>
      <c r="Q8" s="170">
        <f>SUM(Q9:Q33)</f>
        <v>0</v>
      </c>
      <c r="R8" s="171"/>
      <c r="S8" s="171"/>
      <c r="T8" s="172"/>
      <c r="U8" s="166"/>
      <c r="V8" s="166">
        <f>SUM(V9:V33)</f>
        <v>0.97</v>
      </c>
      <c r="W8" s="166"/>
      <c r="X8" s="166"/>
      <c r="Y8" s="166"/>
      <c r="AG8" t="s">
        <v>102</v>
      </c>
    </row>
    <row r="9" spans="1:60" ht="22.5" outlineLevel="1" x14ac:dyDescent="0.2">
      <c r="A9" s="174">
        <v>1</v>
      </c>
      <c r="B9" s="175" t="s">
        <v>103</v>
      </c>
      <c r="C9" s="183" t="s">
        <v>104</v>
      </c>
      <c r="D9" s="176" t="s">
        <v>105</v>
      </c>
      <c r="E9" s="177">
        <v>7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9"/>
      <c r="S9" s="179" t="s">
        <v>106</v>
      </c>
      <c r="T9" s="180" t="s">
        <v>107</v>
      </c>
      <c r="U9" s="160">
        <v>0.13800000000000001</v>
      </c>
      <c r="V9" s="160">
        <f>ROUND(E9*U9,2)</f>
        <v>0.97</v>
      </c>
      <c r="W9" s="160"/>
      <c r="X9" s="160" t="s">
        <v>108</v>
      </c>
      <c r="Y9" s="160" t="s">
        <v>109</v>
      </c>
      <c r="Z9" s="150"/>
      <c r="AA9" s="150"/>
      <c r="AB9" s="150"/>
      <c r="AC9" s="150"/>
      <c r="AD9" s="150"/>
      <c r="AE9" s="150"/>
      <c r="AF9" s="150"/>
      <c r="AG9" s="150" t="s">
        <v>110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2" x14ac:dyDescent="0.2">
      <c r="A10" s="157"/>
      <c r="B10" s="158"/>
      <c r="C10" s="256" t="s">
        <v>111</v>
      </c>
      <c r="D10" s="257"/>
      <c r="E10" s="257"/>
      <c r="F10" s="257"/>
      <c r="G10" s="257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50"/>
      <c r="AA10" s="150"/>
      <c r="AB10" s="150"/>
      <c r="AC10" s="150"/>
      <c r="AD10" s="150"/>
      <c r="AE10" s="150"/>
      <c r="AF10" s="150"/>
      <c r="AG10" s="150" t="s">
        <v>112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ht="56.25" outlineLevel="3" x14ac:dyDescent="0.2">
      <c r="A11" s="157"/>
      <c r="B11" s="158"/>
      <c r="C11" s="246" t="s">
        <v>113</v>
      </c>
      <c r="D11" s="247"/>
      <c r="E11" s="247"/>
      <c r="F11" s="247"/>
      <c r="G11" s="247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60"/>
      <c r="Z11" s="150"/>
      <c r="AA11" s="150"/>
      <c r="AB11" s="150"/>
      <c r="AC11" s="150"/>
      <c r="AD11" s="150"/>
      <c r="AE11" s="150"/>
      <c r="AF11" s="150"/>
      <c r="AG11" s="150" t="s">
        <v>112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81" t="str">
        <f>C11</f>
        <v>Stánek je skládaného typu, tedy nezbytná mobilita stánku je řešena rozložením na jednotlivé díly a jejich následného transportu. Stánek je vybaven pevnou ocelovou konstrukcí podlahy, která mimo jiné zajišťuje možnost instalace různě vysokých podnoží a tím i schopnost instalace stánku na nerovných a kopcovitých terénech. Prodejní okno stánku je řešeno ocelovým rámem s okenicemi, které ho umožňují variabilně otevřít. Stánek je možné doplnit o venkovní pult, který lze umístit do dvou poloh (výška 90 cm resp. 108 cm) podle typu provozu (obchodník resp. gastro).</v>
      </c>
      <c r="BB11" s="150"/>
      <c r="BC11" s="150"/>
      <c r="BD11" s="150"/>
      <c r="BE11" s="150"/>
      <c r="BF11" s="150"/>
      <c r="BG11" s="150"/>
      <c r="BH11" s="150"/>
    </row>
    <row r="12" spans="1:60" outlineLevel="3" x14ac:dyDescent="0.2">
      <c r="A12" s="157"/>
      <c r="B12" s="158"/>
      <c r="C12" s="246" t="s">
        <v>114</v>
      </c>
      <c r="D12" s="247"/>
      <c r="E12" s="247"/>
      <c r="F12" s="247"/>
      <c r="G12" s="247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50"/>
      <c r="AA12" s="150"/>
      <c r="AB12" s="150"/>
      <c r="AC12" s="150"/>
      <c r="AD12" s="150"/>
      <c r="AE12" s="150"/>
      <c r="AF12" s="150"/>
      <c r="AG12" s="150" t="s">
        <v>112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22.5" outlineLevel="3" x14ac:dyDescent="0.2">
      <c r="A13" s="157"/>
      <c r="B13" s="158"/>
      <c r="C13" s="246" t="s">
        <v>115</v>
      </c>
      <c r="D13" s="247"/>
      <c r="E13" s="247"/>
      <c r="F13" s="247"/>
      <c r="G13" s="247"/>
      <c r="H13" s="160"/>
      <c r="I13" s="160"/>
      <c r="J13" s="160"/>
      <c r="K13" s="160"/>
      <c r="L13" s="160"/>
      <c r="M13" s="160"/>
      <c r="N13" s="159"/>
      <c r="O13" s="159"/>
      <c r="P13" s="159"/>
      <c r="Q13" s="159"/>
      <c r="R13" s="160"/>
      <c r="S13" s="160"/>
      <c r="T13" s="160"/>
      <c r="U13" s="160"/>
      <c r="V13" s="160"/>
      <c r="W13" s="160"/>
      <c r="X13" s="160"/>
      <c r="Y13" s="160"/>
      <c r="Z13" s="150"/>
      <c r="AA13" s="150"/>
      <c r="AB13" s="150"/>
      <c r="AC13" s="150"/>
      <c r="AD13" s="150"/>
      <c r="AE13" s="150"/>
      <c r="AF13" s="150"/>
      <c r="AG13" s="150" t="s">
        <v>112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81" t="str">
        <f>C13</f>
        <v>Pro snadnou mobilitu a efektivní skladovatelnost jsou všechny plošné díly stánku bez vyčnívajících částí (vyjma 1 rozměru pantů a kapsy pro podnože), aby nedocházelo k</v>
      </c>
      <c r="BB13" s="150"/>
      <c r="BC13" s="150"/>
      <c r="BD13" s="150"/>
      <c r="BE13" s="150"/>
      <c r="BF13" s="150"/>
      <c r="BG13" s="150"/>
      <c r="BH13" s="150"/>
    </row>
    <row r="14" spans="1:60" ht="33.75" outlineLevel="3" x14ac:dyDescent="0.2">
      <c r="A14" s="157"/>
      <c r="B14" s="158"/>
      <c r="C14" s="246" t="s">
        <v>116</v>
      </c>
      <c r="D14" s="247"/>
      <c r="E14" s="247"/>
      <c r="F14" s="247"/>
      <c r="G14" s="247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50"/>
      <c r="AA14" s="150"/>
      <c r="AB14" s="150"/>
      <c r="AC14" s="150"/>
      <c r="AD14" s="150"/>
      <c r="AE14" s="150"/>
      <c r="AF14" s="150"/>
      <c r="AG14" s="150" t="s">
        <v>112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81" t="str">
        <f>C14</f>
        <v>poškozování při transportu či neefektivnímu skladování (díly lze jednoduše opírat o sebe). Při instalaci stánku se používá pouze jeden typ metrického šroubu (M10 x 80), díky čemuž je zajištěná efektivní instalace bez postupného poškozování jednotlivých dílů. Boční díly stánku je možné mezi sebou při instalaci zaměnit a tedy docíl umístění dveří jak na pravou, tak levou stranu.</v>
      </c>
      <c r="BB14" s="150"/>
      <c r="BC14" s="150"/>
      <c r="BD14" s="150"/>
      <c r="BE14" s="150"/>
      <c r="BF14" s="150"/>
      <c r="BG14" s="150"/>
      <c r="BH14" s="150"/>
    </row>
    <row r="15" spans="1:60" outlineLevel="3" x14ac:dyDescent="0.2">
      <c r="A15" s="157"/>
      <c r="B15" s="158"/>
      <c r="C15" s="246" t="s">
        <v>117</v>
      </c>
      <c r="D15" s="247"/>
      <c r="E15" s="247"/>
      <c r="F15" s="247"/>
      <c r="G15" s="247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60"/>
      <c r="Z15" s="150"/>
      <c r="AA15" s="150"/>
      <c r="AB15" s="150"/>
      <c r="AC15" s="150"/>
      <c r="AD15" s="150"/>
      <c r="AE15" s="150"/>
      <c r="AF15" s="150"/>
      <c r="AG15" s="150" t="s">
        <v>112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ht="22.5" outlineLevel="3" x14ac:dyDescent="0.2">
      <c r="A16" s="157"/>
      <c r="B16" s="158"/>
      <c r="C16" s="246" t="s">
        <v>118</v>
      </c>
      <c r="D16" s="247"/>
      <c r="E16" s="247"/>
      <c r="F16" s="247"/>
      <c r="G16" s="247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60"/>
      <c r="Z16" s="150"/>
      <c r="AA16" s="150"/>
      <c r="AB16" s="150"/>
      <c r="AC16" s="150"/>
      <c r="AD16" s="150"/>
      <c r="AE16" s="150"/>
      <c r="AF16" s="150"/>
      <c r="AG16" s="150" t="s">
        <v>112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81" t="str">
        <f>C16</f>
        <v>Stánek je vybaven speciálním typem zámku, který jednak nevyčnívá mimo profil dílu, zajišťuje v rámci možností bezpečné a pevné uzamčení dveří visacím zámkem a zároveň</v>
      </c>
      <c r="BB16" s="150"/>
      <c r="BC16" s="150"/>
      <c r="BD16" s="150"/>
      <c r="BE16" s="150"/>
      <c r="BF16" s="150"/>
      <c r="BG16" s="150"/>
      <c r="BH16" s="150"/>
    </row>
    <row r="17" spans="1:60" ht="33.75" outlineLevel="3" x14ac:dyDescent="0.2">
      <c r="A17" s="157"/>
      <c r="B17" s="158"/>
      <c r="C17" s="246" t="s">
        <v>119</v>
      </c>
      <c r="D17" s="247"/>
      <c r="E17" s="247"/>
      <c r="F17" s="247"/>
      <c r="G17" s="247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60"/>
      <c r="Z17" s="150"/>
      <c r="AA17" s="150"/>
      <c r="AB17" s="150"/>
      <c r="AC17" s="150"/>
      <c r="AD17" s="150"/>
      <c r="AE17" s="150"/>
      <c r="AF17" s="150"/>
      <c r="AG17" s="150" t="s">
        <v>112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81" t="str">
        <f>C17</f>
        <v>plní funkci aretace dveří z vnitřní strany stánku.  Přední okna resp. okenice jsou osazené 6ti pružinovými zástrčemi, díky kterým lze velmi pohodně uzavřít a zajistit předního okna mimo provoz stánku. Pro aretaci okenic proti samovolnému pohybu při provozu lze využít aretační háčky instalované na bočních stěnách stánku.</v>
      </c>
      <c r="BB17" s="150"/>
      <c r="BC17" s="150"/>
      <c r="BD17" s="150"/>
      <c r="BE17" s="150"/>
      <c r="BF17" s="150"/>
      <c r="BG17" s="150"/>
      <c r="BH17" s="150"/>
    </row>
    <row r="18" spans="1:60" outlineLevel="3" x14ac:dyDescent="0.2">
      <c r="A18" s="157"/>
      <c r="B18" s="158"/>
      <c r="C18" s="184" t="s">
        <v>120</v>
      </c>
      <c r="D18" s="161"/>
      <c r="E18" s="162"/>
      <c r="F18" s="163"/>
      <c r="G18" s="163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50"/>
      <c r="AA18" s="150"/>
      <c r="AB18" s="150"/>
      <c r="AC18" s="150"/>
      <c r="AD18" s="150"/>
      <c r="AE18" s="150"/>
      <c r="AF18" s="150"/>
      <c r="AG18" s="150" t="s">
        <v>112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3" x14ac:dyDescent="0.2">
      <c r="A19" s="157"/>
      <c r="B19" s="158"/>
      <c r="C19" s="246" t="s">
        <v>121</v>
      </c>
      <c r="D19" s="247"/>
      <c r="E19" s="247"/>
      <c r="F19" s="247"/>
      <c r="G19" s="247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50"/>
      <c r="AA19" s="150"/>
      <c r="AB19" s="150"/>
      <c r="AC19" s="150"/>
      <c r="AD19" s="150"/>
      <c r="AE19" s="150"/>
      <c r="AF19" s="150"/>
      <c r="AG19" s="150" t="s">
        <v>112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81" t="str">
        <f>C19</f>
        <v>Položka obsahuje veškeré náklady na výrobu, montáž, úpravy a materiál pro kompletní provedení a dodávku prodejního stánku.</v>
      </c>
      <c r="BB19" s="150"/>
      <c r="BC19" s="150"/>
      <c r="BD19" s="150"/>
      <c r="BE19" s="150"/>
      <c r="BF19" s="150"/>
      <c r="BG19" s="150"/>
      <c r="BH19" s="150"/>
    </row>
    <row r="20" spans="1:60" outlineLevel="2" x14ac:dyDescent="0.2">
      <c r="A20" s="157"/>
      <c r="B20" s="158"/>
      <c r="C20" s="185" t="s">
        <v>122</v>
      </c>
      <c r="D20" s="164"/>
      <c r="E20" s="165">
        <v>7</v>
      </c>
      <c r="F20" s="160"/>
      <c r="G20" s="160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60"/>
      <c r="Z20" s="150"/>
      <c r="AA20" s="150"/>
      <c r="AB20" s="150"/>
      <c r="AC20" s="150"/>
      <c r="AD20" s="150"/>
      <c r="AE20" s="150"/>
      <c r="AF20" s="150"/>
      <c r="AG20" s="150" t="s">
        <v>123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3" x14ac:dyDescent="0.2">
      <c r="A21" s="157"/>
      <c r="B21" s="158"/>
      <c r="C21" s="185" t="s">
        <v>124</v>
      </c>
      <c r="D21" s="164"/>
      <c r="E21" s="165"/>
      <c r="F21" s="160"/>
      <c r="G21" s="160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60"/>
      <c r="Z21" s="150"/>
      <c r="AA21" s="150"/>
      <c r="AB21" s="150"/>
      <c r="AC21" s="150"/>
      <c r="AD21" s="150"/>
      <c r="AE21" s="150"/>
      <c r="AF21" s="150"/>
      <c r="AG21" s="150" t="s">
        <v>123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3" x14ac:dyDescent="0.2">
      <c r="A22" s="157"/>
      <c r="B22" s="158"/>
      <c r="C22" s="185" t="s">
        <v>125</v>
      </c>
      <c r="D22" s="164"/>
      <c r="E22" s="165"/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50"/>
      <c r="AA22" s="150"/>
      <c r="AB22" s="150"/>
      <c r="AC22" s="150"/>
      <c r="AD22" s="150"/>
      <c r="AE22" s="150"/>
      <c r="AF22" s="150"/>
      <c r="AG22" s="150" t="s">
        <v>123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3" x14ac:dyDescent="0.2">
      <c r="A23" s="157"/>
      <c r="B23" s="158"/>
      <c r="C23" s="185" t="s">
        <v>126</v>
      </c>
      <c r="D23" s="164"/>
      <c r="E23" s="165"/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60"/>
      <c r="Z23" s="150"/>
      <c r="AA23" s="150"/>
      <c r="AB23" s="150"/>
      <c r="AC23" s="150"/>
      <c r="AD23" s="150"/>
      <c r="AE23" s="150"/>
      <c r="AF23" s="150"/>
      <c r="AG23" s="150" t="s">
        <v>123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3" x14ac:dyDescent="0.2">
      <c r="A24" s="157"/>
      <c r="B24" s="158"/>
      <c r="C24" s="185" t="s">
        <v>127</v>
      </c>
      <c r="D24" s="164"/>
      <c r="E24" s="165"/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60"/>
      <c r="Z24" s="150"/>
      <c r="AA24" s="150"/>
      <c r="AB24" s="150"/>
      <c r="AC24" s="150"/>
      <c r="AD24" s="150"/>
      <c r="AE24" s="150"/>
      <c r="AF24" s="150"/>
      <c r="AG24" s="150" t="s">
        <v>123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3" x14ac:dyDescent="0.2">
      <c r="A25" s="157"/>
      <c r="B25" s="158"/>
      <c r="C25" s="185" t="s">
        <v>128</v>
      </c>
      <c r="D25" s="164"/>
      <c r="E25" s="165"/>
      <c r="F25" s="160"/>
      <c r="G25" s="160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60"/>
      <c r="Z25" s="150"/>
      <c r="AA25" s="150"/>
      <c r="AB25" s="150"/>
      <c r="AC25" s="150"/>
      <c r="AD25" s="150"/>
      <c r="AE25" s="150"/>
      <c r="AF25" s="150"/>
      <c r="AG25" s="150" t="s">
        <v>123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3" x14ac:dyDescent="0.2">
      <c r="A26" s="157"/>
      <c r="B26" s="158"/>
      <c r="C26" s="185" t="s">
        <v>129</v>
      </c>
      <c r="D26" s="164"/>
      <c r="E26" s="165"/>
      <c r="F26" s="160"/>
      <c r="G26" s="160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60"/>
      <c r="Z26" s="150"/>
      <c r="AA26" s="150"/>
      <c r="AB26" s="150"/>
      <c r="AC26" s="150"/>
      <c r="AD26" s="150"/>
      <c r="AE26" s="150"/>
      <c r="AF26" s="150"/>
      <c r="AG26" s="150" t="s">
        <v>123</v>
      </c>
      <c r="AH26" s="150">
        <v>0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3" x14ac:dyDescent="0.2">
      <c r="A27" s="157"/>
      <c r="B27" s="158"/>
      <c r="C27" s="185" t="s">
        <v>130</v>
      </c>
      <c r="D27" s="164"/>
      <c r="E27" s="165"/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50"/>
      <c r="AA27" s="150"/>
      <c r="AB27" s="150"/>
      <c r="AC27" s="150"/>
      <c r="AD27" s="150"/>
      <c r="AE27" s="150"/>
      <c r="AF27" s="150"/>
      <c r="AG27" s="150" t="s">
        <v>123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3" x14ac:dyDescent="0.2">
      <c r="A28" s="157"/>
      <c r="B28" s="158"/>
      <c r="C28" s="185" t="s">
        <v>131</v>
      </c>
      <c r="D28" s="164"/>
      <c r="E28" s="165"/>
      <c r="F28" s="160"/>
      <c r="G28" s="160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50"/>
      <c r="AA28" s="150"/>
      <c r="AB28" s="150"/>
      <c r="AC28" s="150"/>
      <c r="AD28" s="150"/>
      <c r="AE28" s="150"/>
      <c r="AF28" s="150"/>
      <c r="AG28" s="150" t="s">
        <v>123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3" x14ac:dyDescent="0.2">
      <c r="A29" s="157"/>
      <c r="B29" s="158"/>
      <c r="C29" s="185" t="s">
        <v>132</v>
      </c>
      <c r="D29" s="164"/>
      <c r="E29" s="165"/>
      <c r="F29" s="160"/>
      <c r="G29" s="160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50"/>
      <c r="AA29" s="150"/>
      <c r="AB29" s="150"/>
      <c r="AC29" s="150"/>
      <c r="AD29" s="150"/>
      <c r="AE29" s="150"/>
      <c r="AF29" s="150"/>
      <c r="AG29" s="150" t="s">
        <v>123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3" x14ac:dyDescent="0.2">
      <c r="A30" s="157"/>
      <c r="B30" s="158"/>
      <c r="C30" s="185" t="s">
        <v>133</v>
      </c>
      <c r="D30" s="164"/>
      <c r="E30" s="165"/>
      <c r="F30" s="160"/>
      <c r="G30" s="160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60"/>
      <c r="Z30" s="150"/>
      <c r="AA30" s="150"/>
      <c r="AB30" s="150"/>
      <c r="AC30" s="150"/>
      <c r="AD30" s="150"/>
      <c r="AE30" s="150"/>
      <c r="AF30" s="150"/>
      <c r="AG30" s="150" t="s">
        <v>123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3" x14ac:dyDescent="0.2">
      <c r="A31" s="157"/>
      <c r="B31" s="158"/>
      <c r="C31" s="185" t="s">
        <v>134</v>
      </c>
      <c r="D31" s="164"/>
      <c r="E31" s="165"/>
      <c r="F31" s="160"/>
      <c r="G31" s="160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50"/>
      <c r="AA31" s="150"/>
      <c r="AB31" s="150"/>
      <c r="AC31" s="150"/>
      <c r="AD31" s="150"/>
      <c r="AE31" s="150"/>
      <c r="AF31" s="150"/>
      <c r="AG31" s="150" t="s">
        <v>123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3" x14ac:dyDescent="0.2">
      <c r="A32" s="157"/>
      <c r="B32" s="158"/>
      <c r="C32" s="185" t="s">
        <v>120</v>
      </c>
      <c r="D32" s="164"/>
      <c r="E32" s="165"/>
      <c r="F32" s="160"/>
      <c r="G32" s="160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50"/>
      <c r="AA32" s="150"/>
      <c r="AB32" s="150"/>
      <c r="AC32" s="150"/>
      <c r="AD32" s="150"/>
      <c r="AE32" s="150"/>
      <c r="AF32" s="150"/>
      <c r="AG32" s="150" t="s">
        <v>123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3" x14ac:dyDescent="0.2">
      <c r="A33" s="157"/>
      <c r="B33" s="158"/>
      <c r="C33" s="185" t="s">
        <v>135</v>
      </c>
      <c r="D33" s="164"/>
      <c r="E33" s="165"/>
      <c r="F33" s="160"/>
      <c r="G33" s="160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50"/>
      <c r="AA33" s="150"/>
      <c r="AB33" s="150"/>
      <c r="AC33" s="150"/>
      <c r="AD33" s="150"/>
      <c r="AE33" s="150"/>
      <c r="AF33" s="150"/>
      <c r="AG33" s="150" t="s">
        <v>123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x14ac:dyDescent="0.2">
      <c r="A34" s="167" t="s">
        <v>101</v>
      </c>
      <c r="B34" s="168" t="s">
        <v>70</v>
      </c>
      <c r="C34" s="182" t="s">
        <v>71</v>
      </c>
      <c r="D34" s="169"/>
      <c r="E34" s="170"/>
      <c r="F34" s="171"/>
      <c r="G34" s="171">
        <f>SUMIF(AG35:AG36,"&lt;&gt;NOR",G35:G36)</f>
        <v>0</v>
      </c>
      <c r="H34" s="171"/>
      <c r="I34" s="171">
        <f>SUM(I35:I36)</f>
        <v>0</v>
      </c>
      <c r="J34" s="171"/>
      <c r="K34" s="171">
        <f>SUM(K35:K36)</f>
        <v>0</v>
      </c>
      <c r="L34" s="171"/>
      <c r="M34" s="171">
        <f>SUM(M35:M36)</f>
        <v>0</v>
      </c>
      <c r="N34" s="170"/>
      <c r="O34" s="170">
        <f>SUM(O35:O36)</f>
        <v>0</v>
      </c>
      <c r="P34" s="170"/>
      <c r="Q34" s="170">
        <f>SUM(Q35:Q36)</f>
        <v>0</v>
      </c>
      <c r="R34" s="171"/>
      <c r="S34" s="171"/>
      <c r="T34" s="172"/>
      <c r="U34" s="166"/>
      <c r="V34" s="166">
        <f>SUM(V35:V36)</f>
        <v>0</v>
      </c>
      <c r="W34" s="166"/>
      <c r="X34" s="166"/>
      <c r="Y34" s="166"/>
      <c r="AG34" t="s">
        <v>102</v>
      </c>
    </row>
    <row r="35" spans="1:60" outlineLevel="1" x14ac:dyDescent="0.2">
      <c r="A35" s="174">
        <v>2</v>
      </c>
      <c r="B35" s="175" t="s">
        <v>136</v>
      </c>
      <c r="C35" s="183" t="s">
        <v>137</v>
      </c>
      <c r="D35" s="176" t="s">
        <v>138</v>
      </c>
      <c r="E35" s="177">
        <v>1</v>
      </c>
      <c r="F35" s="178"/>
      <c r="G35" s="179">
        <f>ROUND(E35*F35,2)</f>
        <v>0</v>
      </c>
      <c r="H35" s="178"/>
      <c r="I35" s="179">
        <f>ROUND(E35*H35,2)</f>
        <v>0</v>
      </c>
      <c r="J35" s="178"/>
      <c r="K35" s="179">
        <f>ROUND(E35*J35,2)</f>
        <v>0</v>
      </c>
      <c r="L35" s="179">
        <v>21</v>
      </c>
      <c r="M35" s="179">
        <f>G35*(1+L35/100)</f>
        <v>0</v>
      </c>
      <c r="N35" s="177">
        <v>0</v>
      </c>
      <c r="O35" s="177">
        <f>ROUND(E35*N35,2)</f>
        <v>0</v>
      </c>
      <c r="P35" s="177">
        <v>0</v>
      </c>
      <c r="Q35" s="177">
        <f>ROUND(E35*P35,2)</f>
        <v>0</v>
      </c>
      <c r="R35" s="179"/>
      <c r="S35" s="179" t="s">
        <v>106</v>
      </c>
      <c r="T35" s="180" t="s">
        <v>107</v>
      </c>
      <c r="U35" s="160">
        <v>0</v>
      </c>
      <c r="V35" s="160">
        <f>ROUND(E35*U35,2)</f>
        <v>0</v>
      </c>
      <c r="W35" s="160"/>
      <c r="X35" s="160" t="s">
        <v>108</v>
      </c>
      <c r="Y35" s="160" t="s">
        <v>109</v>
      </c>
      <c r="Z35" s="150"/>
      <c r="AA35" s="150"/>
      <c r="AB35" s="150"/>
      <c r="AC35" s="150"/>
      <c r="AD35" s="150"/>
      <c r="AE35" s="150"/>
      <c r="AF35" s="150"/>
      <c r="AG35" s="150" t="s">
        <v>110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2" x14ac:dyDescent="0.2">
      <c r="A36" s="157"/>
      <c r="B36" s="158"/>
      <c r="C36" s="185" t="s">
        <v>139</v>
      </c>
      <c r="D36" s="164"/>
      <c r="E36" s="165">
        <v>1</v>
      </c>
      <c r="F36" s="160"/>
      <c r="G36" s="160"/>
      <c r="H36" s="160"/>
      <c r="I36" s="160"/>
      <c r="J36" s="160"/>
      <c r="K36" s="160"/>
      <c r="L36" s="160"/>
      <c r="M36" s="160"/>
      <c r="N36" s="159"/>
      <c r="O36" s="159"/>
      <c r="P36" s="159"/>
      <c r="Q36" s="159"/>
      <c r="R36" s="160"/>
      <c r="S36" s="160"/>
      <c r="T36" s="160"/>
      <c r="U36" s="160"/>
      <c r="V36" s="160"/>
      <c r="W36" s="160"/>
      <c r="X36" s="160"/>
      <c r="Y36" s="160"/>
      <c r="Z36" s="150"/>
      <c r="AA36" s="150"/>
      <c r="AB36" s="150"/>
      <c r="AC36" s="150"/>
      <c r="AD36" s="150"/>
      <c r="AE36" s="150"/>
      <c r="AF36" s="150"/>
      <c r="AG36" s="150" t="s">
        <v>123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x14ac:dyDescent="0.2">
      <c r="A37" s="3"/>
      <c r="B37" s="4"/>
      <c r="C37" s="186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AE37">
        <v>12</v>
      </c>
      <c r="AF37">
        <v>21</v>
      </c>
      <c r="AG37" t="s">
        <v>87</v>
      </c>
    </row>
    <row r="38" spans="1:60" x14ac:dyDescent="0.2">
      <c r="A38" s="153"/>
      <c r="B38" s="154" t="s">
        <v>29</v>
      </c>
      <c r="C38" s="187"/>
      <c r="D38" s="155"/>
      <c r="E38" s="156"/>
      <c r="F38" s="156"/>
      <c r="G38" s="173">
        <f>G8+G34</f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E38">
        <f>SUMIF(L7:L36,AE37,G7:G36)</f>
        <v>0</v>
      </c>
      <c r="AF38">
        <f>SUMIF(L7:L36,AF37,G7:G36)</f>
        <v>0</v>
      </c>
      <c r="AG38" t="s">
        <v>140</v>
      </c>
    </row>
    <row r="39" spans="1:60" x14ac:dyDescent="0.2">
      <c r="A39" s="255" t="s">
        <v>141</v>
      </c>
      <c r="B39" s="255"/>
      <c r="C39" s="186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60" x14ac:dyDescent="0.2">
      <c r="A40" s="3"/>
      <c r="B40" s="4" t="s">
        <v>120</v>
      </c>
      <c r="C40" s="186" t="s">
        <v>120</v>
      </c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G40" t="s">
        <v>142</v>
      </c>
    </row>
    <row r="41" spans="1:60" x14ac:dyDescent="0.2">
      <c r="A41" s="3"/>
      <c r="B41" s="4" t="s">
        <v>143</v>
      </c>
      <c r="C41" s="186" t="s">
        <v>120</v>
      </c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G41" t="s">
        <v>144</v>
      </c>
    </row>
    <row r="42" spans="1:60" x14ac:dyDescent="0.2">
      <c r="A42" s="3"/>
      <c r="B42" s="4"/>
      <c r="C42" s="186" t="s">
        <v>120</v>
      </c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G42" t="s">
        <v>145</v>
      </c>
    </row>
    <row r="43" spans="1:60" x14ac:dyDescent="0.2">
      <c r="A43" s="3"/>
      <c r="B43" s="4"/>
      <c r="C43" s="186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">
      <c r="C44" s="188"/>
      <c r="D44" s="10"/>
      <c r="AG44" t="s">
        <v>146</v>
      </c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W2xmfCF3VrKwNXcjJthYAU7lZz9Wc1jFG0p0Ep7/5t4hSj0SKbedD8g9BlUsi8CpRLuIRFipVSnmgvji+VVGg==" saltValue="uYigdPCfkgd4GvLehLZtrA==" spinCount="100000" sheet="1" formatRows="0"/>
  <mergeCells count="14">
    <mergeCell ref="A39:B39"/>
    <mergeCell ref="C10:G10"/>
    <mergeCell ref="C11:G11"/>
    <mergeCell ref="C12:G12"/>
    <mergeCell ref="C13:G13"/>
    <mergeCell ref="C14:G14"/>
    <mergeCell ref="C15:G15"/>
    <mergeCell ref="C16:G16"/>
    <mergeCell ref="C17:G17"/>
    <mergeCell ref="C19:G19"/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Pol'!Názvy_tisku</vt:lpstr>
      <vt:lpstr>oadresa</vt:lpstr>
      <vt:lpstr>Stavba!Objednatel</vt:lpstr>
      <vt:lpstr>Stavba!Objekt</vt:lpstr>
      <vt:lpstr>'01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Novotná</dc:creator>
  <cp:lastModifiedBy>Eva Jachymiáková</cp:lastModifiedBy>
  <cp:lastPrinted>2019-03-19T12:27:02Z</cp:lastPrinted>
  <dcterms:created xsi:type="dcterms:W3CDTF">2009-04-08T07:15:50Z</dcterms:created>
  <dcterms:modified xsi:type="dcterms:W3CDTF">2024-08-20T09:46:32Z</dcterms:modified>
</cp:coreProperties>
</file>