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P:\2024\3000_Projekty_DPS_DSP_DUR\2024-3065_VS ŽŠ a MŠ Husova 17 rekonstrukce\DPS\MaR\Edit\"/>
    </mc:Choice>
  </mc:AlternateContent>
  <xr:revisionPtr revIDLastSave="0" documentId="8_{35F6EF26-00B5-46C5-B4B7-4D9985D574DE}"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PS02 PS02.1 Pol" sheetId="12" r:id="rId4"/>
    <sheet name="PS02 PS02.2 Pol" sheetId="13" r:id="rId5"/>
    <sheet name="PS02 PS02.3 Pol" sheetId="14" r:id="rId6"/>
    <sheet name="PS02 PS02.4 Pol" sheetId="15" r:id="rId7"/>
  </sheets>
  <externalReferences>
    <externalReference r:id="rId8"/>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'PS02 PS02.1 Pol'!$1:$7</definedName>
    <definedName name="_xlnm.Print_Titles" localSheetId="4">'PS02 PS02.2 Pol'!$1:$7</definedName>
    <definedName name="_xlnm.Print_Titles" localSheetId="5">'PS02 PS02.3 Pol'!$1:$7</definedName>
    <definedName name="_xlnm.Print_Titles" localSheetId="6">'PS02 PS02.4 Pol'!$1:$7</definedName>
    <definedName name="oadresa">Stavba!$D$6</definedName>
    <definedName name="Objednatel" localSheetId="1">Stavba!$D$5</definedName>
    <definedName name="Objekt" localSheetId="1">Stavba!$B$38</definedName>
    <definedName name="_xlnm.Print_Area" localSheetId="3">'PS02 PS02.1 Pol'!$A$1:$Y$102</definedName>
    <definedName name="_xlnm.Print_Area" localSheetId="4">'PS02 PS02.2 Pol'!$A$1:$Y$96</definedName>
    <definedName name="_xlnm.Print_Area" localSheetId="5">'PS02 PS02.3 Pol'!$A$1:$Y$26</definedName>
    <definedName name="_xlnm.Print_Area" localSheetId="6">'PS02 PS02.4 Pol'!$A$1:$Y$28</definedName>
    <definedName name="_xlnm.Print_Area" localSheetId="1">Stavba!$A$1:$J$67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 i="1" l="1"/>
  <c r="I65" i="1"/>
  <c r="I64" i="1"/>
  <c r="I63" i="1"/>
  <c r="I62" i="1"/>
  <c r="I61" i="1"/>
  <c r="I60" i="1"/>
  <c r="I59" i="1"/>
  <c r="G45" i="1"/>
  <c r="F45" i="1"/>
  <c r="G44" i="1"/>
  <c r="F44" i="1"/>
  <c r="G43" i="1"/>
  <c r="F43" i="1"/>
  <c r="G42" i="1"/>
  <c r="F42" i="1"/>
  <c r="G41" i="1"/>
  <c r="F41" i="1"/>
  <c r="G39" i="1"/>
  <c r="F39" i="1"/>
  <c r="G27" i="15"/>
  <c r="BA20" i="15"/>
  <c r="BA14" i="15"/>
  <c r="G8" i="15"/>
  <c r="G9" i="15"/>
  <c r="I9" i="15"/>
  <c r="K9" i="15"/>
  <c r="M9" i="15"/>
  <c r="O9" i="15"/>
  <c r="Q9" i="15"/>
  <c r="Q8" i="15" s="1"/>
  <c r="V9" i="15"/>
  <c r="V8" i="15" s="1"/>
  <c r="G10" i="15"/>
  <c r="AF27" i="15" s="1"/>
  <c r="I10" i="15"/>
  <c r="I8" i="15" s="1"/>
  <c r="K10" i="15"/>
  <c r="K8" i="15" s="1"/>
  <c r="M10" i="15"/>
  <c r="M8" i="15" s="1"/>
  <c r="O10" i="15"/>
  <c r="O8" i="15" s="1"/>
  <c r="Q10" i="15"/>
  <c r="V10" i="15"/>
  <c r="G11" i="15"/>
  <c r="I11" i="15"/>
  <c r="K11" i="15"/>
  <c r="M11" i="15"/>
  <c r="O11" i="15"/>
  <c r="Q11" i="15"/>
  <c r="V11" i="15"/>
  <c r="G12" i="15"/>
  <c r="I12" i="15"/>
  <c r="K12" i="15"/>
  <c r="M12" i="15"/>
  <c r="O12" i="15"/>
  <c r="Q12" i="15"/>
  <c r="V12" i="15"/>
  <c r="G13" i="15"/>
  <c r="M13" i="15" s="1"/>
  <c r="I13" i="15"/>
  <c r="K13" i="15"/>
  <c r="O13" i="15"/>
  <c r="Q13" i="15"/>
  <c r="V13" i="15"/>
  <c r="G19" i="15"/>
  <c r="I19" i="15"/>
  <c r="K19" i="15"/>
  <c r="M19" i="15"/>
  <c r="O19" i="15"/>
  <c r="Q19" i="15"/>
  <c r="V19" i="15"/>
  <c r="G21" i="15"/>
  <c r="I21" i="15"/>
  <c r="K21" i="15"/>
  <c r="M21" i="15"/>
  <c r="O21" i="15"/>
  <c r="Q21" i="15"/>
  <c r="V21" i="15"/>
  <c r="G24" i="15"/>
  <c r="I24" i="15"/>
  <c r="O24" i="15"/>
  <c r="Q24" i="15"/>
  <c r="V24" i="15"/>
  <c r="G25" i="15"/>
  <c r="M25" i="15" s="1"/>
  <c r="M24" i="15" s="1"/>
  <c r="I25" i="15"/>
  <c r="K25" i="15"/>
  <c r="K24" i="15" s="1"/>
  <c r="O25" i="15"/>
  <c r="Q25" i="15"/>
  <c r="V25" i="15"/>
  <c r="AE27" i="15"/>
  <c r="G25" i="14"/>
  <c r="K8" i="14"/>
  <c r="G9" i="14"/>
  <c r="G8" i="14" s="1"/>
  <c r="I9" i="14"/>
  <c r="I8" i="14" s="1"/>
  <c r="K9" i="14"/>
  <c r="M9" i="14"/>
  <c r="O9" i="14"/>
  <c r="O8" i="14" s="1"/>
  <c r="Q9" i="14"/>
  <c r="Q8" i="14" s="1"/>
  <c r="V9" i="14"/>
  <c r="V8" i="14" s="1"/>
  <c r="G10" i="14"/>
  <c r="AF25" i="14" s="1"/>
  <c r="I10" i="14"/>
  <c r="K10" i="14"/>
  <c r="M10" i="14"/>
  <c r="O10" i="14"/>
  <c r="Q10" i="14"/>
  <c r="V10" i="14"/>
  <c r="G11" i="14"/>
  <c r="M11" i="14" s="1"/>
  <c r="I11" i="14"/>
  <c r="K11" i="14"/>
  <c r="O11" i="14"/>
  <c r="Q11" i="14"/>
  <c r="V11" i="14"/>
  <c r="G13" i="14"/>
  <c r="I13" i="14"/>
  <c r="K13" i="14"/>
  <c r="M13" i="14"/>
  <c r="O13" i="14"/>
  <c r="Q13" i="14"/>
  <c r="V13" i="14"/>
  <c r="G15" i="14"/>
  <c r="I15" i="14"/>
  <c r="K15" i="14"/>
  <c r="M15" i="14"/>
  <c r="O15" i="14"/>
  <c r="Q15" i="14"/>
  <c r="V15" i="14"/>
  <c r="G18" i="14"/>
  <c r="M18" i="14" s="1"/>
  <c r="I18" i="14"/>
  <c r="K18" i="14"/>
  <c r="O18" i="14"/>
  <c r="Q18" i="14"/>
  <c r="V18" i="14"/>
  <c r="O19" i="14"/>
  <c r="Q19" i="14"/>
  <c r="V19" i="14"/>
  <c r="G20" i="14"/>
  <c r="G19" i="14" s="1"/>
  <c r="I20" i="14"/>
  <c r="I19" i="14" s="1"/>
  <c r="K20" i="14"/>
  <c r="K19" i="14" s="1"/>
  <c r="M20" i="14"/>
  <c r="O20" i="14"/>
  <c r="Q20" i="14"/>
  <c r="V20" i="14"/>
  <c r="G21" i="14"/>
  <c r="M21" i="14" s="1"/>
  <c r="I21" i="14"/>
  <c r="K21" i="14"/>
  <c r="O21" i="14"/>
  <c r="Q21" i="14"/>
  <c r="V21" i="14"/>
  <c r="AE25" i="14"/>
  <c r="G95" i="13"/>
  <c r="BA84" i="13"/>
  <c r="BA67" i="13"/>
  <c r="BA41" i="13"/>
  <c r="BA38" i="13"/>
  <c r="BA36" i="13"/>
  <c r="BA33" i="13"/>
  <c r="BA25" i="13"/>
  <c r="BA18" i="13"/>
  <c r="BA10" i="13"/>
  <c r="G9" i="13"/>
  <c r="G8" i="13" s="1"/>
  <c r="I9" i="13"/>
  <c r="I8" i="13" s="1"/>
  <c r="K9" i="13"/>
  <c r="K8" i="13" s="1"/>
  <c r="M9" i="13"/>
  <c r="O9" i="13"/>
  <c r="Q9" i="13"/>
  <c r="V9" i="13"/>
  <c r="G11" i="13"/>
  <c r="I11" i="13"/>
  <c r="K11" i="13"/>
  <c r="M11" i="13"/>
  <c r="O11" i="13"/>
  <c r="Q11" i="13"/>
  <c r="V11" i="13"/>
  <c r="G13" i="13"/>
  <c r="I13" i="13"/>
  <c r="K13" i="13"/>
  <c r="M13" i="13"/>
  <c r="O13" i="13"/>
  <c r="O8" i="13" s="1"/>
  <c r="Q13" i="13"/>
  <c r="Q8" i="13" s="1"/>
  <c r="V13" i="13"/>
  <c r="V8" i="13" s="1"/>
  <c r="G14" i="13"/>
  <c r="M14" i="13" s="1"/>
  <c r="I14" i="13"/>
  <c r="K14" i="13"/>
  <c r="O14" i="13"/>
  <c r="Q14" i="13"/>
  <c r="V14" i="13"/>
  <c r="G15" i="13"/>
  <c r="M15" i="13" s="1"/>
  <c r="I15" i="13"/>
  <c r="K15" i="13"/>
  <c r="O15" i="13"/>
  <c r="Q15" i="13"/>
  <c r="V15" i="13"/>
  <c r="G16" i="13"/>
  <c r="I16" i="13"/>
  <c r="K16" i="13"/>
  <c r="M16" i="13"/>
  <c r="O16" i="13"/>
  <c r="Q16" i="13"/>
  <c r="V16" i="13"/>
  <c r="G17" i="13"/>
  <c r="M17" i="13" s="1"/>
  <c r="I17" i="13"/>
  <c r="K17" i="13"/>
  <c r="O17" i="13"/>
  <c r="Q17" i="13"/>
  <c r="V17" i="13"/>
  <c r="G20" i="13"/>
  <c r="G19" i="13" s="1"/>
  <c r="I20" i="13"/>
  <c r="I19" i="13" s="1"/>
  <c r="K20" i="13"/>
  <c r="K19" i="13" s="1"/>
  <c r="M20" i="13"/>
  <c r="M19" i="13" s="1"/>
  <c r="O20" i="13"/>
  <c r="O19" i="13" s="1"/>
  <c r="Q20" i="13"/>
  <c r="Q19" i="13" s="1"/>
  <c r="V20" i="13"/>
  <c r="V19" i="13" s="1"/>
  <c r="G21" i="13"/>
  <c r="M21" i="13" s="1"/>
  <c r="I21" i="13"/>
  <c r="K21" i="13"/>
  <c r="O21" i="13"/>
  <c r="Q21" i="13"/>
  <c r="V21" i="13"/>
  <c r="G23" i="13"/>
  <c r="M23" i="13" s="1"/>
  <c r="I23" i="13"/>
  <c r="K23" i="13"/>
  <c r="O23" i="13"/>
  <c r="Q23" i="13"/>
  <c r="V23" i="13"/>
  <c r="G24" i="13"/>
  <c r="I24" i="13"/>
  <c r="K24" i="13"/>
  <c r="M24" i="13"/>
  <c r="O24" i="13"/>
  <c r="Q24" i="13"/>
  <c r="V24" i="13"/>
  <c r="G26" i="13"/>
  <c r="M26" i="13" s="1"/>
  <c r="I26" i="13"/>
  <c r="K26" i="13"/>
  <c r="O26" i="13"/>
  <c r="Q26" i="13"/>
  <c r="V26" i="13"/>
  <c r="G27" i="13"/>
  <c r="I27" i="13"/>
  <c r="K27" i="13"/>
  <c r="M27" i="13"/>
  <c r="O27" i="13"/>
  <c r="Q27" i="13"/>
  <c r="V27" i="13"/>
  <c r="G32" i="13"/>
  <c r="I32" i="13"/>
  <c r="K32" i="13"/>
  <c r="M32" i="13"/>
  <c r="O32" i="13"/>
  <c r="Q32" i="13"/>
  <c r="V32" i="13"/>
  <c r="G35" i="13"/>
  <c r="M35" i="13" s="1"/>
  <c r="I35" i="13"/>
  <c r="K35" i="13"/>
  <c r="O35" i="13"/>
  <c r="Q35" i="13"/>
  <c r="V35" i="13"/>
  <c r="G37" i="13"/>
  <c r="I37" i="13"/>
  <c r="K37" i="13"/>
  <c r="M37" i="13"/>
  <c r="O37" i="13"/>
  <c r="Q37" i="13"/>
  <c r="V37" i="13"/>
  <c r="G40" i="13"/>
  <c r="I40" i="13"/>
  <c r="K40" i="13"/>
  <c r="M40" i="13"/>
  <c r="O40" i="13"/>
  <c r="Q40" i="13"/>
  <c r="V40" i="13"/>
  <c r="G45" i="13"/>
  <c r="G43" i="13" s="1"/>
  <c r="I45" i="13"/>
  <c r="I43" i="13" s="1"/>
  <c r="K45" i="13"/>
  <c r="K43" i="13" s="1"/>
  <c r="M45" i="13"/>
  <c r="O45" i="13"/>
  <c r="O43" i="13" s="1"/>
  <c r="Q45" i="13"/>
  <c r="Q43" i="13" s="1"/>
  <c r="V45" i="13"/>
  <c r="V43" i="13" s="1"/>
  <c r="G46" i="13"/>
  <c r="I46" i="13"/>
  <c r="K46" i="13"/>
  <c r="M46" i="13"/>
  <c r="O46" i="13"/>
  <c r="Q46" i="13"/>
  <c r="V46" i="13"/>
  <c r="G47" i="13"/>
  <c r="I47" i="13"/>
  <c r="K47" i="13"/>
  <c r="M47" i="13"/>
  <c r="O47" i="13"/>
  <c r="Q47" i="13"/>
  <c r="V47" i="13"/>
  <c r="G48" i="13"/>
  <c r="I48" i="13"/>
  <c r="K48" i="13"/>
  <c r="M48" i="13"/>
  <c r="O48" i="13"/>
  <c r="Q48" i="13"/>
  <c r="V48" i="13"/>
  <c r="G49" i="13"/>
  <c r="M49" i="13" s="1"/>
  <c r="I49" i="13"/>
  <c r="K49" i="13"/>
  <c r="O49" i="13"/>
  <c r="Q49" i="13"/>
  <c r="V49" i="13"/>
  <c r="G51" i="13"/>
  <c r="M51" i="13" s="1"/>
  <c r="I51" i="13"/>
  <c r="K51" i="13"/>
  <c r="O51" i="13"/>
  <c r="Q51" i="13"/>
  <c r="V51" i="13"/>
  <c r="G53" i="13"/>
  <c r="I53" i="13"/>
  <c r="K53" i="13"/>
  <c r="M53" i="13"/>
  <c r="O53" i="13"/>
  <c r="Q53" i="13"/>
  <c r="V53" i="13"/>
  <c r="G58" i="13"/>
  <c r="M58" i="13" s="1"/>
  <c r="I58" i="13"/>
  <c r="K58" i="13"/>
  <c r="O58" i="13"/>
  <c r="Q58" i="13"/>
  <c r="V58" i="13"/>
  <c r="G59" i="13"/>
  <c r="M59" i="13" s="1"/>
  <c r="I59" i="13"/>
  <c r="K59" i="13"/>
  <c r="O59" i="13"/>
  <c r="Q59" i="13"/>
  <c r="V59" i="13"/>
  <c r="G61" i="13"/>
  <c r="I61" i="13"/>
  <c r="K61" i="13"/>
  <c r="M61" i="13"/>
  <c r="O61" i="13"/>
  <c r="Q61" i="13"/>
  <c r="V61" i="13"/>
  <c r="G62" i="13"/>
  <c r="M62" i="13" s="1"/>
  <c r="I62" i="13"/>
  <c r="K62" i="13"/>
  <c r="O62" i="13"/>
  <c r="Q62" i="13"/>
  <c r="V62" i="13"/>
  <c r="G65" i="13"/>
  <c r="M65" i="13" s="1"/>
  <c r="I65" i="13"/>
  <c r="K65" i="13"/>
  <c r="O65" i="13"/>
  <c r="Q65" i="13"/>
  <c r="V65" i="13"/>
  <c r="G66" i="13"/>
  <c r="I66" i="13"/>
  <c r="K66" i="13"/>
  <c r="M66" i="13"/>
  <c r="O66" i="13"/>
  <c r="Q66" i="13"/>
  <c r="V66" i="13"/>
  <c r="G68" i="13"/>
  <c r="I68" i="13"/>
  <c r="K68" i="13"/>
  <c r="M68" i="13"/>
  <c r="O68" i="13"/>
  <c r="Q68" i="13"/>
  <c r="V68" i="13"/>
  <c r="G69" i="13"/>
  <c r="I69" i="13"/>
  <c r="K69" i="13"/>
  <c r="M69" i="13"/>
  <c r="O69" i="13"/>
  <c r="Q69" i="13"/>
  <c r="V69" i="13"/>
  <c r="G70" i="13"/>
  <c r="I70" i="13"/>
  <c r="K70" i="13"/>
  <c r="M70" i="13"/>
  <c r="O70" i="13"/>
  <c r="Q70" i="13"/>
  <c r="V70" i="13"/>
  <c r="G72" i="13"/>
  <c r="M72" i="13" s="1"/>
  <c r="I72" i="13"/>
  <c r="K72" i="13"/>
  <c r="O72" i="13"/>
  <c r="Q72" i="13"/>
  <c r="V72" i="13"/>
  <c r="G76" i="13"/>
  <c r="I76" i="13"/>
  <c r="K76" i="13"/>
  <c r="M76" i="13"/>
  <c r="O76" i="13"/>
  <c r="Q76" i="13"/>
  <c r="V76" i="13"/>
  <c r="G78" i="13"/>
  <c r="I78" i="13"/>
  <c r="K78" i="13"/>
  <c r="M78" i="13"/>
  <c r="O78" i="13"/>
  <c r="Q78" i="13"/>
  <c r="V78" i="13"/>
  <c r="G83" i="13"/>
  <c r="I83" i="13"/>
  <c r="K83" i="13"/>
  <c r="M83" i="13"/>
  <c r="O83" i="13"/>
  <c r="Q83" i="13"/>
  <c r="V83" i="13"/>
  <c r="G85" i="13"/>
  <c r="I85" i="13"/>
  <c r="K85" i="13"/>
  <c r="M85" i="13"/>
  <c r="O85" i="13"/>
  <c r="Q85" i="13"/>
  <c r="V85" i="13"/>
  <c r="G87" i="13"/>
  <c r="I87" i="13"/>
  <c r="K87" i="13"/>
  <c r="M87" i="13"/>
  <c r="O87" i="13"/>
  <c r="Q87" i="13"/>
  <c r="V87" i="13"/>
  <c r="G88" i="13"/>
  <c r="I88" i="13"/>
  <c r="K88" i="13"/>
  <c r="M88" i="13"/>
  <c r="O88" i="13"/>
  <c r="Q88" i="13"/>
  <c r="V88" i="13"/>
  <c r="G90" i="13"/>
  <c r="I90" i="13"/>
  <c r="K90" i="13"/>
  <c r="M90" i="13"/>
  <c r="O90" i="13"/>
  <c r="Q90" i="13"/>
  <c r="V90" i="13"/>
  <c r="G92" i="13"/>
  <c r="I92" i="13"/>
  <c r="K92" i="13"/>
  <c r="O92" i="13"/>
  <c r="G93" i="13"/>
  <c r="M93" i="13" s="1"/>
  <c r="M92" i="13" s="1"/>
  <c r="I93" i="13"/>
  <c r="K93" i="13"/>
  <c r="O93" i="13"/>
  <c r="Q93" i="13"/>
  <c r="Q92" i="13" s="1"/>
  <c r="V93" i="13"/>
  <c r="V92" i="13" s="1"/>
  <c r="AE95" i="13"/>
  <c r="G101" i="12"/>
  <c r="BA94" i="12"/>
  <c r="BA88" i="12"/>
  <c r="BA63" i="12"/>
  <c r="G9" i="12"/>
  <c r="G8" i="12" s="1"/>
  <c r="I9" i="12"/>
  <c r="K9" i="12"/>
  <c r="M9" i="12"/>
  <c r="O9" i="12"/>
  <c r="O8" i="12" s="1"/>
  <c r="Q9" i="12"/>
  <c r="Q8" i="12" s="1"/>
  <c r="V9" i="12"/>
  <c r="V8" i="12" s="1"/>
  <c r="G10" i="12"/>
  <c r="M10" i="12" s="1"/>
  <c r="I10" i="12"/>
  <c r="I8" i="12" s="1"/>
  <c r="K10" i="12"/>
  <c r="K8" i="12" s="1"/>
  <c r="O10" i="12"/>
  <c r="Q10" i="12"/>
  <c r="V10" i="12"/>
  <c r="G11" i="12"/>
  <c r="M11" i="12" s="1"/>
  <c r="I11" i="12"/>
  <c r="K11" i="12"/>
  <c r="O11" i="12"/>
  <c r="Q11" i="12"/>
  <c r="V11" i="12"/>
  <c r="G13" i="12"/>
  <c r="I13" i="12"/>
  <c r="K13" i="12"/>
  <c r="M13" i="12"/>
  <c r="O13" i="12"/>
  <c r="Q13" i="12"/>
  <c r="V13" i="12"/>
  <c r="G14" i="12"/>
  <c r="M14" i="12" s="1"/>
  <c r="I14" i="12"/>
  <c r="K14" i="12"/>
  <c r="O14" i="12"/>
  <c r="Q14" i="12"/>
  <c r="V14" i="12"/>
  <c r="G16" i="12"/>
  <c r="M16" i="12" s="1"/>
  <c r="I16" i="12"/>
  <c r="K16" i="12"/>
  <c r="O16" i="12"/>
  <c r="Q16" i="12"/>
  <c r="V16" i="12"/>
  <c r="G17" i="12"/>
  <c r="I17" i="12"/>
  <c r="K17" i="12"/>
  <c r="M17" i="12"/>
  <c r="O17" i="12"/>
  <c r="Q17" i="12"/>
  <c r="V17" i="12"/>
  <c r="G19" i="12"/>
  <c r="M19" i="12" s="1"/>
  <c r="I19" i="12"/>
  <c r="K19" i="12"/>
  <c r="O19" i="12"/>
  <c r="Q19" i="12"/>
  <c r="V19" i="12"/>
  <c r="G20" i="12"/>
  <c r="M20" i="12" s="1"/>
  <c r="I20" i="12"/>
  <c r="K20" i="12"/>
  <c r="O20" i="12"/>
  <c r="Q20" i="12"/>
  <c r="V20" i="12"/>
  <c r="G22" i="12"/>
  <c r="I22" i="12"/>
  <c r="K22" i="12"/>
  <c r="M22" i="12"/>
  <c r="O22" i="12"/>
  <c r="Q22" i="12"/>
  <c r="V22" i="12"/>
  <c r="G23" i="12"/>
  <c r="I23" i="12"/>
  <c r="K23" i="12"/>
  <c r="M23" i="12"/>
  <c r="O23" i="12"/>
  <c r="Q23" i="12"/>
  <c r="V23" i="12"/>
  <c r="G25" i="12"/>
  <c r="I25" i="12"/>
  <c r="K25" i="12"/>
  <c r="M25" i="12"/>
  <c r="O25" i="12"/>
  <c r="Q25" i="12"/>
  <c r="V25" i="12"/>
  <c r="G26" i="12"/>
  <c r="I26" i="12"/>
  <c r="K26" i="12"/>
  <c r="M26" i="12"/>
  <c r="O26" i="12"/>
  <c r="Q26" i="12"/>
  <c r="V26" i="12"/>
  <c r="G28" i="12"/>
  <c r="I28" i="12"/>
  <c r="K28" i="12"/>
  <c r="M28" i="12"/>
  <c r="O28" i="12"/>
  <c r="Q28" i="12"/>
  <c r="V28" i="12"/>
  <c r="G29" i="12"/>
  <c r="I29" i="12"/>
  <c r="K29" i="12"/>
  <c r="M29" i="12"/>
  <c r="O29" i="12"/>
  <c r="Q29" i="12"/>
  <c r="V29" i="12"/>
  <c r="G31" i="12"/>
  <c r="I31" i="12"/>
  <c r="K31" i="12"/>
  <c r="M31" i="12"/>
  <c r="O31" i="12"/>
  <c r="Q31" i="12"/>
  <c r="V31" i="12"/>
  <c r="G33" i="12"/>
  <c r="I33" i="12"/>
  <c r="K33" i="12"/>
  <c r="M33" i="12"/>
  <c r="O33" i="12"/>
  <c r="Q33" i="12"/>
  <c r="V33" i="12"/>
  <c r="G35" i="12"/>
  <c r="I35" i="12"/>
  <c r="K35" i="12"/>
  <c r="M35" i="12"/>
  <c r="O35" i="12"/>
  <c r="Q35" i="12"/>
  <c r="V35" i="12"/>
  <c r="G37" i="12"/>
  <c r="I37" i="12"/>
  <c r="K37" i="12"/>
  <c r="M37" i="12"/>
  <c r="O37" i="12"/>
  <c r="Q37" i="12"/>
  <c r="V37" i="12"/>
  <c r="G39" i="12"/>
  <c r="I39" i="12"/>
  <c r="K39" i="12"/>
  <c r="M39" i="12"/>
  <c r="O39" i="12"/>
  <c r="Q39" i="12"/>
  <c r="V39" i="12"/>
  <c r="G41" i="12"/>
  <c r="I41" i="12"/>
  <c r="K41" i="12"/>
  <c r="M41" i="12"/>
  <c r="O41" i="12"/>
  <c r="Q41" i="12"/>
  <c r="V41" i="12"/>
  <c r="G42" i="12"/>
  <c r="M42" i="12" s="1"/>
  <c r="I42" i="12"/>
  <c r="K42" i="12"/>
  <c r="O42" i="12"/>
  <c r="Q42" i="12"/>
  <c r="V42" i="12"/>
  <c r="G44" i="12"/>
  <c r="M44" i="12" s="1"/>
  <c r="I44" i="12"/>
  <c r="K44" i="12"/>
  <c r="O44" i="12"/>
  <c r="Q44" i="12"/>
  <c r="V44" i="12"/>
  <c r="G45" i="12"/>
  <c r="I45" i="12"/>
  <c r="K45" i="12"/>
  <c r="M45" i="12"/>
  <c r="O45" i="12"/>
  <c r="Q45" i="12"/>
  <c r="V45" i="12"/>
  <c r="G47" i="12"/>
  <c r="M47" i="12" s="1"/>
  <c r="I47" i="12"/>
  <c r="K47" i="12"/>
  <c r="O47" i="12"/>
  <c r="Q47" i="12"/>
  <c r="V47" i="12"/>
  <c r="G48" i="12"/>
  <c r="M48" i="12" s="1"/>
  <c r="I48" i="12"/>
  <c r="K48" i="12"/>
  <c r="O48" i="12"/>
  <c r="Q48" i="12"/>
  <c r="V48" i="12"/>
  <c r="G50" i="12"/>
  <c r="I50" i="12"/>
  <c r="K50" i="12"/>
  <c r="M50" i="12"/>
  <c r="O50" i="12"/>
  <c r="Q50" i="12"/>
  <c r="V50" i="12"/>
  <c r="G51" i="12"/>
  <c r="M51" i="12" s="1"/>
  <c r="I51" i="12"/>
  <c r="K51" i="12"/>
  <c r="O51" i="12"/>
  <c r="Q51" i="12"/>
  <c r="V51" i="12"/>
  <c r="G53" i="12"/>
  <c r="M53" i="12" s="1"/>
  <c r="I53" i="12"/>
  <c r="K53" i="12"/>
  <c r="O53" i="12"/>
  <c r="Q53" i="12"/>
  <c r="V53" i="12"/>
  <c r="G54" i="12"/>
  <c r="I54" i="12"/>
  <c r="K54" i="12"/>
  <c r="M54" i="12"/>
  <c r="O54" i="12"/>
  <c r="Q54" i="12"/>
  <c r="V54" i="12"/>
  <c r="G56" i="12"/>
  <c r="I56" i="12"/>
  <c r="K56" i="12"/>
  <c r="M56" i="12"/>
  <c r="O56" i="12"/>
  <c r="Q56" i="12"/>
  <c r="V56" i="12"/>
  <c r="G57" i="12"/>
  <c r="I57" i="12"/>
  <c r="K57" i="12"/>
  <c r="M57" i="12"/>
  <c r="O57" i="12"/>
  <c r="Q57" i="12"/>
  <c r="V57" i="12"/>
  <c r="G59" i="12"/>
  <c r="I59" i="12"/>
  <c r="K59" i="12"/>
  <c r="M59" i="12"/>
  <c r="O59" i="12"/>
  <c r="Q59" i="12"/>
  <c r="V59" i="12"/>
  <c r="G61" i="12"/>
  <c r="I61" i="12"/>
  <c r="K61" i="12"/>
  <c r="M61" i="12"/>
  <c r="O61" i="12"/>
  <c r="Q61" i="12"/>
  <c r="V61" i="12"/>
  <c r="G62" i="12"/>
  <c r="I62" i="12"/>
  <c r="K62" i="12"/>
  <c r="M62" i="12"/>
  <c r="O62" i="12"/>
  <c r="Q62" i="12"/>
  <c r="V62" i="12"/>
  <c r="G64" i="12"/>
  <c r="I64" i="12"/>
  <c r="K64" i="12"/>
  <c r="M64" i="12"/>
  <c r="O64" i="12"/>
  <c r="Q64" i="12"/>
  <c r="V64" i="12"/>
  <c r="G66" i="12"/>
  <c r="I66" i="12"/>
  <c r="K66" i="12"/>
  <c r="M66" i="12"/>
  <c r="O66" i="12"/>
  <c r="Q66" i="12"/>
  <c r="V66" i="12"/>
  <c r="G67" i="12"/>
  <c r="I67" i="12"/>
  <c r="K67" i="12"/>
  <c r="M67" i="12"/>
  <c r="O67" i="12"/>
  <c r="Q67" i="12"/>
  <c r="V67" i="12"/>
  <c r="G68" i="12"/>
  <c r="I68" i="12"/>
  <c r="K68" i="12"/>
  <c r="M68" i="12"/>
  <c r="O68" i="12"/>
  <c r="Q68" i="12"/>
  <c r="V68" i="12"/>
  <c r="G70" i="12"/>
  <c r="I70" i="12"/>
  <c r="K70" i="12"/>
  <c r="M70" i="12"/>
  <c r="O70" i="12"/>
  <c r="Q70" i="12"/>
  <c r="V70" i="12"/>
  <c r="G71" i="12"/>
  <c r="I71" i="12"/>
  <c r="K71" i="12"/>
  <c r="M71" i="12"/>
  <c r="O71" i="12"/>
  <c r="Q71" i="12"/>
  <c r="V71" i="12"/>
  <c r="G73" i="12"/>
  <c r="M73" i="12" s="1"/>
  <c r="I73" i="12"/>
  <c r="K73" i="12"/>
  <c r="O73" i="12"/>
  <c r="Q73" i="12"/>
  <c r="V73" i="12"/>
  <c r="G76" i="12"/>
  <c r="M76" i="12" s="1"/>
  <c r="I76" i="12"/>
  <c r="K76" i="12"/>
  <c r="O76" i="12"/>
  <c r="Q76" i="12"/>
  <c r="V76" i="12"/>
  <c r="G78" i="12"/>
  <c r="I78" i="12"/>
  <c r="K78" i="12"/>
  <c r="M78" i="12"/>
  <c r="O78" i="12"/>
  <c r="Q78" i="12"/>
  <c r="V78" i="12"/>
  <c r="G79" i="12"/>
  <c r="M79" i="12" s="1"/>
  <c r="I79" i="12"/>
  <c r="K79" i="12"/>
  <c r="O79" i="12"/>
  <c r="Q79" i="12"/>
  <c r="V79" i="12"/>
  <c r="G80" i="12"/>
  <c r="M80" i="12" s="1"/>
  <c r="I80" i="12"/>
  <c r="K80" i="12"/>
  <c r="O80" i="12"/>
  <c r="Q80" i="12"/>
  <c r="V80" i="12"/>
  <c r="G82" i="12"/>
  <c r="I82" i="12"/>
  <c r="K82" i="12"/>
  <c r="M82" i="12"/>
  <c r="O82" i="12"/>
  <c r="Q82" i="12"/>
  <c r="V82" i="12"/>
  <c r="G83" i="12"/>
  <c r="M83" i="12" s="1"/>
  <c r="I83" i="12"/>
  <c r="K83" i="12"/>
  <c r="O83" i="12"/>
  <c r="Q83" i="12"/>
  <c r="V83" i="12"/>
  <c r="G84" i="12"/>
  <c r="M84" i="12" s="1"/>
  <c r="I84" i="12"/>
  <c r="K84" i="12"/>
  <c r="O84" i="12"/>
  <c r="Q84" i="12"/>
  <c r="V84" i="12"/>
  <c r="G85" i="12"/>
  <c r="I85" i="12"/>
  <c r="K85" i="12"/>
  <c r="M85" i="12"/>
  <c r="O85" i="12"/>
  <c r="Q85" i="12"/>
  <c r="V85" i="12"/>
  <c r="G86" i="12"/>
  <c r="I86" i="12"/>
  <c r="K86" i="12"/>
  <c r="M86" i="12"/>
  <c r="O86" i="12"/>
  <c r="Q86" i="12"/>
  <c r="V86" i="12"/>
  <c r="G87" i="12"/>
  <c r="I87" i="12"/>
  <c r="K87" i="12"/>
  <c r="M87" i="12"/>
  <c r="O87" i="12"/>
  <c r="Q87" i="12"/>
  <c r="V87" i="12"/>
  <c r="G89" i="12"/>
  <c r="I89" i="12"/>
  <c r="K89" i="12"/>
  <c r="M89" i="12"/>
  <c r="O89" i="12"/>
  <c r="Q89" i="12"/>
  <c r="G90" i="12"/>
  <c r="I90" i="12"/>
  <c r="K90" i="12"/>
  <c r="M90" i="12"/>
  <c r="O90" i="12"/>
  <c r="Q90" i="12"/>
  <c r="V90" i="12"/>
  <c r="G91" i="12"/>
  <c r="I91" i="12"/>
  <c r="K91" i="12"/>
  <c r="M91" i="12"/>
  <c r="O91" i="12"/>
  <c r="Q91" i="12"/>
  <c r="V91" i="12"/>
  <c r="V89" i="12" s="1"/>
  <c r="G92" i="12"/>
  <c r="I92" i="12"/>
  <c r="K92" i="12"/>
  <c r="M92" i="12"/>
  <c r="O92" i="12"/>
  <c r="Q92" i="12"/>
  <c r="V92" i="12"/>
  <c r="G93" i="12"/>
  <c r="I93" i="12"/>
  <c r="K93" i="12"/>
  <c r="M93" i="12"/>
  <c r="O93" i="12"/>
  <c r="Q93" i="12"/>
  <c r="V93" i="12"/>
  <c r="G96" i="12"/>
  <c r="G95" i="12" s="1"/>
  <c r="I96" i="12"/>
  <c r="I95" i="12" s="1"/>
  <c r="K96" i="12"/>
  <c r="K95" i="12" s="1"/>
  <c r="M96" i="12"/>
  <c r="M95" i="12" s="1"/>
  <c r="O96" i="12"/>
  <c r="Q96" i="12"/>
  <c r="V96" i="12"/>
  <c r="G97" i="12"/>
  <c r="I97" i="12"/>
  <c r="K97" i="12"/>
  <c r="M97" i="12"/>
  <c r="O97" i="12"/>
  <c r="Q97" i="12"/>
  <c r="V97" i="12"/>
  <c r="G98" i="12"/>
  <c r="I98" i="12"/>
  <c r="K98" i="12"/>
  <c r="M98" i="12"/>
  <c r="O98" i="12"/>
  <c r="O95" i="12" s="1"/>
  <c r="Q98" i="12"/>
  <c r="Q95" i="12" s="1"/>
  <c r="V98" i="12"/>
  <c r="V95" i="12" s="1"/>
  <c r="G99" i="12"/>
  <c r="M99" i="12" s="1"/>
  <c r="I99" i="12"/>
  <c r="K99" i="12"/>
  <c r="O99" i="12"/>
  <c r="Q99" i="12"/>
  <c r="V99" i="12"/>
  <c r="AE101" i="12"/>
  <c r="I20" i="1"/>
  <c r="I19" i="1"/>
  <c r="I18" i="1"/>
  <c r="I17" i="1"/>
  <c r="I16" i="1"/>
  <c r="I67" i="1"/>
  <c r="J60" i="1" s="1"/>
  <c r="F46" i="1"/>
  <c r="G23" i="1" s="1"/>
  <c r="G46" i="1"/>
  <c r="G25" i="1" s="1"/>
  <c r="H46" i="1"/>
  <c r="I45" i="1"/>
  <c r="I44" i="1"/>
  <c r="I43" i="1"/>
  <c r="I42" i="1"/>
  <c r="I41" i="1"/>
  <c r="I39" i="1"/>
  <c r="I46" i="1" s="1"/>
  <c r="J28" i="1"/>
  <c r="J26" i="1"/>
  <c r="G38" i="1"/>
  <c r="F38" i="1"/>
  <c r="J23" i="1"/>
  <c r="J24" i="1"/>
  <c r="J25" i="1"/>
  <c r="J27" i="1"/>
  <c r="E24" i="1"/>
  <c r="G24" i="1"/>
  <c r="E26" i="1"/>
  <c r="G26" i="1"/>
  <c r="J61" i="1" l="1"/>
  <c r="J62" i="1"/>
  <c r="J63" i="1"/>
  <c r="J64" i="1"/>
  <c r="J65" i="1"/>
  <c r="J66" i="1"/>
  <c r="J59" i="1"/>
  <c r="A27" i="1"/>
  <c r="J45" i="1"/>
  <c r="J44" i="1"/>
  <c r="J42" i="1"/>
  <c r="M8" i="14"/>
  <c r="M19" i="14"/>
  <c r="M43" i="13"/>
  <c r="M8" i="13"/>
  <c r="AF95" i="13"/>
  <c r="M8" i="12"/>
  <c r="AF101" i="12"/>
  <c r="I21" i="1"/>
  <c r="J41" i="1"/>
  <c r="J39" i="1"/>
  <c r="J46" i="1" s="1"/>
  <c r="J43" i="1"/>
  <c r="J67" i="1" l="1"/>
  <c r="G28" i="1"/>
  <c r="G27" i="1" s="1"/>
  <c r="G29" i="1" s="1"/>
  <c r="A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Marek Sablatura</author>
  </authors>
  <commentList>
    <comment ref="S6" authorId="0" shapeId="0" xr:uid="{BEE14410-6097-4BEC-8838-47A6BC846D5D}">
      <text>
        <r>
          <rPr>
            <sz val="9"/>
            <color indexed="81"/>
            <rFont val="Tahoma"/>
            <family val="2"/>
            <charset val="238"/>
          </rPr>
          <t>Jedná se o informaci, zda se jedná o položku, která je do rozpočtu zadána z cenové soustavy RTS, nebo vlastní.</t>
        </r>
      </text>
    </comment>
    <comment ref="T6" authorId="0" shapeId="0" xr:uid="{E4652277-F02F-4093-84FA-58744F8FB2E8}">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Marek Sablatura</author>
  </authors>
  <commentList>
    <comment ref="S6" authorId="0" shapeId="0" xr:uid="{2B3B3DFF-EA93-4047-A21F-43ACDCFFE6E8}">
      <text>
        <r>
          <rPr>
            <sz val="9"/>
            <color indexed="81"/>
            <rFont val="Tahoma"/>
            <family val="2"/>
            <charset val="238"/>
          </rPr>
          <t>Jedná se o informaci, zda se jedná o položku, která je do rozpočtu zadána z cenové soustavy RTS, nebo vlastní.</t>
        </r>
      </text>
    </comment>
    <comment ref="T6" authorId="0" shapeId="0" xr:uid="{5E35B991-F2BD-42C3-AA34-0AD0487F265D}">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Marek Sablatura</author>
  </authors>
  <commentList>
    <comment ref="S6" authorId="0" shapeId="0" xr:uid="{BC15EB66-71B4-4318-A05B-D24A1189C0AC}">
      <text>
        <r>
          <rPr>
            <sz val="9"/>
            <color indexed="81"/>
            <rFont val="Tahoma"/>
            <family val="2"/>
            <charset val="238"/>
          </rPr>
          <t>Jedná se o informaci, zda se jedná o položku, která je do rozpočtu zadána z cenové soustavy RTS, nebo vlastní.</t>
        </r>
      </text>
    </comment>
    <comment ref="T6" authorId="0" shapeId="0" xr:uid="{7B389BA8-A97A-4252-A0E3-502C341BD94D}">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Marek Sablatura</author>
  </authors>
  <commentList>
    <comment ref="S6" authorId="0" shapeId="0" xr:uid="{D9B9F07C-4A79-439B-A411-4FB566F85E4D}">
      <text>
        <r>
          <rPr>
            <sz val="9"/>
            <color indexed="81"/>
            <rFont val="Tahoma"/>
            <family val="2"/>
            <charset val="238"/>
          </rPr>
          <t>Jedná se o informaci, zda se jedná o položku, která je do rozpočtu zadána z cenové soustavy RTS, nebo vlastní.</t>
        </r>
      </text>
    </comment>
    <comment ref="T6" authorId="0" shapeId="0" xr:uid="{3DF7D0E0-1BCA-4CBA-A32E-F6D46162FA1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<sst xmlns="http://schemas.openxmlformats.org/spreadsheetml/2006/main" count="1501" uniqueCount="459">
  <si>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</si>
  <si>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</si>
  <si>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</si>
  <si>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</si>
  <si>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</si>
  <si>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</si>
  <si>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</si>
  <si>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</si>
  <si>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</si>
  <si>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</si>
  <si>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</si>
  <si>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</si>
  <si>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</si>
  <si>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</si>
  <si>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</si>
  <si>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</si>
  <si>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</si>
  <si>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</si>
  <si>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</si>
  <si>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</si>
  <si>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</si>
  <si>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</si>
  <si>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</si>
  <si>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</si>
  <si>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</si>
  <si>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</si>
  <si>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</si>
  <si>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</si>
  <si>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</si>
  <si>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</si>
  <si>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</si>
  <si>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</si>
  <si>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</si>
  <si>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</si>
  <si>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</si>
  <si>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</si>
  <si>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</si>
  <si>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</si>
  <si>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</si>
  <si>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</si>
  <si>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</si>
  <si>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</si>
  <si>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</si>
  <si>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2024-3065</t>
  </si>
  <si>
    <t>Rekonstrukce VS Husova 17, Brno</t>
  </si>
  <si>
    <t>Teplárny Brno, a.s.</t>
  </si>
  <si>
    <t>Okružní 828/25</t>
  </si>
  <si>
    <t>Brno-Lesná</t>
  </si>
  <si>
    <t>63800</t>
  </si>
  <si>
    <t>46347534</t>
  </si>
  <si>
    <t>CZ46347534</t>
  </si>
  <si>
    <t>BMS SERVIS, s.r.o.</t>
  </si>
  <si>
    <t>Vídeňská 186/118</t>
  </si>
  <si>
    <t>Brno-Přízřenice</t>
  </si>
  <si>
    <t>61900</t>
  </si>
  <si>
    <t>27723364</t>
  </si>
  <si>
    <t>CZ27723364</t>
  </si>
  <si>
    <t>Stavba</t>
  </si>
  <si>
    <t>Stavební objekt</t>
  </si>
  <si>
    <t>PS02</t>
  </si>
  <si>
    <t xml:space="preserve">MaR-Rekonstrukce VS Husova 17, Brno   </t>
  </si>
  <si>
    <t>PS02.1</t>
  </si>
  <si>
    <t>Elektroinstalační a rozvody SI a MaR</t>
  </si>
  <si>
    <t>PS02.2</t>
  </si>
  <si>
    <t>Měření a regulace základní sestava</t>
  </si>
  <si>
    <t>PS02.3</t>
  </si>
  <si>
    <t>Regulační ventily primár</t>
  </si>
  <si>
    <t>PS02.4</t>
  </si>
  <si>
    <t>Regulační ventily sekunder</t>
  </si>
  <si>
    <t>Celkem za stavbu</t>
  </si>
  <si>
    <t>CZK</t>
  </si>
  <si>
    <t>#POPS</t>
  </si>
  <si>
    <t>Popis stavby: 2024-3065 - Rekonstrukce VS Husova 17, Brno</t>
  </si>
  <si>
    <t>#POPO</t>
  </si>
  <si>
    <t xml:space="preserve">Popis objektu: PS02 - MaR-Rekonstrukce VS Husova 17, Brno   </t>
  </si>
  <si>
    <t>#POPR</t>
  </si>
  <si>
    <t>Popis rozpočtu: PS02.1 - Elektroinstalační a rozvody SI a MaR</t>
  </si>
  <si>
    <t>Popis rozpočtu: PS02.2 - Měření a regulace základní sestava</t>
  </si>
  <si>
    <t>Popis rozpočtu: PS02.3 - Regulační ventily primár</t>
  </si>
  <si>
    <t>Popis rozpočtu: PS02.4 - Regulační ventily sekunder</t>
  </si>
  <si>
    <t>Rekapitulace dílů</t>
  </si>
  <si>
    <t>Typ dílu</t>
  </si>
  <si>
    <t>M36_01</t>
  </si>
  <si>
    <t>Dodávka a motáž rozvaděčů a ovl.skříní</t>
  </si>
  <si>
    <t>M36_02</t>
  </si>
  <si>
    <t>Řídící systém</t>
  </si>
  <si>
    <t>M36_03</t>
  </si>
  <si>
    <t>Dodávka a montáž periferních zařízení</t>
  </si>
  <si>
    <t>M21</t>
  </si>
  <si>
    <t>Elektromontáže</t>
  </si>
  <si>
    <t>M22</t>
  </si>
  <si>
    <t>Montáž sdělovací a zabezp. techniky</t>
  </si>
  <si>
    <t>M36</t>
  </si>
  <si>
    <t>Montáže měřících a regulačních zařízení</t>
  </si>
  <si>
    <t>ELEKTROMONTÁŽE - HLAVNÍ POSPOJOVÁNÍ</t>
  </si>
  <si>
    <t>ON</t>
  </si>
  <si>
    <t>OSTATNÍ NÁKLADY</t>
  </si>
  <si>
    <t>VN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</si>
  <si>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</si>
  <si>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</si>
  <si>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</si>
  <si>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</si>
  <si>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</si>
  <si>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</si>
  <si>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</si>
  <si>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</si>
  <si>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</si>
  <si>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</si>
  <si>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</si>
  <si>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</si>
  <si>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</si>
  <si>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</si>
  <si>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</si>
  <si>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</si>
  <si>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</si>
  <si>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</si>
  <si>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</si>
  <si>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</si>
  <si>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</si>
  <si>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</si>
  <si>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</si>
  <si>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</si>
  <si>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</si>
  <si>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</si>
  <si>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</si>
  <si>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</si>
  <si>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</si>
  <si>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210810017RT3</t>
  </si>
  <si>
    <t>Montáž kabelu CYKY 750 V, 5 žilového, volně uloženého, včetně dodávky kabelu CYKY 5 x 10 mm2</t>
  </si>
  <si>
    <t>m</t>
  </si>
  <si>
    <t>RTS 24/ II</t>
  </si>
  <si>
    <t>RTS 24/ I</t>
  </si>
  <si>
    <t>Práce</t>
  </si>
  <si>
    <t>Běžná</t>
  </si>
  <si>
    <t>POL1_</t>
  </si>
  <si>
    <t>210810016R00</t>
  </si>
  <si>
    <t>Montáž kabelu CYKY 750 V, 5 x 2,5 mm2, volně uloženého</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</si>
  <si>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</si>
  <si>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</si>
  <si>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SPCM</t>
  </si>
  <si>
    <t>Specifikace</t>
  </si>
  <si>
    <t>POL3_</t>
  </si>
  <si>
    <t>Odkaz na mn. položky pořadí 2 : 70,00000*1,05</t>
  </si>
  <si>
    <t>VV</t>
  </si>
  <si>
    <t>210810006R00</t>
  </si>
  <si>
    <t>Montáž kabelu CYKY 750 V, 3 x 2,5 mm2, volně uloženého</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</si>
  <si>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</si>
  <si>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</si>
  <si>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Odkaz na mn. položky pořadí 6 : 180,00000*1,05</t>
  </si>
  <si>
    <t>210810005R00</t>
  </si>
  <si>
    <t>Montáž kabelu CYKY 750 V, 3 x 1,5 mm2, volně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</si>
  <si>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</si>
  <si>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</si>
  <si>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210860201R00</t>
  </si>
  <si>
    <t>Montáž kabelu ovládacího JYTY s Al laminovanou fólií, 2 x 1 mm, volně uloženého</t>
  </si>
  <si>
    <t>34121550R</t>
  </si>
  <si>
    <t>kabel JYTY; sdělovací; pevné uložení vnitřní; Cu jádra holá; počet žil 2; jmen.prům.jádra 1,00 mm; teplota použití do 70 °C; barva pláště šedá</t>
  </si>
  <si>
    <t>Odkaz na mn. položky pořadí 8 : 290,00000*1,05</t>
  </si>
  <si>
    <t>210860202R00</t>
  </si>
  <si>
    <t>Montáž kabelu ovládacího JYTY s Al laminovanou fólií, 4 x 1 mm, volně uloženého</t>
  </si>
  <si>
    <t>34121554R</t>
  </si>
  <si>
    <t>kabel JYTY; sdělovací; pevné uložení vnitřní; Cu jádra holá; počet žil 4; jmen.prům.jádra 1,00 mm; teplota použití do 70 °C; barva pláště šedá</t>
  </si>
  <si>
    <t>Odkaz na mn. položky pořadí 10 : 420,00000*1,05</t>
  </si>
  <si>
    <t>210860223R00</t>
  </si>
  <si>
    <t>Montáž kabelu ovládacího JYTY s Al laminovanou fólií, 7 x 1 mm, pevně uloženého</t>
  </si>
  <si>
    <t>34121556R</t>
  </si>
  <si>
    <t>kabel JYTY; sdělovací; pevné uložení vnitřní; Cu jádra holá; počet žil 7; jmen.prům.jádra 1,00 mm; teplota použití do 70 °C; barva pláště šedá</t>
  </si>
  <si>
    <t>Odkaz na mn. položky pořadí 12 : 45,00000*1,05</t>
  </si>
  <si>
    <t>31179105R</t>
  </si>
  <si>
    <t>tyč závitová M8; l = 1 000 mm; mat. ocel 4,8 - DIN 975; povrch bez úpravy</t>
  </si>
  <si>
    <t>210020303R00</t>
  </si>
  <si>
    <t>Montáž kabelového žabu s příslušenstvím, 62/50 mm, včetně víka</t>
  </si>
  <si>
    <t>Indiv</t>
  </si>
  <si>
    <t>Včetně kolen, T-kusů, prodlužovacích dílů, spojek apod.</t>
  </si>
  <si>
    <t>POP</t>
  </si>
  <si>
    <t>5534739760R</t>
  </si>
  <si>
    <t>žlab kabelový pozinkovaná ocel + obvodový lak epoxidový 60 µm; neděrovaný; l = 2 100,0 mm; š = 62 mm; h = 50,0 mm; tl. 0,70 mm</t>
  </si>
  <si>
    <t>Odkaz na mn. položky pořadí 15 : 40,00000</t>
  </si>
  <si>
    <t>55347546R</t>
  </si>
  <si>
    <t>spojka ocelový plech; povrch žárové zinkování Sendzimir; h = 6 mm; š = 46,5 mm; l = 70,0 mm; tl. 1,00 mm</t>
  </si>
  <si>
    <t>kus</t>
  </si>
  <si>
    <t>RTS 22/ II</t>
  </si>
  <si>
    <t>Odkaz na mn. položky pořadí 16 : 40,00000*0,5</t>
  </si>
  <si>
    <t>210020305R00</t>
  </si>
  <si>
    <t>Montáž kabelového žabu s příslušenstvím, 125/50 mm, včetně víka</t>
  </si>
  <si>
    <t>553473901R</t>
  </si>
  <si>
    <t>žlab kabelový pozinkovaná ocel + obvodový lak epoxidový 60 µm; děrovaný; l = 2 100,0 mm; š = 125 mm; h = 50,0 mm; tl. 0,70 mm</t>
  </si>
  <si>
    <t>Odkaz na mn. položky pořadí 18 : 25,00000</t>
  </si>
  <si>
    <t>553475541R</t>
  </si>
  <si>
    <t>závěs ocelový plech; povrch žárové zinkování Sendzimir; h = 20 mm; l = 195,0 mm; š = 30,0 mm; tl. stěny 1,00 mm</t>
  </si>
  <si>
    <t>Hodnota z bývalého odkazu. : 12,5</t>
  </si>
  <si>
    <t>210010021R00</t>
  </si>
  <si>
    <t xml:space="preserve">Montáž trubky tuhé včetně příslušenství (kolena, přípojky atd.), z PVC, uložené pevně, průměr 16 mm,  ,  </t>
  </si>
  <si>
    <t>345710961R</t>
  </si>
  <si>
    <t>trubka tuhá hrdlová, elektroinstalační; mat. PVC samozhášivé; vnější pr.= 16,0 mm; vnitřní pr.= 13,0 mm; mech.odolnost střední; mezní hodnota zatížení 750 N/5 cm; teplot.rozsah -25 až 60 °C; stupeň hořlavosti A1-F; použití: vyhovuje zkoušce odolnosti plamene. lze montovat do prostoru nebezpečné zóny 2 v prostředí s nebezpečím výbuchu; délka l = 3 m</t>
  </si>
  <si>
    <t>Odkaz na mn. položky pořadí 21 : 80,00000</t>
  </si>
  <si>
    <t>210010022R00</t>
  </si>
  <si>
    <t xml:space="preserve">Montáž trubky tuhé včetně příslušenství (kolena, přípojky atd.), z PVC, uložené pevně, průměr 23 mm,  ,  </t>
  </si>
  <si>
    <t>345710963R</t>
  </si>
  <si>
    <t>trubka tuhá hrdlová, elektroinstalační; mat. PVC samozhášivé; vnější pr.= 25,0 mm; vnitřní pr.= 21,4 mm; mech.odolnost střední; mezní hodnota zatížení 750 N/5 cm; teplot.rozsah -25 až 60 °C; stupeň hořlavosti A1-F; použití: vyhovuje zkoušce odolnosti plamene. lze montovat do prostoru nebezpečné zóny 2 v prostředí s nebezpečím výbuchu; délka l = 3 m</t>
  </si>
  <si>
    <t>Odkaz na mn. položky pořadí 23 : 20,00000</t>
  </si>
  <si>
    <t>210010025R00</t>
  </si>
  <si>
    <t xml:space="preserve">Montáž trubky ohebné, z PVC, uložené volně, vnější průměr 20,7 mm, mech. pevnost 320 N/5 cm,  </t>
  </si>
  <si>
    <t>34571050R</t>
  </si>
  <si>
    <t>trubka ohebná, elektroinstalační; mat. PE není samozhášivý; vnější pr.= 21,2 mm; vnitřní pr.= 16,0 mm; mech.odolnost nízká; mezní hodnota zatížení 320 N/5 cm; teplot.rozsah -25 až 90 °C; stupeň hořlavosti A1; použití: pro přímé zalévání při monolitické betonáži nebo pod omítku</t>
  </si>
  <si>
    <t>Odkaz na mn. položky pořadí 25 : 20,00000</t>
  </si>
  <si>
    <t>210010027R00</t>
  </si>
  <si>
    <t xml:space="preserve">Montáž trubky ohebné, z PVC, uložené volně, vnější průměr 30,6 mm, mech. pevnost 320 N/5 cm,  </t>
  </si>
  <si>
    <t>34571051R</t>
  </si>
  <si>
    <t>trubka ohebná, elektroinstalační; mat. PE není samozhášivý; vnější pr.= 28,5 mm; vnitřní pr.= 22,9 mm; mech.odolnost nízká; mezní hodnota zatížení 320 N/5 cm; teplot.rozsah -25 až 90 °C; stupeň hořlavosti A1; použití: pro přímé zalévání při monolitické betonáži nebo pod omítku</t>
  </si>
  <si>
    <t>Odkaz na mn. položky pořadí 27 : 5,00000</t>
  </si>
  <si>
    <t>220301022R00</t>
  </si>
  <si>
    <t>Lišta elektroinstalační L 40</t>
  </si>
  <si>
    <t>34572125R</t>
  </si>
  <si>
    <t>lišta elektroinstalační vkládací; mat. PVC samozhášivé; Š x V 40 x 40 mm; délka 2,00 m; bílá; stupeň hořlavosti A-C3; teplot.rozsah -5 až 60 °C</t>
  </si>
  <si>
    <t>Odkaz na mn. položky pořadí 29 : 16,00000</t>
  </si>
  <si>
    <t>210010344R00</t>
  </si>
  <si>
    <t xml:space="preserve">Montáž krabice plastové přístrojové, čtvercové, o rozměru 82 x 82 mm, hloubky 16 mm,  , pro lištové rozvody, bez zapojení,  </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</si>
  <si>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</si>
  <si>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</si>
  <si>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Odkaz na mn. položky pořadí 31 : 28,00000</t>
  </si>
  <si>
    <t>34561422R</t>
  </si>
  <si>
    <t>svorka instalační krabicová, 4 vodičová, s ovládacími pákami</t>
  </si>
  <si>
    <t>Odkaz na mn. položky pořadí 31 : 28,00000*2</t>
  </si>
  <si>
    <t>211010006RT1</t>
  </si>
  <si>
    <t>Osazení hmoždinky do zdiva z ostrých cihel nebo kamene, průměr 8 mm, včetně dodávky</t>
  </si>
  <si>
    <t>Pol__0241</t>
  </si>
  <si>
    <t>LED svítidlo prachotěsné</t>
  </si>
  <si>
    <t>ks</t>
  </si>
  <si>
    <t>Vlastní</t>
  </si>
  <si>
    <t>Závěsné svítidlo s vysokou odolností proti nárazu, LED 157W 4000K, 25 000 lm, účiník 0.95, hliníkové tělo, čočka z polykarbonátu, šedá barva, o393 mm, IP65, IK08, životnost L85, záruka 5 let</t>
  </si>
  <si>
    <t>220820021R00</t>
  </si>
  <si>
    <t>Montáž elektrického osvětlení výměnového tělesa</t>
  </si>
  <si>
    <t>Odkaz na mn. položky pořadí 35 : 16,00000</t>
  </si>
  <si>
    <t>650511211R0020</t>
  </si>
  <si>
    <t>Měření intenzity osvětlení, včetně vyhotovení protokolu</t>
  </si>
  <si>
    <t xml:space="preserve">ks    </t>
  </si>
  <si>
    <t>35811694R20.1</t>
  </si>
  <si>
    <t>Vypínač nástěnný Tango vč. příslušenství 1,2 provedení</t>
  </si>
  <si>
    <t>220260042R00.V</t>
  </si>
  <si>
    <t>montáž vypínače</t>
  </si>
  <si>
    <t>Odkaz na mn. položky pořadí 38 : 4,00000</t>
  </si>
  <si>
    <t>34551612R</t>
  </si>
  <si>
    <t>zásuvka jednonásobná s ochranným kolíkem, s clonkami; řazení 2P+PE; 16 A, 250 V AC</t>
  </si>
  <si>
    <t>650052611R00</t>
  </si>
  <si>
    <t xml:space="preserve">Montáž zásuvky nástěnné, do obyčejného prostředí, 2P+PE,  </t>
  </si>
  <si>
    <t>M65</t>
  </si>
  <si>
    <t>Odkaz na mn. položky pořadí 40 : 3,00000</t>
  </si>
  <si>
    <t>34571519R</t>
  </si>
  <si>
    <t>krabice elektroinstalační pod omítku; odbočná s víčkem; mat. PVC samozhášivé; teplot.rozsah -5 až 60 °C; určeno pro rozvody s napětím 400 V a proudem max. 16 A; rozměry-průměr,hloubka pr.73x42 mm</t>
  </si>
  <si>
    <t>Odkaz na mn. položky pořadí 39 : 4,00000</t>
  </si>
  <si>
    <t>Odkaz na mn. položky pořadí 41 : 3,00000</t>
  </si>
  <si>
    <t>220260042R00</t>
  </si>
  <si>
    <t>Krabice KP 68 upevněná na povrchu</t>
  </si>
  <si>
    <t>Odkaz na mn. položky pořadí 42 : 7,00000</t>
  </si>
  <si>
    <t>005122 R</t>
  </si>
  <si>
    <t>Provozní vlivy</t>
  </si>
  <si>
    <t>Soubor</t>
  </si>
  <si>
    <t>005124010R</t>
  </si>
  <si>
    <t>Koordinační činnost</t>
  </si>
  <si>
    <t>0052110301T</t>
  </si>
  <si>
    <t>Doprava materiálu a osob</t>
  </si>
  <si>
    <t xml:space="preserve">km    </t>
  </si>
  <si>
    <t>Náklady na dopravu montážního  materilálu a pracovníků  na staveniště.</t>
  </si>
  <si>
    <t>005211010R</t>
  </si>
  <si>
    <t>Předání a převzetí staveniště</t>
  </si>
  <si>
    <t>005241010R</t>
  </si>
  <si>
    <t>Dokumentace skutečného provedení</t>
  </si>
  <si>
    <t>005231020R</t>
  </si>
  <si>
    <t>Individuální a komplexní vyzkoušení</t>
  </si>
  <si>
    <t>910      R00</t>
  </si>
  <si>
    <t>Hzs - predbezne obhlidky a revize</t>
  </si>
  <si>
    <t>h</t>
  </si>
  <si>
    <t>905      R01</t>
  </si>
  <si>
    <t>Hzs-revize provoz.souboru a st.obj., Revize</t>
  </si>
  <si>
    <t>900      V01</t>
  </si>
  <si>
    <t>HZS, Demontážní práce</t>
  </si>
  <si>
    <t>Demontáž stávajích zařízení kvalifikovaným pracovníkem MaR, zabezpečení odpojení z hlediska poškození zařízení, úschova zařízení pro následnou montáž,  zajištění provizorního stavu komunikace.</t>
  </si>
  <si>
    <t>222280501R00</t>
  </si>
  <si>
    <t>UTP,FTP,SEKU,SYKY do 7 mm vně.prům.volně ve žlabu</t>
  </si>
  <si>
    <t>37123015R</t>
  </si>
  <si>
    <t>kabel instalační,stíněný, 4x2x0,55mm, cat 6, plášť PVC+PV, pro rozvody strukturované kabeláže</t>
  </si>
  <si>
    <t>430 580-121T</t>
  </si>
  <si>
    <t>Topná zkouška</t>
  </si>
  <si>
    <t>RTS 20/ II</t>
  </si>
  <si>
    <t>Topná zkouška trvající 72hod; Protokol o uskutečněné TZ; Grafy průběhů sledovaných veličin ve fomátu XLS; Aktuální schéma zapojení MaR; Popis funkce technologie.</t>
  </si>
  <si>
    <t>210800606RT1</t>
  </si>
  <si>
    <t>Montáž vodiče H07V-K (CYA), 6 mm2, uloženého v trubce, včetně dodávky vodiče</t>
  </si>
  <si>
    <t>POL1_9</t>
  </si>
  <si>
    <t>210800608RT1</t>
  </si>
  <si>
    <t>Montáž vodiče H07V-K (CYA), 16 mm2, uloženého v trubce, včetně dodávky vodiče</t>
  </si>
  <si>
    <t>210220321RT1</t>
  </si>
  <si>
    <t>Montáž svorky hromosvodové "Bernard" na potrubí, včetně dodávky svorky a Cu pásku (bez vodiče a připoj. vod.)</t>
  </si>
  <si>
    <t>zem01</t>
  </si>
  <si>
    <t>ekvipotencilání svorkovnice EPS1, vč. dodávky</t>
  </si>
  <si>
    <t>POL1_1</t>
  </si>
  <si>
    <t>SUM</t>
  </si>
  <si>
    <t>END</t>
  </si>
  <si>
    <t>45166013-3004T</t>
  </si>
  <si>
    <t>Rozvaděčová skříň  rozměry, 800x2000x300 (š x v x h), Včetně "VPD"</t>
  </si>
  <si>
    <t>RTS 21/ I</t>
  </si>
  <si>
    <t>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t>
  </si>
  <si>
    <t>360190012R00</t>
  </si>
  <si>
    <t>Montáž nástěnného rozvaděče typ  605</t>
  </si>
  <si>
    <t>Odkaz na mn. položky pořadí 1 : 1,00000</t>
  </si>
  <si>
    <t>210100001R00</t>
  </si>
  <si>
    <t>Ukončení vodičů  v rozvaděči včetně zapojení a vodičové koncovky,  , průřez do 2,5 mm2</t>
  </si>
  <si>
    <t>210100003R00</t>
  </si>
  <si>
    <t>Ukončení vodičů  v rozvaděči včetně zapojení a vodičové koncovky,  , průřez do 16 mm2</t>
  </si>
  <si>
    <t>210100361R00</t>
  </si>
  <si>
    <t>Montáž zátky ucpávkové K (pro zaslepení),  , P 13,5 - P 42</t>
  </si>
  <si>
    <t>210100301R00</t>
  </si>
  <si>
    <t>Příplatek za ukončení stínění kabelů+zapojení</t>
  </si>
  <si>
    <t>451660133201T</t>
  </si>
  <si>
    <t>Rozvaděč, Atest, zkoušky, prohlášení o shodě</t>
  </si>
  <si>
    <t>Příslušenství  rozvaděče (součást dodávky výrobce):  Atest, zkoušky, prohlášení o shodě, opravená dokumentace zapojení.</t>
  </si>
  <si>
    <t>CLNXEH-BASLICT</t>
  </si>
  <si>
    <t>EHNX Základní Licence (100 DB bodů pro integraci, 255 bodů pro Panel-Bus +  I/O, SMA), EAGLEHAWK NX Basic License 100 Global points, 255 points Panel-, Bus and I/O, initial SMA</t>
  </si>
  <si>
    <t>CLNXEHSERIES26NDT</t>
  </si>
  <si>
    <t>Regulátor EagleHawk NX - ND (HW bez licence, pouze pro výměnu) - integrované 10UI, 4AO, 4DI, 8DO,, podpora BACnet IP, BACnet MS/TP, Panel-Bus, Meter-B, us, ModBus RTU, Modbus TCP, LonWorks, webserwer -</t>
  </si>
  <si>
    <t>výstup pro displej EAGLEHAWK NX Niagara Plant Controller with 26 onboard I/O</t>
  </si>
  <si>
    <t>CLIOP831AT</t>
  </si>
  <si>
    <t>Kombinovaný IO modul - 8AI, 8AO, 12DI, 6DO (Panel Bus), šroubové svorky, Mixed I/O Panel-Bus Module</t>
  </si>
  <si>
    <t>451660132900_WEIT</t>
  </si>
  <si>
    <t>Displej LCD_, 7" LCD TFT barevný display (16M barev), dotyková obrazovka, rozlišení obrazovky 800 x 480, 2x sériov</t>
  </si>
  <si>
    <t>RTS 13/ I</t>
  </si>
  <si>
    <t>7" TFT LCD-dotyková obrazovka; res.: 800 x 480; USB, ETH, RS232, RS485; 24VDC; Montáž do panelu; BacNt-IP</t>
  </si>
  <si>
    <t>RB-SW006NR1T</t>
  </si>
  <si>
    <t>Ethernetový switch 10/100 Mbit, 5+1</t>
  </si>
  <si>
    <t>360001211R00</t>
  </si>
  <si>
    <t>Montáž přístroje do rozvaděče do 2 kg</t>
  </si>
  <si>
    <t>RTS 18/II</t>
  </si>
  <si>
    <t>Odkaz na mn. položky pořadí 12 : 1,00000</t>
  </si>
  <si>
    <t>Odkaz na mn. položky pořadí 11 : 1,00000</t>
  </si>
  <si>
    <t>Odkaz na mn. položky pořadí 9 : 1,00000</t>
  </si>
  <si>
    <t>Odkaz na mn. položky pořadí 10 : 2,00000</t>
  </si>
  <si>
    <t>422580112T</t>
  </si>
  <si>
    <t>regulace</t>
  </si>
  <si>
    <t>DB</t>
  </si>
  <si>
    <t>Uživatelská grafická vizualizace na display - pro jednu obrazovku. Technologické schéma definovaného zařízení, dynamizace technologických schémat, nastavení paramerů, vyzkousení funkce.</t>
  </si>
  <si>
    <t>Odkaz na mn. položky pořadí 15 : 85,00000</t>
  </si>
  <si>
    <t>405100009</t>
  </si>
  <si>
    <t>Uživatelské programové vybavení  DDC</t>
  </si>
  <si>
    <t>Zpracování regulacních algoritmu dle uvedené technologie DPS, nastavení parameru, reglacních konstant regulátoru, naprogramování časovych programu,</t>
  </si>
  <si>
    <t>405100012</t>
  </si>
  <si>
    <t>Test 1:1</t>
  </si>
  <si>
    <t>Odzkoušení zapojení všech zapojených signálů, ověření a ozkoušení vazeb na ŘS, nastvení parametrů prvků, odzkoušení chodů a havarijních stavů,</t>
  </si>
  <si>
    <t>122160T10</t>
  </si>
  <si>
    <t>Kompletní napojení komunikačních rozhraní  DDC</t>
  </si>
  <si>
    <t xml:space="preserve">DB  </t>
  </si>
  <si>
    <t>Odzkoušení zapojení  komunikace s příslušnou OPS , nastavení včetně přizpůsobení požadovaným  úrovním uživatelského  přístupu</t>
  </si>
  <si>
    <t>čidla, detektory</t>
  </si>
  <si>
    <t>AF10-B65T</t>
  </si>
  <si>
    <t>Snímač venkovní teploty, NTC10k, -40..70°C, IP 65, Outdoor Temperature sensor, NTC10k, IP65 Datasheet EN0B-0722</t>
  </si>
  <si>
    <t>RF20T</t>
  </si>
  <si>
    <t>Prostorový snímač teploty, NTC20k, rozsah 10..35°C, IP30, montáž na zeď, Room Temperature Sensor, NTC20k, 10..40C</t>
  </si>
  <si>
    <t>VF10-3B54NWT</t>
  </si>
  <si>
    <t>Jímkový snímač teploty bez jímky, ponor 300mm, NTC10k,  -40..150°C, IP54, Immersion/air-duct sensor, NTC10k, 300mm, IP54, no well</t>
  </si>
  <si>
    <t>VF10-5B65NWT</t>
  </si>
  <si>
    <t>Jímkový snímač teploty bez jímky, ponor 50mm, NTC10k,  -40..150°C, IP65, Immersion/air-duct sensor, NTC10k, 50mm, IP65, no well</t>
  </si>
  <si>
    <t>WS50T</t>
  </si>
  <si>
    <t>Nerezová jímka ponor 50 mm, R 1/2", PN25, Stainless Steel Immersion Thermowell 50mm</t>
  </si>
  <si>
    <t>Odkaz na mn. položky pořadí 21 : 13,00000</t>
  </si>
  <si>
    <t>219010002T03</t>
  </si>
  <si>
    <t>Montáž , jímky do L 300mmm</t>
  </si>
  <si>
    <t>PTS  20/II</t>
  </si>
  <si>
    <t>219010002T01T00</t>
  </si>
  <si>
    <t>Montáž  snímače pasivního  včetně zapojení</t>
  </si>
  <si>
    <t>Odkaz na mn. položky pořadí 18 : 1,00000</t>
  </si>
  <si>
    <t>Odkaz na mn. položky pořadí 20 : 1,00000</t>
  </si>
  <si>
    <t>Odkaz na mn. položky pořadí 19 : 2,00000</t>
  </si>
  <si>
    <t>40561212R</t>
  </si>
  <si>
    <t>regulátor teploty stonkový rozsah regulace 30 až 90 °C; mikrospínač typ A (jednoobvodový); nestabilita +-1,5 °C; max. přetížení 100 °C; teplota prostředí -40 až 60 °C; délka 355 mm</t>
  </si>
  <si>
    <t>219010002T03T00</t>
  </si>
  <si>
    <t>Montáž  jímky do L 300mmm</t>
  </si>
  <si>
    <t>Odkaz na mn. položky pořadí 25 : 3,00000</t>
  </si>
  <si>
    <t>40561231R</t>
  </si>
  <si>
    <t>regulátor teploty prostorový rozsah regulace 0 až 40 °C; mikrospínač typ B (dvouobvodový); nestabilita +-1 °C; max. přetížení 60 °C; teplota prostředí -40 až 60 °C; IP 65</t>
  </si>
  <si>
    <t>219010002T05</t>
  </si>
  <si>
    <t>Montáž , termostat /prostorový,jímkový/</t>
  </si>
  <si>
    <t>Odkaz na mn. položky pořadí 27 : 1,00000</t>
  </si>
  <si>
    <t>QBE2003-P6T</t>
  </si>
  <si>
    <t>Čidlo tlaku 0…6 bar, 0…10 V</t>
  </si>
  <si>
    <t>1008T</t>
  </si>
  <si>
    <t>Snímač tlaku hladina kondenzátu 0- 2m 0-10V</t>
  </si>
  <si>
    <t>IN</t>
  </si>
  <si>
    <t>Elektronický tlakový převodník, lineárn na základě snímaného tlaku.   Celokovový tlakový systém,  více než 10 miliónů tlakových cyklů. Tlakové rozsahy ( 0 až 2m H2O),Výstupní signál 4 - 20 mA,</t>
  </si>
  <si>
    <t>QBE2103-P40T</t>
  </si>
  <si>
    <t>Čidlo tlaku 0…40 bar, 4…20 mA</t>
  </si>
  <si>
    <t>QAE3075.010T</t>
  </si>
  <si>
    <t>Ponorné čidlo teploty Pt100, aktivní 4-20 mA, 0 .. 200°C, 100 mm</t>
  </si>
  <si>
    <t>WS5040T</t>
  </si>
  <si>
    <t>Nerezová jímka ponor 50 mm, R 1/2", PN40, Stainless Steel Immersion Thermowell 50mm</t>
  </si>
  <si>
    <t>RTS 10/16</t>
  </si>
  <si>
    <t>Odkaz na mn. položky pořadí 32 : 1,00000</t>
  </si>
  <si>
    <t>42272640R</t>
  </si>
  <si>
    <t>smyčka kondenzační druh stočená přivařovací; konstrukční ocel uhlíková; Tmax 300 °C; PN 250; připoj.rozměry M 20x1,5</t>
  </si>
  <si>
    <t>RTS 11/ I</t>
  </si>
  <si>
    <t>Odkaz na mn. položky pořadí 30 : 1,00000</t>
  </si>
  <si>
    <t>Odkaz na mn. položky pořadí 31 : 1,00000</t>
  </si>
  <si>
    <t>Odkaz na mn. položky pořadí 29 : 1,00000</t>
  </si>
  <si>
    <t>42234500R</t>
  </si>
  <si>
    <t>kohout tlakoměrový M 20 x 1,5 mm zkušební</t>
  </si>
  <si>
    <t>Odkaz na mn. položky pořadí 34 : 3,00000</t>
  </si>
  <si>
    <t>219010002T02</t>
  </si>
  <si>
    <t>Montáž snímače, aktivního</t>
  </si>
  <si>
    <t>45166013-2001T</t>
  </si>
  <si>
    <t>Snímač hladini limitní, LB201- LRNH NC/NO</t>
  </si>
  <si>
    <t>Spínače  pro otevřené nebo uzavřené nádrže,  SPDT kontakty  Max. elektrické zatížení 1 A 230Vstř.   Max. teplota kapaliny 100 °C,IP 67,</t>
  </si>
  <si>
    <t>220611241R00</t>
  </si>
  <si>
    <t>Spínač zaplavení</t>
  </si>
  <si>
    <t>Kalkul</t>
  </si>
  <si>
    <t>Odkaz na mn. položky pořadí 37 : 1,00000</t>
  </si>
  <si>
    <t>40562325R</t>
  </si>
  <si>
    <t>regulátor tlaku membránový regulační rozsah 0,4 až 4,0 kPa; jmenovitý přetlak 10 kPa; kontrolní tlak 0,01 MPa; teplota prostředí -20 až 60 °C; teplota media do 90 °C; mikrospínač typ A (jednoobvodový)</t>
  </si>
  <si>
    <t>360020352R00</t>
  </si>
  <si>
    <t>Montáž konzly pro manostaty, termost.  205-4-1473</t>
  </si>
  <si>
    <t>Odkaz na mn. položky pořadí 39 : 2,00000</t>
  </si>
  <si>
    <t>Odkaz na mn. položky pořadí 40 : 2,00000</t>
  </si>
  <si>
    <t>219010002T04</t>
  </si>
  <si>
    <t xml:space="preserve">Montáž , Motorů /čerpadel/ do 5 kW </t>
  </si>
  <si>
    <t>V5049A1573T</t>
  </si>
  <si>
    <t>Regulační ventil 2-cestný zdvihový, PN25/40 DN32 Kvs 16, příruba, zdvih 20mm, těleso litina, teplota, 2..220°C 2-Way Valve PN40, Flanges ISO7005, Stro, ke 20mm DN32 Kvs16</t>
  </si>
  <si>
    <t>V5328A1005T</t>
  </si>
  <si>
    <t>Regulační ventil 2-cestný zdvihový, PN16 DN15 Kvs 1, příruba, zdvih 20mm, těleso litina, teplota, 2..170°C Plant Valve - 2 Port 20mm Stroke PN16 Flang, ed 15mm Kvs 1.0  - Datasheet EN0b0291</t>
  </si>
  <si>
    <t>VA1420-GGA-1T</t>
  </si>
  <si>
    <t>Lineární pohon přírubových ventilů s vratnou pružinou, 2000Nm, 0..10V, pružina vysouvá, jmenovitý, zdvih 49mm, 24Vac, ruční ovládání, IP65</t>
  </si>
  <si>
    <t>VA1125-GGA-1T</t>
  </si>
  <si>
    <t>Lineární pohon přírubových ventilů, 2500Nm, 0..10V, jmenovitý zdvih 49mm, 24Vac, ruční ovládání,, IP65</t>
  </si>
  <si>
    <t>Odkaz na mn. položky pořadí 2 : 2,00000</t>
  </si>
  <si>
    <t>360430025R00</t>
  </si>
  <si>
    <t>Montáž elektr. servopohonu Modact typ 522 21</t>
  </si>
  <si>
    <t>Odkaz na mn. položky pořadí 3 : 1,00000</t>
  </si>
  <si>
    <t>Odkaz na mn. položky pořadí 4 : 2,00000</t>
  </si>
  <si>
    <t>360430025R00.1</t>
  </si>
  <si>
    <t>Montáž elektr. servopohonu Modact typ 522 21-stáv. TUV</t>
  </si>
  <si>
    <t>122039T10</t>
  </si>
  <si>
    <t>Doprava zboží a balné</t>
  </si>
  <si>
    <t>soubor</t>
  </si>
  <si>
    <t>40590001520T00</t>
  </si>
  <si>
    <t>Seřízení a zaregulování regulátoru průtoku</t>
  </si>
  <si>
    <t>Zaregulování regulátoru průtoku, nastavení parametrů dle požadavků projektu technologie, odskoušení.</t>
  </si>
  <si>
    <t>Odkaz na mn. položky pořadí 5 : 3,00000</t>
  </si>
  <si>
    <t>VG7802STT</t>
  </si>
  <si>
    <t>Regulační ventil, Vnitřní závit, třícestný směšovací, Válcový závit dle ISO 228, mosaz. škr. sys.,, oba vstupy lineární , PN 16, DN 50, kv 40</t>
  </si>
  <si>
    <t>VG7802RTT</t>
  </si>
  <si>
    <t>Regulační ventil, Vnitřní závit, třícestný směšovací, Válcový závit dle ISO 228, mosaz. škr. sys.,, oba vstupy lineární , PN 16, DN 40, kv 25</t>
  </si>
  <si>
    <t>VG7802PTT</t>
  </si>
  <si>
    <t>Regulační ventil, Vnitřní závit, třícestný směšovací, Válcový závit dle ISO 228, mosaz. škr. sys.,, oba vstupy lineární , PN 16, DN 32, kv 16</t>
  </si>
  <si>
    <t>VG7802LST</t>
  </si>
  <si>
    <t>Regulační ventil, Vnitřní závit, třícestný směšovací, Válcový závit dle ISO 228, mosaz. škr. sys.,, oba vstupy lineární , PN 16, DN 20, kv 6,3</t>
  </si>
  <si>
    <t>VA77461001T</t>
  </si>
  <si>
    <t>Pohony - lineární, 500N, 3-pol./0-10V</t>
  </si>
  <si>
    <t>Elektrický lineární pohon, 500Nm, 0..10Vdc nebo 0(4)..20mA, 24Vac, ruční ovládání, IP54, pro ventily řady VG7000 a VG9000</t>
  </si>
  <si>
    <t>Odkaz na mn. položky pořadí 4 : 1,00000</t>
  </si>
  <si>
    <t>VA77461001T.1</t>
  </si>
  <si>
    <t>Pohony - lineární, 500N, 3-pol./0-10V-dochlazování TUV</t>
  </si>
  <si>
    <t>Odkaz na mn. položky pořadí 6 : 1,00000</t>
  </si>
  <si>
    <t>Odkaz na mn. položky pořadí 5 : 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</si>
</sst>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8" fillId="3" borderId="12" xfId="0" applyFont="1" applyFill="1" applyBorder="1" applyAlignment="1">
      <alignment horizontal="center" vertical="top" shrinkToFit="1"/>
    </xf>
    <xf numFmtId="165" fontId="8" fillId="3" borderId="12" xfId="0" applyNumberFormat="1" applyFont="1" applyFill="1" applyBorder="1" applyAlignment="1">
      <alignment vertical="top" shrinkToFit="1"/>
    </xf>
    <xf numFmtId="4" fontId="8" fillId="3" borderId="12"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9" fillId="0" borderId="18" xfId="0" applyNumberFormat="1" applyFont="1" applyBorder="1" applyAlignment="1">
      <alignment vertical="top" wrapText="1"/>
    </xf>
    <xf numFmtId="0" fontId="20"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49" fontId="17" fillId="0" borderId="39"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4.10\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2" t="s">
        <v>39</v>
      </c>
      <c r="B2" s="72"/>
      <c r="C2" s="72"/>
      <c r="D2" s="72"/>
      <c r="E2" s="72"/>
      <c r="F2" s="72"/>
      <c r="G2" s="72"/>
    </row>
  </sheetData>
  <sheetProtection algorithmName="SHA-512" hashValue="UrX/D6oFL4p/4xGVNAOsYIDYCszbjySCq8/8kBZY5tNJ05PMM6vKrzycp5dxi0+bl4lcGDNOfl8QOaItrx6ENQ==" saltValue="t5x5Zrf/rvDE8K9fg6b1C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70"/>
  <sheetViews>
    <sheetView showGridLines="0" tabSelected="1" topLeftCell="B14" zoomScaleNormal="100" zoomScaleSheetLayoutView="75" workbookViewId="0">
      <selection activeCell="A29" sqref="A29"/>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6" t="s">
        <v>36</v>
      </c>
      <c r="B1" s="73" t="s">
        <v>41</v>
      </c>
      <c r="C1" s="74"/>
      <c r="D1" s="74"/>
      <c r="E1" s="74"/>
      <c r="F1" s="74"/>
      <c r="G1" s="74"/>
      <c r="H1" s="74"/>
      <c r="I1" s="74"/>
      <c r="J1" s="75"/>
    </row>
    <row r="2" spans="1:15" ht="36" customHeight="1" x14ac:dyDescent="0.2">
      <c r="A2" s="2"/>
      <c r="B2" s="104" t="s">
        <v>22</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42</v>
      </c>
      <c r="D5" s="120" t="s">
        <v>45</v>
      </c>
      <c r="E5" s="87"/>
      <c r="F5" s="87"/>
      <c r="G5" s="87"/>
      <c r="H5" s="18" t="s">
        <v>40</v>
      </c>
      <c r="I5" s="124" t="s">
        <v>49</v>
      </c>
      <c r="J5" s="8"/>
    </row>
    <row r="6" spans="1:15" ht="15.75" customHeight="1" x14ac:dyDescent="0.2">
      <c r="A6" s="2"/>
      <c r="B6" s="27"/>
      <c r="C6" s="52"/>
      <c r="D6" s="121" t="s">
        <v>46</v>
      </c>
      <c r="E6" s="88"/>
      <c r="F6" s="88"/>
      <c r="G6" s="88"/>
      <c r="H6" s="18" t="s">
        <v>34</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20</v>
      </c>
      <c r="D8" s="125" t="s">
        <v>51</v>
      </c>
      <c r="H8" s="18" t="s">
        <v>40</v>
      </c>
      <c r="I8" s="124" t="s">
        <v>55</v>
      </c>
      <c r="J8" s="8"/>
    </row>
    <row r="9" spans="1:15" ht="15.75" hidden="1" customHeight="1" x14ac:dyDescent="0.2">
      <c r="A9" s="2"/>
      <c r="B9" s="2"/>
      <c r="D9" s="125" t="s">
        <v>52</v>
      </c>
      <c r="H9" s="18" t="s">
        <v>34</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19</v>
      </c>
      <c r="D11" s="127"/>
      <c r="E11" s="127"/>
      <c r="F11" s="127"/>
      <c r="G11" s="127"/>
      <c r="H11" s="18" t="s">
        <v>40</v>
      </c>
      <c r="I11" s="132"/>
      <c r="J11" s="8"/>
    </row>
    <row r="12" spans="1:15" ht="15.75" customHeight="1" x14ac:dyDescent="0.2">
      <c r="A12" s="2"/>
      <c r="B12" s="27"/>
      <c r="C12" s="52"/>
      <c r="D12" s="128"/>
      <c r="E12" s="128"/>
      <c r="F12" s="128"/>
      <c r="G12" s="128"/>
      <c r="H12" s="18" t="s">
        <v>34</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82"/>
      <c r="F15" s="82"/>
      <c r="G15" s="83"/>
      <c r="H15" s="83"/>
      <c r="I15" s="83" t="s">
        <v>29</v>
      </c>
      <c r="J15" s="84"/>
    </row>
    <row r="16" spans="1:15" ht="23.25" customHeight="1" x14ac:dyDescent="0.2">
      <c r="A16" s="197" t="s">
        <v>24</v>
      </c>
      <c r="B16" s="37" t="s">
        <v>24</v>
      </c>
      <c r="C16" s="58"/>
      <c r="D16" s="59"/>
      <c r="E16" s="79"/>
      <c r="F16" s="80"/>
      <c r="G16" s="79"/>
      <c r="H16" s="80"/>
      <c r="I16" s="79">
        <f>SUMIF(F59:F66,A16,I59:I66)+SUMIF(F59:F66,"PSU",I59:I66)</f>
        <v>0</v>
      </c>
      <c r="J16" s="81"/>
    </row>
    <row r="17" spans="1:10" ht="23.25" customHeight="1" x14ac:dyDescent="0.2">
      <c r="A17" s="197" t="s">
        <v>25</v>
      </c>
      <c r="B17" s="37" t="s">
        <v>25</v>
      </c>
      <c r="C17" s="58"/>
      <c r="D17" s="59"/>
      <c r="E17" s="79"/>
      <c r="F17" s="80"/>
      <c r="G17" s="79"/>
      <c r="H17" s="80"/>
      <c r="I17" s="79">
        <f>SUMIF(F59:F66,A17,I59:I66)</f>
        <v>0</v>
      </c>
      <c r="J17" s="81"/>
    </row>
    <row r="18" spans="1:10" ht="23.25" customHeight="1" x14ac:dyDescent="0.2">
      <c r="A18" s="197" t="s">
        <v>26</v>
      </c>
      <c r="B18" s="37" t="s">
        <v>26</v>
      </c>
      <c r="C18" s="58"/>
      <c r="D18" s="59"/>
      <c r="E18" s="79"/>
      <c r="F18" s="80"/>
      <c r="G18" s="79"/>
      <c r="H18" s="80"/>
      <c r="I18" s="79">
        <f>SUMIF(F59:F66,A18,I59:I66)</f>
        <v>0</v>
      </c>
      <c r="J18" s="81"/>
    </row>
    <row r="19" spans="1:10" ht="23.25" customHeight="1" x14ac:dyDescent="0.2">
      <c r="A19" s="197" t="s">
        <v>97</v>
      </c>
      <c r="B19" s="37" t="s">
        <v>27</v>
      </c>
      <c r="C19" s="58"/>
      <c r="D19" s="59"/>
      <c r="E19" s="79"/>
      <c r="F19" s="80"/>
      <c r="G19" s="79"/>
      <c r="H19" s="80"/>
      <c r="I19" s="79">
        <f>SUMIF(F59:F66,A19,I59:I66)</f>
        <v>0</v>
      </c>
      <c r="J19" s="81"/>
    </row>
    <row r="20" spans="1:10" ht="23.25" customHeight="1" x14ac:dyDescent="0.2">
      <c r="A20" s="197" t="s">
        <v>95</v>
      </c>
      <c r="B20" s="37" t="s">
        <v>28</v>
      </c>
      <c r="C20" s="58"/>
      <c r="D20" s="59"/>
      <c r="E20" s="79"/>
      <c r="F20" s="80"/>
      <c r="G20" s="79"/>
      <c r="H20" s="80"/>
      <c r="I20" s="79">
        <f>SUMIF(F59:F66,A20,I59:I66)</f>
        <v>0</v>
      </c>
      <c r="J20" s="81"/>
    </row>
    <row r="21" spans="1:10" ht="23.25" customHeight="1" x14ac:dyDescent="0.2">
      <c r="A21" s="2"/>
      <c r="B21" s="47" t="s">
        <v>29</v>
      </c>
      <c r="C21" s="60"/>
      <c r="D21" s="61"/>
      <c r="E21" s="85"/>
      <c r="F21" s="86"/>
      <c r="G21" s="85"/>
      <c r="H21" s="86"/>
      <c r="I21" s="85">
        <f>SUM(I16:J20)</f>
        <v>0</v>
      </c>
      <c r="J21" s="95"/>
    </row>
    <row r="22" spans="1:10" ht="33" customHeight="1" x14ac:dyDescent="0.2">
      <c r="A22" s="2"/>
      <c r="B22" s="41" t="s">
        <v>33</v>
      </c>
      <c r="C22" s="58"/>
      <c r="D22" s="59"/>
      <c r="E22" s="62"/>
      <c r="F22" s="38"/>
      <c r="G22" s="32"/>
      <c r="H22" s="32"/>
      <c r="I22" s="32"/>
      <c r="J22" s="39"/>
    </row>
    <row r="23" spans="1:10" ht="23.25" customHeight="1" x14ac:dyDescent="0.2">
      <c r="A23" s="2"/>
      <c r="B23" s="37" t="s">
        <v>12</v>
      </c>
      <c r="C23" s="58"/>
      <c r="D23" s="59"/>
      <c r="E23" s="63">
        <v>12</v>
      </c>
      <c r="F23" s="38" t="s">
        <v>0</v>
      </c>
      <c r="G23" s="93">
        <f>ZakladDPHSniVypocet</f>
        <v>0</v>
      </c>
      <c r="H23" s="94"/>
      <c r="I23" s="94"/>
      <c r="J23" s="39" t="str">
        <f t="shared" ref="J23:J28" si="0">Mena</f>
        <v>CZK</v>
      </c>
    </row>
    <row r="24" spans="1:10" ht="23.25" hidden="1" customHeight="1" x14ac:dyDescent="0.2">
      <c r="A24" s="2"/>
      <c r="B24" s="37" t="s">
        <v>13</v>
      </c>
      <c r="C24" s="58"/>
      <c r="D24" s="59"/>
      <c r="E24" s="63">
        <f>SazbaDPH1</f>
        <v>12</v>
      </c>
      <c r="F24" s="38" t="s">
        <v>0</v>
      </c>
      <c r="G24" s="91">
        <f>I23*E23/100</f>
        <v>0</v>
      </c>
      <c r="H24" s="92"/>
      <c r="I24" s="92"/>
      <c r="J24" s="39" t="str">
        <f t="shared" si="0"/>
        <v>CZK</v>
      </c>
    </row>
    <row r="25" spans="1:10" ht="23.25" customHeight="1" x14ac:dyDescent="0.2">
      <c r="A25" s="2"/>
      <c r="B25" s="37" t="s">
        <v>14</v>
      </c>
      <c r="C25" s="58"/>
      <c r="D25" s="59"/>
      <c r="E25" s="63">
        <v>21</v>
      </c>
      <c r="F25" s="38" t="s">
        <v>0</v>
      </c>
      <c r="G25" s="93">
        <f>ZakladDPHZaklVypocet</f>
        <v>0</v>
      </c>
      <c r="H25" s="94"/>
      <c r="I25" s="94"/>
      <c r="J25" s="39" t="str">
        <f t="shared" si="0"/>
        <v>CZK</v>
      </c>
    </row>
    <row r="26" spans="1:10" ht="23.25" hidden="1" customHeight="1" x14ac:dyDescent="0.2">
      <c r="A26" s="2"/>
      <c r="B26" s="31" t="s">
        <v>15</v>
      </c>
      <c r="C26" s="64"/>
      <c r="D26" s="51"/>
      <c r="E26" s="65">
        <f>SazbaDPH2</f>
        <v>21</v>
      </c>
      <c r="F26" s="29" t="s">
        <v>0</v>
      </c>
      <c r="G26" s="76">
        <f>I25*E25/100</f>
        <v>0</v>
      </c>
      <c r="H26" s="77"/>
      <c r="I26" s="77"/>
      <c r="J26" s="36" t="str">
        <f t="shared" si="0"/>
        <v>CZK</v>
      </c>
    </row>
    <row r="27" spans="1:10" ht="23.25" customHeight="1" thickBot="1" x14ac:dyDescent="0.25">
      <c r="A27" s="2">
        <f>ZakladDPHSni+ZakladDPHZakl</f>
        <v>0</v>
      </c>
      <c r="B27" s="30" t="s">
        <v>4</v>
      </c>
      <c r="C27" s="66"/>
      <c r="D27" s="67"/>
      <c r="E27" s="66"/>
      <c r="F27" s="16"/>
      <c r="G27" s="78">
        <f>CenaCelkemBezDPH-(ZakladDPHSni+ZakladDPHZakl)</f>
        <v>0</v>
      </c>
      <c r="H27" s="78"/>
      <c r="I27" s="78"/>
      <c r="J27" s="40" t="str">
        <f t="shared" si="0"/>
        <v>CZK</v>
      </c>
    </row>
    <row r="28" spans="1:10" ht="27.75" customHeight="1" thickBot="1" x14ac:dyDescent="0.25">
      <c r="A28" s="2">
        <f>(A27-INT(A27))*100</f>
        <v>0</v>
      </c>
      <c r="B28" s="166" t="s">
        <v>23</v>
      </c>
      <c r="C28" s="167"/>
      <c r="D28" s="167"/>
      <c r="E28" s="168"/>
      <c r="F28" s="169"/>
      <c r="G28" s="170">
        <f>ROUNDUP(A27, 0)</f>
        <v>0</v>
      </c>
      <c r="H28" s="170"/>
      <c r="I28" s="170"/>
      <c r="J28" s="171" t="str">
        <f t="shared" si="0"/>
        <v>CZK</v>
      </c>
    </row>
    <row r="29" spans="1:10" ht="27.75" hidden="1" customHeight="1" thickBot="1" x14ac:dyDescent="0.25">
      <c r="A29" s="2"/>
      <c r="B29" s="166" t="s">
        <v>35</v>
      </c>
      <c r="C29" s="172"/>
      <c r="D29" s="172"/>
      <c r="E29" s="172"/>
      <c r="F29" s="173"/>
      <c r="G29" s="174">
        <f>ZakladDPHSni+DPHSni+ZakladDPHZakl+DPHZakl+Zaokrouhleni</f>
        <v>0</v>
      </c>
      <c r="H29" s="174"/>
      <c r="I29" s="174"/>
      <c r="J29" s="175" t="s">
        <v>70</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3" t="s">
        <v>1</v>
      </c>
      <c r="J38" s="144" t="s">
        <v>0</v>
      </c>
    </row>
    <row r="39" spans="1:10" ht="25.5" hidden="1" customHeight="1" x14ac:dyDescent="0.2">
      <c r="A39" s="134">
        <v>1</v>
      </c>
      <c r="B39" s="145" t="s">
        <v>57</v>
      </c>
      <c r="C39" s="146"/>
      <c r="D39" s="146"/>
      <c r="E39" s="146"/>
      <c r="F39" s="147">
        <f>'PS02 PS02.1 Pol'!AE101+'PS02 PS02.2 Pol'!AE95+'PS02 PS02.3 Pol'!AE25+'PS02 PS02.4 Pol'!AE27</f>
        <v>0</v>
      </c>
      <c r="G39" s="148">
        <f>'PS02 PS02.1 Pol'!AF101+'PS02 PS02.2 Pol'!AF95+'PS02 PS02.3 Pol'!AF25+'PS02 PS02.4 Pol'!AF27</f>
        <v>0</v>
      </c>
      <c r="H39" s="149"/>
      <c r="I39" s="150">
        <f>F39+G39+H39</f>
        <v>0</v>
      </c>
      <c r="J39" s="151" t="str">
        <f>IF(_xlfn.SINGLE(CenaCelkemVypocet)=0,"",I39/_xlfn.SINGLE(CenaCelkemVypocet)*100)</f>
        <v/>
      </c>
    </row>
    <row r="40" spans="1:10" ht="25.5" customHeight="1" x14ac:dyDescent="0.2">
      <c r="A40" s="134">
        <v>2</v>
      </c>
      <c r="B40" s="152"/>
      <c r="C40" s="153" t="s">
        <v>58</v>
      </c>
      <c r="D40" s="153"/>
      <c r="E40" s="153"/>
      <c r="F40" s="154"/>
      <c r="G40" s="155"/>
      <c r="H40" s="155"/>
      <c r="I40" s="156"/>
      <c r="J40" s="157"/>
    </row>
    <row r="41" spans="1:10" ht="25.5" customHeight="1" x14ac:dyDescent="0.2">
      <c r="A41" s="134">
        <v>2</v>
      </c>
      <c r="B41" s="152" t="s">
        <v>59</v>
      </c>
      <c r="C41" s="153" t="s">
        <v>60</v>
      </c>
      <c r="D41" s="153"/>
      <c r="E41" s="153"/>
      <c r="F41" s="154">
        <f>'PS02 PS02.1 Pol'!AE101+'PS02 PS02.2 Pol'!AE95+'PS02 PS02.3 Pol'!AE25+'PS02 PS02.4 Pol'!AE27</f>
        <v>0</v>
      </c>
      <c r="G41" s="155">
        <f>'PS02 PS02.1 Pol'!AF101+'PS02 PS02.2 Pol'!AF95+'PS02 PS02.3 Pol'!AF25+'PS02 PS02.4 Pol'!AF27</f>
        <v>0</v>
      </c>
      <c r="H41" s="155"/>
      <c r="I41" s="156">
        <f>F41+G41+H41</f>
        <v>0</v>
      </c>
      <c r="J41" s="157" t="str">
        <f>IF(_xlfn.SINGLE(CenaCelkemVypocet)=0,"",I41/_xlfn.SINGLE(CenaCelkemVypocet)*100)</f>
        <v/>
      </c>
    </row>
    <row r="42" spans="1:10" ht="25.5" customHeight="1" x14ac:dyDescent="0.2">
      <c r="A42" s="134">
        <v>3</v>
      </c>
      <c r="B42" s="158" t="s">
        <v>61</v>
      </c>
      <c r="C42" s="146" t="s">
        <v>62</v>
      </c>
      <c r="D42" s="146"/>
      <c r="E42" s="146"/>
      <c r="F42" s="159">
        <f>'PS02 PS02.1 Pol'!AE101</f>
        <v>0</v>
      </c>
      <c r="G42" s="149">
        <f>'PS02 PS02.1 Pol'!AF101</f>
        <v>0</v>
      </c>
      <c r="H42" s="149"/>
      <c r="I42" s="150">
        <f>F42+G42+H42</f>
        <v>0</v>
      </c>
      <c r="J42" s="151" t="str">
        <f>IF(_xlfn.SINGLE(CenaCelkemVypocet)=0,"",I42/_xlfn.SINGLE(CenaCelkemVypocet)*100)</f>
        <v/>
      </c>
    </row>
    <row r="43" spans="1:10" ht="25.5" customHeight="1" x14ac:dyDescent="0.2">
      <c r="A43" s="134">
        <v>3</v>
      </c>
      <c r="B43" s="158" t="s">
        <v>63</v>
      </c>
      <c r="C43" s="146" t="s">
        <v>64</v>
      </c>
      <c r="D43" s="146"/>
      <c r="E43" s="146"/>
      <c r="F43" s="159">
        <f>'PS02 PS02.2 Pol'!AE95</f>
        <v>0</v>
      </c>
      <c r="G43" s="149">
        <f>'PS02 PS02.2 Pol'!AF95</f>
        <v>0</v>
      </c>
      <c r="H43" s="149"/>
      <c r="I43" s="150">
        <f>F43+G43+H43</f>
        <v>0</v>
      </c>
      <c r="J43" s="151" t="str">
        <f>IF(_xlfn.SINGLE(CenaCelkemVypocet)=0,"",I43/_xlfn.SINGLE(CenaCelkemVypocet)*100)</f>
        <v/>
      </c>
    </row>
    <row r="44" spans="1:10" ht="25.5" customHeight="1" x14ac:dyDescent="0.2">
      <c r="A44" s="134">
        <v>3</v>
      </c>
      <c r="B44" s="158" t="s">
        <v>65</v>
      </c>
      <c r="C44" s="146" t="s">
        <v>66</v>
      </c>
      <c r="D44" s="146"/>
      <c r="E44" s="146"/>
      <c r="F44" s="159">
        <f>'PS02 PS02.3 Pol'!AE25</f>
        <v>0</v>
      </c>
      <c r="G44" s="149">
        <f>'PS02 PS02.3 Pol'!AF25</f>
        <v>0</v>
      </c>
      <c r="H44" s="149"/>
      <c r="I44" s="150">
        <f>F44+G44+H44</f>
        <v>0</v>
      </c>
      <c r="J44" s="151" t="str">
        <f>IF(_xlfn.SINGLE(CenaCelkemVypocet)=0,"",I44/_xlfn.SINGLE(CenaCelkemVypocet)*100)</f>
        <v/>
      </c>
    </row>
    <row r="45" spans="1:10" ht="25.5" customHeight="1" x14ac:dyDescent="0.2">
      <c r="A45" s="134">
        <v>3</v>
      </c>
      <c r="B45" s="158" t="s">
        <v>67</v>
      </c>
      <c r="C45" s="146" t="s">
        <v>68</v>
      </c>
      <c r="D45" s="146"/>
      <c r="E45" s="146"/>
      <c r="F45" s="159">
        <f>'PS02 PS02.4 Pol'!AE27</f>
        <v>0</v>
      </c>
      <c r="G45" s="149">
        <f>'PS02 PS02.4 Pol'!AF27</f>
        <v>0</v>
      </c>
      <c r="H45" s="149"/>
      <c r="I45" s="150">
        <f>F45+G45+H45</f>
        <v>0</v>
      </c>
      <c r="J45" s="151" t="str">
        <f>IF(_xlfn.SINGLE(CenaCelkemVypocet)=0,"",I45/_xlfn.SINGLE(CenaCelkemVypocet)*100)</f>
        <v/>
      </c>
    </row>
    <row r="46" spans="1:10" ht="25.5" customHeight="1" x14ac:dyDescent="0.2">
      <c r="A46" s="134"/>
      <c r="B46" s="160" t="s">
        <v>69</v>
      </c>
      <c r="C46" s="161"/>
      <c r="D46" s="161"/>
      <c r="E46" s="161"/>
      <c r="F46" s="162">
        <f>SUMIF(A39:A45,"=1",F39:F45)</f>
        <v>0</v>
      </c>
      <c r="G46" s="163">
        <f>SUMIF(A39:A45,"=1",G39:G45)</f>
        <v>0</v>
      </c>
      <c r="H46" s="163">
        <f>SUMIF(A39:A45,"=1",H39:H45)</f>
        <v>0</v>
      </c>
      <c r="I46" s="164">
        <f>SUMIF(A39:A45,"=1",I39:I45)</f>
        <v>0</v>
      </c>
      <c r="J46" s="165">
        <f>SUMIF(A39:A45,"=1",J39:J45)</f>
        <v>0</v>
      </c>
    </row>
    <row r="48" spans="1:10" x14ac:dyDescent="0.2">
      <c r="A48" t="s">
        <v>71</v>
      </c>
      <c r="B48" t="s">
        <v>72</v>
      </c>
    </row>
    <row r="49" spans="1:10" x14ac:dyDescent="0.2">
      <c r="A49" t="s">
        <v>73</v>
      </c>
      <c r="B49" t="s">
        <v>74</v>
      </c>
    </row>
    <row r="50" spans="1:10" x14ac:dyDescent="0.2">
      <c r="A50" t="s">
        <v>75</v>
      </c>
      <c r="B50" t="s">
        <v>76</v>
      </c>
    </row>
    <row r="51" spans="1:10" x14ac:dyDescent="0.2">
      <c r="A51" t="s">
        <v>75</v>
      </c>
      <c r="B51" t="s">
        <v>77</v>
      </c>
    </row>
    <row r="52" spans="1:10" x14ac:dyDescent="0.2">
      <c r="A52" t="s">
        <v>75</v>
      </c>
      <c r="B52" t="s">
        <v>78</v>
      </c>
    </row>
    <row r="53" spans="1:10" x14ac:dyDescent="0.2">
      <c r="A53" t="s">
        <v>75</v>
      </c>
      <c r="B53" t="s">
        <v>79</v>
      </c>
    </row>
    <row r="56" spans="1:10" ht="15.75" x14ac:dyDescent="0.25">
      <c r="B56" s="176" t="s">
        <v>80</v>
      </c>
    </row>
    <row r="58" spans="1:10" ht="25.5" customHeight="1" x14ac:dyDescent="0.2">
      <c r="A58" s="178"/>
      <c r="B58" s="181" t="s">
        <v>17</v>
      </c>
      <c r="C58" s="181" t="s">
        <v>5</v>
      </c>
      <c r="D58" s="182"/>
      <c r="E58" s="182"/>
      <c r="F58" s="183" t="s">
        <v>81</v>
      </c>
      <c r="G58" s="183"/>
      <c r="H58" s="183"/>
      <c r="I58" s="183" t="s">
        <v>29</v>
      </c>
      <c r="J58" s="183" t="s">
        <v>0</v>
      </c>
    </row>
    <row r="59" spans="1:10" ht="36.75" customHeight="1" x14ac:dyDescent="0.2">
      <c r="A59" s="179"/>
      <c r="B59" s="184" t="s">
        <v>82</v>
      </c>
      <c r="C59" s="185" t="s">
        <v>83</v>
      </c>
      <c r="D59" s="186"/>
      <c r="E59" s="186"/>
      <c r="F59" s="193" t="s">
        <v>24</v>
      </c>
      <c r="G59" s="194"/>
      <c r="H59" s="194"/>
      <c r="I59" s="194">
        <f>'PS02 PS02.2 Pol'!G8</f>
        <v>0</v>
      </c>
      <c r="J59" s="190" t="str">
        <f>IF(I67=0,"",I59/I67*100)</f>
        <v/>
      </c>
    </row>
    <row r="60" spans="1:10" ht="36.75" customHeight="1" x14ac:dyDescent="0.2">
      <c r="A60" s="179"/>
      <c r="B60" s="184" t="s">
        <v>84</v>
      </c>
      <c r="C60" s="185" t="s">
        <v>85</v>
      </c>
      <c r="D60" s="186"/>
      <c r="E60" s="186"/>
      <c r="F60" s="193" t="s">
        <v>24</v>
      </c>
      <c r="G60" s="194"/>
      <c r="H60" s="194"/>
      <c r="I60" s="194">
        <f>'PS02 PS02.2 Pol'!G19</f>
        <v>0</v>
      </c>
      <c r="J60" s="190" t="str">
        <f>IF(I67=0,"",I60/I67*100)</f>
        <v/>
      </c>
    </row>
    <row r="61" spans="1:10" ht="36.75" customHeight="1" x14ac:dyDescent="0.2">
      <c r="A61" s="179"/>
      <c r="B61" s="184" t="s">
        <v>86</v>
      </c>
      <c r="C61" s="185" t="s">
        <v>87</v>
      </c>
      <c r="D61" s="186"/>
      <c r="E61" s="186"/>
      <c r="F61" s="193" t="s">
        <v>24</v>
      </c>
      <c r="G61" s="194"/>
      <c r="H61" s="194"/>
      <c r="I61" s="194">
        <f>'PS02 PS02.2 Pol'!G43</f>
        <v>0</v>
      </c>
      <c r="J61" s="190" t="str">
        <f>IF(I67=0,"",I61/I67*100)</f>
        <v/>
      </c>
    </row>
    <row r="62" spans="1:10" ht="36.75" customHeight="1" x14ac:dyDescent="0.2">
      <c r="A62" s="179"/>
      <c r="B62" s="184" t="s">
        <v>88</v>
      </c>
      <c r="C62" s="185" t="s">
        <v>89</v>
      </c>
      <c r="D62" s="186"/>
      <c r="E62" s="186"/>
      <c r="F62" s="193" t="s">
        <v>26</v>
      </c>
      <c r="G62" s="194"/>
      <c r="H62" s="194"/>
      <c r="I62" s="194">
        <f>'PS02 PS02.1 Pol'!G8+'PS02 PS02.2 Pol'!G92+'PS02 PS02.4 Pol'!G8</f>
        <v>0</v>
      </c>
      <c r="J62" s="190" t="str">
        <f>IF(I67=0,"",I62/I67*100)</f>
        <v/>
      </c>
    </row>
    <row r="63" spans="1:10" ht="36.75" customHeight="1" x14ac:dyDescent="0.2">
      <c r="A63" s="179"/>
      <c r="B63" s="184" t="s">
        <v>90</v>
      </c>
      <c r="C63" s="185" t="s">
        <v>91</v>
      </c>
      <c r="D63" s="186"/>
      <c r="E63" s="186"/>
      <c r="F63" s="193" t="s">
        <v>26</v>
      </c>
      <c r="G63" s="194"/>
      <c r="H63" s="194"/>
      <c r="I63" s="194">
        <f>'PS02 PS02.1 Pol'!G89</f>
        <v>0</v>
      </c>
      <c r="J63" s="190" t="str">
        <f>IF(I67=0,"",I63/I67*100)</f>
        <v/>
      </c>
    </row>
    <row r="64" spans="1:10" ht="36.75" customHeight="1" x14ac:dyDescent="0.2">
      <c r="A64" s="179"/>
      <c r="B64" s="184" t="s">
        <v>92</v>
      </c>
      <c r="C64" s="185" t="s">
        <v>93</v>
      </c>
      <c r="D64" s="186"/>
      <c r="E64" s="186"/>
      <c r="F64" s="193" t="s">
        <v>26</v>
      </c>
      <c r="G64" s="194"/>
      <c r="H64" s="194"/>
      <c r="I64" s="194">
        <f>'PS02 PS02.1 Pol'!G92+'PS02 PS02.3 Pol'!G8</f>
        <v>0</v>
      </c>
      <c r="J64" s="190" t="str">
        <f>IF(I67=0,"",I64/I67*100)</f>
        <v/>
      </c>
    </row>
    <row r="65" spans="1:10" ht="36.75" customHeight="1" x14ac:dyDescent="0.2">
      <c r="A65" s="179"/>
      <c r="B65" s="184" t="s">
        <v>82</v>
      </c>
      <c r="C65" s="185" t="s">
        <v>94</v>
      </c>
      <c r="D65" s="186"/>
      <c r="E65" s="186"/>
      <c r="F65" s="193" t="s">
        <v>26</v>
      </c>
      <c r="G65" s="194"/>
      <c r="H65" s="194"/>
      <c r="I65" s="194">
        <f>'PS02 PS02.1 Pol'!G95</f>
        <v>0</v>
      </c>
      <c r="J65" s="190" t="str">
        <f>IF(I67=0,"",I65/I67*100)</f>
        <v/>
      </c>
    </row>
    <row r="66" spans="1:10" ht="36.75" customHeight="1" x14ac:dyDescent="0.2">
      <c r="A66" s="179"/>
      <c r="B66" s="184" t="s">
        <v>95</v>
      </c>
      <c r="C66" s="185" t="s">
        <v>96</v>
      </c>
      <c r="D66" s="186"/>
      <c r="E66" s="186"/>
      <c r="F66" s="193" t="s">
        <v>95</v>
      </c>
      <c r="G66" s="194"/>
      <c r="H66" s="194"/>
      <c r="I66" s="194">
        <f>'PS02 PS02.3 Pol'!G19+'PS02 PS02.4 Pol'!G24</f>
        <v>0</v>
      </c>
      <c r="J66" s="190" t="str">
        <f>IF(I67=0,"",I66/I67*100)</f>
        <v/>
      </c>
    </row>
    <row r="67" spans="1:10" ht="25.5" customHeight="1" x14ac:dyDescent="0.2">
      <c r="A67" s="180"/>
      <c r="B67" s="187" t="s">
        <v>1</v>
      </c>
      <c r="C67" s="188"/>
      <c r="D67" s="189"/>
      <c r="E67" s="189"/>
      <c r="F67" s="195"/>
      <c r="G67" s="196"/>
      <c r="H67" s="196"/>
      <c r="I67" s="196">
        <f>SUM(I59:I66)</f>
        <v>0</v>
      </c>
      <c r="J67" s="191">
        <f>SUM(J59:J66)</f>
        <v>0</v>
      </c>
    </row>
    <row r="68" spans="1:10" x14ac:dyDescent="0.2">
      <c r="F68" s="133"/>
      <c r="G68" s="133"/>
      <c r="H68" s="133"/>
      <c r="I68" s="133"/>
      <c r="J68" s="192"/>
    </row>
    <row r="69" spans="1:10" x14ac:dyDescent="0.2">
      <c r="F69" s="133"/>
      <c r="G69" s="133"/>
      <c r="H69" s="133"/>
      <c r="I69" s="133"/>
      <c r="J69" s="192"/>
    </row>
    <row r="70" spans="1:10" x14ac:dyDescent="0.2">
      <c r="F70" s="133"/>
      <c r="G70" s="133"/>
      <c r="H70" s="133"/>
      <c r="I70" s="133"/>
      <c r="J70" s="192"/>
    </row>
  </sheetData>
  <sheetProtection algorithmName="SHA-512" hashValue="1DCwRg6r/YISNS9qBKBdXDvsbjdxHRfkV8Y+WtV58F5P4bEzTB3RL6yOES05aax2sPtks0CsRCYEI6ro8oeIkw==" saltValue="0YUjzQc29WwkWVUbMTw6Y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7">
    <mergeCell ref="C66:E66"/>
    <mergeCell ref="C61:E61"/>
    <mergeCell ref="C62:E62"/>
    <mergeCell ref="C63:E63"/>
    <mergeCell ref="C64:E64"/>
    <mergeCell ref="C65:E65"/>
    <mergeCell ref="C44:E44"/>
    <mergeCell ref="C45:E45"/>
    <mergeCell ref="B46:E46"/>
    <mergeCell ref="C59:E59"/>
    <mergeCell ref="C60:E6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6</v>
      </c>
      <c r="B1" s="100"/>
      <c r="C1" s="101"/>
      <c r="D1" s="100"/>
      <c r="E1" s="100"/>
      <c r="F1" s="100"/>
      <c r="G1" s="100"/>
    </row>
    <row r="2" spans="1:7" ht="24.95" customHeight="1" x14ac:dyDescent="0.2">
      <c r="A2" s="49" t="s">
        <v>7</v>
      </c>
      <c r="B2" s="48"/>
      <c r="C2" s="102"/>
      <c r="D2" s="102"/>
      <c r="E2" s="102"/>
      <c r="F2" s="102"/>
      <c r="G2" s="103"/>
    </row>
    <row r="3" spans="1:7" ht="24.95" customHeight="1" x14ac:dyDescent="0.2">
      <c r="A3" s="49" t="s">
        <v>8</v>
      </c>
      <c r="B3" s="48"/>
      <c r="C3" s="102"/>
      <c r="D3" s="102"/>
      <c r="E3" s="102"/>
      <c r="F3" s="102"/>
      <c r="G3" s="103"/>
    </row>
    <row r="4" spans="1:7" ht="24.95" customHeight="1" x14ac:dyDescent="0.2">
      <c r="A4" s="49" t="s">
        <v>9</v>
      </c>
      <c r="B4" s="48"/>
      <c r="C4" s="102"/>
      <c r="D4" s="102"/>
      <c r="E4" s="102"/>
      <c r="F4" s="102"/>
      <c r="G4" s="103"/>
    </row>
    <row r="5" spans="1:7" x14ac:dyDescent="0.2">
      <c r="B5" s="4"/>
      <c r="C5" s="5"/>
      <c r="D5" s="6"/>
    </row>
  </sheetData>
  <sheetProtection algorithmName="SHA-512" hashValue="62AqY8t8tMnJxEY3LlxKgQkb8qE1JTV5FYrErtoz5q1hIScza+1PftJIKc90Ee7PBxid3XZ4V+OpQJTzFWlvHA==" saltValue="gNqCnOVXTyS42XKKPIqkN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C80EF-BE4E-4653-AA56-B72C0CE32F5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98</v>
      </c>
      <c r="B1" s="198"/>
      <c r="C1" s="198"/>
      <c r="D1" s="198"/>
      <c r="E1" s="198"/>
      <c r="F1" s="198"/>
      <c r="G1" s="198"/>
      <c r="AG1" t="s">
        <v>99</v>
      </c>
    </row>
    <row r="2" spans="1:60" ht="24.95" customHeight="1" x14ac:dyDescent="0.2">
      <c r="A2" s="199" t="s">
        <v>7</v>
      </c>
      <c r="B2" s="48" t="s">
        <v>43</v>
      </c>
      <c r="C2" s="202" t="s">
        <v>44</v>
      </c>
      <c r="D2" s="200"/>
      <c r="E2" s="200"/>
      <c r="F2" s="200"/>
      <c r="G2" s="201"/>
      <c r="AG2" t="s">
        <v>100</v>
      </c>
    </row>
    <row r="3" spans="1:60" ht="24.95" customHeight="1" x14ac:dyDescent="0.2">
      <c r="A3" s="199" t="s">
        <v>8</v>
      </c>
      <c r="B3" s="48" t="s">
        <v>59</v>
      </c>
      <c r="C3" s="202" t="s">
        <v>60</v>
      </c>
      <c r="D3" s="200"/>
      <c r="E3" s="200"/>
      <c r="F3" s="200"/>
      <c r="G3" s="201"/>
      <c r="AC3" s="177" t="s">
        <v>100</v>
      </c>
      <c r="AG3" t="s">
        <v>101</v>
      </c>
    </row>
    <row r="4" spans="1:60" ht="24.95" customHeight="1" x14ac:dyDescent="0.2">
      <c r="A4" s="203" t="s">
        <v>9</v>
      </c>
      <c r="B4" s="204" t="s">
        <v>61</v>
      </c>
      <c r="C4" s="205" t="s">
        <v>62</v>
      </c>
      <c r="D4" s="206"/>
      <c r="E4" s="206"/>
      <c r="F4" s="206"/>
      <c r="G4" s="207"/>
      <c r="AG4" t="s">
        <v>102</v>
      </c>
    </row>
    <row r="5" spans="1:60" x14ac:dyDescent="0.2">
      <c r="D5" s="10"/>
    </row>
    <row r="6" spans="1:60" ht="38.25" x14ac:dyDescent="0.2">
      <c r="A6" s="209" t="s">
        <v>103</v>
      </c>
      <c r="B6" s="211" t="s">
        <v>104</v>
      </c>
      <c r="C6" s="211" t="s">
        <v>105</v>
      </c>
      <c r="D6" s="210" t="s">
        <v>106</v>
      </c>
      <c r="E6" s="209" t="s">
        <v>107</v>
      </c>
      <c r="F6" s="208" t="s">
        <v>108</v>
      </c>
      <c r="G6" s="209" t="s">
        <v>29</v>
      </c>
      <c r="H6" s="212" t="s">
        <v>30</v>
      </c>
      <c r="I6" s="212" t="s">
        <v>109</v>
      </c>
      <c r="J6" s="212" t="s">
        <v>31</v>
      </c>
      <c r="K6" s="212" t="s">
        <v>110</v>
      </c>
      <c r="L6" s="212" t="s">
        <v>111</v>
      </c>
      <c r="M6" s="212" t="s">
        <v>112</v>
      </c>
      <c r="N6" s="212" t="s">
        <v>113</v>
      </c>
      <c r="O6" s="212" t="s">
        <v>114</v>
      </c>
      <c r="P6" s="212" t="s">
        <v>115</v>
      </c>
      <c r="Q6" s="212" t="s">
        <v>116</v>
      </c>
      <c r="R6" s="212" t="s">
        <v>117</v>
      </c>
      <c r="S6" s="212" t="s">
        <v>118</v>
      </c>
      <c r="T6" s="212" t="s">
        <v>119</v>
      </c>
      <c r="U6" s="212" t="s">
        <v>120</v>
      </c>
      <c r="V6" s="212" t="s">
        <v>121</v>
      </c>
      <c r="W6" s="212" t="s">
        <v>122</v>
      </c>
      <c r="X6" s="212" t="s">
        <v>123</v>
      </c>
      <c r="Y6" s="212" t="s">
        <v>124</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7" t="s">
        <v>125</v>
      </c>
      <c r="B8" s="228" t="s">
        <v>88</v>
      </c>
      <c r="C8" s="253" t="s">
        <v>89</v>
      </c>
      <c r="D8" s="229"/>
      <c r="E8" s="230"/>
      <c r="F8" s="231"/>
      <c r="G8" s="231">
        <f>SUMIF(AG9:AG88,"&lt;&gt;NOR",G9:G88)</f>
        <v>0</v>
      </c>
      <c r="H8" s="231"/>
      <c r="I8" s="231">
        <f>SUM(I9:I88)</f>
        <v>0</v>
      </c>
      <c r="J8" s="231"/>
      <c r="K8" s="231">
        <f>SUM(K9:K88)</f>
        <v>0</v>
      </c>
      <c r="L8" s="231"/>
      <c r="M8" s="231">
        <f>SUM(M9:M88)</f>
        <v>0</v>
      </c>
      <c r="N8" s="230"/>
      <c r="O8" s="230">
        <f>SUM(O9:O88)</f>
        <v>0.24000000000000005</v>
      </c>
      <c r="P8" s="230"/>
      <c r="Q8" s="230">
        <f>SUM(Q9:Q88)</f>
        <v>0</v>
      </c>
      <c r="R8" s="231"/>
      <c r="S8" s="231"/>
      <c r="T8" s="232"/>
      <c r="U8" s="226"/>
      <c r="V8" s="226">
        <f>SUM(V9:V88)</f>
        <v>273.7</v>
      </c>
      <c r="W8" s="226"/>
      <c r="X8" s="226"/>
      <c r="Y8" s="226"/>
      <c r="AG8" t="s">
        <v>126</v>
      </c>
    </row>
    <row r="9" spans="1:60" ht="22.5" outlineLevel="1" x14ac:dyDescent="0.2">
      <c r="A9" s="244">
        <v>1</v>
      </c>
      <c r="B9" s="245" t="s">
        <v>127</v>
      </c>
      <c r="C9" s="254" t="s">
        <v>128</v>
      </c>
      <c r="D9" s="246" t="s">
        <v>129</v>
      </c>
      <c r="E9" s="247">
        <v>10</v>
      </c>
      <c r="F9" s="248"/>
      <c r="G9" s="249">
        <f>ROUND(E9*F9,2)</f>
        <v>0</v>
      </c>
      <c r="H9" s="248"/>
      <c r="I9" s="249">
        <f>ROUND(E9*H9,2)</f>
        <v>0</v>
      </c>
      <c r="J9" s="248"/>
      <c r="K9" s="249">
        <f>ROUND(E9*J9,2)</f>
        <v>0</v>
      </c>
      <c r="L9" s="249">
        <v>21</v>
      </c>
      <c r="M9" s="249">
        <f>G9*(1+L9/100)</f>
        <v>0</v>
      </c>
      <c r="N9" s="247">
        <v>8.0000000000000004E-4</v>
      </c>
      <c r="O9" s="247">
        <f>ROUND(E9*N9,2)</f>
        <v>0.01</v>
      </c>
      <c r="P9" s="247">
        <v>0</v>
      </c>
      <c r="Q9" s="247">
        <f>ROUND(E9*P9,2)</f>
        <v>0</v>
      </c>
      <c r="R9" s="249" t="s">
        <v>88</v>
      </c>
      <c r="S9" s="249" t="s">
        <v>130</v>
      </c>
      <c r="T9" s="250" t="s">
        <v>131</v>
      </c>
      <c r="U9" s="223">
        <v>6.5000000000000002E-2</v>
      </c>
      <c r="V9" s="223">
        <f>ROUND(E9*U9,2)</f>
        <v>0.65</v>
      </c>
      <c r="W9" s="223"/>
      <c r="X9" s="223" t="s">
        <v>132</v>
      </c>
      <c r="Y9" s="223" t="s">
        <v>133</v>
      </c>
      <c r="Z9" s="213"/>
      <c r="AA9" s="213"/>
      <c r="AB9" s="213"/>
      <c r="AC9" s="213"/>
      <c r="AD9" s="213"/>
      <c r="AE9" s="213"/>
      <c r="AF9" s="213"/>
      <c r="AG9" s="213" t="s">
        <v>134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44">
        <v>2</v>
      </c>
      <c r="B10" s="245" t="s">
        <v>135</v>
      </c>
      <c r="C10" s="254" t="s">
        <v>136</v>
      </c>
      <c r="D10" s="246" t="s">
        <v>129</v>
      </c>
      <c r="E10" s="247">
        <v>70</v>
      </c>
      <c r="F10" s="248"/>
      <c r="G10" s="249">
        <f>ROUND(E10*F10,2)</f>
        <v>0</v>
      </c>
      <c r="H10" s="248"/>
      <c r="I10" s="249">
        <f>ROUND(E10*H10,2)</f>
        <v>0</v>
      </c>
      <c r="J10" s="248"/>
      <c r="K10" s="249">
        <f>ROUND(E10*J10,2)</f>
        <v>0</v>
      </c>
      <c r="L10" s="249">
        <v>21</v>
      </c>
      <c r="M10" s="249">
        <f>G10*(1+L10/100)</f>
        <v>0</v>
      </c>
      <c r="N10" s="247">
        <v>0</v>
      </c>
      <c r="O10" s="247">
        <f>ROUND(E10*N10,2)</f>
        <v>0</v>
      </c>
      <c r="P10" s="247">
        <v>0</v>
      </c>
      <c r="Q10" s="247">
        <f>ROUND(E10*P10,2)</f>
        <v>0</v>
      </c>
      <c r="R10" s="249" t="s">
        <v>88</v>
      </c>
      <c r="S10" s="249" t="s">
        <v>130</v>
      </c>
      <c r="T10" s="250" t="s">
        <v>131</v>
      </c>
      <c r="U10" s="223">
        <v>5.0959999999999998E-2</v>
      </c>
      <c r="V10" s="223">
        <f>ROUND(E10*U10,2)</f>
        <v>3.57</v>
      </c>
      <c r="W10" s="223"/>
      <c r="X10" s="223" t="s">
        <v>132</v>
      </c>
      <c r="Y10" s="223" t="s">
        <v>133</v>
      </c>
      <c r="Z10" s="213"/>
      <c r="AA10" s="213"/>
      <c r="AB10" s="213"/>
      <c r="AC10" s="213"/>
      <c r="AD10" s="213"/>
      <c r="AE10" s="213"/>
      <c r="AF10" s="213"/>
      <c r="AG10" s="213" t="s">
        <v>134</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ht="56.25" outlineLevel="1" x14ac:dyDescent="0.2">
      <c r="A11" s="237">
        <v>3</v>
      </c>
      <c r="B11" s="238" t="s">
        <v>137</v>
      </c>
      <c r="C11" s="255" t="s">
        <v>138</v>
      </c>
      <c r="D11" s="239" t="s">
        <v>129</v>
      </c>
      <c r="E11" s="240">
        <v>73.5</v>
      </c>
      <c r="F11" s="241"/>
      <c r="G11" s="242">
        <f>ROUND(E11*F11,2)</f>
        <v>0</v>
      </c>
      <c r="H11" s="241"/>
      <c r="I11" s="242">
        <f>ROUND(E11*H11,2)</f>
        <v>0</v>
      </c>
      <c r="J11" s="241"/>
      <c r="K11" s="242">
        <f>ROUND(E11*J11,2)</f>
        <v>0</v>
      </c>
      <c r="L11" s="242">
        <v>21</v>
      </c>
      <c r="M11" s="242">
        <f>G11*(1+L11/100)</f>
        <v>0</v>
      </c>
      <c r="N11" s="240">
        <v>2.9999999999999997E-4</v>
      </c>
      <c r="O11" s="240">
        <f>ROUND(E11*N11,2)</f>
        <v>0.02</v>
      </c>
      <c r="P11" s="240">
        <v>0</v>
      </c>
      <c r="Q11" s="240">
        <f>ROUND(E11*P11,2)</f>
        <v>0</v>
      </c>
      <c r="R11" s="242" t="s">
        <v>139</v>
      </c>
      <c r="S11" s="242" t="s">
        <v>130</v>
      </c>
      <c r="T11" s="243" t="s">
        <v>131</v>
      </c>
      <c r="U11" s="223">
        <v>0</v>
      </c>
      <c r="V11" s="223">
        <f>ROUND(E11*U11,2)</f>
        <v>0</v>
      </c>
      <c r="W11" s="223"/>
      <c r="X11" s="223" t="s">
        <v>140</v>
      </c>
      <c r="Y11" s="223" t="s">
        <v>133</v>
      </c>
      <c r="Z11" s="213"/>
      <c r="AA11" s="213"/>
      <c r="AB11" s="213"/>
      <c r="AC11" s="213"/>
      <c r="AD11" s="213"/>
      <c r="AE11" s="213"/>
      <c r="AF11" s="213"/>
      <c r="AG11" s="213" t="s">
        <v>141</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56" t="s">
        <v>142</v>
      </c>
      <c r="D12" s="224"/>
      <c r="E12" s="225">
        <v>73.5</v>
      </c>
      <c r="F12" s="223"/>
      <c r="G12" s="223"/>
      <c r="H12" s="223"/>
      <c r="I12" s="223"/>
      <c r="J12" s="223"/>
      <c r="K12" s="223"/>
      <c r="L12" s="223"/>
      <c r="M12" s="223"/>
      <c r="N12" s="222"/>
      <c r="O12" s="222"/>
      <c r="P12" s="222"/>
      <c r="Q12" s="222"/>
      <c r="R12" s="223"/>
      <c r="S12" s="223"/>
      <c r="T12" s="223"/>
      <c r="U12" s="223"/>
      <c r="V12" s="223"/>
      <c r="W12" s="223"/>
      <c r="X12" s="223"/>
      <c r="Y12" s="223"/>
      <c r="Z12" s="213"/>
      <c r="AA12" s="213"/>
      <c r="AB12" s="213"/>
      <c r="AC12" s="213"/>
      <c r="AD12" s="213"/>
      <c r="AE12" s="213"/>
      <c r="AF12" s="213"/>
      <c r="AG12" s="213" t="s">
        <v>143</v>
      </c>
      <c r="AH12" s="213">
        <v>5</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4">
        <v>4</v>
      </c>
      <c r="B13" s="245" t="s">
        <v>144</v>
      </c>
      <c r="C13" s="254" t="s">
        <v>145</v>
      </c>
      <c r="D13" s="246" t="s">
        <v>129</v>
      </c>
      <c r="E13" s="247">
        <v>25</v>
      </c>
      <c r="F13" s="248"/>
      <c r="G13" s="249">
        <f>ROUND(E13*F13,2)</f>
        <v>0</v>
      </c>
      <c r="H13" s="248"/>
      <c r="I13" s="249">
        <f>ROUND(E13*H13,2)</f>
        <v>0</v>
      </c>
      <c r="J13" s="248"/>
      <c r="K13" s="249">
        <f>ROUND(E13*J13,2)</f>
        <v>0</v>
      </c>
      <c r="L13" s="249">
        <v>21</v>
      </c>
      <c r="M13" s="249">
        <f>G13*(1+L13/100)</f>
        <v>0</v>
      </c>
      <c r="N13" s="247">
        <v>0</v>
      </c>
      <c r="O13" s="247">
        <f>ROUND(E13*N13,2)</f>
        <v>0</v>
      </c>
      <c r="P13" s="247">
        <v>0</v>
      </c>
      <c r="Q13" s="247">
        <f>ROUND(E13*P13,2)</f>
        <v>0</v>
      </c>
      <c r="R13" s="249" t="s">
        <v>88</v>
      </c>
      <c r="S13" s="249" t="s">
        <v>130</v>
      </c>
      <c r="T13" s="250" t="s">
        <v>131</v>
      </c>
      <c r="U13" s="223">
        <v>5.0959999999999998E-2</v>
      </c>
      <c r="V13" s="223">
        <f>ROUND(E13*U13,2)</f>
        <v>1.27</v>
      </c>
      <c r="W13" s="223"/>
      <c r="X13" s="223" t="s">
        <v>132</v>
      </c>
      <c r="Y13" s="223" t="s">
        <v>133</v>
      </c>
      <c r="Z13" s="213"/>
      <c r="AA13" s="213"/>
      <c r="AB13" s="213"/>
      <c r="AC13" s="213"/>
      <c r="AD13" s="213"/>
      <c r="AE13" s="213"/>
      <c r="AF13" s="213"/>
      <c r="AG13" s="213" t="s">
        <v>134</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56.25" outlineLevel="1" x14ac:dyDescent="0.2">
      <c r="A14" s="237">
        <v>5</v>
      </c>
      <c r="B14" s="238" t="s">
        <v>146</v>
      </c>
      <c r="C14" s="255" t="s">
        <v>147</v>
      </c>
      <c r="D14" s="239" t="s">
        <v>129</v>
      </c>
      <c r="E14" s="240">
        <v>189</v>
      </c>
      <c r="F14" s="241"/>
      <c r="G14" s="242">
        <f>ROUND(E14*F14,2)</f>
        <v>0</v>
      </c>
      <c r="H14" s="241"/>
      <c r="I14" s="242">
        <f>ROUND(E14*H14,2)</f>
        <v>0</v>
      </c>
      <c r="J14" s="241"/>
      <c r="K14" s="242">
        <f>ROUND(E14*J14,2)</f>
        <v>0</v>
      </c>
      <c r="L14" s="242">
        <v>21</v>
      </c>
      <c r="M14" s="242">
        <f>G14*(1+L14/100)</f>
        <v>0</v>
      </c>
      <c r="N14" s="240">
        <v>2.0000000000000001E-4</v>
      </c>
      <c r="O14" s="240">
        <f>ROUND(E14*N14,2)</f>
        <v>0.04</v>
      </c>
      <c r="P14" s="240">
        <v>0</v>
      </c>
      <c r="Q14" s="240">
        <f>ROUND(E14*P14,2)</f>
        <v>0</v>
      </c>
      <c r="R14" s="242" t="s">
        <v>139</v>
      </c>
      <c r="S14" s="242" t="s">
        <v>130</v>
      </c>
      <c r="T14" s="243" t="s">
        <v>131</v>
      </c>
      <c r="U14" s="223">
        <v>0</v>
      </c>
      <c r="V14" s="223">
        <f>ROUND(E14*U14,2)</f>
        <v>0</v>
      </c>
      <c r="W14" s="223"/>
      <c r="X14" s="223" t="s">
        <v>140</v>
      </c>
      <c r="Y14" s="223" t="s">
        <v>133</v>
      </c>
      <c r="Z14" s="213"/>
      <c r="AA14" s="213"/>
      <c r="AB14" s="213"/>
      <c r="AC14" s="213"/>
      <c r="AD14" s="213"/>
      <c r="AE14" s="213"/>
      <c r="AF14" s="213"/>
      <c r="AG14" s="213" t="s">
        <v>141</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56" t="s">
        <v>148</v>
      </c>
      <c r="D15" s="224"/>
      <c r="E15" s="225">
        <v>189</v>
      </c>
      <c r="F15" s="223"/>
      <c r="G15" s="223"/>
      <c r="H15" s="223"/>
      <c r="I15" s="223"/>
      <c r="J15" s="223"/>
      <c r="K15" s="223"/>
      <c r="L15" s="223"/>
      <c r="M15" s="223"/>
      <c r="N15" s="222"/>
      <c r="O15" s="222"/>
      <c r="P15" s="222"/>
      <c r="Q15" s="222"/>
      <c r="R15" s="223"/>
      <c r="S15" s="223"/>
      <c r="T15" s="223"/>
      <c r="U15" s="223"/>
      <c r="V15" s="223"/>
      <c r="W15" s="223"/>
      <c r="X15" s="223"/>
      <c r="Y15" s="223"/>
      <c r="Z15" s="213"/>
      <c r="AA15" s="213"/>
      <c r="AB15" s="213"/>
      <c r="AC15" s="213"/>
      <c r="AD15" s="213"/>
      <c r="AE15" s="213"/>
      <c r="AF15" s="213"/>
      <c r="AG15" s="213" t="s">
        <v>143</v>
      </c>
      <c r="AH15" s="213">
        <v>5</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4">
        <v>6</v>
      </c>
      <c r="B16" s="245" t="s">
        <v>149</v>
      </c>
      <c r="C16" s="254" t="s">
        <v>150</v>
      </c>
      <c r="D16" s="246" t="s">
        <v>129</v>
      </c>
      <c r="E16" s="247">
        <v>180</v>
      </c>
      <c r="F16" s="248"/>
      <c r="G16" s="249">
        <f>ROUND(E16*F16,2)</f>
        <v>0</v>
      </c>
      <c r="H16" s="248"/>
      <c r="I16" s="249">
        <f>ROUND(E16*H16,2)</f>
        <v>0</v>
      </c>
      <c r="J16" s="248"/>
      <c r="K16" s="249">
        <f>ROUND(E16*J16,2)</f>
        <v>0</v>
      </c>
      <c r="L16" s="249">
        <v>21</v>
      </c>
      <c r="M16" s="249">
        <f>G16*(1+L16/100)</f>
        <v>0</v>
      </c>
      <c r="N16" s="247">
        <v>0</v>
      </c>
      <c r="O16" s="247">
        <f>ROUND(E16*N16,2)</f>
        <v>0</v>
      </c>
      <c r="P16" s="247">
        <v>0</v>
      </c>
      <c r="Q16" s="247">
        <f>ROUND(E16*P16,2)</f>
        <v>0</v>
      </c>
      <c r="R16" s="249" t="s">
        <v>88</v>
      </c>
      <c r="S16" s="249" t="s">
        <v>130</v>
      </c>
      <c r="T16" s="250" t="s">
        <v>131</v>
      </c>
      <c r="U16" s="223">
        <v>5.0959999999999998E-2</v>
      </c>
      <c r="V16" s="223">
        <f>ROUND(E16*U16,2)</f>
        <v>9.17</v>
      </c>
      <c r="W16" s="223"/>
      <c r="X16" s="223" t="s">
        <v>132</v>
      </c>
      <c r="Y16" s="223" t="s">
        <v>133</v>
      </c>
      <c r="Z16" s="213"/>
      <c r="AA16" s="213"/>
      <c r="AB16" s="213"/>
      <c r="AC16" s="213"/>
      <c r="AD16" s="213"/>
      <c r="AE16" s="213"/>
      <c r="AF16" s="213"/>
      <c r="AG16" s="213" t="s">
        <v>134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56.25" outlineLevel="1" x14ac:dyDescent="0.2">
      <c r="A17" s="237">
        <v>7</v>
      </c>
      <c r="B17" s="238" t="s">
        <v>151</v>
      </c>
      <c r="C17" s="255" t="s">
        <v>152</v>
      </c>
      <c r="D17" s="239" t="s">
        <v>129</v>
      </c>
      <c r="E17" s="240">
        <v>189</v>
      </c>
      <c r="F17" s="241"/>
      <c r="G17" s="242">
        <f>ROUND(E17*F17,2)</f>
        <v>0</v>
      </c>
      <c r="H17" s="241"/>
      <c r="I17" s="242">
        <f>ROUND(E17*H17,2)</f>
        <v>0</v>
      </c>
      <c r="J17" s="241"/>
      <c r="K17" s="242">
        <f>ROUND(E17*J17,2)</f>
        <v>0</v>
      </c>
      <c r="L17" s="242">
        <v>21</v>
      </c>
      <c r="M17" s="242">
        <f>G17*(1+L17/100)</f>
        <v>0</v>
      </c>
      <c r="N17" s="240">
        <v>1.4999999999999999E-4</v>
      </c>
      <c r="O17" s="240">
        <f>ROUND(E17*N17,2)</f>
        <v>0.03</v>
      </c>
      <c r="P17" s="240">
        <v>0</v>
      </c>
      <c r="Q17" s="240">
        <f>ROUND(E17*P17,2)</f>
        <v>0</v>
      </c>
      <c r="R17" s="242" t="s">
        <v>139</v>
      </c>
      <c r="S17" s="242" t="s">
        <v>130</v>
      </c>
      <c r="T17" s="243" t="s">
        <v>131</v>
      </c>
      <c r="U17" s="223">
        <v>0</v>
      </c>
      <c r="V17" s="223">
        <f>ROUND(E17*U17,2)</f>
        <v>0</v>
      </c>
      <c r="W17" s="223"/>
      <c r="X17" s="223" t="s">
        <v>140</v>
      </c>
      <c r="Y17" s="223" t="s">
        <v>133</v>
      </c>
      <c r="Z17" s="213"/>
      <c r="AA17" s="213"/>
      <c r="AB17" s="213"/>
      <c r="AC17" s="213"/>
      <c r="AD17" s="213"/>
      <c r="AE17" s="213"/>
      <c r="AF17" s="213"/>
      <c r="AG17" s="213" t="s">
        <v>141</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56" t="s">
        <v>148</v>
      </c>
      <c r="D18" s="224"/>
      <c r="E18" s="225">
        <v>189</v>
      </c>
      <c r="F18" s="223"/>
      <c r="G18" s="223"/>
      <c r="H18" s="223"/>
      <c r="I18" s="223"/>
      <c r="J18" s="223"/>
      <c r="K18" s="223"/>
      <c r="L18" s="223"/>
      <c r="M18" s="223"/>
      <c r="N18" s="222"/>
      <c r="O18" s="222"/>
      <c r="P18" s="222"/>
      <c r="Q18" s="222"/>
      <c r="R18" s="223"/>
      <c r="S18" s="223"/>
      <c r="T18" s="223"/>
      <c r="U18" s="223"/>
      <c r="V18" s="223"/>
      <c r="W18" s="223"/>
      <c r="X18" s="223"/>
      <c r="Y18" s="223"/>
      <c r="Z18" s="213"/>
      <c r="AA18" s="213"/>
      <c r="AB18" s="213"/>
      <c r="AC18" s="213"/>
      <c r="AD18" s="213"/>
      <c r="AE18" s="213"/>
      <c r="AF18" s="213"/>
      <c r="AG18" s="213" t="s">
        <v>143</v>
      </c>
      <c r="AH18" s="213">
        <v>5</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4">
        <v>8</v>
      </c>
      <c r="B19" s="245" t="s">
        <v>153</v>
      </c>
      <c r="C19" s="254" t="s">
        <v>154</v>
      </c>
      <c r="D19" s="246" t="s">
        <v>129</v>
      </c>
      <c r="E19" s="247">
        <v>290</v>
      </c>
      <c r="F19" s="248"/>
      <c r="G19" s="249">
        <f>ROUND(E19*F19,2)</f>
        <v>0</v>
      </c>
      <c r="H19" s="248"/>
      <c r="I19" s="249">
        <f>ROUND(E19*H19,2)</f>
        <v>0</v>
      </c>
      <c r="J19" s="248"/>
      <c r="K19" s="249">
        <f>ROUND(E19*J19,2)</f>
        <v>0</v>
      </c>
      <c r="L19" s="249">
        <v>21</v>
      </c>
      <c r="M19" s="249">
        <f>G19*(1+L19/100)</f>
        <v>0</v>
      </c>
      <c r="N19" s="247">
        <v>0</v>
      </c>
      <c r="O19" s="247">
        <f>ROUND(E19*N19,2)</f>
        <v>0</v>
      </c>
      <c r="P19" s="247">
        <v>0</v>
      </c>
      <c r="Q19" s="247">
        <f>ROUND(E19*P19,2)</f>
        <v>0</v>
      </c>
      <c r="R19" s="249" t="s">
        <v>88</v>
      </c>
      <c r="S19" s="249" t="s">
        <v>130</v>
      </c>
      <c r="T19" s="250" t="s">
        <v>131</v>
      </c>
      <c r="U19" s="223">
        <v>4.6330000000000003E-2</v>
      </c>
      <c r="V19" s="223">
        <f>ROUND(E19*U19,2)</f>
        <v>13.44</v>
      </c>
      <c r="W19" s="223"/>
      <c r="X19" s="223" t="s">
        <v>132</v>
      </c>
      <c r="Y19" s="223" t="s">
        <v>133</v>
      </c>
      <c r="Z19" s="213"/>
      <c r="AA19" s="213"/>
      <c r="AB19" s="213"/>
      <c r="AC19" s="213"/>
      <c r="AD19" s="213"/>
      <c r="AE19" s="213"/>
      <c r="AF19" s="213"/>
      <c r="AG19" s="213" t="s">
        <v>134</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x14ac:dyDescent="0.2">
      <c r="A20" s="237">
        <v>9</v>
      </c>
      <c r="B20" s="238" t="s">
        <v>155</v>
      </c>
      <c r="C20" s="255" t="s">
        <v>156</v>
      </c>
      <c r="D20" s="239" t="s">
        <v>129</v>
      </c>
      <c r="E20" s="240">
        <v>304.5</v>
      </c>
      <c r="F20" s="241"/>
      <c r="G20" s="242">
        <f>ROUND(E20*F20,2)</f>
        <v>0</v>
      </c>
      <c r="H20" s="241"/>
      <c r="I20" s="242">
        <f>ROUND(E20*H20,2)</f>
        <v>0</v>
      </c>
      <c r="J20" s="241"/>
      <c r="K20" s="242">
        <f>ROUND(E20*J20,2)</f>
        <v>0</v>
      </c>
      <c r="L20" s="242">
        <v>21</v>
      </c>
      <c r="M20" s="242">
        <f>G20*(1+L20/100)</f>
        <v>0</v>
      </c>
      <c r="N20" s="240">
        <v>4.0000000000000003E-5</v>
      </c>
      <c r="O20" s="240">
        <f>ROUND(E20*N20,2)</f>
        <v>0.01</v>
      </c>
      <c r="P20" s="240">
        <v>0</v>
      </c>
      <c r="Q20" s="240">
        <f>ROUND(E20*P20,2)</f>
        <v>0</v>
      </c>
      <c r="R20" s="242" t="s">
        <v>139</v>
      </c>
      <c r="S20" s="242" t="s">
        <v>130</v>
      </c>
      <c r="T20" s="243" t="s">
        <v>131</v>
      </c>
      <c r="U20" s="223">
        <v>0</v>
      </c>
      <c r="V20" s="223">
        <f>ROUND(E20*U20,2)</f>
        <v>0</v>
      </c>
      <c r="W20" s="223"/>
      <c r="X20" s="223" t="s">
        <v>140</v>
      </c>
      <c r="Y20" s="223" t="s">
        <v>133</v>
      </c>
      <c r="Z20" s="213"/>
      <c r="AA20" s="213"/>
      <c r="AB20" s="213"/>
      <c r="AC20" s="213"/>
      <c r="AD20" s="213"/>
      <c r="AE20" s="213"/>
      <c r="AF20" s="213"/>
      <c r="AG20" s="213" t="s">
        <v>141</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56" t="s">
        <v>157</v>
      </c>
      <c r="D21" s="224"/>
      <c r="E21" s="225">
        <v>304.5</v>
      </c>
      <c r="F21" s="223"/>
      <c r="G21" s="223"/>
      <c r="H21" s="223"/>
      <c r="I21" s="223"/>
      <c r="J21" s="223"/>
      <c r="K21" s="223"/>
      <c r="L21" s="223"/>
      <c r="M21" s="223"/>
      <c r="N21" s="222"/>
      <c r="O21" s="222"/>
      <c r="P21" s="222"/>
      <c r="Q21" s="222"/>
      <c r="R21" s="223"/>
      <c r="S21" s="223"/>
      <c r="T21" s="223"/>
      <c r="U21" s="223"/>
      <c r="V21" s="223"/>
      <c r="W21" s="223"/>
      <c r="X21" s="223"/>
      <c r="Y21" s="223"/>
      <c r="Z21" s="213"/>
      <c r="AA21" s="213"/>
      <c r="AB21" s="213"/>
      <c r="AC21" s="213"/>
      <c r="AD21" s="213"/>
      <c r="AE21" s="213"/>
      <c r="AF21" s="213"/>
      <c r="AG21" s="213" t="s">
        <v>143</v>
      </c>
      <c r="AH21" s="213">
        <v>5</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
      <c r="A22" s="244">
        <v>10</v>
      </c>
      <c r="B22" s="245" t="s">
        <v>158</v>
      </c>
      <c r="C22" s="254" t="s">
        <v>159</v>
      </c>
      <c r="D22" s="246" t="s">
        <v>129</v>
      </c>
      <c r="E22" s="247">
        <v>420</v>
      </c>
      <c r="F22" s="248"/>
      <c r="G22" s="249">
        <f>ROUND(E22*F22,2)</f>
        <v>0</v>
      </c>
      <c r="H22" s="248"/>
      <c r="I22" s="249">
        <f>ROUND(E22*H22,2)</f>
        <v>0</v>
      </c>
      <c r="J22" s="248"/>
      <c r="K22" s="249">
        <f>ROUND(E22*J22,2)</f>
        <v>0</v>
      </c>
      <c r="L22" s="249">
        <v>21</v>
      </c>
      <c r="M22" s="249">
        <f>G22*(1+L22/100)</f>
        <v>0</v>
      </c>
      <c r="N22" s="247">
        <v>0</v>
      </c>
      <c r="O22" s="247">
        <f>ROUND(E22*N22,2)</f>
        <v>0</v>
      </c>
      <c r="P22" s="247">
        <v>0</v>
      </c>
      <c r="Q22" s="247">
        <f>ROUND(E22*P22,2)</f>
        <v>0</v>
      </c>
      <c r="R22" s="249" t="s">
        <v>88</v>
      </c>
      <c r="S22" s="249" t="s">
        <v>130</v>
      </c>
      <c r="T22" s="250" t="s">
        <v>131</v>
      </c>
      <c r="U22" s="223">
        <v>4.6330000000000003E-2</v>
      </c>
      <c r="V22" s="223">
        <f>ROUND(E22*U22,2)</f>
        <v>19.46</v>
      </c>
      <c r="W22" s="223"/>
      <c r="X22" s="223" t="s">
        <v>132</v>
      </c>
      <c r="Y22" s="223" t="s">
        <v>133</v>
      </c>
      <c r="Z22" s="213"/>
      <c r="AA22" s="213"/>
      <c r="AB22" s="213"/>
      <c r="AC22" s="213"/>
      <c r="AD22" s="213"/>
      <c r="AE22" s="213"/>
      <c r="AF22" s="213"/>
      <c r="AG22" s="213" t="s">
        <v>134</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37">
        <v>11</v>
      </c>
      <c r="B23" s="238" t="s">
        <v>160</v>
      </c>
      <c r="C23" s="255" t="s">
        <v>161</v>
      </c>
      <c r="D23" s="239" t="s">
        <v>129</v>
      </c>
      <c r="E23" s="240">
        <v>441</v>
      </c>
      <c r="F23" s="241"/>
      <c r="G23" s="242">
        <f>ROUND(E23*F23,2)</f>
        <v>0</v>
      </c>
      <c r="H23" s="241"/>
      <c r="I23" s="242">
        <f>ROUND(E23*H23,2)</f>
        <v>0</v>
      </c>
      <c r="J23" s="241"/>
      <c r="K23" s="242">
        <f>ROUND(E23*J23,2)</f>
        <v>0</v>
      </c>
      <c r="L23" s="242">
        <v>21</v>
      </c>
      <c r="M23" s="242">
        <f>G23*(1+L23/100)</f>
        <v>0</v>
      </c>
      <c r="N23" s="240">
        <v>6.9999999999999994E-5</v>
      </c>
      <c r="O23" s="240">
        <f>ROUND(E23*N23,2)</f>
        <v>0.03</v>
      </c>
      <c r="P23" s="240">
        <v>0</v>
      </c>
      <c r="Q23" s="240">
        <f>ROUND(E23*P23,2)</f>
        <v>0</v>
      </c>
      <c r="R23" s="242" t="s">
        <v>139</v>
      </c>
      <c r="S23" s="242" t="s">
        <v>130</v>
      </c>
      <c r="T23" s="243" t="s">
        <v>131</v>
      </c>
      <c r="U23" s="223">
        <v>0</v>
      </c>
      <c r="V23" s="223">
        <f>ROUND(E23*U23,2)</f>
        <v>0</v>
      </c>
      <c r="W23" s="223"/>
      <c r="X23" s="223" t="s">
        <v>140</v>
      </c>
      <c r="Y23" s="223" t="s">
        <v>133</v>
      </c>
      <c r="Z23" s="213"/>
      <c r="AA23" s="213"/>
      <c r="AB23" s="213"/>
      <c r="AC23" s="213"/>
      <c r="AD23" s="213"/>
      <c r="AE23" s="213"/>
      <c r="AF23" s="213"/>
      <c r="AG23" s="213" t="s">
        <v>141</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56" t="s">
        <v>162</v>
      </c>
      <c r="D24" s="224"/>
      <c r="E24" s="225">
        <v>441</v>
      </c>
      <c r="F24" s="223"/>
      <c r="G24" s="223"/>
      <c r="H24" s="223"/>
      <c r="I24" s="223"/>
      <c r="J24" s="223"/>
      <c r="K24" s="223"/>
      <c r="L24" s="223"/>
      <c r="M24" s="223"/>
      <c r="N24" s="222"/>
      <c r="O24" s="222"/>
      <c r="P24" s="222"/>
      <c r="Q24" s="222"/>
      <c r="R24" s="223"/>
      <c r="S24" s="223"/>
      <c r="T24" s="223"/>
      <c r="U24" s="223"/>
      <c r="V24" s="223"/>
      <c r="W24" s="223"/>
      <c r="X24" s="223"/>
      <c r="Y24" s="223"/>
      <c r="Z24" s="213"/>
      <c r="AA24" s="213"/>
      <c r="AB24" s="213"/>
      <c r="AC24" s="213"/>
      <c r="AD24" s="213"/>
      <c r="AE24" s="213"/>
      <c r="AF24" s="213"/>
      <c r="AG24" s="213" t="s">
        <v>143</v>
      </c>
      <c r="AH24" s="213">
        <v>5</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
      <c r="A25" s="244">
        <v>12</v>
      </c>
      <c r="B25" s="245" t="s">
        <v>163</v>
      </c>
      <c r="C25" s="254" t="s">
        <v>164</v>
      </c>
      <c r="D25" s="246" t="s">
        <v>129</v>
      </c>
      <c r="E25" s="247">
        <v>45</v>
      </c>
      <c r="F25" s="248"/>
      <c r="G25" s="249">
        <f>ROUND(E25*F25,2)</f>
        <v>0</v>
      </c>
      <c r="H25" s="248"/>
      <c r="I25" s="249">
        <f>ROUND(E25*H25,2)</f>
        <v>0</v>
      </c>
      <c r="J25" s="248"/>
      <c r="K25" s="249">
        <f>ROUND(E25*J25,2)</f>
        <v>0</v>
      </c>
      <c r="L25" s="249">
        <v>21</v>
      </c>
      <c r="M25" s="249">
        <f>G25*(1+L25/100)</f>
        <v>0</v>
      </c>
      <c r="N25" s="247">
        <v>0</v>
      </c>
      <c r="O25" s="247">
        <f>ROUND(E25*N25,2)</f>
        <v>0</v>
      </c>
      <c r="P25" s="247">
        <v>0</v>
      </c>
      <c r="Q25" s="247">
        <f>ROUND(E25*P25,2)</f>
        <v>0</v>
      </c>
      <c r="R25" s="249" t="s">
        <v>88</v>
      </c>
      <c r="S25" s="249" t="s">
        <v>130</v>
      </c>
      <c r="T25" s="250" t="s">
        <v>131</v>
      </c>
      <c r="U25" s="223">
        <v>9.0499999999999997E-2</v>
      </c>
      <c r="V25" s="223">
        <f>ROUND(E25*U25,2)</f>
        <v>4.07</v>
      </c>
      <c r="W25" s="223"/>
      <c r="X25" s="223" t="s">
        <v>132</v>
      </c>
      <c r="Y25" s="223" t="s">
        <v>133</v>
      </c>
      <c r="Z25" s="213"/>
      <c r="AA25" s="213"/>
      <c r="AB25" s="213"/>
      <c r="AC25" s="213"/>
      <c r="AD25" s="213"/>
      <c r="AE25" s="213"/>
      <c r="AF25" s="213"/>
      <c r="AG25" s="213" t="s">
        <v>134</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x14ac:dyDescent="0.2">
      <c r="A26" s="237">
        <v>13</v>
      </c>
      <c r="B26" s="238" t="s">
        <v>165</v>
      </c>
      <c r="C26" s="255" t="s">
        <v>166</v>
      </c>
      <c r="D26" s="239" t="s">
        <v>129</v>
      </c>
      <c r="E26" s="240">
        <v>47.25</v>
      </c>
      <c r="F26" s="241"/>
      <c r="G26" s="242">
        <f>ROUND(E26*F26,2)</f>
        <v>0</v>
      </c>
      <c r="H26" s="241"/>
      <c r="I26" s="242">
        <f>ROUND(E26*H26,2)</f>
        <v>0</v>
      </c>
      <c r="J26" s="241"/>
      <c r="K26" s="242">
        <f>ROUND(E26*J26,2)</f>
        <v>0</v>
      </c>
      <c r="L26" s="242">
        <v>21</v>
      </c>
      <c r="M26" s="242">
        <f>G26*(1+L26/100)</f>
        <v>0</v>
      </c>
      <c r="N26" s="240">
        <v>1.1E-4</v>
      </c>
      <c r="O26" s="240">
        <f>ROUND(E26*N26,2)</f>
        <v>0.01</v>
      </c>
      <c r="P26" s="240">
        <v>0</v>
      </c>
      <c r="Q26" s="240">
        <f>ROUND(E26*P26,2)</f>
        <v>0</v>
      </c>
      <c r="R26" s="242" t="s">
        <v>139</v>
      </c>
      <c r="S26" s="242" t="s">
        <v>130</v>
      </c>
      <c r="T26" s="243" t="s">
        <v>131</v>
      </c>
      <c r="U26" s="223">
        <v>0</v>
      </c>
      <c r="V26" s="223">
        <f>ROUND(E26*U26,2)</f>
        <v>0</v>
      </c>
      <c r="W26" s="223"/>
      <c r="X26" s="223" t="s">
        <v>140</v>
      </c>
      <c r="Y26" s="223" t="s">
        <v>133</v>
      </c>
      <c r="Z26" s="213"/>
      <c r="AA26" s="213"/>
      <c r="AB26" s="213"/>
      <c r="AC26" s="213"/>
      <c r="AD26" s="213"/>
      <c r="AE26" s="213"/>
      <c r="AF26" s="213"/>
      <c r="AG26" s="213" t="s">
        <v>141</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56" t="s">
        <v>167</v>
      </c>
      <c r="D27" s="224"/>
      <c r="E27" s="225">
        <v>47.25</v>
      </c>
      <c r="F27" s="223"/>
      <c r="G27" s="223"/>
      <c r="H27" s="223"/>
      <c r="I27" s="223"/>
      <c r="J27" s="223"/>
      <c r="K27" s="223"/>
      <c r="L27" s="223"/>
      <c r="M27" s="223"/>
      <c r="N27" s="222"/>
      <c r="O27" s="222"/>
      <c r="P27" s="222"/>
      <c r="Q27" s="222"/>
      <c r="R27" s="223"/>
      <c r="S27" s="223"/>
      <c r="T27" s="223"/>
      <c r="U27" s="223"/>
      <c r="V27" s="223"/>
      <c r="W27" s="223"/>
      <c r="X27" s="223"/>
      <c r="Y27" s="223"/>
      <c r="Z27" s="213"/>
      <c r="AA27" s="213"/>
      <c r="AB27" s="213"/>
      <c r="AC27" s="213"/>
      <c r="AD27" s="213"/>
      <c r="AE27" s="213"/>
      <c r="AF27" s="213"/>
      <c r="AG27" s="213" t="s">
        <v>143</v>
      </c>
      <c r="AH27" s="213">
        <v>5</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44">
        <v>14</v>
      </c>
      <c r="B28" s="245" t="s">
        <v>168</v>
      </c>
      <c r="C28" s="254" t="s">
        <v>169</v>
      </c>
      <c r="D28" s="246" t="s">
        <v>129</v>
      </c>
      <c r="E28" s="247">
        <v>10</v>
      </c>
      <c r="F28" s="248"/>
      <c r="G28" s="249">
        <f>ROUND(E28*F28,2)</f>
        <v>0</v>
      </c>
      <c r="H28" s="248"/>
      <c r="I28" s="249">
        <f>ROUND(E28*H28,2)</f>
        <v>0</v>
      </c>
      <c r="J28" s="248"/>
      <c r="K28" s="249">
        <f>ROUND(E28*J28,2)</f>
        <v>0</v>
      </c>
      <c r="L28" s="249">
        <v>21</v>
      </c>
      <c r="M28" s="249">
        <f>G28*(1+L28/100)</f>
        <v>0</v>
      </c>
      <c r="N28" s="247">
        <v>3.2000000000000003E-4</v>
      </c>
      <c r="O28" s="247">
        <f>ROUND(E28*N28,2)</f>
        <v>0</v>
      </c>
      <c r="P28" s="247">
        <v>0</v>
      </c>
      <c r="Q28" s="247">
        <f>ROUND(E28*P28,2)</f>
        <v>0</v>
      </c>
      <c r="R28" s="249" t="s">
        <v>139</v>
      </c>
      <c r="S28" s="249" t="s">
        <v>130</v>
      </c>
      <c r="T28" s="250" t="s">
        <v>131</v>
      </c>
      <c r="U28" s="223">
        <v>0</v>
      </c>
      <c r="V28" s="223">
        <f>ROUND(E28*U28,2)</f>
        <v>0</v>
      </c>
      <c r="W28" s="223"/>
      <c r="X28" s="223" t="s">
        <v>140</v>
      </c>
      <c r="Y28" s="223" t="s">
        <v>133</v>
      </c>
      <c r="Z28" s="213"/>
      <c r="AA28" s="213"/>
      <c r="AB28" s="213"/>
      <c r="AC28" s="213"/>
      <c r="AD28" s="213"/>
      <c r="AE28" s="213"/>
      <c r="AF28" s="213"/>
      <c r="AG28" s="213" t="s">
        <v>141</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37">
        <v>15</v>
      </c>
      <c r="B29" s="238" t="s">
        <v>170</v>
      </c>
      <c r="C29" s="255" t="s">
        <v>171</v>
      </c>
      <c r="D29" s="239" t="s">
        <v>129</v>
      </c>
      <c r="E29" s="240">
        <v>40</v>
      </c>
      <c r="F29" s="241"/>
      <c r="G29" s="242">
        <f>ROUND(E29*F29,2)</f>
        <v>0</v>
      </c>
      <c r="H29" s="241"/>
      <c r="I29" s="242">
        <f>ROUND(E29*H29,2)</f>
        <v>0</v>
      </c>
      <c r="J29" s="241"/>
      <c r="K29" s="242">
        <f>ROUND(E29*J29,2)</f>
        <v>0</v>
      </c>
      <c r="L29" s="242">
        <v>21</v>
      </c>
      <c r="M29" s="242">
        <f>G29*(1+L29/100)</f>
        <v>0</v>
      </c>
      <c r="N29" s="240">
        <v>0</v>
      </c>
      <c r="O29" s="240">
        <f>ROUND(E29*N29,2)</f>
        <v>0</v>
      </c>
      <c r="P29" s="240">
        <v>0</v>
      </c>
      <c r="Q29" s="240">
        <f>ROUND(E29*P29,2)</f>
        <v>0</v>
      </c>
      <c r="R29" s="242" t="s">
        <v>88</v>
      </c>
      <c r="S29" s="242" t="s">
        <v>130</v>
      </c>
      <c r="T29" s="243" t="s">
        <v>172</v>
      </c>
      <c r="U29" s="223">
        <v>0.57950000000000002</v>
      </c>
      <c r="V29" s="223">
        <f>ROUND(E29*U29,2)</f>
        <v>23.18</v>
      </c>
      <c r="W29" s="223"/>
      <c r="X29" s="223" t="s">
        <v>132</v>
      </c>
      <c r="Y29" s="223" t="s">
        <v>133</v>
      </c>
      <c r="Z29" s="213"/>
      <c r="AA29" s="213"/>
      <c r="AB29" s="213"/>
      <c r="AC29" s="213"/>
      <c r="AD29" s="213"/>
      <c r="AE29" s="213"/>
      <c r="AF29" s="213"/>
      <c r="AG29" s="213" t="s">
        <v>134</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57" t="s">
        <v>173</v>
      </c>
      <c r="D30" s="251"/>
      <c r="E30" s="251"/>
      <c r="F30" s="251"/>
      <c r="G30" s="251"/>
      <c r="H30" s="223"/>
      <c r="I30" s="223"/>
      <c r="J30" s="223"/>
      <c r="K30" s="223"/>
      <c r="L30" s="223"/>
      <c r="M30" s="223"/>
      <c r="N30" s="222"/>
      <c r="O30" s="222"/>
      <c r="P30" s="222"/>
      <c r="Q30" s="222"/>
      <c r="R30" s="223"/>
      <c r="S30" s="223"/>
      <c r="T30" s="223"/>
      <c r="U30" s="223"/>
      <c r="V30" s="223"/>
      <c r="W30" s="223"/>
      <c r="X30" s="223"/>
      <c r="Y30" s="223"/>
      <c r="Z30" s="213"/>
      <c r="AA30" s="213"/>
      <c r="AB30" s="213"/>
      <c r="AC30" s="213"/>
      <c r="AD30" s="213"/>
      <c r="AE30" s="213"/>
      <c r="AF30" s="213"/>
      <c r="AG30" s="213" t="s">
        <v>174</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1" x14ac:dyDescent="0.2">
      <c r="A31" s="237">
        <v>16</v>
      </c>
      <c r="B31" s="238" t="s">
        <v>175</v>
      </c>
      <c r="C31" s="255" t="s">
        <v>176</v>
      </c>
      <c r="D31" s="239" t="s">
        <v>129</v>
      </c>
      <c r="E31" s="240">
        <v>40</v>
      </c>
      <c r="F31" s="241"/>
      <c r="G31" s="242">
        <f>ROUND(E31*F31,2)</f>
        <v>0</v>
      </c>
      <c r="H31" s="241"/>
      <c r="I31" s="242">
        <f>ROUND(E31*H31,2)</f>
        <v>0</v>
      </c>
      <c r="J31" s="241"/>
      <c r="K31" s="242">
        <f>ROUND(E31*J31,2)</f>
        <v>0</v>
      </c>
      <c r="L31" s="242">
        <v>21</v>
      </c>
      <c r="M31" s="242">
        <f>G31*(1+L31/100)</f>
        <v>0</v>
      </c>
      <c r="N31" s="240">
        <v>9.7999999999999997E-4</v>
      </c>
      <c r="O31" s="240">
        <f>ROUND(E31*N31,2)</f>
        <v>0.04</v>
      </c>
      <c r="P31" s="240">
        <v>0</v>
      </c>
      <c r="Q31" s="240">
        <f>ROUND(E31*P31,2)</f>
        <v>0</v>
      </c>
      <c r="R31" s="242" t="s">
        <v>139</v>
      </c>
      <c r="S31" s="242" t="s">
        <v>130</v>
      </c>
      <c r="T31" s="243" t="s">
        <v>172</v>
      </c>
      <c r="U31" s="223">
        <v>0</v>
      </c>
      <c r="V31" s="223">
        <f>ROUND(E31*U31,2)</f>
        <v>0</v>
      </c>
      <c r="W31" s="223"/>
      <c r="X31" s="223" t="s">
        <v>140</v>
      </c>
      <c r="Y31" s="223" t="s">
        <v>133</v>
      </c>
      <c r="Z31" s="213"/>
      <c r="AA31" s="213"/>
      <c r="AB31" s="213"/>
      <c r="AC31" s="213"/>
      <c r="AD31" s="213"/>
      <c r="AE31" s="213"/>
      <c r="AF31" s="213"/>
      <c r="AG31" s="213" t="s">
        <v>141</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56" t="s">
        <v>177</v>
      </c>
      <c r="D32" s="224"/>
      <c r="E32" s="225">
        <v>40</v>
      </c>
      <c r="F32" s="223"/>
      <c r="G32" s="223"/>
      <c r="H32" s="223"/>
      <c r="I32" s="223"/>
      <c r="J32" s="223"/>
      <c r="K32" s="223"/>
      <c r="L32" s="223"/>
      <c r="M32" s="223"/>
      <c r="N32" s="222"/>
      <c r="O32" s="222"/>
      <c r="P32" s="222"/>
      <c r="Q32" s="222"/>
      <c r="R32" s="223"/>
      <c r="S32" s="223"/>
      <c r="T32" s="223"/>
      <c r="U32" s="223"/>
      <c r="V32" s="223"/>
      <c r="W32" s="223"/>
      <c r="X32" s="223"/>
      <c r="Y32" s="223"/>
      <c r="Z32" s="213"/>
      <c r="AA32" s="213"/>
      <c r="AB32" s="213"/>
      <c r="AC32" s="213"/>
      <c r="AD32" s="213"/>
      <c r="AE32" s="213"/>
      <c r="AF32" s="213"/>
      <c r="AG32" s="213" t="s">
        <v>143</v>
      </c>
      <c r="AH32" s="213">
        <v>5</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x14ac:dyDescent="0.2">
      <c r="A33" s="237">
        <v>17</v>
      </c>
      <c r="B33" s="238" t="s">
        <v>178</v>
      </c>
      <c r="C33" s="255" t="s">
        <v>179</v>
      </c>
      <c r="D33" s="239" t="s">
        <v>180</v>
      </c>
      <c r="E33" s="240">
        <v>20</v>
      </c>
      <c r="F33" s="241"/>
      <c r="G33" s="242">
        <f>ROUND(E33*F33,2)</f>
        <v>0</v>
      </c>
      <c r="H33" s="241"/>
      <c r="I33" s="242">
        <f>ROUND(E33*H33,2)</f>
        <v>0</v>
      </c>
      <c r="J33" s="241"/>
      <c r="K33" s="242">
        <f>ROUND(E33*J33,2)</f>
        <v>0</v>
      </c>
      <c r="L33" s="242">
        <v>21</v>
      </c>
      <c r="M33" s="242">
        <f>G33*(1+L33/100)</f>
        <v>0</v>
      </c>
      <c r="N33" s="240">
        <v>2.0000000000000002E-5</v>
      </c>
      <c r="O33" s="240">
        <f>ROUND(E33*N33,2)</f>
        <v>0</v>
      </c>
      <c r="P33" s="240">
        <v>0</v>
      </c>
      <c r="Q33" s="240">
        <f>ROUND(E33*P33,2)</f>
        <v>0</v>
      </c>
      <c r="R33" s="242" t="s">
        <v>139</v>
      </c>
      <c r="S33" s="242" t="s">
        <v>130</v>
      </c>
      <c r="T33" s="243" t="s">
        <v>181</v>
      </c>
      <c r="U33" s="223">
        <v>0</v>
      </c>
      <c r="V33" s="223">
        <f>ROUND(E33*U33,2)</f>
        <v>0</v>
      </c>
      <c r="W33" s="223"/>
      <c r="X33" s="223" t="s">
        <v>140</v>
      </c>
      <c r="Y33" s="223" t="s">
        <v>133</v>
      </c>
      <c r="Z33" s="213"/>
      <c r="AA33" s="213"/>
      <c r="AB33" s="213"/>
      <c r="AC33" s="213"/>
      <c r="AD33" s="213"/>
      <c r="AE33" s="213"/>
      <c r="AF33" s="213"/>
      <c r="AG33" s="213" t="s">
        <v>141</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56" t="s">
        <v>182</v>
      </c>
      <c r="D34" s="224"/>
      <c r="E34" s="225">
        <v>20</v>
      </c>
      <c r="F34" s="223"/>
      <c r="G34" s="223"/>
      <c r="H34" s="223"/>
      <c r="I34" s="223"/>
      <c r="J34" s="223"/>
      <c r="K34" s="223"/>
      <c r="L34" s="223"/>
      <c r="M34" s="223"/>
      <c r="N34" s="222"/>
      <c r="O34" s="222"/>
      <c r="P34" s="222"/>
      <c r="Q34" s="222"/>
      <c r="R34" s="223"/>
      <c r="S34" s="223"/>
      <c r="T34" s="223"/>
      <c r="U34" s="223"/>
      <c r="V34" s="223"/>
      <c r="W34" s="223"/>
      <c r="X34" s="223"/>
      <c r="Y34" s="223"/>
      <c r="Z34" s="213"/>
      <c r="AA34" s="213"/>
      <c r="AB34" s="213"/>
      <c r="AC34" s="213"/>
      <c r="AD34" s="213"/>
      <c r="AE34" s="213"/>
      <c r="AF34" s="213"/>
      <c r="AG34" s="213" t="s">
        <v>143</v>
      </c>
      <c r="AH34" s="213">
        <v>5</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37">
        <v>18</v>
      </c>
      <c r="B35" s="238" t="s">
        <v>183</v>
      </c>
      <c r="C35" s="255" t="s">
        <v>184</v>
      </c>
      <c r="D35" s="239" t="s">
        <v>129</v>
      </c>
      <c r="E35" s="240">
        <v>25</v>
      </c>
      <c r="F35" s="241"/>
      <c r="G35" s="242">
        <f>ROUND(E35*F35,2)</f>
        <v>0</v>
      </c>
      <c r="H35" s="241"/>
      <c r="I35" s="242">
        <f>ROUND(E35*H35,2)</f>
        <v>0</v>
      </c>
      <c r="J35" s="241"/>
      <c r="K35" s="242">
        <f>ROUND(E35*J35,2)</f>
        <v>0</v>
      </c>
      <c r="L35" s="242">
        <v>21</v>
      </c>
      <c r="M35" s="242">
        <f>G35*(1+L35/100)</f>
        <v>0</v>
      </c>
      <c r="N35" s="240">
        <v>0</v>
      </c>
      <c r="O35" s="240">
        <f>ROUND(E35*N35,2)</f>
        <v>0</v>
      </c>
      <c r="P35" s="240">
        <v>0</v>
      </c>
      <c r="Q35" s="240">
        <f>ROUND(E35*P35,2)</f>
        <v>0</v>
      </c>
      <c r="R35" s="242" t="s">
        <v>88</v>
      </c>
      <c r="S35" s="242" t="s">
        <v>130</v>
      </c>
      <c r="T35" s="243" t="s">
        <v>172</v>
      </c>
      <c r="U35" s="223">
        <v>0.64832999999999996</v>
      </c>
      <c r="V35" s="223">
        <f>ROUND(E35*U35,2)</f>
        <v>16.21</v>
      </c>
      <c r="W35" s="223"/>
      <c r="X35" s="223" t="s">
        <v>132</v>
      </c>
      <c r="Y35" s="223" t="s">
        <v>133</v>
      </c>
      <c r="Z35" s="213"/>
      <c r="AA35" s="213"/>
      <c r="AB35" s="213"/>
      <c r="AC35" s="213"/>
      <c r="AD35" s="213"/>
      <c r="AE35" s="213"/>
      <c r="AF35" s="213"/>
      <c r="AG35" s="213" t="s">
        <v>134</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57" t="s">
        <v>173</v>
      </c>
      <c r="D36" s="251"/>
      <c r="E36" s="251"/>
      <c r="F36" s="251"/>
      <c r="G36" s="251"/>
      <c r="H36" s="223"/>
      <c r="I36" s="223"/>
      <c r="J36" s="223"/>
      <c r="K36" s="223"/>
      <c r="L36" s="223"/>
      <c r="M36" s="223"/>
      <c r="N36" s="222"/>
      <c r="O36" s="222"/>
      <c r="P36" s="222"/>
      <c r="Q36" s="222"/>
      <c r="R36" s="223"/>
      <c r="S36" s="223"/>
      <c r="T36" s="223"/>
      <c r="U36" s="223"/>
      <c r="V36" s="223"/>
      <c r="W36" s="223"/>
      <c r="X36" s="223"/>
      <c r="Y36" s="223"/>
      <c r="Z36" s="213"/>
      <c r="AA36" s="213"/>
      <c r="AB36" s="213"/>
      <c r="AC36" s="213"/>
      <c r="AD36" s="213"/>
      <c r="AE36" s="213"/>
      <c r="AF36" s="213"/>
      <c r="AG36" s="213" t="s">
        <v>174</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x14ac:dyDescent="0.2">
      <c r="A37" s="237">
        <v>19</v>
      </c>
      <c r="B37" s="238" t="s">
        <v>185</v>
      </c>
      <c r="C37" s="255" t="s">
        <v>186</v>
      </c>
      <c r="D37" s="239" t="s">
        <v>129</v>
      </c>
      <c r="E37" s="240">
        <v>25</v>
      </c>
      <c r="F37" s="241"/>
      <c r="G37" s="242">
        <f>ROUND(E37*F37,2)</f>
        <v>0</v>
      </c>
      <c r="H37" s="241"/>
      <c r="I37" s="242">
        <f>ROUND(E37*H37,2)</f>
        <v>0</v>
      </c>
      <c r="J37" s="241"/>
      <c r="K37" s="242">
        <f>ROUND(E37*J37,2)</f>
        <v>0</v>
      </c>
      <c r="L37" s="242">
        <v>21</v>
      </c>
      <c r="M37" s="242">
        <f>G37*(1+L37/100)</f>
        <v>0</v>
      </c>
      <c r="N37" s="240">
        <v>1.2999999999999999E-3</v>
      </c>
      <c r="O37" s="240">
        <f>ROUND(E37*N37,2)</f>
        <v>0.03</v>
      </c>
      <c r="P37" s="240">
        <v>0</v>
      </c>
      <c r="Q37" s="240">
        <f>ROUND(E37*P37,2)</f>
        <v>0</v>
      </c>
      <c r="R37" s="242" t="s">
        <v>139</v>
      </c>
      <c r="S37" s="242" t="s">
        <v>130</v>
      </c>
      <c r="T37" s="243" t="s">
        <v>172</v>
      </c>
      <c r="U37" s="223">
        <v>0</v>
      </c>
      <c r="V37" s="223">
        <f>ROUND(E37*U37,2)</f>
        <v>0</v>
      </c>
      <c r="W37" s="223"/>
      <c r="X37" s="223" t="s">
        <v>140</v>
      </c>
      <c r="Y37" s="223" t="s">
        <v>133</v>
      </c>
      <c r="Z37" s="213"/>
      <c r="AA37" s="213"/>
      <c r="AB37" s="213"/>
      <c r="AC37" s="213"/>
      <c r="AD37" s="213"/>
      <c r="AE37" s="213"/>
      <c r="AF37" s="213"/>
      <c r="AG37" s="213" t="s">
        <v>141</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56" t="s">
        <v>187</v>
      </c>
      <c r="D38" s="224"/>
      <c r="E38" s="225">
        <v>25</v>
      </c>
      <c r="F38" s="223"/>
      <c r="G38" s="223"/>
      <c r="H38" s="223"/>
      <c r="I38" s="223"/>
      <c r="J38" s="223"/>
      <c r="K38" s="223"/>
      <c r="L38" s="223"/>
      <c r="M38" s="223"/>
      <c r="N38" s="222"/>
      <c r="O38" s="222"/>
      <c r="P38" s="222"/>
      <c r="Q38" s="222"/>
      <c r="R38" s="223"/>
      <c r="S38" s="223"/>
      <c r="T38" s="223"/>
      <c r="U38" s="223"/>
      <c r="V38" s="223"/>
      <c r="W38" s="223"/>
      <c r="X38" s="223"/>
      <c r="Y38" s="223"/>
      <c r="Z38" s="213"/>
      <c r="AA38" s="213"/>
      <c r="AB38" s="213"/>
      <c r="AC38" s="213"/>
      <c r="AD38" s="213"/>
      <c r="AE38" s="213"/>
      <c r="AF38" s="213"/>
      <c r="AG38" s="213" t="s">
        <v>143</v>
      </c>
      <c r="AH38" s="213">
        <v>5</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x14ac:dyDescent="0.2">
      <c r="A39" s="237">
        <v>20</v>
      </c>
      <c r="B39" s="238" t="s">
        <v>188</v>
      </c>
      <c r="C39" s="255" t="s">
        <v>189</v>
      </c>
      <c r="D39" s="239" t="s">
        <v>180</v>
      </c>
      <c r="E39" s="240">
        <v>12.5</v>
      </c>
      <c r="F39" s="241"/>
      <c r="G39" s="242">
        <f>ROUND(E39*F39,2)</f>
        <v>0</v>
      </c>
      <c r="H39" s="241"/>
      <c r="I39" s="242">
        <f>ROUND(E39*H39,2)</f>
        <v>0</v>
      </c>
      <c r="J39" s="241"/>
      <c r="K39" s="242">
        <f>ROUND(E39*J39,2)</f>
        <v>0</v>
      </c>
      <c r="L39" s="242">
        <v>21</v>
      </c>
      <c r="M39" s="242">
        <f>G39*(1+L39/100)</f>
        <v>0</v>
      </c>
      <c r="N39" s="240">
        <v>9.0000000000000006E-5</v>
      </c>
      <c r="O39" s="240">
        <f>ROUND(E39*N39,2)</f>
        <v>0</v>
      </c>
      <c r="P39" s="240">
        <v>0</v>
      </c>
      <c r="Q39" s="240">
        <f>ROUND(E39*P39,2)</f>
        <v>0</v>
      </c>
      <c r="R39" s="242" t="s">
        <v>139</v>
      </c>
      <c r="S39" s="242" t="s">
        <v>130</v>
      </c>
      <c r="T39" s="243" t="s">
        <v>131</v>
      </c>
      <c r="U39" s="223">
        <v>0</v>
      </c>
      <c r="V39" s="223">
        <f>ROUND(E39*U39,2)</f>
        <v>0</v>
      </c>
      <c r="W39" s="223"/>
      <c r="X39" s="223" t="s">
        <v>140</v>
      </c>
      <c r="Y39" s="223" t="s">
        <v>133</v>
      </c>
      <c r="Z39" s="213"/>
      <c r="AA39" s="213"/>
      <c r="AB39" s="213"/>
      <c r="AC39" s="213"/>
      <c r="AD39" s="213"/>
      <c r="AE39" s="213"/>
      <c r="AF39" s="213"/>
      <c r="AG39" s="213" t="s">
        <v>141</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6" t="s">
        <v>190</v>
      </c>
      <c r="D40" s="224"/>
      <c r="E40" s="225">
        <v>12.5</v>
      </c>
      <c r="F40" s="223"/>
      <c r="G40" s="223"/>
      <c r="H40" s="223"/>
      <c r="I40" s="223"/>
      <c r="J40" s="223"/>
      <c r="K40" s="223"/>
      <c r="L40" s="223"/>
      <c r="M40" s="223"/>
      <c r="N40" s="222"/>
      <c r="O40" s="222"/>
      <c r="P40" s="222"/>
      <c r="Q40" s="222"/>
      <c r="R40" s="223"/>
      <c r="S40" s="223"/>
      <c r="T40" s="223"/>
      <c r="U40" s="223"/>
      <c r="V40" s="223"/>
      <c r="W40" s="223"/>
      <c r="X40" s="223"/>
      <c r="Y40" s="223"/>
      <c r="Z40" s="213"/>
      <c r="AA40" s="213"/>
      <c r="AB40" s="213"/>
      <c r="AC40" s="213"/>
      <c r="AD40" s="213"/>
      <c r="AE40" s="213"/>
      <c r="AF40" s="213"/>
      <c r="AG40" s="213" t="s">
        <v>143</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x14ac:dyDescent="0.2">
      <c r="A41" s="244">
        <v>21</v>
      </c>
      <c r="B41" s="245" t="s">
        <v>191</v>
      </c>
      <c r="C41" s="254" t="s">
        <v>192</v>
      </c>
      <c r="D41" s="246" t="s">
        <v>129</v>
      </c>
      <c r="E41" s="247">
        <v>80</v>
      </c>
      <c r="F41" s="248"/>
      <c r="G41" s="249">
        <f>ROUND(E41*F41,2)</f>
        <v>0</v>
      </c>
      <c r="H41" s="248"/>
      <c r="I41" s="249">
        <f>ROUND(E41*H41,2)</f>
        <v>0</v>
      </c>
      <c r="J41" s="248"/>
      <c r="K41" s="249">
        <f>ROUND(E41*J41,2)</f>
        <v>0</v>
      </c>
      <c r="L41" s="249">
        <v>21</v>
      </c>
      <c r="M41" s="249">
        <f>G41*(1+L41/100)</f>
        <v>0</v>
      </c>
      <c r="N41" s="247">
        <v>0</v>
      </c>
      <c r="O41" s="247">
        <f>ROUND(E41*N41,2)</f>
        <v>0</v>
      </c>
      <c r="P41" s="247">
        <v>0</v>
      </c>
      <c r="Q41" s="247">
        <f>ROUND(E41*P41,2)</f>
        <v>0</v>
      </c>
      <c r="R41" s="249" t="s">
        <v>88</v>
      </c>
      <c r="S41" s="249" t="s">
        <v>130</v>
      </c>
      <c r="T41" s="250" t="s">
        <v>131</v>
      </c>
      <c r="U41" s="223">
        <v>8.2830000000000001E-2</v>
      </c>
      <c r="V41" s="223">
        <f>ROUND(E41*U41,2)</f>
        <v>6.63</v>
      </c>
      <c r="W41" s="223"/>
      <c r="X41" s="223" t="s">
        <v>132</v>
      </c>
      <c r="Y41" s="223" t="s">
        <v>133</v>
      </c>
      <c r="Z41" s="213"/>
      <c r="AA41" s="213"/>
      <c r="AB41" s="213"/>
      <c r="AC41" s="213"/>
      <c r="AD41" s="213"/>
      <c r="AE41" s="213"/>
      <c r="AF41" s="213"/>
      <c r="AG41" s="213" t="s">
        <v>134</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56.25" outlineLevel="1" x14ac:dyDescent="0.2">
      <c r="A42" s="237">
        <v>22</v>
      </c>
      <c r="B42" s="238" t="s">
        <v>193</v>
      </c>
      <c r="C42" s="255" t="s">
        <v>194</v>
      </c>
      <c r="D42" s="239" t="s">
        <v>129</v>
      </c>
      <c r="E42" s="240">
        <v>80</v>
      </c>
      <c r="F42" s="241"/>
      <c r="G42" s="242">
        <f>ROUND(E42*F42,2)</f>
        <v>0</v>
      </c>
      <c r="H42" s="241"/>
      <c r="I42" s="242">
        <f>ROUND(E42*H42,2)</f>
        <v>0</v>
      </c>
      <c r="J42" s="241"/>
      <c r="K42" s="242">
        <f>ROUND(E42*J42,2)</f>
        <v>0</v>
      </c>
      <c r="L42" s="242">
        <v>21</v>
      </c>
      <c r="M42" s="242">
        <f>G42*(1+L42/100)</f>
        <v>0</v>
      </c>
      <c r="N42" s="240">
        <v>1.1E-4</v>
      </c>
      <c r="O42" s="240">
        <f>ROUND(E42*N42,2)</f>
        <v>0.01</v>
      </c>
      <c r="P42" s="240">
        <v>0</v>
      </c>
      <c r="Q42" s="240">
        <f>ROUND(E42*P42,2)</f>
        <v>0</v>
      </c>
      <c r="R42" s="242" t="s">
        <v>139</v>
      </c>
      <c r="S42" s="242" t="s">
        <v>130</v>
      </c>
      <c r="T42" s="243" t="s">
        <v>131</v>
      </c>
      <c r="U42" s="223">
        <v>0</v>
      </c>
      <c r="V42" s="223">
        <f>ROUND(E42*U42,2)</f>
        <v>0</v>
      </c>
      <c r="W42" s="223"/>
      <c r="X42" s="223" t="s">
        <v>140</v>
      </c>
      <c r="Y42" s="223" t="s">
        <v>133</v>
      </c>
      <c r="Z42" s="213"/>
      <c r="AA42" s="213"/>
      <c r="AB42" s="213"/>
      <c r="AC42" s="213"/>
      <c r="AD42" s="213"/>
      <c r="AE42" s="213"/>
      <c r="AF42" s="213"/>
      <c r="AG42" s="213" t="s">
        <v>141</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56" t="s">
        <v>195</v>
      </c>
      <c r="D43" s="224"/>
      <c r="E43" s="225">
        <v>80</v>
      </c>
      <c r="F43" s="223"/>
      <c r="G43" s="223"/>
      <c r="H43" s="223"/>
      <c r="I43" s="223"/>
      <c r="J43" s="223"/>
      <c r="K43" s="223"/>
      <c r="L43" s="223"/>
      <c r="M43" s="223"/>
      <c r="N43" s="222"/>
      <c r="O43" s="222"/>
      <c r="P43" s="222"/>
      <c r="Q43" s="222"/>
      <c r="R43" s="223"/>
      <c r="S43" s="223"/>
      <c r="T43" s="223"/>
      <c r="U43" s="223"/>
      <c r="V43" s="223"/>
      <c r="W43" s="223"/>
      <c r="X43" s="223"/>
      <c r="Y43" s="223"/>
      <c r="Z43" s="213"/>
      <c r="AA43" s="213"/>
      <c r="AB43" s="213"/>
      <c r="AC43" s="213"/>
      <c r="AD43" s="213"/>
      <c r="AE43" s="213"/>
      <c r="AF43" s="213"/>
      <c r="AG43" s="213" t="s">
        <v>143</v>
      </c>
      <c r="AH43" s="213">
        <v>5</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x14ac:dyDescent="0.2">
      <c r="A44" s="244">
        <v>23</v>
      </c>
      <c r="B44" s="245" t="s">
        <v>196</v>
      </c>
      <c r="C44" s="254" t="s">
        <v>197</v>
      </c>
      <c r="D44" s="246" t="s">
        <v>129</v>
      </c>
      <c r="E44" s="247">
        <v>20</v>
      </c>
      <c r="F44" s="248"/>
      <c r="G44" s="249">
        <f>ROUND(E44*F44,2)</f>
        <v>0</v>
      </c>
      <c r="H44" s="248"/>
      <c r="I44" s="249">
        <f>ROUND(E44*H44,2)</f>
        <v>0</v>
      </c>
      <c r="J44" s="248"/>
      <c r="K44" s="249">
        <f>ROUND(E44*J44,2)</f>
        <v>0</v>
      </c>
      <c r="L44" s="249">
        <v>21</v>
      </c>
      <c r="M44" s="249">
        <f>G44*(1+L44/100)</f>
        <v>0</v>
      </c>
      <c r="N44" s="247">
        <v>0</v>
      </c>
      <c r="O44" s="247">
        <f>ROUND(E44*N44,2)</f>
        <v>0</v>
      </c>
      <c r="P44" s="247">
        <v>0</v>
      </c>
      <c r="Q44" s="247">
        <f>ROUND(E44*P44,2)</f>
        <v>0</v>
      </c>
      <c r="R44" s="249" t="s">
        <v>88</v>
      </c>
      <c r="S44" s="249" t="s">
        <v>130</v>
      </c>
      <c r="T44" s="250" t="s">
        <v>131</v>
      </c>
      <c r="U44" s="223">
        <v>8.6999999999999994E-2</v>
      </c>
      <c r="V44" s="223">
        <f>ROUND(E44*U44,2)</f>
        <v>1.74</v>
      </c>
      <c r="W44" s="223"/>
      <c r="X44" s="223" t="s">
        <v>132</v>
      </c>
      <c r="Y44" s="223" t="s">
        <v>133</v>
      </c>
      <c r="Z44" s="213"/>
      <c r="AA44" s="213"/>
      <c r="AB44" s="213"/>
      <c r="AC44" s="213"/>
      <c r="AD44" s="213"/>
      <c r="AE44" s="213"/>
      <c r="AF44" s="213"/>
      <c r="AG44" s="213" t="s">
        <v>134</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56.25" outlineLevel="1" x14ac:dyDescent="0.2">
      <c r="A45" s="237">
        <v>24</v>
      </c>
      <c r="B45" s="238" t="s">
        <v>198</v>
      </c>
      <c r="C45" s="255" t="s">
        <v>199</v>
      </c>
      <c r="D45" s="239" t="s">
        <v>129</v>
      </c>
      <c r="E45" s="240">
        <v>20</v>
      </c>
      <c r="F45" s="241"/>
      <c r="G45" s="242">
        <f>ROUND(E45*F45,2)</f>
        <v>0</v>
      </c>
      <c r="H45" s="241"/>
      <c r="I45" s="242">
        <f>ROUND(E45*H45,2)</f>
        <v>0</v>
      </c>
      <c r="J45" s="241"/>
      <c r="K45" s="242">
        <f>ROUND(E45*J45,2)</f>
        <v>0</v>
      </c>
      <c r="L45" s="242">
        <v>21</v>
      </c>
      <c r="M45" s="242">
        <f>G45*(1+L45/100)</f>
        <v>0</v>
      </c>
      <c r="N45" s="240">
        <v>1.8000000000000001E-4</v>
      </c>
      <c r="O45" s="240">
        <f>ROUND(E45*N45,2)</f>
        <v>0</v>
      </c>
      <c r="P45" s="240">
        <v>0</v>
      </c>
      <c r="Q45" s="240">
        <f>ROUND(E45*P45,2)</f>
        <v>0</v>
      </c>
      <c r="R45" s="242" t="s">
        <v>139</v>
      </c>
      <c r="S45" s="242" t="s">
        <v>130</v>
      </c>
      <c r="T45" s="243" t="s">
        <v>131</v>
      </c>
      <c r="U45" s="223">
        <v>0</v>
      </c>
      <c r="V45" s="223">
        <f>ROUND(E45*U45,2)</f>
        <v>0</v>
      </c>
      <c r="W45" s="223"/>
      <c r="X45" s="223" t="s">
        <v>140</v>
      </c>
      <c r="Y45" s="223" t="s">
        <v>133</v>
      </c>
      <c r="Z45" s="213"/>
      <c r="AA45" s="213"/>
      <c r="AB45" s="213"/>
      <c r="AC45" s="213"/>
      <c r="AD45" s="213"/>
      <c r="AE45" s="213"/>
      <c r="AF45" s="213"/>
      <c r="AG45" s="213" t="s">
        <v>141</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56" t="s">
        <v>200</v>
      </c>
      <c r="D46" s="224"/>
      <c r="E46" s="225">
        <v>20</v>
      </c>
      <c r="F46" s="223"/>
      <c r="G46" s="223"/>
      <c r="H46" s="223"/>
      <c r="I46" s="223"/>
      <c r="J46" s="223"/>
      <c r="K46" s="223"/>
      <c r="L46" s="223"/>
      <c r="M46" s="223"/>
      <c r="N46" s="222"/>
      <c r="O46" s="222"/>
      <c r="P46" s="222"/>
      <c r="Q46" s="222"/>
      <c r="R46" s="223"/>
      <c r="S46" s="223"/>
      <c r="T46" s="223"/>
      <c r="U46" s="223"/>
      <c r="V46" s="223"/>
      <c r="W46" s="223"/>
      <c r="X46" s="223"/>
      <c r="Y46" s="223"/>
      <c r="Z46" s="213"/>
      <c r="AA46" s="213"/>
      <c r="AB46" s="213"/>
      <c r="AC46" s="213"/>
      <c r="AD46" s="213"/>
      <c r="AE46" s="213"/>
      <c r="AF46" s="213"/>
      <c r="AG46" s="213" t="s">
        <v>143</v>
      </c>
      <c r="AH46" s="213">
        <v>5</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1" x14ac:dyDescent="0.2">
      <c r="A47" s="244">
        <v>25</v>
      </c>
      <c r="B47" s="245" t="s">
        <v>201</v>
      </c>
      <c r="C47" s="254" t="s">
        <v>202</v>
      </c>
      <c r="D47" s="246" t="s">
        <v>129</v>
      </c>
      <c r="E47" s="247">
        <v>20</v>
      </c>
      <c r="F47" s="248"/>
      <c r="G47" s="249">
        <f>ROUND(E47*F47,2)</f>
        <v>0</v>
      </c>
      <c r="H47" s="248"/>
      <c r="I47" s="249">
        <f>ROUND(E47*H47,2)</f>
        <v>0</v>
      </c>
      <c r="J47" s="248"/>
      <c r="K47" s="249">
        <f>ROUND(E47*J47,2)</f>
        <v>0</v>
      </c>
      <c r="L47" s="249">
        <v>21</v>
      </c>
      <c r="M47" s="249">
        <f>G47*(1+L47/100)</f>
        <v>0</v>
      </c>
      <c r="N47" s="247">
        <v>0</v>
      </c>
      <c r="O47" s="247">
        <f>ROUND(E47*N47,2)</f>
        <v>0</v>
      </c>
      <c r="P47" s="247">
        <v>0</v>
      </c>
      <c r="Q47" s="247">
        <f>ROUND(E47*P47,2)</f>
        <v>0</v>
      </c>
      <c r="R47" s="249" t="s">
        <v>88</v>
      </c>
      <c r="S47" s="249" t="s">
        <v>130</v>
      </c>
      <c r="T47" s="250" t="s">
        <v>131</v>
      </c>
      <c r="U47" s="223">
        <v>8.5470000000000004E-2</v>
      </c>
      <c r="V47" s="223">
        <f>ROUND(E47*U47,2)</f>
        <v>1.71</v>
      </c>
      <c r="W47" s="223"/>
      <c r="X47" s="223" t="s">
        <v>132</v>
      </c>
      <c r="Y47" s="223" t="s">
        <v>133</v>
      </c>
      <c r="Z47" s="213"/>
      <c r="AA47" s="213"/>
      <c r="AB47" s="213"/>
      <c r="AC47" s="213"/>
      <c r="AD47" s="213"/>
      <c r="AE47" s="213"/>
      <c r="AF47" s="213"/>
      <c r="AG47" s="213" t="s">
        <v>134</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45" outlineLevel="1" x14ac:dyDescent="0.2">
      <c r="A48" s="237">
        <v>26</v>
      </c>
      <c r="B48" s="238" t="s">
        <v>203</v>
      </c>
      <c r="C48" s="255" t="s">
        <v>204</v>
      </c>
      <c r="D48" s="239" t="s">
        <v>129</v>
      </c>
      <c r="E48" s="240">
        <v>20</v>
      </c>
      <c r="F48" s="241"/>
      <c r="G48" s="242">
        <f>ROUND(E48*F48,2)</f>
        <v>0</v>
      </c>
      <c r="H48" s="241"/>
      <c r="I48" s="242">
        <f>ROUND(E48*H48,2)</f>
        <v>0</v>
      </c>
      <c r="J48" s="241"/>
      <c r="K48" s="242">
        <f>ROUND(E48*J48,2)</f>
        <v>0</v>
      </c>
      <c r="L48" s="242">
        <v>21</v>
      </c>
      <c r="M48" s="242">
        <f>G48*(1+L48/100)</f>
        <v>0</v>
      </c>
      <c r="N48" s="240">
        <v>6.0000000000000002E-5</v>
      </c>
      <c r="O48" s="240">
        <f>ROUND(E48*N48,2)</f>
        <v>0</v>
      </c>
      <c r="P48" s="240">
        <v>0</v>
      </c>
      <c r="Q48" s="240">
        <f>ROUND(E48*P48,2)</f>
        <v>0</v>
      </c>
      <c r="R48" s="242" t="s">
        <v>139</v>
      </c>
      <c r="S48" s="242" t="s">
        <v>130</v>
      </c>
      <c r="T48" s="243" t="s">
        <v>131</v>
      </c>
      <c r="U48" s="223">
        <v>0</v>
      </c>
      <c r="V48" s="223">
        <f>ROUND(E48*U48,2)</f>
        <v>0</v>
      </c>
      <c r="W48" s="223"/>
      <c r="X48" s="223" t="s">
        <v>140</v>
      </c>
      <c r="Y48" s="223" t="s">
        <v>133</v>
      </c>
      <c r="Z48" s="213"/>
      <c r="AA48" s="213"/>
      <c r="AB48" s="213"/>
      <c r="AC48" s="213"/>
      <c r="AD48" s="213"/>
      <c r="AE48" s="213"/>
      <c r="AF48" s="213"/>
      <c r="AG48" s="213" t="s">
        <v>141</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2" x14ac:dyDescent="0.2">
      <c r="A49" s="220"/>
      <c r="B49" s="221"/>
      <c r="C49" s="256" t="s">
        <v>205</v>
      </c>
      <c r="D49" s="224"/>
      <c r="E49" s="225">
        <v>20</v>
      </c>
      <c r="F49" s="223"/>
      <c r="G49" s="223"/>
      <c r="H49" s="223"/>
      <c r="I49" s="223"/>
      <c r="J49" s="223"/>
      <c r="K49" s="223"/>
      <c r="L49" s="223"/>
      <c r="M49" s="223"/>
      <c r="N49" s="222"/>
      <c r="O49" s="222"/>
      <c r="P49" s="222"/>
      <c r="Q49" s="222"/>
      <c r="R49" s="223"/>
      <c r="S49" s="223"/>
      <c r="T49" s="223"/>
      <c r="U49" s="223"/>
      <c r="V49" s="223"/>
      <c r="W49" s="223"/>
      <c r="X49" s="223"/>
      <c r="Y49" s="223"/>
      <c r="Z49" s="213"/>
      <c r="AA49" s="213"/>
      <c r="AB49" s="213"/>
      <c r="AC49" s="213"/>
      <c r="AD49" s="213"/>
      <c r="AE49" s="213"/>
      <c r="AF49" s="213"/>
      <c r="AG49" s="213" t="s">
        <v>143</v>
      </c>
      <c r="AH49" s="213">
        <v>5</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x14ac:dyDescent="0.2">
      <c r="A50" s="244">
        <v>27</v>
      </c>
      <c r="B50" s="245" t="s">
        <v>206</v>
      </c>
      <c r="C50" s="254" t="s">
        <v>207</v>
      </c>
      <c r="D50" s="246" t="s">
        <v>129</v>
      </c>
      <c r="E50" s="247">
        <v>5</v>
      </c>
      <c r="F50" s="248"/>
      <c r="G50" s="249">
        <f>ROUND(E50*F50,2)</f>
        <v>0</v>
      </c>
      <c r="H50" s="248"/>
      <c r="I50" s="249">
        <f>ROUND(E50*H50,2)</f>
        <v>0</v>
      </c>
      <c r="J50" s="248"/>
      <c r="K50" s="249">
        <f>ROUND(E50*J50,2)</f>
        <v>0</v>
      </c>
      <c r="L50" s="249">
        <v>21</v>
      </c>
      <c r="M50" s="249">
        <f>G50*(1+L50/100)</f>
        <v>0</v>
      </c>
      <c r="N50" s="247">
        <v>0</v>
      </c>
      <c r="O50" s="247">
        <f>ROUND(E50*N50,2)</f>
        <v>0</v>
      </c>
      <c r="P50" s="247">
        <v>0</v>
      </c>
      <c r="Q50" s="247">
        <f>ROUND(E50*P50,2)</f>
        <v>0</v>
      </c>
      <c r="R50" s="249" t="s">
        <v>88</v>
      </c>
      <c r="S50" s="249" t="s">
        <v>130</v>
      </c>
      <c r="T50" s="250" t="s">
        <v>131</v>
      </c>
      <c r="U50" s="223">
        <v>9.0670000000000001E-2</v>
      </c>
      <c r="V50" s="223">
        <f>ROUND(E50*U50,2)</f>
        <v>0.45</v>
      </c>
      <c r="W50" s="223"/>
      <c r="X50" s="223" t="s">
        <v>132</v>
      </c>
      <c r="Y50" s="223" t="s">
        <v>133</v>
      </c>
      <c r="Z50" s="213"/>
      <c r="AA50" s="213"/>
      <c r="AB50" s="213"/>
      <c r="AC50" s="213"/>
      <c r="AD50" s="213"/>
      <c r="AE50" s="213"/>
      <c r="AF50" s="213"/>
      <c r="AG50" s="213" t="s">
        <v>134</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45" outlineLevel="1" x14ac:dyDescent="0.2">
      <c r="A51" s="237">
        <v>28</v>
      </c>
      <c r="B51" s="238" t="s">
        <v>208</v>
      </c>
      <c r="C51" s="255" t="s">
        <v>209</v>
      </c>
      <c r="D51" s="239" t="s">
        <v>129</v>
      </c>
      <c r="E51" s="240">
        <v>5</v>
      </c>
      <c r="F51" s="241"/>
      <c r="G51" s="242">
        <f>ROUND(E51*F51,2)</f>
        <v>0</v>
      </c>
      <c r="H51" s="241"/>
      <c r="I51" s="242">
        <f>ROUND(E51*H51,2)</f>
        <v>0</v>
      </c>
      <c r="J51" s="241"/>
      <c r="K51" s="242">
        <f>ROUND(E51*J51,2)</f>
        <v>0</v>
      </c>
      <c r="L51" s="242">
        <v>21</v>
      </c>
      <c r="M51" s="242">
        <f>G51*(1+L51/100)</f>
        <v>0</v>
      </c>
      <c r="N51" s="240">
        <v>6.0000000000000002E-5</v>
      </c>
      <c r="O51" s="240">
        <f>ROUND(E51*N51,2)</f>
        <v>0</v>
      </c>
      <c r="P51" s="240">
        <v>0</v>
      </c>
      <c r="Q51" s="240">
        <f>ROUND(E51*P51,2)</f>
        <v>0</v>
      </c>
      <c r="R51" s="242" t="s">
        <v>139</v>
      </c>
      <c r="S51" s="242" t="s">
        <v>130</v>
      </c>
      <c r="T51" s="243" t="s">
        <v>131</v>
      </c>
      <c r="U51" s="223">
        <v>0</v>
      </c>
      <c r="V51" s="223">
        <f>ROUND(E51*U51,2)</f>
        <v>0</v>
      </c>
      <c r="W51" s="223"/>
      <c r="X51" s="223" t="s">
        <v>140</v>
      </c>
      <c r="Y51" s="223" t="s">
        <v>133</v>
      </c>
      <c r="Z51" s="213"/>
      <c r="AA51" s="213"/>
      <c r="AB51" s="213"/>
      <c r="AC51" s="213"/>
      <c r="AD51" s="213"/>
      <c r="AE51" s="213"/>
      <c r="AF51" s="213"/>
      <c r="AG51" s="213" t="s">
        <v>141</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56" t="s">
        <v>210</v>
      </c>
      <c r="D52" s="224"/>
      <c r="E52" s="225">
        <v>5</v>
      </c>
      <c r="F52" s="223"/>
      <c r="G52" s="223"/>
      <c r="H52" s="223"/>
      <c r="I52" s="223"/>
      <c r="J52" s="223"/>
      <c r="K52" s="223"/>
      <c r="L52" s="223"/>
      <c r="M52" s="223"/>
      <c r="N52" s="222"/>
      <c r="O52" s="222"/>
      <c r="P52" s="222"/>
      <c r="Q52" s="222"/>
      <c r="R52" s="223"/>
      <c r="S52" s="223"/>
      <c r="T52" s="223"/>
      <c r="U52" s="223"/>
      <c r="V52" s="223"/>
      <c r="W52" s="223"/>
      <c r="X52" s="223"/>
      <c r="Y52" s="223"/>
      <c r="Z52" s="213"/>
      <c r="AA52" s="213"/>
      <c r="AB52" s="213"/>
      <c r="AC52" s="213"/>
      <c r="AD52" s="213"/>
      <c r="AE52" s="213"/>
      <c r="AF52" s="213"/>
      <c r="AG52" s="213" t="s">
        <v>143</v>
      </c>
      <c r="AH52" s="213">
        <v>5</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
      <c r="A53" s="244">
        <v>29</v>
      </c>
      <c r="B53" s="245" t="s">
        <v>211</v>
      </c>
      <c r="C53" s="254" t="s">
        <v>212</v>
      </c>
      <c r="D53" s="246" t="s">
        <v>129</v>
      </c>
      <c r="E53" s="247">
        <v>16</v>
      </c>
      <c r="F53" s="248"/>
      <c r="G53" s="249">
        <f>ROUND(E53*F53,2)</f>
        <v>0</v>
      </c>
      <c r="H53" s="248"/>
      <c r="I53" s="249">
        <f>ROUND(E53*H53,2)</f>
        <v>0</v>
      </c>
      <c r="J53" s="248"/>
      <c r="K53" s="249">
        <f>ROUND(E53*J53,2)</f>
        <v>0</v>
      </c>
      <c r="L53" s="249">
        <v>21</v>
      </c>
      <c r="M53" s="249">
        <f>G53*(1+L53/100)</f>
        <v>0</v>
      </c>
      <c r="N53" s="247">
        <v>0</v>
      </c>
      <c r="O53" s="247">
        <f>ROUND(E53*N53,2)</f>
        <v>0</v>
      </c>
      <c r="P53" s="247">
        <v>0</v>
      </c>
      <c r="Q53" s="247">
        <f>ROUND(E53*P53,2)</f>
        <v>0</v>
      </c>
      <c r="R53" s="249"/>
      <c r="S53" s="249" t="s">
        <v>130</v>
      </c>
      <c r="T53" s="250" t="s">
        <v>131</v>
      </c>
      <c r="U53" s="223">
        <v>0.1</v>
      </c>
      <c r="V53" s="223">
        <f>ROUND(E53*U53,2)</f>
        <v>1.6</v>
      </c>
      <c r="W53" s="223"/>
      <c r="X53" s="223" t="s">
        <v>132</v>
      </c>
      <c r="Y53" s="223" t="s">
        <v>133</v>
      </c>
      <c r="Z53" s="213"/>
      <c r="AA53" s="213"/>
      <c r="AB53" s="213"/>
      <c r="AC53" s="213"/>
      <c r="AD53" s="213"/>
      <c r="AE53" s="213"/>
      <c r="AF53" s="213"/>
      <c r="AG53" s="213" t="s">
        <v>134</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1" x14ac:dyDescent="0.2">
      <c r="A54" s="237">
        <v>30</v>
      </c>
      <c r="B54" s="238" t="s">
        <v>213</v>
      </c>
      <c r="C54" s="255" t="s">
        <v>214</v>
      </c>
      <c r="D54" s="239" t="s">
        <v>129</v>
      </c>
      <c r="E54" s="240">
        <v>16</v>
      </c>
      <c r="F54" s="241"/>
      <c r="G54" s="242">
        <f>ROUND(E54*F54,2)</f>
        <v>0</v>
      </c>
      <c r="H54" s="241"/>
      <c r="I54" s="242">
        <f>ROUND(E54*H54,2)</f>
        <v>0</v>
      </c>
      <c r="J54" s="241"/>
      <c r="K54" s="242">
        <f>ROUND(E54*J54,2)</f>
        <v>0</v>
      </c>
      <c r="L54" s="242">
        <v>21</v>
      </c>
      <c r="M54" s="242">
        <f>G54*(1+L54/100)</f>
        <v>0</v>
      </c>
      <c r="N54" s="240">
        <v>0</v>
      </c>
      <c r="O54" s="240">
        <f>ROUND(E54*N54,2)</f>
        <v>0</v>
      </c>
      <c r="P54" s="240">
        <v>0</v>
      </c>
      <c r="Q54" s="240">
        <f>ROUND(E54*P54,2)</f>
        <v>0</v>
      </c>
      <c r="R54" s="242" t="s">
        <v>139</v>
      </c>
      <c r="S54" s="242" t="s">
        <v>181</v>
      </c>
      <c r="T54" s="243" t="s">
        <v>181</v>
      </c>
      <c r="U54" s="223">
        <v>0</v>
      </c>
      <c r="V54" s="223">
        <f>ROUND(E54*U54,2)</f>
        <v>0</v>
      </c>
      <c r="W54" s="223"/>
      <c r="X54" s="223" t="s">
        <v>140</v>
      </c>
      <c r="Y54" s="223" t="s">
        <v>133</v>
      </c>
      <c r="Z54" s="213"/>
      <c r="AA54" s="213"/>
      <c r="AB54" s="213"/>
      <c r="AC54" s="213"/>
      <c r="AD54" s="213"/>
      <c r="AE54" s="213"/>
      <c r="AF54" s="213"/>
      <c r="AG54" s="213" t="s">
        <v>141</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2" x14ac:dyDescent="0.2">
      <c r="A55" s="220"/>
      <c r="B55" s="221"/>
      <c r="C55" s="256" t="s">
        <v>215</v>
      </c>
      <c r="D55" s="224"/>
      <c r="E55" s="225">
        <v>16</v>
      </c>
      <c r="F55" s="223"/>
      <c r="G55" s="223"/>
      <c r="H55" s="223"/>
      <c r="I55" s="223"/>
      <c r="J55" s="223"/>
      <c r="K55" s="223"/>
      <c r="L55" s="223"/>
      <c r="M55" s="223"/>
      <c r="N55" s="222"/>
      <c r="O55" s="222"/>
      <c r="P55" s="222"/>
      <c r="Q55" s="222"/>
      <c r="R55" s="223"/>
      <c r="S55" s="223"/>
      <c r="T55" s="223"/>
      <c r="U55" s="223"/>
      <c r="V55" s="223"/>
      <c r="W55" s="223"/>
      <c r="X55" s="223"/>
      <c r="Y55" s="223"/>
      <c r="Z55" s="213"/>
      <c r="AA55" s="213"/>
      <c r="AB55" s="213"/>
      <c r="AC55" s="213"/>
      <c r="AD55" s="213"/>
      <c r="AE55" s="213"/>
      <c r="AF55" s="213"/>
      <c r="AG55" s="213" t="s">
        <v>143</v>
      </c>
      <c r="AH55" s="213">
        <v>5</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x14ac:dyDescent="0.2">
      <c r="A56" s="244">
        <v>31</v>
      </c>
      <c r="B56" s="245" t="s">
        <v>216</v>
      </c>
      <c r="C56" s="254" t="s">
        <v>217</v>
      </c>
      <c r="D56" s="246" t="s">
        <v>180</v>
      </c>
      <c r="E56" s="247">
        <v>28</v>
      </c>
      <c r="F56" s="248"/>
      <c r="G56" s="249">
        <f>ROUND(E56*F56,2)</f>
        <v>0</v>
      </c>
      <c r="H56" s="248"/>
      <c r="I56" s="249">
        <f>ROUND(E56*H56,2)</f>
        <v>0</v>
      </c>
      <c r="J56" s="248"/>
      <c r="K56" s="249">
        <f>ROUND(E56*J56,2)</f>
        <v>0</v>
      </c>
      <c r="L56" s="249">
        <v>21</v>
      </c>
      <c r="M56" s="249">
        <f>G56*(1+L56/100)</f>
        <v>0</v>
      </c>
      <c r="N56" s="247">
        <v>0</v>
      </c>
      <c r="O56" s="247">
        <f>ROUND(E56*N56,2)</f>
        <v>0</v>
      </c>
      <c r="P56" s="247">
        <v>0</v>
      </c>
      <c r="Q56" s="247">
        <f>ROUND(E56*P56,2)</f>
        <v>0</v>
      </c>
      <c r="R56" s="249" t="s">
        <v>88</v>
      </c>
      <c r="S56" s="249" t="s">
        <v>130</v>
      </c>
      <c r="T56" s="250" t="s">
        <v>131</v>
      </c>
      <c r="U56" s="223">
        <v>8.0170000000000005E-2</v>
      </c>
      <c r="V56" s="223">
        <f>ROUND(E56*U56,2)</f>
        <v>2.2400000000000002</v>
      </c>
      <c r="W56" s="223"/>
      <c r="X56" s="223" t="s">
        <v>132</v>
      </c>
      <c r="Y56" s="223" t="s">
        <v>133</v>
      </c>
      <c r="Z56" s="213"/>
      <c r="AA56" s="213"/>
      <c r="AB56" s="213"/>
      <c r="AC56" s="213"/>
      <c r="AD56" s="213"/>
      <c r="AE56" s="213"/>
      <c r="AF56" s="213"/>
      <c r="AG56" s="213" t="s">
        <v>134</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45" outlineLevel="1" x14ac:dyDescent="0.2">
      <c r="A57" s="237">
        <v>32</v>
      </c>
      <c r="B57" s="238" t="s">
        <v>218</v>
      </c>
      <c r="C57" s="255" t="s">
        <v>219</v>
      </c>
      <c r="D57" s="239" t="s">
        <v>180</v>
      </c>
      <c r="E57" s="240">
        <v>28</v>
      </c>
      <c r="F57" s="241"/>
      <c r="G57" s="242">
        <f>ROUND(E57*F57,2)</f>
        <v>0</v>
      </c>
      <c r="H57" s="241"/>
      <c r="I57" s="242">
        <f>ROUND(E57*H57,2)</f>
        <v>0</v>
      </c>
      <c r="J57" s="241"/>
      <c r="K57" s="242">
        <f>ROUND(E57*J57,2)</f>
        <v>0</v>
      </c>
      <c r="L57" s="242">
        <v>21</v>
      </c>
      <c r="M57" s="242">
        <f>G57*(1+L57/100)</f>
        <v>0</v>
      </c>
      <c r="N57" s="240">
        <v>2.1000000000000001E-4</v>
      </c>
      <c r="O57" s="240">
        <f>ROUND(E57*N57,2)</f>
        <v>0.01</v>
      </c>
      <c r="P57" s="240">
        <v>0</v>
      </c>
      <c r="Q57" s="240">
        <f>ROUND(E57*P57,2)</f>
        <v>0</v>
      </c>
      <c r="R57" s="242" t="s">
        <v>139</v>
      </c>
      <c r="S57" s="242" t="s">
        <v>130</v>
      </c>
      <c r="T57" s="243" t="s">
        <v>131</v>
      </c>
      <c r="U57" s="223">
        <v>0</v>
      </c>
      <c r="V57" s="223">
        <f>ROUND(E57*U57,2)</f>
        <v>0</v>
      </c>
      <c r="W57" s="223"/>
      <c r="X57" s="223" t="s">
        <v>140</v>
      </c>
      <c r="Y57" s="223" t="s">
        <v>133</v>
      </c>
      <c r="Z57" s="213"/>
      <c r="AA57" s="213"/>
      <c r="AB57" s="213"/>
      <c r="AC57" s="213"/>
      <c r="AD57" s="213"/>
      <c r="AE57" s="213"/>
      <c r="AF57" s="213"/>
      <c r="AG57" s="213" t="s">
        <v>141</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56" t="s">
        <v>220</v>
      </c>
      <c r="D58" s="224"/>
      <c r="E58" s="225">
        <v>28</v>
      </c>
      <c r="F58" s="223"/>
      <c r="G58" s="223"/>
      <c r="H58" s="223"/>
      <c r="I58" s="223"/>
      <c r="J58" s="223"/>
      <c r="K58" s="223"/>
      <c r="L58" s="223"/>
      <c r="M58" s="223"/>
      <c r="N58" s="222"/>
      <c r="O58" s="222"/>
      <c r="P58" s="222"/>
      <c r="Q58" s="222"/>
      <c r="R58" s="223"/>
      <c r="S58" s="223"/>
      <c r="T58" s="223"/>
      <c r="U58" s="223"/>
      <c r="V58" s="223"/>
      <c r="W58" s="223"/>
      <c r="X58" s="223"/>
      <c r="Y58" s="223"/>
      <c r="Z58" s="213"/>
      <c r="AA58" s="213"/>
      <c r="AB58" s="213"/>
      <c r="AC58" s="213"/>
      <c r="AD58" s="213"/>
      <c r="AE58" s="213"/>
      <c r="AF58" s="213"/>
      <c r="AG58" s="213" t="s">
        <v>143</v>
      </c>
      <c r="AH58" s="213">
        <v>5</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
      <c r="A59" s="237">
        <v>33</v>
      </c>
      <c r="B59" s="238" t="s">
        <v>221</v>
      </c>
      <c r="C59" s="255" t="s">
        <v>222</v>
      </c>
      <c r="D59" s="239" t="s">
        <v>180</v>
      </c>
      <c r="E59" s="240">
        <v>56</v>
      </c>
      <c r="F59" s="241"/>
      <c r="G59" s="242">
        <f>ROUND(E59*F59,2)</f>
        <v>0</v>
      </c>
      <c r="H59" s="241"/>
      <c r="I59" s="242">
        <f>ROUND(E59*H59,2)</f>
        <v>0</v>
      </c>
      <c r="J59" s="241"/>
      <c r="K59" s="242">
        <f>ROUND(E59*J59,2)</f>
        <v>0</v>
      </c>
      <c r="L59" s="242">
        <v>21</v>
      </c>
      <c r="M59" s="242">
        <f>G59*(1+L59/100)</f>
        <v>0</v>
      </c>
      <c r="N59" s="240">
        <v>0</v>
      </c>
      <c r="O59" s="240">
        <f>ROUND(E59*N59,2)</f>
        <v>0</v>
      </c>
      <c r="P59" s="240">
        <v>0</v>
      </c>
      <c r="Q59" s="240">
        <f>ROUND(E59*P59,2)</f>
        <v>0</v>
      </c>
      <c r="R59" s="242" t="s">
        <v>139</v>
      </c>
      <c r="S59" s="242" t="s">
        <v>130</v>
      </c>
      <c r="T59" s="243" t="s">
        <v>131</v>
      </c>
      <c r="U59" s="223">
        <v>0</v>
      </c>
      <c r="V59" s="223">
        <f>ROUND(E59*U59,2)</f>
        <v>0</v>
      </c>
      <c r="W59" s="223"/>
      <c r="X59" s="223" t="s">
        <v>140</v>
      </c>
      <c r="Y59" s="223" t="s">
        <v>133</v>
      </c>
      <c r="Z59" s="213"/>
      <c r="AA59" s="213"/>
      <c r="AB59" s="213"/>
      <c r="AC59" s="213"/>
      <c r="AD59" s="213"/>
      <c r="AE59" s="213"/>
      <c r="AF59" s="213"/>
      <c r="AG59" s="213" t="s">
        <v>141</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2" x14ac:dyDescent="0.2">
      <c r="A60" s="220"/>
      <c r="B60" s="221"/>
      <c r="C60" s="256" t="s">
        <v>223</v>
      </c>
      <c r="D60" s="224"/>
      <c r="E60" s="225">
        <v>56</v>
      </c>
      <c r="F60" s="223"/>
      <c r="G60" s="223"/>
      <c r="H60" s="223"/>
      <c r="I60" s="223"/>
      <c r="J60" s="223"/>
      <c r="K60" s="223"/>
      <c r="L60" s="223"/>
      <c r="M60" s="223"/>
      <c r="N60" s="222"/>
      <c r="O60" s="222"/>
      <c r="P60" s="222"/>
      <c r="Q60" s="222"/>
      <c r="R60" s="223"/>
      <c r="S60" s="223"/>
      <c r="T60" s="223"/>
      <c r="U60" s="223"/>
      <c r="V60" s="223"/>
      <c r="W60" s="223"/>
      <c r="X60" s="223"/>
      <c r="Y60" s="223"/>
      <c r="Z60" s="213"/>
      <c r="AA60" s="213"/>
      <c r="AB60" s="213"/>
      <c r="AC60" s="213"/>
      <c r="AD60" s="213"/>
      <c r="AE60" s="213"/>
      <c r="AF60" s="213"/>
      <c r="AG60" s="213" t="s">
        <v>143</v>
      </c>
      <c r="AH60" s="213">
        <v>5</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1" x14ac:dyDescent="0.2">
      <c r="A61" s="244">
        <v>34</v>
      </c>
      <c r="B61" s="245" t="s">
        <v>224</v>
      </c>
      <c r="C61" s="254" t="s">
        <v>225</v>
      </c>
      <c r="D61" s="246" t="s">
        <v>180</v>
      </c>
      <c r="E61" s="247">
        <v>190</v>
      </c>
      <c r="F61" s="248"/>
      <c r="G61" s="249">
        <f>ROUND(E61*F61,2)</f>
        <v>0</v>
      </c>
      <c r="H61" s="248"/>
      <c r="I61" s="249">
        <f>ROUND(E61*H61,2)</f>
        <v>0</v>
      </c>
      <c r="J61" s="248"/>
      <c r="K61" s="249">
        <f>ROUND(E61*J61,2)</f>
        <v>0</v>
      </c>
      <c r="L61" s="249">
        <v>21</v>
      </c>
      <c r="M61" s="249">
        <f>G61*(1+L61/100)</f>
        <v>0</v>
      </c>
      <c r="N61" s="247">
        <v>0</v>
      </c>
      <c r="O61" s="247">
        <f>ROUND(E61*N61,2)</f>
        <v>0</v>
      </c>
      <c r="P61" s="247">
        <v>0</v>
      </c>
      <c r="Q61" s="247">
        <f>ROUND(E61*P61,2)</f>
        <v>0</v>
      </c>
      <c r="R61" s="249" t="s">
        <v>88</v>
      </c>
      <c r="S61" s="249" t="s">
        <v>130</v>
      </c>
      <c r="T61" s="250" t="s">
        <v>131</v>
      </c>
      <c r="U61" s="223">
        <v>7.0669999999999997E-2</v>
      </c>
      <c r="V61" s="223">
        <f>ROUND(E61*U61,2)</f>
        <v>13.43</v>
      </c>
      <c r="W61" s="223"/>
      <c r="X61" s="223" t="s">
        <v>132</v>
      </c>
      <c r="Y61" s="223" t="s">
        <v>133</v>
      </c>
      <c r="Z61" s="213"/>
      <c r="AA61" s="213"/>
      <c r="AB61" s="213"/>
      <c r="AC61" s="213"/>
      <c r="AD61" s="213"/>
      <c r="AE61" s="213"/>
      <c r="AF61" s="213"/>
      <c r="AG61" s="213" t="s">
        <v>134</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x14ac:dyDescent="0.2">
      <c r="A62" s="237">
        <v>35</v>
      </c>
      <c r="B62" s="238" t="s">
        <v>226</v>
      </c>
      <c r="C62" s="255" t="s">
        <v>227</v>
      </c>
      <c r="D62" s="239" t="s">
        <v>228</v>
      </c>
      <c r="E62" s="240">
        <v>16</v>
      </c>
      <c r="F62" s="241"/>
      <c r="G62" s="242">
        <f>ROUND(E62*F62,2)</f>
        <v>0</v>
      </c>
      <c r="H62" s="241"/>
      <c r="I62" s="242">
        <f>ROUND(E62*H62,2)</f>
        <v>0</v>
      </c>
      <c r="J62" s="241"/>
      <c r="K62" s="242">
        <f>ROUND(E62*J62,2)</f>
        <v>0</v>
      </c>
      <c r="L62" s="242">
        <v>21</v>
      </c>
      <c r="M62" s="242">
        <f>G62*(1+L62/100)</f>
        <v>0</v>
      </c>
      <c r="N62" s="240">
        <v>0</v>
      </c>
      <c r="O62" s="240">
        <f>ROUND(E62*N62,2)</f>
        <v>0</v>
      </c>
      <c r="P62" s="240">
        <v>0</v>
      </c>
      <c r="Q62" s="240">
        <f>ROUND(E62*P62,2)</f>
        <v>0</v>
      </c>
      <c r="R62" s="242"/>
      <c r="S62" s="242" t="s">
        <v>229</v>
      </c>
      <c r="T62" s="243" t="s">
        <v>172</v>
      </c>
      <c r="U62" s="223">
        <v>0</v>
      </c>
      <c r="V62" s="223">
        <f>ROUND(E62*U62,2)</f>
        <v>0</v>
      </c>
      <c r="W62" s="223"/>
      <c r="X62" s="223" t="s">
        <v>140</v>
      </c>
      <c r="Y62" s="223" t="s">
        <v>133</v>
      </c>
      <c r="Z62" s="213"/>
      <c r="AA62" s="213"/>
      <c r="AB62" s="213"/>
      <c r="AC62" s="213"/>
      <c r="AD62" s="213"/>
      <c r="AE62" s="213"/>
      <c r="AF62" s="213"/>
      <c r="AG62" s="213" t="s">
        <v>141</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2" x14ac:dyDescent="0.2">
      <c r="A63" s="220"/>
      <c r="B63" s="221"/>
      <c r="C63" s="257" t="s">
        <v>230</v>
      </c>
      <c r="D63" s="251"/>
      <c r="E63" s="251"/>
      <c r="F63" s="251"/>
      <c r="G63" s="251"/>
      <c r="H63" s="223"/>
      <c r="I63" s="223"/>
      <c r="J63" s="223"/>
      <c r="K63" s="223"/>
      <c r="L63" s="223"/>
      <c r="M63" s="223"/>
      <c r="N63" s="222"/>
      <c r="O63" s="222"/>
      <c r="P63" s="222"/>
      <c r="Q63" s="222"/>
      <c r="R63" s="223"/>
      <c r="S63" s="223"/>
      <c r="T63" s="223"/>
      <c r="U63" s="223"/>
      <c r="V63" s="223"/>
      <c r="W63" s="223"/>
      <c r="X63" s="223"/>
      <c r="Y63" s="223"/>
      <c r="Z63" s="213"/>
      <c r="AA63" s="213"/>
      <c r="AB63" s="213"/>
      <c r="AC63" s="213"/>
      <c r="AD63" s="213"/>
      <c r="AE63" s="213"/>
      <c r="AF63" s="213"/>
      <c r="AG63" s="213" t="s">
        <v>174</v>
      </c>
      <c r="AH63" s="213"/>
      <c r="AI63" s="213"/>
      <c r="AJ63" s="213"/>
      <c r="AK63" s="213"/>
      <c r="AL63" s="213"/>
      <c r="AM63" s="213"/>
      <c r="AN63" s="213"/>
      <c r="AO63" s="213"/>
      <c r="AP63" s="213"/>
      <c r="AQ63" s="213"/>
      <c r="AR63" s="213"/>
      <c r="AS63" s="213"/>
      <c r="AT63" s="213"/>
      <c r="AU63" s="213"/>
      <c r="AV63" s="213"/>
      <c r="AW63" s="213"/>
      <c r="AX63" s="213"/>
      <c r="AY63" s="213"/>
      <c r="AZ63" s="213"/>
      <c r="BA63" s="252" t="str">
        <f>C63</f>
        <v>Závěsné svítidlo s vysokou odolností proti nárazu, LED 157W 4000K, 25 000 lm, účiník 0.95, hliníkové tělo, čočka z polykarbonátu, šedá barva, o393 mm, IP65, IK08, životnost L85, záruka 5 let</v>
      </c>
      <c r="BB63" s="213"/>
      <c r="BC63" s="213"/>
      <c r="BD63" s="213"/>
      <c r="BE63" s="213"/>
      <c r="BF63" s="213"/>
      <c r="BG63" s="213"/>
      <c r="BH63" s="213"/>
    </row>
    <row r="64" spans="1:60" outlineLevel="1" x14ac:dyDescent="0.2">
      <c r="A64" s="237">
        <v>36</v>
      </c>
      <c r="B64" s="238" t="s">
        <v>231</v>
      </c>
      <c r="C64" s="255" t="s">
        <v>232</v>
      </c>
      <c r="D64" s="239" t="s">
        <v>180</v>
      </c>
      <c r="E64" s="240">
        <v>16</v>
      </c>
      <c r="F64" s="241"/>
      <c r="G64" s="242">
        <f>ROUND(E64*F64,2)</f>
        <v>0</v>
      </c>
      <c r="H64" s="241"/>
      <c r="I64" s="242">
        <f>ROUND(E64*H64,2)</f>
        <v>0</v>
      </c>
      <c r="J64" s="241"/>
      <c r="K64" s="242">
        <f>ROUND(E64*J64,2)</f>
        <v>0</v>
      </c>
      <c r="L64" s="242">
        <v>21</v>
      </c>
      <c r="M64" s="242">
        <f>G64*(1+L64/100)</f>
        <v>0</v>
      </c>
      <c r="N64" s="240">
        <v>2.4000000000000001E-4</v>
      </c>
      <c r="O64" s="240">
        <f>ROUND(E64*N64,2)</f>
        <v>0</v>
      </c>
      <c r="P64" s="240">
        <v>0</v>
      </c>
      <c r="Q64" s="240">
        <f>ROUND(E64*P64,2)</f>
        <v>0</v>
      </c>
      <c r="R64" s="242"/>
      <c r="S64" s="242" t="s">
        <v>130</v>
      </c>
      <c r="T64" s="243" t="s">
        <v>131</v>
      </c>
      <c r="U64" s="223">
        <v>5.7850000000000001</v>
      </c>
      <c r="V64" s="223">
        <f>ROUND(E64*U64,2)</f>
        <v>92.56</v>
      </c>
      <c r="W64" s="223"/>
      <c r="X64" s="223" t="s">
        <v>132</v>
      </c>
      <c r="Y64" s="223" t="s">
        <v>133</v>
      </c>
      <c r="Z64" s="213"/>
      <c r="AA64" s="213"/>
      <c r="AB64" s="213"/>
      <c r="AC64" s="213"/>
      <c r="AD64" s="213"/>
      <c r="AE64" s="213"/>
      <c r="AF64" s="213"/>
      <c r="AG64" s="213" t="s">
        <v>134</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56" t="s">
        <v>233</v>
      </c>
      <c r="D65" s="224"/>
      <c r="E65" s="225">
        <v>16</v>
      </c>
      <c r="F65" s="223"/>
      <c r="G65" s="223"/>
      <c r="H65" s="223"/>
      <c r="I65" s="223"/>
      <c r="J65" s="223"/>
      <c r="K65" s="223"/>
      <c r="L65" s="223"/>
      <c r="M65" s="223"/>
      <c r="N65" s="222"/>
      <c r="O65" s="222"/>
      <c r="P65" s="222"/>
      <c r="Q65" s="222"/>
      <c r="R65" s="223"/>
      <c r="S65" s="223"/>
      <c r="T65" s="223"/>
      <c r="U65" s="223"/>
      <c r="V65" s="223"/>
      <c r="W65" s="223"/>
      <c r="X65" s="223"/>
      <c r="Y65" s="223"/>
      <c r="Z65" s="213"/>
      <c r="AA65" s="213"/>
      <c r="AB65" s="213"/>
      <c r="AC65" s="213"/>
      <c r="AD65" s="213"/>
      <c r="AE65" s="213"/>
      <c r="AF65" s="213"/>
      <c r="AG65" s="213" t="s">
        <v>143</v>
      </c>
      <c r="AH65" s="213">
        <v>5</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4">
        <v>37</v>
      </c>
      <c r="B66" s="245" t="s">
        <v>234</v>
      </c>
      <c r="C66" s="254" t="s">
        <v>235</v>
      </c>
      <c r="D66" s="246" t="s">
        <v>236</v>
      </c>
      <c r="E66" s="247">
        <v>1</v>
      </c>
      <c r="F66" s="248"/>
      <c r="G66" s="249">
        <f>ROUND(E66*F66,2)</f>
        <v>0</v>
      </c>
      <c r="H66" s="248"/>
      <c r="I66" s="249">
        <f>ROUND(E66*H66,2)</f>
        <v>0</v>
      </c>
      <c r="J66" s="248"/>
      <c r="K66" s="249">
        <f>ROUND(E66*J66,2)</f>
        <v>0</v>
      </c>
      <c r="L66" s="249">
        <v>21</v>
      </c>
      <c r="M66" s="249">
        <f>G66*(1+L66/100)</f>
        <v>0</v>
      </c>
      <c r="N66" s="247">
        <v>0</v>
      </c>
      <c r="O66" s="247">
        <f>ROUND(E66*N66,2)</f>
        <v>0</v>
      </c>
      <c r="P66" s="247">
        <v>0</v>
      </c>
      <c r="Q66" s="247">
        <f>ROUND(E66*P66,2)</f>
        <v>0</v>
      </c>
      <c r="R66" s="249"/>
      <c r="S66" s="249" t="s">
        <v>229</v>
      </c>
      <c r="T66" s="250" t="s">
        <v>172</v>
      </c>
      <c r="U66" s="223">
        <v>3.85E-2</v>
      </c>
      <c r="V66" s="223">
        <f>ROUND(E66*U66,2)</f>
        <v>0.04</v>
      </c>
      <c r="W66" s="223"/>
      <c r="X66" s="223" t="s">
        <v>132</v>
      </c>
      <c r="Y66" s="223" t="s">
        <v>133</v>
      </c>
      <c r="Z66" s="213"/>
      <c r="AA66" s="213"/>
      <c r="AB66" s="213"/>
      <c r="AC66" s="213"/>
      <c r="AD66" s="213"/>
      <c r="AE66" s="213"/>
      <c r="AF66" s="213"/>
      <c r="AG66" s="213" t="s">
        <v>134</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4">
        <v>38</v>
      </c>
      <c r="B67" s="245" t="s">
        <v>237</v>
      </c>
      <c r="C67" s="254" t="s">
        <v>238</v>
      </c>
      <c r="D67" s="246" t="s">
        <v>180</v>
      </c>
      <c r="E67" s="247">
        <v>4</v>
      </c>
      <c r="F67" s="248"/>
      <c r="G67" s="249">
        <f>ROUND(E67*F67,2)</f>
        <v>0</v>
      </c>
      <c r="H67" s="248"/>
      <c r="I67" s="249">
        <f>ROUND(E67*H67,2)</f>
        <v>0</v>
      </c>
      <c r="J67" s="248"/>
      <c r="K67" s="249">
        <f>ROUND(E67*J67,2)</f>
        <v>0</v>
      </c>
      <c r="L67" s="249">
        <v>21</v>
      </c>
      <c r="M67" s="249">
        <f>G67*(1+L67/100)</f>
        <v>0</v>
      </c>
      <c r="N67" s="247">
        <v>0</v>
      </c>
      <c r="O67" s="247">
        <f>ROUND(E67*N67,2)</f>
        <v>0</v>
      </c>
      <c r="P67" s="247">
        <v>0</v>
      </c>
      <c r="Q67" s="247">
        <f>ROUND(E67*P67,2)</f>
        <v>0</v>
      </c>
      <c r="R67" s="249"/>
      <c r="S67" s="249" t="s">
        <v>229</v>
      </c>
      <c r="T67" s="250" t="s">
        <v>172</v>
      </c>
      <c r="U67" s="223">
        <v>0</v>
      </c>
      <c r="V67" s="223">
        <f>ROUND(E67*U67,2)</f>
        <v>0</v>
      </c>
      <c r="W67" s="223"/>
      <c r="X67" s="223" t="s">
        <v>140</v>
      </c>
      <c r="Y67" s="223" t="s">
        <v>133</v>
      </c>
      <c r="Z67" s="213"/>
      <c r="AA67" s="213"/>
      <c r="AB67" s="213"/>
      <c r="AC67" s="213"/>
      <c r="AD67" s="213"/>
      <c r="AE67" s="213"/>
      <c r="AF67" s="213"/>
      <c r="AG67" s="213" t="s">
        <v>141</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37">
        <v>39</v>
      </c>
      <c r="B68" s="238" t="s">
        <v>239</v>
      </c>
      <c r="C68" s="255" t="s">
        <v>240</v>
      </c>
      <c r="D68" s="239" t="s">
        <v>180</v>
      </c>
      <c r="E68" s="240">
        <v>4</v>
      </c>
      <c r="F68" s="241"/>
      <c r="G68" s="242">
        <f>ROUND(E68*F68,2)</f>
        <v>0</v>
      </c>
      <c r="H68" s="241"/>
      <c r="I68" s="242">
        <f>ROUND(E68*H68,2)</f>
        <v>0</v>
      </c>
      <c r="J68" s="241"/>
      <c r="K68" s="242">
        <f>ROUND(E68*J68,2)</f>
        <v>0</v>
      </c>
      <c r="L68" s="242">
        <v>21</v>
      </c>
      <c r="M68" s="242">
        <f>G68*(1+L68/100)</f>
        <v>0</v>
      </c>
      <c r="N68" s="240">
        <v>2.0000000000000002E-5</v>
      </c>
      <c r="O68" s="240">
        <f>ROUND(E68*N68,2)</f>
        <v>0</v>
      </c>
      <c r="P68" s="240">
        <v>0</v>
      </c>
      <c r="Q68" s="240">
        <f>ROUND(E68*P68,2)</f>
        <v>0</v>
      </c>
      <c r="R68" s="242"/>
      <c r="S68" s="242" t="s">
        <v>229</v>
      </c>
      <c r="T68" s="243" t="s">
        <v>172</v>
      </c>
      <c r="U68" s="223">
        <v>9.0999999999999998E-2</v>
      </c>
      <c r="V68" s="223">
        <f>ROUND(E68*U68,2)</f>
        <v>0.36</v>
      </c>
      <c r="W68" s="223"/>
      <c r="X68" s="223" t="s">
        <v>132</v>
      </c>
      <c r="Y68" s="223" t="s">
        <v>133</v>
      </c>
      <c r="Z68" s="213"/>
      <c r="AA68" s="213"/>
      <c r="AB68" s="213"/>
      <c r="AC68" s="213"/>
      <c r="AD68" s="213"/>
      <c r="AE68" s="213"/>
      <c r="AF68" s="213"/>
      <c r="AG68" s="213" t="s">
        <v>134</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56" t="s">
        <v>241</v>
      </c>
      <c r="D69" s="224"/>
      <c r="E69" s="225">
        <v>4</v>
      </c>
      <c r="F69" s="223"/>
      <c r="G69" s="223"/>
      <c r="H69" s="223"/>
      <c r="I69" s="223"/>
      <c r="J69" s="223"/>
      <c r="K69" s="223"/>
      <c r="L69" s="223"/>
      <c r="M69" s="223"/>
      <c r="N69" s="222"/>
      <c r="O69" s="222"/>
      <c r="P69" s="222"/>
      <c r="Q69" s="222"/>
      <c r="R69" s="223"/>
      <c r="S69" s="223"/>
      <c r="T69" s="223"/>
      <c r="U69" s="223"/>
      <c r="V69" s="223"/>
      <c r="W69" s="223"/>
      <c r="X69" s="223"/>
      <c r="Y69" s="223"/>
      <c r="Z69" s="213"/>
      <c r="AA69" s="213"/>
      <c r="AB69" s="213"/>
      <c r="AC69" s="213"/>
      <c r="AD69" s="213"/>
      <c r="AE69" s="213"/>
      <c r="AF69" s="213"/>
      <c r="AG69" s="213" t="s">
        <v>143</v>
      </c>
      <c r="AH69" s="213">
        <v>5</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44">
        <v>40</v>
      </c>
      <c r="B70" s="245" t="s">
        <v>242</v>
      </c>
      <c r="C70" s="254" t="s">
        <v>243</v>
      </c>
      <c r="D70" s="246" t="s">
        <v>180</v>
      </c>
      <c r="E70" s="247">
        <v>3</v>
      </c>
      <c r="F70" s="248"/>
      <c r="G70" s="249">
        <f>ROUND(E70*F70,2)</f>
        <v>0</v>
      </c>
      <c r="H70" s="248"/>
      <c r="I70" s="249">
        <f>ROUND(E70*H70,2)</f>
        <v>0</v>
      </c>
      <c r="J70" s="248"/>
      <c r="K70" s="249">
        <f>ROUND(E70*J70,2)</f>
        <v>0</v>
      </c>
      <c r="L70" s="249">
        <v>21</v>
      </c>
      <c r="M70" s="249">
        <f>G70*(1+L70/100)</f>
        <v>0</v>
      </c>
      <c r="N70" s="247">
        <v>1.0000000000000001E-5</v>
      </c>
      <c r="O70" s="247">
        <f>ROUND(E70*N70,2)</f>
        <v>0</v>
      </c>
      <c r="P70" s="247">
        <v>0</v>
      </c>
      <c r="Q70" s="247">
        <f>ROUND(E70*P70,2)</f>
        <v>0</v>
      </c>
      <c r="R70" s="249" t="s">
        <v>139</v>
      </c>
      <c r="S70" s="249" t="s">
        <v>130</v>
      </c>
      <c r="T70" s="250" t="s">
        <v>131</v>
      </c>
      <c r="U70" s="223">
        <v>0</v>
      </c>
      <c r="V70" s="223">
        <f>ROUND(E70*U70,2)</f>
        <v>0</v>
      </c>
      <c r="W70" s="223"/>
      <c r="X70" s="223" t="s">
        <v>140</v>
      </c>
      <c r="Y70" s="223" t="s">
        <v>133</v>
      </c>
      <c r="Z70" s="213"/>
      <c r="AA70" s="213"/>
      <c r="AB70" s="213"/>
      <c r="AC70" s="213"/>
      <c r="AD70" s="213"/>
      <c r="AE70" s="213"/>
      <c r="AF70" s="213"/>
      <c r="AG70" s="213" t="s">
        <v>141</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x14ac:dyDescent="0.2">
      <c r="A71" s="237">
        <v>41</v>
      </c>
      <c r="B71" s="238" t="s">
        <v>244</v>
      </c>
      <c r="C71" s="255" t="s">
        <v>245</v>
      </c>
      <c r="D71" s="239" t="s">
        <v>180</v>
      </c>
      <c r="E71" s="240">
        <v>3</v>
      </c>
      <c r="F71" s="241"/>
      <c r="G71" s="242">
        <f>ROUND(E71*F71,2)</f>
        <v>0</v>
      </c>
      <c r="H71" s="241"/>
      <c r="I71" s="242">
        <f>ROUND(E71*H71,2)</f>
        <v>0</v>
      </c>
      <c r="J71" s="241"/>
      <c r="K71" s="242">
        <f>ROUND(E71*J71,2)</f>
        <v>0</v>
      </c>
      <c r="L71" s="242">
        <v>21</v>
      </c>
      <c r="M71" s="242">
        <f>G71*(1+L71/100)</f>
        <v>0</v>
      </c>
      <c r="N71" s="240">
        <v>0</v>
      </c>
      <c r="O71" s="240">
        <f>ROUND(E71*N71,2)</f>
        <v>0</v>
      </c>
      <c r="P71" s="240">
        <v>0</v>
      </c>
      <c r="Q71" s="240">
        <f>ROUND(E71*P71,2)</f>
        <v>0</v>
      </c>
      <c r="R71" s="242" t="s">
        <v>246</v>
      </c>
      <c r="S71" s="242" t="s">
        <v>130</v>
      </c>
      <c r="T71" s="243" t="s">
        <v>130</v>
      </c>
      <c r="U71" s="223">
        <v>0.42599999999999999</v>
      </c>
      <c r="V71" s="223">
        <f>ROUND(E71*U71,2)</f>
        <v>1.28</v>
      </c>
      <c r="W71" s="223"/>
      <c r="X71" s="223" t="s">
        <v>132</v>
      </c>
      <c r="Y71" s="223" t="s">
        <v>133</v>
      </c>
      <c r="Z71" s="213"/>
      <c r="AA71" s="213"/>
      <c r="AB71" s="213"/>
      <c r="AC71" s="213"/>
      <c r="AD71" s="213"/>
      <c r="AE71" s="213"/>
      <c r="AF71" s="213"/>
      <c r="AG71" s="213" t="s">
        <v>134</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2" x14ac:dyDescent="0.2">
      <c r="A72" s="220"/>
      <c r="B72" s="221"/>
      <c r="C72" s="256" t="s">
        <v>247</v>
      </c>
      <c r="D72" s="224"/>
      <c r="E72" s="225">
        <v>3</v>
      </c>
      <c r="F72" s="223"/>
      <c r="G72" s="223"/>
      <c r="H72" s="223"/>
      <c r="I72" s="223"/>
      <c r="J72" s="223"/>
      <c r="K72" s="223"/>
      <c r="L72" s="223"/>
      <c r="M72" s="223"/>
      <c r="N72" s="222"/>
      <c r="O72" s="222"/>
      <c r="P72" s="222"/>
      <c r="Q72" s="222"/>
      <c r="R72" s="223"/>
      <c r="S72" s="223"/>
      <c r="T72" s="223"/>
      <c r="U72" s="223"/>
      <c r="V72" s="223"/>
      <c r="W72" s="223"/>
      <c r="X72" s="223"/>
      <c r="Y72" s="223"/>
      <c r="Z72" s="213"/>
      <c r="AA72" s="213"/>
      <c r="AB72" s="213"/>
      <c r="AC72" s="213"/>
      <c r="AD72" s="213"/>
      <c r="AE72" s="213"/>
      <c r="AF72" s="213"/>
      <c r="AG72" s="213" t="s">
        <v>143</v>
      </c>
      <c r="AH72" s="213">
        <v>5</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33.75" outlineLevel="1" x14ac:dyDescent="0.2">
      <c r="A73" s="237">
        <v>42</v>
      </c>
      <c r="B73" s="238" t="s">
        <v>248</v>
      </c>
      <c r="C73" s="255" t="s">
        <v>249</v>
      </c>
      <c r="D73" s="239" t="s">
        <v>180</v>
      </c>
      <c r="E73" s="240">
        <v>7</v>
      </c>
      <c r="F73" s="241"/>
      <c r="G73" s="242">
        <f>ROUND(E73*F73,2)</f>
        <v>0</v>
      </c>
      <c r="H73" s="241"/>
      <c r="I73" s="242">
        <f>ROUND(E73*H73,2)</f>
        <v>0</v>
      </c>
      <c r="J73" s="241"/>
      <c r="K73" s="242">
        <f>ROUND(E73*J73,2)</f>
        <v>0</v>
      </c>
      <c r="L73" s="242">
        <v>21</v>
      </c>
      <c r="M73" s="242">
        <f>G73*(1+L73/100)</f>
        <v>0</v>
      </c>
      <c r="N73" s="240">
        <v>4.0000000000000003E-5</v>
      </c>
      <c r="O73" s="240">
        <f>ROUND(E73*N73,2)</f>
        <v>0</v>
      </c>
      <c r="P73" s="240">
        <v>0</v>
      </c>
      <c r="Q73" s="240">
        <f>ROUND(E73*P73,2)</f>
        <v>0</v>
      </c>
      <c r="R73" s="242" t="s">
        <v>139</v>
      </c>
      <c r="S73" s="242" t="s">
        <v>131</v>
      </c>
      <c r="T73" s="243" t="s">
        <v>131</v>
      </c>
      <c r="U73" s="223">
        <v>0</v>
      </c>
      <c r="V73" s="223">
        <f>ROUND(E73*U73,2)</f>
        <v>0</v>
      </c>
      <c r="W73" s="223"/>
      <c r="X73" s="223" t="s">
        <v>140</v>
      </c>
      <c r="Y73" s="223" t="s">
        <v>133</v>
      </c>
      <c r="Z73" s="213"/>
      <c r="AA73" s="213"/>
      <c r="AB73" s="213"/>
      <c r="AC73" s="213"/>
      <c r="AD73" s="213"/>
      <c r="AE73" s="213"/>
      <c r="AF73" s="213"/>
      <c r="AG73" s="213" t="s">
        <v>141</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56" t="s">
        <v>250</v>
      </c>
      <c r="D74" s="224"/>
      <c r="E74" s="225">
        <v>4</v>
      </c>
      <c r="F74" s="223"/>
      <c r="G74" s="223"/>
      <c r="H74" s="223"/>
      <c r="I74" s="223"/>
      <c r="J74" s="223"/>
      <c r="K74" s="223"/>
      <c r="L74" s="223"/>
      <c r="M74" s="223"/>
      <c r="N74" s="222"/>
      <c r="O74" s="222"/>
      <c r="P74" s="222"/>
      <c r="Q74" s="222"/>
      <c r="R74" s="223"/>
      <c r="S74" s="223"/>
      <c r="T74" s="223"/>
      <c r="U74" s="223"/>
      <c r="V74" s="223"/>
      <c r="W74" s="223"/>
      <c r="X74" s="223"/>
      <c r="Y74" s="223"/>
      <c r="Z74" s="213"/>
      <c r="AA74" s="213"/>
      <c r="AB74" s="213"/>
      <c r="AC74" s="213"/>
      <c r="AD74" s="213"/>
      <c r="AE74" s="213"/>
      <c r="AF74" s="213"/>
      <c r="AG74" s="213" t="s">
        <v>143</v>
      </c>
      <c r="AH74" s="213">
        <v>5</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56" t="s">
        <v>251</v>
      </c>
      <c r="D75" s="224"/>
      <c r="E75" s="225">
        <v>3</v>
      </c>
      <c r="F75" s="223"/>
      <c r="G75" s="223"/>
      <c r="H75" s="223"/>
      <c r="I75" s="223"/>
      <c r="J75" s="223"/>
      <c r="K75" s="223"/>
      <c r="L75" s="223"/>
      <c r="M75" s="223"/>
      <c r="N75" s="222"/>
      <c r="O75" s="222"/>
      <c r="P75" s="222"/>
      <c r="Q75" s="222"/>
      <c r="R75" s="223"/>
      <c r="S75" s="223"/>
      <c r="T75" s="223"/>
      <c r="U75" s="223"/>
      <c r="V75" s="223"/>
      <c r="W75" s="223"/>
      <c r="X75" s="223"/>
      <c r="Y75" s="223"/>
      <c r="Z75" s="213"/>
      <c r="AA75" s="213"/>
      <c r="AB75" s="213"/>
      <c r="AC75" s="213"/>
      <c r="AD75" s="213"/>
      <c r="AE75" s="213"/>
      <c r="AF75" s="213"/>
      <c r="AG75" s="213" t="s">
        <v>143</v>
      </c>
      <c r="AH75" s="213">
        <v>5</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
      <c r="A76" s="237">
        <v>43</v>
      </c>
      <c r="B76" s="238" t="s">
        <v>252</v>
      </c>
      <c r="C76" s="255" t="s">
        <v>253</v>
      </c>
      <c r="D76" s="239" t="s">
        <v>180</v>
      </c>
      <c r="E76" s="240">
        <v>7</v>
      </c>
      <c r="F76" s="241"/>
      <c r="G76" s="242">
        <f>ROUND(E76*F76,2)</f>
        <v>0</v>
      </c>
      <c r="H76" s="241"/>
      <c r="I76" s="242">
        <f>ROUND(E76*H76,2)</f>
        <v>0</v>
      </c>
      <c r="J76" s="241"/>
      <c r="K76" s="242">
        <f>ROUND(E76*J76,2)</f>
        <v>0</v>
      </c>
      <c r="L76" s="242">
        <v>21</v>
      </c>
      <c r="M76" s="242">
        <f>G76*(1+L76/100)</f>
        <v>0</v>
      </c>
      <c r="N76" s="240">
        <v>2.0000000000000002E-5</v>
      </c>
      <c r="O76" s="240">
        <f>ROUND(E76*N76,2)</f>
        <v>0</v>
      </c>
      <c r="P76" s="240">
        <v>0</v>
      </c>
      <c r="Q76" s="240">
        <f>ROUND(E76*P76,2)</f>
        <v>0</v>
      </c>
      <c r="R76" s="242"/>
      <c r="S76" s="242" t="s">
        <v>130</v>
      </c>
      <c r="T76" s="243" t="s">
        <v>130</v>
      </c>
      <c r="U76" s="223">
        <v>9.0999999999999998E-2</v>
      </c>
      <c r="V76" s="223">
        <f>ROUND(E76*U76,2)</f>
        <v>0.64</v>
      </c>
      <c r="W76" s="223"/>
      <c r="X76" s="223" t="s">
        <v>132</v>
      </c>
      <c r="Y76" s="223" t="s">
        <v>133</v>
      </c>
      <c r="Z76" s="213"/>
      <c r="AA76" s="213"/>
      <c r="AB76" s="213"/>
      <c r="AC76" s="213"/>
      <c r="AD76" s="213"/>
      <c r="AE76" s="213"/>
      <c r="AF76" s="213"/>
      <c r="AG76" s="213" t="s">
        <v>134</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56" t="s">
        <v>254</v>
      </c>
      <c r="D77" s="224"/>
      <c r="E77" s="225">
        <v>7</v>
      </c>
      <c r="F77" s="223"/>
      <c r="G77" s="223"/>
      <c r="H77" s="223"/>
      <c r="I77" s="223"/>
      <c r="J77" s="223"/>
      <c r="K77" s="223"/>
      <c r="L77" s="223"/>
      <c r="M77" s="223"/>
      <c r="N77" s="222"/>
      <c r="O77" s="222"/>
      <c r="P77" s="222"/>
      <c r="Q77" s="222"/>
      <c r="R77" s="223"/>
      <c r="S77" s="223"/>
      <c r="T77" s="223"/>
      <c r="U77" s="223"/>
      <c r="V77" s="223"/>
      <c r="W77" s="223"/>
      <c r="X77" s="223"/>
      <c r="Y77" s="223"/>
      <c r="Z77" s="213"/>
      <c r="AA77" s="213"/>
      <c r="AB77" s="213"/>
      <c r="AC77" s="213"/>
      <c r="AD77" s="213"/>
      <c r="AE77" s="213"/>
      <c r="AF77" s="213"/>
      <c r="AG77" s="213" t="s">
        <v>143</v>
      </c>
      <c r="AH77" s="213">
        <v>5</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44">
        <v>44</v>
      </c>
      <c r="B78" s="245" t="s">
        <v>255</v>
      </c>
      <c r="C78" s="254" t="s">
        <v>256</v>
      </c>
      <c r="D78" s="246" t="s">
        <v>257</v>
      </c>
      <c r="E78" s="247">
        <v>1</v>
      </c>
      <c r="F78" s="248"/>
      <c r="G78" s="249">
        <f>ROUND(E78*F78,2)</f>
        <v>0</v>
      </c>
      <c r="H78" s="248"/>
      <c r="I78" s="249">
        <f>ROUND(E78*H78,2)</f>
        <v>0</v>
      </c>
      <c r="J78" s="248"/>
      <c r="K78" s="249">
        <f>ROUND(E78*J78,2)</f>
        <v>0</v>
      </c>
      <c r="L78" s="249">
        <v>21</v>
      </c>
      <c r="M78" s="249">
        <f>G78*(1+L78/100)</f>
        <v>0</v>
      </c>
      <c r="N78" s="247">
        <v>0</v>
      </c>
      <c r="O78" s="247">
        <f>ROUND(E78*N78,2)</f>
        <v>0</v>
      </c>
      <c r="P78" s="247">
        <v>0</v>
      </c>
      <c r="Q78" s="247">
        <f>ROUND(E78*P78,2)</f>
        <v>0</v>
      </c>
      <c r="R78" s="249"/>
      <c r="S78" s="249" t="s">
        <v>229</v>
      </c>
      <c r="T78" s="250" t="s">
        <v>172</v>
      </c>
      <c r="U78" s="223">
        <v>0</v>
      </c>
      <c r="V78" s="223">
        <f>ROUND(E78*U78,2)</f>
        <v>0</v>
      </c>
      <c r="W78" s="223"/>
      <c r="X78" s="223" t="s">
        <v>132</v>
      </c>
      <c r="Y78" s="223" t="s">
        <v>133</v>
      </c>
      <c r="Z78" s="213"/>
      <c r="AA78" s="213"/>
      <c r="AB78" s="213"/>
      <c r="AC78" s="213"/>
      <c r="AD78" s="213"/>
      <c r="AE78" s="213"/>
      <c r="AF78" s="213"/>
      <c r="AG78" s="213" t="s">
        <v>134</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44">
        <v>45</v>
      </c>
      <c r="B79" s="245" t="s">
        <v>258</v>
      </c>
      <c r="C79" s="254" t="s">
        <v>259</v>
      </c>
      <c r="D79" s="246" t="s">
        <v>257</v>
      </c>
      <c r="E79" s="247">
        <v>1</v>
      </c>
      <c r="F79" s="248"/>
      <c r="G79" s="249">
        <f>ROUND(E79*F79,2)</f>
        <v>0</v>
      </c>
      <c r="H79" s="248"/>
      <c r="I79" s="249">
        <f>ROUND(E79*H79,2)</f>
        <v>0</v>
      </c>
      <c r="J79" s="248"/>
      <c r="K79" s="249">
        <f>ROUND(E79*J79,2)</f>
        <v>0</v>
      </c>
      <c r="L79" s="249">
        <v>21</v>
      </c>
      <c r="M79" s="249">
        <f>G79*(1+L79/100)</f>
        <v>0</v>
      </c>
      <c r="N79" s="247">
        <v>0</v>
      </c>
      <c r="O79" s="247">
        <f>ROUND(E79*N79,2)</f>
        <v>0</v>
      </c>
      <c r="P79" s="247">
        <v>0</v>
      </c>
      <c r="Q79" s="247">
        <f>ROUND(E79*P79,2)</f>
        <v>0</v>
      </c>
      <c r="R79" s="249"/>
      <c r="S79" s="249" t="s">
        <v>229</v>
      </c>
      <c r="T79" s="250" t="s">
        <v>172</v>
      </c>
      <c r="U79" s="223">
        <v>0</v>
      </c>
      <c r="V79" s="223">
        <f>ROUND(E79*U79,2)</f>
        <v>0</v>
      </c>
      <c r="W79" s="223"/>
      <c r="X79" s="223" t="s">
        <v>132</v>
      </c>
      <c r="Y79" s="223" t="s">
        <v>133</v>
      </c>
      <c r="Z79" s="213"/>
      <c r="AA79" s="213"/>
      <c r="AB79" s="213"/>
      <c r="AC79" s="213"/>
      <c r="AD79" s="213"/>
      <c r="AE79" s="213"/>
      <c r="AF79" s="213"/>
      <c r="AG79" s="213" t="s">
        <v>134</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37">
        <v>46</v>
      </c>
      <c r="B80" s="238" t="s">
        <v>260</v>
      </c>
      <c r="C80" s="255" t="s">
        <v>261</v>
      </c>
      <c r="D80" s="239" t="s">
        <v>262</v>
      </c>
      <c r="E80" s="240">
        <v>80</v>
      </c>
      <c r="F80" s="241"/>
      <c r="G80" s="242">
        <f>ROUND(E80*F80,2)</f>
        <v>0</v>
      </c>
      <c r="H80" s="241"/>
      <c r="I80" s="242">
        <f>ROUND(E80*H80,2)</f>
        <v>0</v>
      </c>
      <c r="J80" s="241"/>
      <c r="K80" s="242">
        <f>ROUND(E80*J80,2)</f>
        <v>0</v>
      </c>
      <c r="L80" s="242">
        <v>21</v>
      </c>
      <c r="M80" s="242">
        <f>G80*(1+L80/100)</f>
        <v>0</v>
      </c>
      <c r="N80" s="240">
        <v>0</v>
      </c>
      <c r="O80" s="240">
        <f>ROUND(E80*N80,2)</f>
        <v>0</v>
      </c>
      <c r="P80" s="240">
        <v>0</v>
      </c>
      <c r="Q80" s="240">
        <f>ROUND(E80*P80,2)</f>
        <v>0</v>
      </c>
      <c r="R80" s="242"/>
      <c r="S80" s="242" t="s">
        <v>229</v>
      </c>
      <c r="T80" s="243" t="s">
        <v>172</v>
      </c>
      <c r="U80" s="223">
        <v>0</v>
      </c>
      <c r="V80" s="223">
        <f>ROUND(E80*U80,2)</f>
        <v>0</v>
      </c>
      <c r="W80" s="223"/>
      <c r="X80" s="223" t="s">
        <v>132</v>
      </c>
      <c r="Y80" s="223" t="s">
        <v>133</v>
      </c>
      <c r="Z80" s="213"/>
      <c r="AA80" s="213"/>
      <c r="AB80" s="213"/>
      <c r="AC80" s="213"/>
      <c r="AD80" s="213"/>
      <c r="AE80" s="213"/>
      <c r="AF80" s="213"/>
      <c r="AG80" s="213" t="s">
        <v>134</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57" t="s">
        <v>263</v>
      </c>
      <c r="D81" s="251"/>
      <c r="E81" s="251"/>
      <c r="F81" s="251"/>
      <c r="G81" s="251"/>
      <c r="H81" s="223"/>
      <c r="I81" s="223"/>
      <c r="J81" s="223"/>
      <c r="K81" s="223"/>
      <c r="L81" s="223"/>
      <c r="M81" s="223"/>
      <c r="N81" s="222"/>
      <c r="O81" s="222"/>
      <c r="P81" s="222"/>
      <c r="Q81" s="222"/>
      <c r="R81" s="223"/>
      <c r="S81" s="223"/>
      <c r="T81" s="223"/>
      <c r="U81" s="223"/>
      <c r="V81" s="223"/>
      <c r="W81" s="223"/>
      <c r="X81" s="223"/>
      <c r="Y81" s="223"/>
      <c r="Z81" s="213"/>
      <c r="AA81" s="213"/>
      <c r="AB81" s="213"/>
      <c r="AC81" s="213"/>
      <c r="AD81" s="213"/>
      <c r="AE81" s="213"/>
      <c r="AF81" s="213"/>
      <c r="AG81" s="213" t="s">
        <v>174</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44">
        <v>47</v>
      </c>
      <c r="B82" s="245" t="s">
        <v>264</v>
      </c>
      <c r="C82" s="254" t="s">
        <v>265</v>
      </c>
      <c r="D82" s="246" t="s">
        <v>257</v>
      </c>
      <c r="E82" s="247">
        <v>1</v>
      </c>
      <c r="F82" s="248"/>
      <c r="G82" s="249">
        <f>ROUND(E82*F82,2)</f>
        <v>0</v>
      </c>
      <c r="H82" s="248"/>
      <c r="I82" s="249">
        <f>ROUND(E82*H82,2)</f>
        <v>0</v>
      </c>
      <c r="J82" s="248"/>
      <c r="K82" s="249">
        <f>ROUND(E82*J82,2)</f>
        <v>0</v>
      </c>
      <c r="L82" s="249">
        <v>21</v>
      </c>
      <c r="M82" s="249">
        <f>G82*(1+L82/100)</f>
        <v>0</v>
      </c>
      <c r="N82" s="247">
        <v>0</v>
      </c>
      <c r="O82" s="247">
        <f>ROUND(E82*N82,2)</f>
        <v>0</v>
      </c>
      <c r="P82" s="247">
        <v>0</v>
      </c>
      <c r="Q82" s="247">
        <f>ROUND(E82*P82,2)</f>
        <v>0</v>
      </c>
      <c r="R82" s="249"/>
      <c r="S82" s="249" t="s">
        <v>229</v>
      </c>
      <c r="T82" s="250" t="s">
        <v>172</v>
      </c>
      <c r="U82" s="223">
        <v>0</v>
      </c>
      <c r="V82" s="223">
        <f>ROUND(E82*U82,2)</f>
        <v>0</v>
      </c>
      <c r="W82" s="223"/>
      <c r="X82" s="223" t="s">
        <v>132</v>
      </c>
      <c r="Y82" s="223" t="s">
        <v>133</v>
      </c>
      <c r="Z82" s="213"/>
      <c r="AA82" s="213"/>
      <c r="AB82" s="213"/>
      <c r="AC82" s="213"/>
      <c r="AD82" s="213"/>
      <c r="AE82" s="213"/>
      <c r="AF82" s="213"/>
      <c r="AG82" s="213" t="s">
        <v>134</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44">
        <v>48</v>
      </c>
      <c r="B83" s="245" t="s">
        <v>266</v>
      </c>
      <c r="C83" s="254" t="s">
        <v>267</v>
      </c>
      <c r="D83" s="246" t="s">
        <v>257</v>
      </c>
      <c r="E83" s="247">
        <v>1</v>
      </c>
      <c r="F83" s="248"/>
      <c r="G83" s="249">
        <f>ROUND(E83*F83,2)</f>
        <v>0</v>
      </c>
      <c r="H83" s="248"/>
      <c r="I83" s="249">
        <f>ROUND(E83*H83,2)</f>
        <v>0</v>
      </c>
      <c r="J83" s="248"/>
      <c r="K83" s="249">
        <f>ROUND(E83*J83,2)</f>
        <v>0</v>
      </c>
      <c r="L83" s="249">
        <v>21</v>
      </c>
      <c r="M83" s="249">
        <f>G83*(1+L83/100)</f>
        <v>0</v>
      </c>
      <c r="N83" s="247">
        <v>0</v>
      </c>
      <c r="O83" s="247">
        <f>ROUND(E83*N83,2)</f>
        <v>0</v>
      </c>
      <c r="P83" s="247">
        <v>0</v>
      </c>
      <c r="Q83" s="247">
        <f>ROUND(E83*P83,2)</f>
        <v>0</v>
      </c>
      <c r="R83" s="249"/>
      <c r="S83" s="249" t="s">
        <v>229</v>
      </c>
      <c r="T83" s="250" t="s">
        <v>172</v>
      </c>
      <c r="U83" s="223">
        <v>0</v>
      </c>
      <c r="V83" s="223">
        <f>ROUND(E83*U83,2)</f>
        <v>0</v>
      </c>
      <c r="W83" s="223"/>
      <c r="X83" s="223" t="s">
        <v>132</v>
      </c>
      <c r="Y83" s="223" t="s">
        <v>133</v>
      </c>
      <c r="Z83" s="213"/>
      <c r="AA83" s="213"/>
      <c r="AB83" s="213"/>
      <c r="AC83" s="213"/>
      <c r="AD83" s="213"/>
      <c r="AE83" s="213"/>
      <c r="AF83" s="213"/>
      <c r="AG83" s="213" t="s">
        <v>134</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
      <c r="A84" s="244">
        <v>49</v>
      </c>
      <c r="B84" s="245" t="s">
        <v>268</v>
      </c>
      <c r="C84" s="254" t="s">
        <v>269</v>
      </c>
      <c r="D84" s="246" t="s">
        <v>257</v>
      </c>
      <c r="E84" s="247">
        <v>1</v>
      </c>
      <c r="F84" s="248"/>
      <c r="G84" s="249">
        <f>ROUND(E84*F84,2)</f>
        <v>0</v>
      </c>
      <c r="H84" s="248"/>
      <c r="I84" s="249">
        <f>ROUND(E84*H84,2)</f>
        <v>0</v>
      </c>
      <c r="J84" s="248"/>
      <c r="K84" s="249">
        <f>ROUND(E84*J84,2)</f>
        <v>0</v>
      </c>
      <c r="L84" s="249">
        <v>21</v>
      </c>
      <c r="M84" s="249">
        <f>G84*(1+L84/100)</f>
        <v>0</v>
      </c>
      <c r="N84" s="247">
        <v>0</v>
      </c>
      <c r="O84" s="247">
        <f>ROUND(E84*N84,2)</f>
        <v>0</v>
      </c>
      <c r="P84" s="247">
        <v>0</v>
      </c>
      <c r="Q84" s="247">
        <f>ROUND(E84*P84,2)</f>
        <v>0</v>
      </c>
      <c r="R84" s="249"/>
      <c r="S84" s="249" t="s">
        <v>229</v>
      </c>
      <c r="T84" s="250" t="s">
        <v>172</v>
      </c>
      <c r="U84" s="223">
        <v>0</v>
      </c>
      <c r="V84" s="223">
        <f>ROUND(E84*U84,2)</f>
        <v>0</v>
      </c>
      <c r="W84" s="223"/>
      <c r="X84" s="223" t="s">
        <v>132</v>
      </c>
      <c r="Y84" s="223" t="s">
        <v>133</v>
      </c>
      <c r="Z84" s="213"/>
      <c r="AA84" s="213"/>
      <c r="AB84" s="213"/>
      <c r="AC84" s="213"/>
      <c r="AD84" s="213"/>
      <c r="AE84" s="213"/>
      <c r="AF84" s="213"/>
      <c r="AG84" s="213" t="s">
        <v>134</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4">
        <v>50</v>
      </c>
      <c r="B85" s="245" t="s">
        <v>270</v>
      </c>
      <c r="C85" s="254" t="s">
        <v>271</v>
      </c>
      <c r="D85" s="246" t="s">
        <v>272</v>
      </c>
      <c r="E85" s="247">
        <v>2</v>
      </c>
      <c r="F85" s="248"/>
      <c r="G85" s="249">
        <f>ROUND(E85*F85,2)</f>
        <v>0</v>
      </c>
      <c r="H85" s="248"/>
      <c r="I85" s="249">
        <f>ROUND(E85*H85,2)</f>
        <v>0</v>
      </c>
      <c r="J85" s="248"/>
      <c r="K85" s="249">
        <f>ROUND(E85*J85,2)</f>
        <v>0</v>
      </c>
      <c r="L85" s="249">
        <v>21</v>
      </c>
      <c r="M85" s="249">
        <f>G85*(1+L85/100)</f>
        <v>0</v>
      </c>
      <c r="N85" s="247">
        <v>0</v>
      </c>
      <c r="O85" s="247">
        <f>ROUND(E85*N85,2)</f>
        <v>0</v>
      </c>
      <c r="P85" s="247">
        <v>0</v>
      </c>
      <c r="Q85" s="247">
        <f>ROUND(E85*P85,2)</f>
        <v>0</v>
      </c>
      <c r="R85" s="249"/>
      <c r="S85" s="249" t="s">
        <v>130</v>
      </c>
      <c r="T85" s="250" t="s">
        <v>172</v>
      </c>
      <c r="U85" s="223">
        <v>1</v>
      </c>
      <c r="V85" s="223">
        <f>ROUND(E85*U85,2)</f>
        <v>2</v>
      </c>
      <c r="W85" s="223"/>
      <c r="X85" s="223" t="s">
        <v>132</v>
      </c>
      <c r="Y85" s="223" t="s">
        <v>133</v>
      </c>
      <c r="Z85" s="213"/>
      <c r="AA85" s="213"/>
      <c r="AB85" s="213"/>
      <c r="AC85" s="213"/>
      <c r="AD85" s="213"/>
      <c r="AE85" s="213"/>
      <c r="AF85" s="213"/>
      <c r="AG85" s="213" t="s">
        <v>134</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x14ac:dyDescent="0.2">
      <c r="A86" s="244">
        <v>51</v>
      </c>
      <c r="B86" s="245" t="s">
        <v>273</v>
      </c>
      <c r="C86" s="254" t="s">
        <v>274</v>
      </c>
      <c r="D86" s="246" t="s">
        <v>272</v>
      </c>
      <c r="E86" s="247">
        <v>8</v>
      </c>
      <c r="F86" s="248"/>
      <c r="G86" s="249">
        <f>ROUND(E86*F86,2)</f>
        <v>0</v>
      </c>
      <c r="H86" s="248"/>
      <c r="I86" s="249">
        <f>ROUND(E86*H86,2)</f>
        <v>0</v>
      </c>
      <c r="J86" s="248"/>
      <c r="K86" s="249">
        <f>ROUND(E86*J86,2)</f>
        <v>0</v>
      </c>
      <c r="L86" s="249">
        <v>21</v>
      </c>
      <c r="M86" s="249">
        <f>G86*(1+L86/100)</f>
        <v>0</v>
      </c>
      <c r="N86" s="247">
        <v>0</v>
      </c>
      <c r="O86" s="247">
        <f>ROUND(E86*N86,2)</f>
        <v>0</v>
      </c>
      <c r="P86" s="247">
        <v>0</v>
      </c>
      <c r="Q86" s="247">
        <f>ROUND(E86*P86,2)</f>
        <v>0</v>
      </c>
      <c r="R86" s="249"/>
      <c r="S86" s="249" t="s">
        <v>130</v>
      </c>
      <c r="T86" s="250" t="s">
        <v>172</v>
      </c>
      <c r="U86" s="223">
        <v>1</v>
      </c>
      <c r="V86" s="223">
        <f>ROUND(E86*U86,2)</f>
        <v>8</v>
      </c>
      <c r="W86" s="223"/>
      <c r="X86" s="223" t="s">
        <v>132</v>
      </c>
      <c r="Y86" s="223" t="s">
        <v>133</v>
      </c>
      <c r="Z86" s="213"/>
      <c r="AA86" s="213"/>
      <c r="AB86" s="213"/>
      <c r="AC86" s="213"/>
      <c r="AD86" s="213"/>
      <c r="AE86" s="213"/>
      <c r="AF86" s="213"/>
      <c r="AG86" s="213" t="s">
        <v>134</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37">
        <v>52</v>
      </c>
      <c r="B87" s="238" t="s">
        <v>275</v>
      </c>
      <c r="C87" s="255" t="s">
        <v>276</v>
      </c>
      <c r="D87" s="239" t="s">
        <v>272</v>
      </c>
      <c r="E87" s="240">
        <v>50</v>
      </c>
      <c r="F87" s="241"/>
      <c r="G87" s="242">
        <f>ROUND(E87*F87,2)</f>
        <v>0</v>
      </c>
      <c r="H87" s="241"/>
      <c r="I87" s="242">
        <f>ROUND(E87*H87,2)</f>
        <v>0</v>
      </c>
      <c r="J87" s="241"/>
      <c r="K87" s="242">
        <f>ROUND(E87*J87,2)</f>
        <v>0</v>
      </c>
      <c r="L87" s="242">
        <v>21</v>
      </c>
      <c r="M87" s="242">
        <f>G87*(1+L87/100)</f>
        <v>0</v>
      </c>
      <c r="N87" s="240">
        <v>0</v>
      </c>
      <c r="O87" s="240">
        <f>ROUND(E87*N87,2)</f>
        <v>0</v>
      </c>
      <c r="P87" s="240">
        <v>0</v>
      </c>
      <c r="Q87" s="240">
        <f>ROUND(E87*P87,2)</f>
        <v>0</v>
      </c>
      <c r="R87" s="242"/>
      <c r="S87" s="242" t="s">
        <v>229</v>
      </c>
      <c r="T87" s="243" t="s">
        <v>172</v>
      </c>
      <c r="U87" s="223">
        <v>1</v>
      </c>
      <c r="V87" s="223">
        <f>ROUND(E87*U87,2)</f>
        <v>50</v>
      </c>
      <c r="W87" s="223"/>
      <c r="X87" s="223" t="s">
        <v>132</v>
      </c>
      <c r="Y87" s="223" t="s">
        <v>133</v>
      </c>
      <c r="Z87" s="213"/>
      <c r="AA87" s="213"/>
      <c r="AB87" s="213"/>
      <c r="AC87" s="213"/>
      <c r="AD87" s="213"/>
      <c r="AE87" s="213"/>
      <c r="AF87" s="213"/>
      <c r="AG87" s="213" t="s">
        <v>134</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2" x14ac:dyDescent="0.2">
      <c r="A88" s="220"/>
      <c r="B88" s="221"/>
      <c r="C88" s="257" t="s">
        <v>277</v>
      </c>
      <c r="D88" s="251"/>
      <c r="E88" s="251"/>
      <c r="F88" s="251"/>
      <c r="G88" s="251"/>
      <c r="H88" s="223"/>
      <c r="I88" s="223"/>
      <c r="J88" s="223"/>
      <c r="K88" s="223"/>
      <c r="L88" s="223"/>
      <c r="M88" s="223"/>
      <c r="N88" s="222"/>
      <c r="O88" s="222"/>
      <c r="P88" s="222"/>
      <c r="Q88" s="222"/>
      <c r="R88" s="223"/>
      <c r="S88" s="223"/>
      <c r="T88" s="223"/>
      <c r="U88" s="223"/>
      <c r="V88" s="223"/>
      <c r="W88" s="223"/>
      <c r="X88" s="223"/>
      <c r="Y88" s="223"/>
      <c r="Z88" s="213"/>
      <c r="AA88" s="213"/>
      <c r="AB88" s="213"/>
      <c r="AC88" s="213"/>
      <c r="AD88" s="213"/>
      <c r="AE88" s="213"/>
      <c r="AF88" s="213"/>
      <c r="AG88" s="213" t="s">
        <v>174</v>
      </c>
      <c r="AH88" s="213"/>
      <c r="AI88" s="213"/>
      <c r="AJ88" s="213"/>
      <c r="AK88" s="213"/>
      <c r="AL88" s="213"/>
      <c r="AM88" s="213"/>
      <c r="AN88" s="213"/>
      <c r="AO88" s="213"/>
      <c r="AP88" s="213"/>
      <c r="AQ88" s="213"/>
      <c r="AR88" s="213"/>
      <c r="AS88" s="213"/>
      <c r="AT88" s="213"/>
      <c r="AU88" s="213"/>
      <c r="AV88" s="213"/>
      <c r="AW88" s="213"/>
      <c r="AX88" s="213"/>
      <c r="AY88" s="213"/>
      <c r="AZ88" s="213"/>
      <c r="BA88" s="252" t="str">
        <f>C88</f>
        <v>Demontáž stávajích zařízení kvalifikovaným pracovníkem MaR, zabezpečení odpojení z hlediska poškození zařízení, úschova zařízení pro následnou montáž,  zajištění provizorního stavu komunikace.</v>
      </c>
      <c r="BB88" s="213"/>
      <c r="BC88" s="213"/>
      <c r="BD88" s="213"/>
      <c r="BE88" s="213"/>
      <c r="BF88" s="213"/>
      <c r="BG88" s="213"/>
      <c r="BH88" s="213"/>
    </row>
    <row r="89" spans="1:60" x14ac:dyDescent="0.2">
      <c r="A89" s="227" t="s">
        <v>125</v>
      </c>
      <c r="B89" s="228" t="s">
        <v>90</v>
      </c>
      <c r="C89" s="253" t="s">
        <v>91</v>
      </c>
      <c r="D89" s="229"/>
      <c r="E89" s="230"/>
      <c r="F89" s="231"/>
      <c r="G89" s="231">
        <f>SUMIF(AG90:AG91,"&lt;&gt;NOR",G90:G91)</f>
        <v>0</v>
      </c>
      <c r="H89" s="231"/>
      <c r="I89" s="231">
        <f>SUM(I90:I91)</f>
        <v>0</v>
      </c>
      <c r="J89" s="231"/>
      <c r="K89" s="231">
        <f>SUM(K90:K91)</f>
        <v>0</v>
      </c>
      <c r="L89" s="231"/>
      <c r="M89" s="231">
        <f>SUM(M90:M91)</f>
        <v>0</v>
      </c>
      <c r="N89" s="230"/>
      <c r="O89" s="230">
        <f>SUM(O90:O91)</f>
        <v>0</v>
      </c>
      <c r="P89" s="230"/>
      <c r="Q89" s="230">
        <f>SUM(Q90:Q91)</f>
        <v>0</v>
      </c>
      <c r="R89" s="231"/>
      <c r="S89" s="231"/>
      <c r="T89" s="232"/>
      <c r="U89" s="226"/>
      <c r="V89" s="226">
        <f>SUM(V90:V91)</f>
        <v>0.9</v>
      </c>
      <c r="W89" s="226"/>
      <c r="X89" s="226"/>
      <c r="Y89" s="226"/>
      <c r="AG89" t="s">
        <v>126</v>
      </c>
    </row>
    <row r="90" spans="1:60" outlineLevel="1" x14ac:dyDescent="0.2">
      <c r="A90" s="244">
        <v>53</v>
      </c>
      <c r="B90" s="245" t="s">
        <v>278</v>
      </c>
      <c r="C90" s="254" t="s">
        <v>279</v>
      </c>
      <c r="D90" s="246" t="s">
        <v>129</v>
      </c>
      <c r="E90" s="247">
        <v>20</v>
      </c>
      <c r="F90" s="248"/>
      <c r="G90" s="249">
        <f>ROUND(E90*F90,2)</f>
        <v>0</v>
      </c>
      <c r="H90" s="248"/>
      <c r="I90" s="249">
        <f>ROUND(E90*H90,2)</f>
        <v>0</v>
      </c>
      <c r="J90" s="248"/>
      <c r="K90" s="249">
        <f>ROUND(E90*J90,2)</f>
        <v>0</v>
      </c>
      <c r="L90" s="249">
        <v>21</v>
      </c>
      <c r="M90" s="249">
        <f>G90*(1+L90/100)</f>
        <v>0</v>
      </c>
      <c r="N90" s="247">
        <v>0</v>
      </c>
      <c r="O90" s="247">
        <f>ROUND(E90*N90,2)</f>
        <v>0</v>
      </c>
      <c r="P90" s="247">
        <v>0</v>
      </c>
      <c r="Q90" s="247">
        <f>ROUND(E90*P90,2)</f>
        <v>0</v>
      </c>
      <c r="R90" s="249"/>
      <c r="S90" s="249" t="s">
        <v>130</v>
      </c>
      <c r="T90" s="250" t="s">
        <v>131</v>
      </c>
      <c r="U90" s="223">
        <v>4.4999999999999998E-2</v>
      </c>
      <c r="V90" s="223">
        <f>ROUND(E90*U90,2)</f>
        <v>0.9</v>
      </c>
      <c r="W90" s="223"/>
      <c r="X90" s="223" t="s">
        <v>132</v>
      </c>
      <c r="Y90" s="223" t="s">
        <v>133</v>
      </c>
      <c r="Z90" s="213"/>
      <c r="AA90" s="213"/>
      <c r="AB90" s="213"/>
      <c r="AC90" s="213"/>
      <c r="AD90" s="213"/>
      <c r="AE90" s="213"/>
      <c r="AF90" s="213"/>
      <c r="AG90" s="213" t="s">
        <v>134</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x14ac:dyDescent="0.2">
      <c r="A91" s="244">
        <v>54</v>
      </c>
      <c r="B91" s="245" t="s">
        <v>280</v>
      </c>
      <c r="C91" s="254" t="s">
        <v>281</v>
      </c>
      <c r="D91" s="246" t="s">
        <v>129</v>
      </c>
      <c r="E91" s="247">
        <v>21</v>
      </c>
      <c r="F91" s="248"/>
      <c r="G91" s="249">
        <f>ROUND(E91*F91,2)</f>
        <v>0</v>
      </c>
      <c r="H91" s="248"/>
      <c r="I91" s="249">
        <f>ROUND(E91*H91,2)</f>
        <v>0</v>
      </c>
      <c r="J91" s="248"/>
      <c r="K91" s="249">
        <f>ROUND(E91*J91,2)</f>
        <v>0</v>
      </c>
      <c r="L91" s="249">
        <v>21</v>
      </c>
      <c r="M91" s="249">
        <f>G91*(1+L91/100)</f>
        <v>0</v>
      </c>
      <c r="N91" s="247">
        <v>0</v>
      </c>
      <c r="O91" s="247">
        <f>ROUND(E91*N91,2)</f>
        <v>0</v>
      </c>
      <c r="P91" s="247">
        <v>0</v>
      </c>
      <c r="Q91" s="247">
        <f>ROUND(E91*P91,2)</f>
        <v>0</v>
      </c>
      <c r="R91" s="249" t="s">
        <v>139</v>
      </c>
      <c r="S91" s="249" t="s">
        <v>130</v>
      </c>
      <c r="T91" s="250" t="s">
        <v>131</v>
      </c>
      <c r="U91" s="223">
        <v>0</v>
      </c>
      <c r="V91" s="223">
        <f>ROUND(E91*U91,2)</f>
        <v>0</v>
      </c>
      <c r="W91" s="223"/>
      <c r="X91" s="223" t="s">
        <v>140</v>
      </c>
      <c r="Y91" s="223" t="s">
        <v>133</v>
      </c>
      <c r="Z91" s="213"/>
      <c r="AA91" s="213"/>
      <c r="AB91" s="213"/>
      <c r="AC91" s="213"/>
      <c r="AD91" s="213"/>
      <c r="AE91" s="213"/>
      <c r="AF91" s="213"/>
      <c r="AG91" s="213" t="s">
        <v>141</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x14ac:dyDescent="0.2">
      <c r="A92" s="227" t="s">
        <v>125</v>
      </c>
      <c r="B92" s="228" t="s">
        <v>92</v>
      </c>
      <c r="C92" s="253" t="s">
        <v>93</v>
      </c>
      <c r="D92" s="229"/>
      <c r="E92" s="230"/>
      <c r="F92" s="231"/>
      <c r="G92" s="231">
        <f>SUMIF(AG93:AG94,"&lt;&gt;NOR",G93:G94)</f>
        <v>0</v>
      </c>
      <c r="H92" s="231"/>
      <c r="I92" s="231">
        <f>SUM(I93:I94)</f>
        <v>0</v>
      </c>
      <c r="J92" s="231"/>
      <c r="K92" s="231">
        <f>SUM(K93:K94)</f>
        <v>0</v>
      </c>
      <c r="L92" s="231"/>
      <c r="M92" s="231">
        <f>SUM(M93:M94)</f>
        <v>0</v>
      </c>
      <c r="N92" s="230"/>
      <c r="O92" s="230">
        <f>SUM(O93:O94)</f>
        <v>0</v>
      </c>
      <c r="P92" s="230"/>
      <c r="Q92" s="230">
        <f>SUM(Q93:Q94)</f>
        <v>0</v>
      </c>
      <c r="R92" s="231"/>
      <c r="S92" s="231"/>
      <c r="T92" s="232"/>
      <c r="U92" s="226"/>
      <c r="V92" s="226">
        <f>SUM(V93:V94)</f>
        <v>0</v>
      </c>
      <c r="W92" s="226"/>
      <c r="X92" s="226"/>
      <c r="Y92" s="226"/>
      <c r="AG92" t="s">
        <v>126</v>
      </c>
    </row>
    <row r="93" spans="1:60" outlineLevel="1" x14ac:dyDescent="0.2">
      <c r="A93" s="237">
        <v>55</v>
      </c>
      <c r="B93" s="238" t="s">
        <v>282</v>
      </c>
      <c r="C93" s="255" t="s">
        <v>283</v>
      </c>
      <c r="D93" s="239" t="s">
        <v>228</v>
      </c>
      <c r="E93" s="240">
        <v>1</v>
      </c>
      <c r="F93" s="241"/>
      <c r="G93" s="242">
        <f>ROUND(E93*F93,2)</f>
        <v>0</v>
      </c>
      <c r="H93" s="241"/>
      <c r="I93" s="242">
        <f>ROUND(E93*H93,2)</f>
        <v>0</v>
      </c>
      <c r="J93" s="241"/>
      <c r="K93" s="242">
        <f>ROUND(E93*J93,2)</f>
        <v>0</v>
      </c>
      <c r="L93" s="242">
        <v>21</v>
      </c>
      <c r="M93" s="242">
        <f>G93*(1+L93/100)</f>
        <v>0</v>
      </c>
      <c r="N93" s="240">
        <v>0</v>
      </c>
      <c r="O93" s="240">
        <f>ROUND(E93*N93,2)</f>
        <v>0</v>
      </c>
      <c r="P93" s="240">
        <v>0</v>
      </c>
      <c r="Q93" s="240">
        <f>ROUND(E93*P93,2)</f>
        <v>0</v>
      </c>
      <c r="R93" s="242"/>
      <c r="S93" s="242" t="s">
        <v>229</v>
      </c>
      <c r="T93" s="243" t="s">
        <v>284</v>
      </c>
      <c r="U93" s="223">
        <v>0</v>
      </c>
      <c r="V93" s="223">
        <f>ROUND(E93*U93,2)</f>
        <v>0</v>
      </c>
      <c r="W93" s="223"/>
      <c r="X93" s="223" t="s">
        <v>140</v>
      </c>
      <c r="Y93" s="223" t="s">
        <v>133</v>
      </c>
      <c r="Z93" s="213"/>
      <c r="AA93" s="213"/>
      <c r="AB93" s="213"/>
      <c r="AC93" s="213"/>
      <c r="AD93" s="213"/>
      <c r="AE93" s="213"/>
      <c r="AF93" s="213"/>
      <c r="AG93" s="213" t="s">
        <v>141</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2" x14ac:dyDescent="0.2">
      <c r="A94" s="220"/>
      <c r="B94" s="221"/>
      <c r="C94" s="257" t="s">
        <v>285</v>
      </c>
      <c r="D94" s="251"/>
      <c r="E94" s="251"/>
      <c r="F94" s="251"/>
      <c r="G94" s="251"/>
      <c r="H94" s="223"/>
      <c r="I94" s="223"/>
      <c r="J94" s="223"/>
      <c r="K94" s="223"/>
      <c r="L94" s="223"/>
      <c r="M94" s="223"/>
      <c r="N94" s="222"/>
      <c r="O94" s="222"/>
      <c r="P94" s="222"/>
      <c r="Q94" s="222"/>
      <c r="R94" s="223"/>
      <c r="S94" s="223"/>
      <c r="T94" s="223"/>
      <c r="U94" s="223"/>
      <c r="V94" s="223"/>
      <c r="W94" s="223"/>
      <c r="X94" s="223"/>
      <c r="Y94" s="223"/>
      <c r="Z94" s="213"/>
      <c r="AA94" s="213"/>
      <c r="AB94" s="213"/>
      <c r="AC94" s="213"/>
      <c r="AD94" s="213"/>
      <c r="AE94" s="213"/>
      <c r="AF94" s="213"/>
      <c r="AG94" s="213" t="s">
        <v>174</v>
      </c>
      <c r="AH94" s="213"/>
      <c r="AI94" s="213"/>
      <c r="AJ94" s="213"/>
      <c r="AK94" s="213"/>
      <c r="AL94" s="213"/>
      <c r="AM94" s="213"/>
      <c r="AN94" s="213"/>
      <c r="AO94" s="213"/>
      <c r="AP94" s="213"/>
      <c r="AQ94" s="213"/>
      <c r="AR94" s="213"/>
      <c r="AS94" s="213"/>
      <c r="AT94" s="213"/>
      <c r="AU94" s="213"/>
      <c r="AV94" s="213"/>
      <c r="AW94" s="213"/>
      <c r="AX94" s="213"/>
      <c r="AY94" s="213"/>
      <c r="AZ94" s="213"/>
      <c r="BA94" s="252" t="str">
        <f>C94</f>
        <v>Topná zkouška trvající 72hod; Protokol o uskutečněné TZ; Grafy průběhů sledovaných veličin ve fomátu XLS; Aktuální schéma zapojení MaR; Popis funkce technologie.</v>
      </c>
      <c r="BB94" s="213"/>
      <c r="BC94" s="213"/>
      <c r="BD94" s="213"/>
      <c r="BE94" s="213"/>
      <c r="BF94" s="213"/>
      <c r="BG94" s="213"/>
      <c r="BH94" s="213"/>
    </row>
    <row r="95" spans="1:60" x14ac:dyDescent="0.2">
      <c r="A95" s="227" t="s">
        <v>125</v>
      </c>
      <c r="B95" s="228" t="s">
        <v>82</v>
      </c>
      <c r="C95" s="253" t="s">
        <v>94</v>
      </c>
      <c r="D95" s="229"/>
      <c r="E95" s="230"/>
      <c r="F95" s="231"/>
      <c r="G95" s="231">
        <f>SUMIF(AG96:AG99,"&lt;&gt;NOR",G96:G99)</f>
        <v>0</v>
      </c>
      <c r="H95" s="231"/>
      <c r="I95" s="231">
        <f>SUM(I96:I99)</f>
        <v>0</v>
      </c>
      <c r="J95" s="231"/>
      <c r="K95" s="231">
        <f>SUM(K96:K99)</f>
        <v>0</v>
      </c>
      <c r="L95" s="231"/>
      <c r="M95" s="231">
        <f>SUM(M96:M99)</f>
        <v>0</v>
      </c>
      <c r="N95" s="230"/>
      <c r="O95" s="230">
        <f>SUM(O96:O99)</f>
        <v>0</v>
      </c>
      <c r="P95" s="230"/>
      <c r="Q95" s="230">
        <f>SUM(Q96:Q99)</f>
        <v>0</v>
      </c>
      <c r="R95" s="231"/>
      <c r="S95" s="231"/>
      <c r="T95" s="232"/>
      <c r="U95" s="226"/>
      <c r="V95" s="226">
        <f>SUM(V96:V99)</f>
        <v>6.66</v>
      </c>
      <c r="W95" s="226"/>
      <c r="X95" s="226"/>
      <c r="Y95" s="226"/>
      <c r="AG95" t="s">
        <v>126</v>
      </c>
    </row>
    <row r="96" spans="1:60" outlineLevel="1" x14ac:dyDescent="0.2">
      <c r="A96" s="244">
        <v>56</v>
      </c>
      <c r="B96" s="245" t="s">
        <v>286</v>
      </c>
      <c r="C96" s="254" t="s">
        <v>287</v>
      </c>
      <c r="D96" s="246" t="s">
        <v>129</v>
      </c>
      <c r="E96" s="247">
        <v>42</v>
      </c>
      <c r="F96" s="248"/>
      <c r="G96" s="249">
        <f>ROUND(E96*F96,2)</f>
        <v>0</v>
      </c>
      <c r="H96" s="248"/>
      <c r="I96" s="249">
        <f>ROUND(E96*H96,2)</f>
        <v>0</v>
      </c>
      <c r="J96" s="248"/>
      <c r="K96" s="249">
        <f>ROUND(E96*J96,2)</f>
        <v>0</v>
      </c>
      <c r="L96" s="249">
        <v>21</v>
      </c>
      <c r="M96" s="249">
        <f>G96*(1+L96/100)</f>
        <v>0</v>
      </c>
      <c r="N96" s="247">
        <v>6.9999999999999994E-5</v>
      </c>
      <c r="O96" s="247">
        <f>ROUND(E96*N96,2)</f>
        <v>0</v>
      </c>
      <c r="P96" s="247">
        <v>0</v>
      </c>
      <c r="Q96" s="247">
        <f>ROUND(E96*P96,2)</f>
        <v>0</v>
      </c>
      <c r="R96" s="249" t="s">
        <v>88</v>
      </c>
      <c r="S96" s="249" t="s">
        <v>130</v>
      </c>
      <c r="T96" s="250" t="s">
        <v>131</v>
      </c>
      <c r="U96" s="223">
        <v>4.6670000000000003E-2</v>
      </c>
      <c r="V96" s="223">
        <f>ROUND(E96*U96,2)</f>
        <v>1.96</v>
      </c>
      <c r="W96" s="223"/>
      <c r="X96" s="223" t="s">
        <v>132</v>
      </c>
      <c r="Y96" s="223" t="s">
        <v>133</v>
      </c>
      <c r="Z96" s="213"/>
      <c r="AA96" s="213"/>
      <c r="AB96" s="213"/>
      <c r="AC96" s="213"/>
      <c r="AD96" s="213"/>
      <c r="AE96" s="213"/>
      <c r="AF96" s="213"/>
      <c r="AG96" s="213" t="s">
        <v>288</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
      <c r="A97" s="244">
        <v>57</v>
      </c>
      <c r="B97" s="245" t="s">
        <v>289</v>
      </c>
      <c r="C97" s="254" t="s">
        <v>290</v>
      </c>
      <c r="D97" s="246" t="s">
        <v>129</v>
      </c>
      <c r="E97" s="247">
        <v>10</v>
      </c>
      <c r="F97" s="248"/>
      <c r="G97" s="249">
        <f>ROUND(E97*F97,2)</f>
        <v>0</v>
      </c>
      <c r="H97" s="248"/>
      <c r="I97" s="249">
        <f>ROUND(E97*H97,2)</f>
        <v>0</v>
      </c>
      <c r="J97" s="248"/>
      <c r="K97" s="249">
        <f>ROUND(E97*J97,2)</f>
        <v>0</v>
      </c>
      <c r="L97" s="249">
        <v>21</v>
      </c>
      <c r="M97" s="249">
        <f>G97*(1+L97/100)</f>
        <v>0</v>
      </c>
      <c r="N97" s="247">
        <v>2.0000000000000001E-4</v>
      </c>
      <c r="O97" s="247">
        <f>ROUND(E97*N97,2)</f>
        <v>0</v>
      </c>
      <c r="P97" s="247">
        <v>0</v>
      </c>
      <c r="Q97" s="247">
        <f>ROUND(E97*P97,2)</f>
        <v>0</v>
      </c>
      <c r="R97" s="249" t="s">
        <v>88</v>
      </c>
      <c r="S97" s="249" t="s">
        <v>130</v>
      </c>
      <c r="T97" s="250" t="s">
        <v>131</v>
      </c>
      <c r="U97" s="223">
        <v>4.6670000000000003E-2</v>
      </c>
      <c r="V97" s="223">
        <f>ROUND(E97*U97,2)</f>
        <v>0.47</v>
      </c>
      <c r="W97" s="223"/>
      <c r="X97" s="223" t="s">
        <v>132</v>
      </c>
      <c r="Y97" s="223" t="s">
        <v>133</v>
      </c>
      <c r="Z97" s="213"/>
      <c r="AA97" s="213"/>
      <c r="AB97" s="213"/>
      <c r="AC97" s="213"/>
      <c r="AD97" s="213"/>
      <c r="AE97" s="213"/>
      <c r="AF97" s="213"/>
      <c r="AG97" s="213" t="s">
        <v>288</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ht="22.5" outlineLevel="1" x14ac:dyDescent="0.2">
      <c r="A98" s="244">
        <v>58</v>
      </c>
      <c r="B98" s="245" t="s">
        <v>291</v>
      </c>
      <c r="C98" s="254" t="s">
        <v>292</v>
      </c>
      <c r="D98" s="246" t="s">
        <v>180</v>
      </c>
      <c r="E98" s="247">
        <v>16</v>
      </c>
      <c r="F98" s="248"/>
      <c r="G98" s="249">
        <f>ROUND(E98*F98,2)</f>
        <v>0</v>
      </c>
      <c r="H98" s="248"/>
      <c r="I98" s="249">
        <f>ROUND(E98*H98,2)</f>
        <v>0</v>
      </c>
      <c r="J98" s="248"/>
      <c r="K98" s="249">
        <f>ROUND(E98*J98,2)</f>
        <v>0</v>
      </c>
      <c r="L98" s="249">
        <v>21</v>
      </c>
      <c r="M98" s="249">
        <f>G98*(1+L98/100)</f>
        <v>0</v>
      </c>
      <c r="N98" s="247">
        <v>2.5000000000000001E-4</v>
      </c>
      <c r="O98" s="247">
        <f>ROUND(E98*N98,2)</f>
        <v>0</v>
      </c>
      <c r="P98" s="247">
        <v>0</v>
      </c>
      <c r="Q98" s="247">
        <f>ROUND(E98*P98,2)</f>
        <v>0</v>
      </c>
      <c r="R98" s="249" t="s">
        <v>88</v>
      </c>
      <c r="S98" s="249" t="s">
        <v>130</v>
      </c>
      <c r="T98" s="250" t="s">
        <v>131</v>
      </c>
      <c r="U98" s="223">
        <v>0.26417000000000002</v>
      </c>
      <c r="V98" s="223">
        <f>ROUND(E98*U98,2)</f>
        <v>4.2300000000000004</v>
      </c>
      <c r="W98" s="223"/>
      <c r="X98" s="223" t="s">
        <v>132</v>
      </c>
      <c r="Y98" s="223" t="s">
        <v>133</v>
      </c>
      <c r="Z98" s="213"/>
      <c r="AA98" s="213"/>
      <c r="AB98" s="213"/>
      <c r="AC98" s="213"/>
      <c r="AD98" s="213"/>
      <c r="AE98" s="213"/>
      <c r="AF98" s="213"/>
      <c r="AG98" s="213" t="s">
        <v>288</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
      <c r="A99" s="237">
        <v>59</v>
      </c>
      <c r="B99" s="238" t="s">
        <v>293</v>
      </c>
      <c r="C99" s="255" t="s">
        <v>294</v>
      </c>
      <c r="D99" s="239" t="s">
        <v>180</v>
      </c>
      <c r="E99" s="240">
        <v>1</v>
      </c>
      <c r="F99" s="241"/>
      <c r="G99" s="242">
        <f>ROUND(E99*F99,2)</f>
        <v>0</v>
      </c>
      <c r="H99" s="241"/>
      <c r="I99" s="242">
        <f>ROUND(E99*H99,2)</f>
        <v>0</v>
      </c>
      <c r="J99" s="241"/>
      <c r="K99" s="242">
        <f>ROUND(E99*J99,2)</f>
        <v>0</v>
      </c>
      <c r="L99" s="242">
        <v>21</v>
      </c>
      <c r="M99" s="242">
        <f>G99*(1+L99/100)</f>
        <v>0</v>
      </c>
      <c r="N99" s="240">
        <v>0</v>
      </c>
      <c r="O99" s="240">
        <f>ROUND(E99*N99,2)</f>
        <v>0</v>
      </c>
      <c r="P99" s="240">
        <v>0</v>
      </c>
      <c r="Q99" s="240">
        <f>ROUND(E99*P99,2)</f>
        <v>0</v>
      </c>
      <c r="R99" s="242"/>
      <c r="S99" s="242" t="s">
        <v>229</v>
      </c>
      <c r="T99" s="243" t="s">
        <v>172</v>
      </c>
      <c r="U99" s="223">
        <v>0</v>
      </c>
      <c r="V99" s="223">
        <f>ROUND(E99*U99,2)</f>
        <v>0</v>
      </c>
      <c r="W99" s="223"/>
      <c r="X99" s="223" t="s">
        <v>132</v>
      </c>
      <c r="Y99" s="223" t="s">
        <v>133</v>
      </c>
      <c r="Z99" s="213"/>
      <c r="AA99" s="213"/>
      <c r="AB99" s="213"/>
      <c r="AC99" s="213"/>
      <c r="AD99" s="213"/>
      <c r="AE99" s="213"/>
      <c r="AF99" s="213"/>
      <c r="AG99" s="213" t="s">
        <v>295</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x14ac:dyDescent="0.2">
      <c r="A100" s="3"/>
      <c r="B100" s="4"/>
      <c r="C100" s="258"/>
      <c r="D100" s="6"/>
      <c r="E100" s="3"/>
      <c r="F100" s="3"/>
      <c r="G100" s="3"/>
      <c r="H100" s="3"/>
      <c r="I100" s="3"/>
      <c r="J100" s="3"/>
      <c r="K100" s="3"/>
      <c r="L100" s="3"/>
      <c r="M100" s="3"/>
      <c r="N100" s="3"/>
      <c r="O100" s="3"/>
      <c r="P100" s="3"/>
      <c r="Q100" s="3"/>
      <c r="R100" s="3"/>
      <c r="S100" s="3"/>
      <c r="T100" s="3"/>
      <c r="U100" s="3"/>
      <c r="V100" s="3"/>
      <c r="W100" s="3"/>
      <c r="X100" s="3"/>
      <c r="Y100" s="3"/>
      <c r="AE100">
        <v>12</v>
      </c>
      <c r="AF100">
        <v>21</v>
      </c>
      <c r="AG100" t="s">
        <v>111</v>
      </c>
    </row>
    <row r="101" spans="1:60" x14ac:dyDescent="0.2">
      <c r="A101" s="216"/>
      <c r="B101" s="217" t="s">
        <v>29</v>
      </c>
      <c r="C101" s="259"/>
      <c r="D101" s="218"/>
      <c r="E101" s="219"/>
      <c r="F101" s="219"/>
      <c r="G101" s="236">
        <f>G8+G89+G92+G95</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296</v>
      </c>
    </row>
    <row r="102" spans="1:60" x14ac:dyDescent="0.2">
      <c r="C102" s="260"/>
      <c r="D102" s="10"/>
      <c r="AG102" t="s">
        <v>297</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ZI/tIIz/8J2Y0bBpLWi/AA5ttsScPoQZeFIbpgqj+ts/goaIil/3ixqIaTafwAOgio5sOcOekVQR2sjNIXPBQ==" saltValue="UVEI9BrlR50coF2GvvAnmA==" spinCount="100000" sheet="1" formatRows="0"/>
  <mergeCells count="10">
    <mergeCell ref="C63:G63"/>
    <mergeCell ref="C81:G81"/>
    <mergeCell ref="C88:G88"/>
    <mergeCell ref="C94:G94"/>
    <mergeCell ref="A1:G1"/>
    <mergeCell ref="C2:G2"/>
    <mergeCell ref="C3:G3"/>
    <mergeCell ref="C4:G4"/>
    <mergeCell ref="C30:G30"/>
    <mergeCell ref="C36:G3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8FF81-C33B-41E5-B3C3-AF83C64BE3D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98</v>
      </c>
      <c r="B1" s="198"/>
      <c r="C1" s="198"/>
      <c r="D1" s="198"/>
      <c r="E1" s="198"/>
      <c r="F1" s="198"/>
      <c r="G1" s="198"/>
      <c r="AG1" t="s">
        <v>99</v>
      </c>
    </row>
    <row r="2" spans="1:60" ht="24.95" customHeight="1" x14ac:dyDescent="0.2">
      <c r="A2" s="199" t="s">
        <v>7</v>
      </c>
      <c r="B2" s="48" t="s">
        <v>43</v>
      </c>
      <c r="C2" s="202" t="s">
        <v>44</v>
      </c>
      <c r="D2" s="200"/>
      <c r="E2" s="200"/>
      <c r="F2" s="200"/>
      <c r="G2" s="201"/>
      <c r="AG2" t="s">
        <v>100</v>
      </c>
    </row>
    <row r="3" spans="1:60" ht="24.95" customHeight="1" x14ac:dyDescent="0.2">
      <c r="A3" s="199" t="s">
        <v>8</v>
      </c>
      <c r="B3" s="48" t="s">
        <v>59</v>
      </c>
      <c r="C3" s="202" t="s">
        <v>60</v>
      </c>
      <c r="D3" s="200"/>
      <c r="E3" s="200"/>
      <c r="F3" s="200"/>
      <c r="G3" s="201"/>
      <c r="AC3" s="177" t="s">
        <v>100</v>
      </c>
      <c r="AG3" t="s">
        <v>101</v>
      </c>
    </row>
    <row r="4" spans="1:60" ht="24.95" customHeight="1" x14ac:dyDescent="0.2">
      <c r="A4" s="203" t="s">
        <v>9</v>
      </c>
      <c r="B4" s="204" t="s">
        <v>63</v>
      </c>
      <c r="C4" s="205" t="s">
        <v>64</v>
      </c>
      <c r="D4" s="206"/>
      <c r="E4" s="206"/>
      <c r="F4" s="206"/>
      <c r="G4" s="207"/>
      <c r="AG4" t="s">
        <v>102</v>
      </c>
    </row>
    <row r="5" spans="1:60" x14ac:dyDescent="0.2">
      <c r="D5" s="10"/>
    </row>
    <row r="6" spans="1:60" ht="38.25" x14ac:dyDescent="0.2">
      <c r="A6" s="209" t="s">
        <v>103</v>
      </c>
      <c r="B6" s="211" t="s">
        <v>104</v>
      </c>
      <c r="C6" s="211" t="s">
        <v>105</v>
      </c>
      <c r="D6" s="210" t="s">
        <v>106</v>
      </c>
      <c r="E6" s="209" t="s">
        <v>107</v>
      </c>
      <c r="F6" s="208" t="s">
        <v>108</v>
      </c>
      <c r="G6" s="209" t="s">
        <v>29</v>
      </c>
      <c r="H6" s="212" t="s">
        <v>30</v>
      </c>
      <c r="I6" s="212" t="s">
        <v>109</v>
      </c>
      <c r="J6" s="212" t="s">
        <v>31</v>
      </c>
      <c r="K6" s="212" t="s">
        <v>110</v>
      </c>
      <c r="L6" s="212" t="s">
        <v>111</v>
      </c>
      <c r="M6" s="212" t="s">
        <v>112</v>
      </c>
      <c r="N6" s="212" t="s">
        <v>113</v>
      </c>
      <c r="O6" s="212" t="s">
        <v>114</v>
      </c>
      <c r="P6" s="212" t="s">
        <v>115</v>
      </c>
      <c r="Q6" s="212" t="s">
        <v>116</v>
      </c>
      <c r="R6" s="212" t="s">
        <v>117</v>
      </c>
      <c r="S6" s="212" t="s">
        <v>118</v>
      </c>
      <c r="T6" s="212" t="s">
        <v>119</v>
      </c>
      <c r="U6" s="212" t="s">
        <v>120</v>
      </c>
      <c r="V6" s="212" t="s">
        <v>121</v>
      </c>
      <c r="W6" s="212" t="s">
        <v>122</v>
      </c>
      <c r="X6" s="212" t="s">
        <v>123</v>
      </c>
      <c r="Y6" s="212" t="s">
        <v>124</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7" t="s">
        <v>125</v>
      </c>
      <c r="B8" s="228" t="s">
        <v>82</v>
      </c>
      <c r="C8" s="253" t="s">
        <v>83</v>
      </c>
      <c r="D8" s="229"/>
      <c r="E8" s="230"/>
      <c r="F8" s="231"/>
      <c r="G8" s="231">
        <f>SUMIF(AG9:AG18,"&lt;&gt;NOR",G9:G18)</f>
        <v>0</v>
      </c>
      <c r="H8" s="231"/>
      <c r="I8" s="231">
        <f>SUM(I9:I18)</f>
        <v>0</v>
      </c>
      <c r="J8" s="231"/>
      <c r="K8" s="231">
        <f>SUM(K9:K18)</f>
        <v>0</v>
      </c>
      <c r="L8" s="231"/>
      <c r="M8" s="231">
        <f>SUM(M9:M18)</f>
        <v>0</v>
      </c>
      <c r="N8" s="230"/>
      <c r="O8" s="230">
        <f>SUM(O9:O18)</f>
        <v>0</v>
      </c>
      <c r="P8" s="230"/>
      <c r="Q8" s="230">
        <f>SUM(Q9:Q18)</f>
        <v>0</v>
      </c>
      <c r="R8" s="231"/>
      <c r="S8" s="231"/>
      <c r="T8" s="232"/>
      <c r="U8" s="226"/>
      <c r="V8" s="226">
        <f>SUM(V9:V18)</f>
        <v>16.71</v>
      </c>
      <c r="W8" s="226"/>
      <c r="X8" s="226"/>
      <c r="Y8" s="226"/>
      <c r="AG8" t="s">
        <v>126</v>
      </c>
    </row>
    <row r="9" spans="1:60" outlineLevel="1" x14ac:dyDescent="0.2">
      <c r="A9" s="237">
        <v>1</v>
      </c>
      <c r="B9" s="238" t="s">
        <v>298</v>
      </c>
      <c r="C9" s="255" t="s">
        <v>299</v>
      </c>
      <c r="D9" s="239" t="s">
        <v>236</v>
      </c>
      <c r="E9" s="240">
        <v>1</v>
      </c>
      <c r="F9" s="241"/>
      <c r="G9" s="242">
        <f>ROUND(E9*F9,2)</f>
        <v>0</v>
      </c>
      <c r="H9" s="241"/>
      <c r="I9" s="242">
        <f>ROUND(E9*H9,2)</f>
        <v>0</v>
      </c>
      <c r="J9" s="241"/>
      <c r="K9" s="242">
        <f>ROUND(E9*J9,2)</f>
        <v>0</v>
      </c>
      <c r="L9" s="242">
        <v>21</v>
      </c>
      <c r="M9" s="242">
        <f>G9*(1+L9/100)</f>
        <v>0</v>
      </c>
      <c r="N9" s="240">
        <v>0</v>
      </c>
      <c r="O9" s="240">
        <f>ROUND(E9*N9,2)</f>
        <v>0</v>
      </c>
      <c r="P9" s="240">
        <v>0</v>
      </c>
      <c r="Q9" s="240">
        <f>ROUND(E9*P9,2)</f>
        <v>0</v>
      </c>
      <c r="R9" s="242"/>
      <c r="S9" s="242" t="s">
        <v>229</v>
      </c>
      <c r="T9" s="243" t="s">
        <v>300</v>
      </c>
      <c r="U9" s="223">
        <v>0</v>
      </c>
      <c r="V9" s="223">
        <f>ROUND(E9*U9,2)</f>
        <v>0</v>
      </c>
      <c r="W9" s="223"/>
      <c r="X9" s="223" t="s">
        <v>140</v>
      </c>
      <c r="Y9" s="223" t="s">
        <v>133</v>
      </c>
      <c r="Z9" s="213"/>
      <c r="AA9" s="213"/>
      <c r="AB9" s="213"/>
      <c r="AC9" s="213"/>
      <c r="AD9" s="213"/>
      <c r="AE9" s="213"/>
      <c r="AF9" s="213"/>
      <c r="AG9" s="213" t="s">
        <v>141</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67.5" outlineLevel="2" x14ac:dyDescent="0.2">
      <c r="A10" s="220"/>
      <c r="B10" s="221"/>
      <c r="C10" s="257" t="s">
        <v>301</v>
      </c>
      <c r="D10" s="251"/>
      <c r="E10" s="251"/>
      <c r="F10" s="251"/>
      <c r="G10" s="251"/>
      <c r="H10" s="223"/>
      <c r="I10" s="223"/>
      <c r="J10" s="223"/>
      <c r="K10" s="223"/>
      <c r="L10" s="223"/>
      <c r="M10" s="223"/>
      <c r="N10" s="222"/>
      <c r="O10" s="222"/>
      <c r="P10" s="222"/>
      <c r="Q10" s="222"/>
      <c r="R10" s="223"/>
      <c r="S10" s="223"/>
      <c r="T10" s="223"/>
      <c r="U10" s="223"/>
      <c r="V10" s="223"/>
      <c r="W10" s="223"/>
      <c r="X10" s="223"/>
      <c r="Y10" s="223"/>
      <c r="Z10" s="213"/>
      <c r="AA10" s="213"/>
      <c r="AB10" s="213"/>
      <c r="AC10" s="213"/>
      <c r="AD10" s="213"/>
      <c r="AE10" s="213"/>
      <c r="AF10" s="213"/>
      <c r="AG10" s="213" t="s">
        <v>174</v>
      </c>
      <c r="AH10" s="213"/>
      <c r="AI10" s="213"/>
      <c r="AJ10" s="213"/>
      <c r="AK10" s="213"/>
      <c r="AL10" s="213"/>
      <c r="AM10" s="213"/>
      <c r="AN10" s="213"/>
      <c r="AO10" s="213"/>
      <c r="AP10" s="213"/>
      <c r="AQ10" s="213"/>
      <c r="AR10" s="213"/>
      <c r="AS10" s="213"/>
      <c r="AT10" s="213"/>
      <c r="AU10" s="213"/>
      <c r="AV10" s="213"/>
      <c r="AW10" s="213"/>
      <c r="AX10" s="213"/>
      <c r="AY10" s="213"/>
      <c r="AZ10" s="213"/>
      <c r="BA10" s="252" t="str">
        <f>C10</f>
        <v>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v>
      </c>
      <c r="BB10" s="213"/>
      <c r="BC10" s="213"/>
      <c r="BD10" s="213"/>
      <c r="BE10" s="213"/>
      <c r="BF10" s="213"/>
      <c r="BG10" s="213"/>
      <c r="BH10" s="213"/>
    </row>
    <row r="11" spans="1:60" outlineLevel="1" x14ac:dyDescent="0.2">
      <c r="A11" s="237">
        <v>2</v>
      </c>
      <c r="B11" s="238" t="s">
        <v>302</v>
      </c>
      <c r="C11" s="255" t="s">
        <v>303</v>
      </c>
      <c r="D11" s="239" t="s">
        <v>180</v>
      </c>
      <c r="E11" s="240">
        <v>1</v>
      </c>
      <c r="F11" s="241"/>
      <c r="G11" s="242">
        <f>ROUND(E11*F11,2)</f>
        <v>0</v>
      </c>
      <c r="H11" s="241"/>
      <c r="I11" s="242">
        <f>ROUND(E11*H11,2)</f>
        <v>0</v>
      </c>
      <c r="J11" s="241"/>
      <c r="K11" s="242">
        <f>ROUND(E11*J11,2)</f>
        <v>0</v>
      </c>
      <c r="L11" s="242">
        <v>21</v>
      </c>
      <c r="M11" s="242">
        <f>G11*(1+L11/100)</f>
        <v>0</v>
      </c>
      <c r="N11" s="240">
        <v>0</v>
      </c>
      <c r="O11" s="240">
        <f>ROUND(E11*N11,2)</f>
        <v>0</v>
      </c>
      <c r="P11" s="240">
        <v>0</v>
      </c>
      <c r="Q11" s="240">
        <f>ROUND(E11*P11,2)</f>
        <v>0</v>
      </c>
      <c r="R11" s="242"/>
      <c r="S11" s="242" t="s">
        <v>130</v>
      </c>
      <c r="T11" s="243" t="s">
        <v>172</v>
      </c>
      <c r="U11" s="223">
        <v>0</v>
      </c>
      <c r="V11" s="223">
        <f>ROUND(E11*U11,2)</f>
        <v>0</v>
      </c>
      <c r="W11" s="223"/>
      <c r="X11" s="223" t="s">
        <v>132</v>
      </c>
      <c r="Y11" s="223" t="s">
        <v>133</v>
      </c>
      <c r="Z11" s="213"/>
      <c r="AA11" s="213"/>
      <c r="AB11" s="213"/>
      <c r="AC11" s="213"/>
      <c r="AD11" s="213"/>
      <c r="AE11" s="213"/>
      <c r="AF11" s="213"/>
      <c r="AG11" s="213" t="s">
        <v>134</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56" t="s">
        <v>304</v>
      </c>
      <c r="D12" s="224"/>
      <c r="E12" s="225">
        <v>1</v>
      </c>
      <c r="F12" s="223"/>
      <c r="G12" s="223"/>
      <c r="H12" s="223"/>
      <c r="I12" s="223"/>
      <c r="J12" s="223"/>
      <c r="K12" s="223"/>
      <c r="L12" s="223"/>
      <c r="M12" s="223"/>
      <c r="N12" s="222"/>
      <c r="O12" s="222"/>
      <c r="P12" s="222"/>
      <c r="Q12" s="222"/>
      <c r="R12" s="223"/>
      <c r="S12" s="223"/>
      <c r="T12" s="223"/>
      <c r="U12" s="223"/>
      <c r="V12" s="223"/>
      <c r="W12" s="223"/>
      <c r="X12" s="223"/>
      <c r="Y12" s="223"/>
      <c r="Z12" s="213"/>
      <c r="AA12" s="213"/>
      <c r="AB12" s="213"/>
      <c r="AC12" s="213"/>
      <c r="AD12" s="213"/>
      <c r="AE12" s="213"/>
      <c r="AF12" s="213"/>
      <c r="AG12" s="213" t="s">
        <v>143</v>
      </c>
      <c r="AH12" s="213">
        <v>5</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1" x14ac:dyDescent="0.2">
      <c r="A13" s="244">
        <v>3</v>
      </c>
      <c r="B13" s="245" t="s">
        <v>305</v>
      </c>
      <c r="C13" s="254" t="s">
        <v>306</v>
      </c>
      <c r="D13" s="246" t="s">
        <v>180</v>
      </c>
      <c r="E13" s="247">
        <v>205</v>
      </c>
      <c r="F13" s="248"/>
      <c r="G13" s="249">
        <f>ROUND(E13*F13,2)</f>
        <v>0</v>
      </c>
      <c r="H13" s="248"/>
      <c r="I13" s="249">
        <f>ROUND(E13*H13,2)</f>
        <v>0</v>
      </c>
      <c r="J13" s="248"/>
      <c r="K13" s="249">
        <f>ROUND(E13*J13,2)</f>
        <v>0</v>
      </c>
      <c r="L13" s="249">
        <v>21</v>
      </c>
      <c r="M13" s="249">
        <f>G13*(1+L13/100)</f>
        <v>0</v>
      </c>
      <c r="N13" s="247">
        <v>0</v>
      </c>
      <c r="O13" s="247">
        <f>ROUND(E13*N13,2)</f>
        <v>0</v>
      </c>
      <c r="P13" s="247">
        <v>0</v>
      </c>
      <c r="Q13" s="247">
        <f>ROUND(E13*P13,2)</f>
        <v>0</v>
      </c>
      <c r="R13" s="249" t="s">
        <v>88</v>
      </c>
      <c r="S13" s="249" t="s">
        <v>130</v>
      </c>
      <c r="T13" s="250" t="s">
        <v>172</v>
      </c>
      <c r="U13" s="223">
        <v>5.0500000000000003E-2</v>
      </c>
      <c r="V13" s="223">
        <f>ROUND(E13*U13,2)</f>
        <v>10.35</v>
      </c>
      <c r="W13" s="223"/>
      <c r="X13" s="223" t="s">
        <v>132</v>
      </c>
      <c r="Y13" s="223" t="s">
        <v>133</v>
      </c>
      <c r="Z13" s="213"/>
      <c r="AA13" s="213"/>
      <c r="AB13" s="213"/>
      <c r="AC13" s="213"/>
      <c r="AD13" s="213"/>
      <c r="AE13" s="213"/>
      <c r="AF13" s="213"/>
      <c r="AG13" s="213" t="s">
        <v>134</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22.5" outlineLevel="1" x14ac:dyDescent="0.2">
      <c r="A14" s="244">
        <v>4</v>
      </c>
      <c r="B14" s="245" t="s">
        <v>307</v>
      </c>
      <c r="C14" s="254" t="s">
        <v>308</v>
      </c>
      <c r="D14" s="246" t="s">
        <v>180</v>
      </c>
      <c r="E14" s="247">
        <v>5</v>
      </c>
      <c r="F14" s="248"/>
      <c r="G14" s="249">
        <f>ROUND(E14*F14,2)</f>
        <v>0</v>
      </c>
      <c r="H14" s="248"/>
      <c r="I14" s="249">
        <f>ROUND(E14*H14,2)</f>
        <v>0</v>
      </c>
      <c r="J14" s="248"/>
      <c r="K14" s="249">
        <f>ROUND(E14*J14,2)</f>
        <v>0</v>
      </c>
      <c r="L14" s="249">
        <v>21</v>
      </c>
      <c r="M14" s="249">
        <f>G14*(1+L14/100)</f>
        <v>0</v>
      </c>
      <c r="N14" s="247">
        <v>0</v>
      </c>
      <c r="O14" s="247">
        <f>ROUND(E14*N14,2)</f>
        <v>0</v>
      </c>
      <c r="P14" s="247">
        <v>0</v>
      </c>
      <c r="Q14" s="247">
        <f>ROUND(E14*P14,2)</f>
        <v>0</v>
      </c>
      <c r="R14" s="249" t="s">
        <v>88</v>
      </c>
      <c r="S14" s="249" t="s">
        <v>130</v>
      </c>
      <c r="T14" s="250" t="s">
        <v>172</v>
      </c>
      <c r="U14" s="223">
        <v>8.2170000000000007E-2</v>
      </c>
      <c r="V14" s="223">
        <f>ROUND(E14*U14,2)</f>
        <v>0.41</v>
      </c>
      <c r="W14" s="223"/>
      <c r="X14" s="223" t="s">
        <v>132</v>
      </c>
      <c r="Y14" s="223" t="s">
        <v>133</v>
      </c>
      <c r="Z14" s="213"/>
      <c r="AA14" s="213"/>
      <c r="AB14" s="213"/>
      <c r="AC14" s="213"/>
      <c r="AD14" s="213"/>
      <c r="AE14" s="213"/>
      <c r="AF14" s="213"/>
      <c r="AG14" s="213" t="s">
        <v>134</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4">
        <v>5</v>
      </c>
      <c r="B15" s="245" t="s">
        <v>309</v>
      </c>
      <c r="C15" s="254" t="s">
        <v>310</v>
      </c>
      <c r="D15" s="246" t="s">
        <v>180</v>
      </c>
      <c r="E15" s="247">
        <v>4</v>
      </c>
      <c r="F15" s="248"/>
      <c r="G15" s="249">
        <f>ROUND(E15*F15,2)</f>
        <v>0</v>
      </c>
      <c r="H15" s="248"/>
      <c r="I15" s="249">
        <f>ROUND(E15*H15,2)</f>
        <v>0</v>
      </c>
      <c r="J15" s="248"/>
      <c r="K15" s="249">
        <f>ROUND(E15*J15,2)</f>
        <v>0</v>
      </c>
      <c r="L15" s="249">
        <v>21</v>
      </c>
      <c r="M15" s="249">
        <f>G15*(1+L15/100)</f>
        <v>0</v>
      </c>
      <c r="N15" s="247">
        <v>0</v>
      </c>
      <c r="O15" s="247">
        <f>ROUND(E15*N15,2)</f>
        <v>0</v>
      </c>
      <c r="P15" s="247">
        <v>0</v>
      </c>
      <c r="Q15" s="247">
        <f>ROUND(E15*P15,2)</f>
        <v>0</v>
      </c>
      <c r="R15" s="249" t="s">
        <v>88</v>
      </c>
      <c r="S15" s="249" t="s">
        <v>130</v>
      </c>
      <c r="T15" s="250" t="s">
        <v>284</v>
      </c>
      <c r="U15" s="223">
        <v>1.2500000000000001E-2</v>
      </c>
      <c r="V15" s="223">
        <f>ROUND(E15*U15,2)</f>
        <v>0.05</v>
      </c>
      <c r="W15" s="223"/>
      <c r="X15" s="223" t="s">
        <v>132</v>
      </c>
      <c r="Y15" s="223" t="s">
        <v>133</v>
      </c>
      <c r="Z15" s="213"/>
      <c r="AA15" s="213"/>
      <c r="AB15" s="213"/>
      <c r="AC15" s="213"/>
      <c r="AD15" s="213"/>
      <c r="AE15" s="213"/>
      <c r="AF15" s="213"/>
      <c r="AG15" s="213" t="s">
        <v>134</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4">
        <v>6</v>
      </c>
      <c r="B16" s="245" t="s">
        <v>311</v>
      </c>
      <c r="C16" s="254" t="s">
        <v>312</v>
      </c>
      <c r="D16" s="246" t="s">
        <v>180</v>
      </c>
      <c r="E16" s="247">
        <v>35</v>
      </c>
      <c r="F16" s="248"/>
      <c r="G16" s="249">
        <f>ROUND(E16*F16,2)</f>
        <v>0</v>
      </c>
      <c r="H16" s="248"/>
      <c r="I16" s="249">
        <f>ROUND(E16*H16,2)</f>
        <v>0</v>
      </c>
      <c r="J16" s="248"/>
      <c r="K16" s="249">
        <f>ROUND(E16*J16,2)</f>
        <v>0</v>
      </c>
      <c r="L16" s="249">
        <v>21</v>
      </c>
      <c r="M16" s="249">
        <f>G16*(1+L16/100)</f>
        <v>0</v>
      </c>
      <c r="N16" s="247">
        <v>0</v>
      </c>
      <c r="O16" s="247">
        <f>ROUND(E16*N16,2)</f>
        <v>0</v>
      </c>
      <c r="P16" s="247">
        <v>0</v>
      </c>
      <c r="Q16" s="247">
        <f>ROUND(E16*P16,2)</f>
        <v>0</v>
      </c>
      <c r="R16" s="249" t="s">
        <v>88</v>
      </c>
      <c r="S16" s="249" t="s">
        <v>130</v>
      </c>
      <c r="T16" s="250" t="s">
        <v>172</v>
      </c>
      <c r="U16" s="223">
        <v>0.16866999999999999</v>
      </c>
      <c r="V16" s="223">
        <f>ROUND(E16*U16,2)</f>
        <v>5.9</v>
      </c>
      <c r="W16" s="223"/>
      <c r="X16" s="223" t="s">
        <v>132</v>
      </c>
      <c r="Y16" s="223" t="s">
        <v>133</v>
      </c>
      <c r="Z16" s="213"/>
      <c r="AA16" s="213"/>
      <c r="AB16" s="213"/>
      <c r="AC16" s="213"/>
      <c r="AD16" s="213"/>
      <c r="AE16" s="213"/>
      <c r="AF16" s="213"/>
      <c r="AG16" s="213" t="s">
        <v>134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37">
        <v>7</v>
      </c>
      <c r="B17" s="238" t="s">
        <v>313</v>
      </c>
      <c r="C17" s="255" t="s">
        <v>314</v>
      </c>
      <c r="D17" s="239" t="s">
        <v>236</v>
      </c>
      <c r="E17" s="240">
        <v>1</v>
      </c>
      <c r="F17" s="241"/>
      <c r="G17" s="242">
        <f>ROUND(E17*F17,2)</f>
        <v>0</v>
      </c>
      <c r="H17" s="241"/>
      <c r="I17" s="242">
        <f>ROUND(E17*H17,2)</f>
        <v>0</v>
      </c>
      <c r="J17" s="241"/>
      <c r="K17" s="242">
        <f>ROUND(E17*J17,2)</f>
        <v>0</v>
      </c>
      <c r="L17" s="242">
        <v>21</v>
      </c>
      <c r="M17" s="242">
        <f>G17*(1+L17/100)</f>
        <v>0</v>
      </c>
      <c r="N17" s="240">
        <v>0</v>
      </c>
      <c r="O17" s="240">
        <f>ROUND(E17*N17,2)</f>
        <v>0</v>
      </c>
      <c r="P17" s="240">
        <v>0</v>
      </c>
      <c r="Q17" s="240">
        <f>ROUND(E17*P17,2)</f>
        <v>0</v>
      </c>
      <c r="R17" s="242"/>
      <c r="S17" s="242" t="s">
        <v>229</v>
      </c>
      <c r="T17" s="243" t="s">
        <v>172</v>
      </c>
      <c r="U17" s="223">
        <v>0</v>
      </c>
      <c r="V17" s="223">
        <f>ROUND(E17*U17,2)</f>
        <v>0</v>
      </c>
      <c r="W17" s="223"/>
      <c r="X17" s="223" t="s">
        <v>140</v>
      </c>
      <c r="Y17" s="223" t="s">
        <v>133</v>
      </c>
      <c r="Z17" s="213"/>
      <c r="AA17" s="213"/>
      <c r="AB17" s="213"/>
      <c r="AC17" s="213"/>
      <c r="AD17" s="213"/>
      <c r="AE17" s="213"/>
      <c r="AF17" s="213"/>
      <c r="AG17" s="213" t="s">
        <v>141</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57" t="s">
        <v>315</v>
      </c>
      <c r="D18" s="251"/>
      <c r="E18" s="251"/>
      <c r="F18" s="251"/>
      <c r="G18" s="251"/>
      <c r="H18" s="223"/>
      <c r="I18" s="223"/>
      <c r="J18" s="223"/>
      <c r="K18" s="223"/>
      <c r="L18" s="223"/>
      <c r="M18" s="223"/>
      <c r="N18" s="222"/>
      <c r="O18" s="222"/>
      <c r="P18" s="222"/>
      <c r="Q18" s="222"/>
      <c r="R18" s="223"/>
      <c r="S18" s="223"/>
      <c r="T18" s="223"/>
      <c r="U18" s="223"/>
      <c r="V18" s="223"/>
      <c r="W18" s="223"/>
      <c r="X18" s="223"/>
      <c r="Y18" s="223"/>
      <c r="Z18" s="213"/>
      <c r="AA18" s="213"/>
      <c r="AB18" s="213"/>
      <c r="AC18" s="213"/>
      <c r="AD18" s="213"/>
      <c r="AE18" s="213"/>
      <c r="AF18" s="213"/>
      <c r="AG18" s="213" t="s">
        <v>174</v>
      </c>
      <c r="AH18" s="213"/>
      <c r="AI18" s="213"/>
      <c r="AJ18" s="213"/>
      <c r="AK18" s="213"/>
      <c r="AL18" s="213"/>
      <c r="AM18" s="213"/>
      <c r="AN18" s="213"/>
      <c r="AO18" s="213"/>
      <c r="AP18" s="213"/>
      <c r="AQ18" s="213"/>
      <c r="AR18" s="213"/>
      <c r="AS18" s="213"/>
      <c r="AT18" s="213"/>
      <c r="AU18" s="213"/>
      <c r="AV18" s="213"/>
      <c r="AW18" s="213"/>
      <c r="AX18" s="213"/>
      <c r="AY18" s="213"/>
      <c r="AZ18" s="213"/>
      <c r="BA18" s="252" t="str">
        <f>C18</f>
        <v>Příslušenství  rozvaděče (součást dodávky výrobce):  Atest, zkoušky, prohlášení o shodě, opravená dokumentace zapojení.</v>
      </c>
      <c r="BB18" s="213"/>
      <c r="BC18" s="213"/>
      <c r="BD18" s="213"/>
      <c r="BE18" s="213"/>
      <c r="BF18" s="213"/>
      <c r="BG18" s="213"/>
      <c r="BH18" s="213"/>
    </row>
    <row r="19" spans="1:60" x14ac:dyDescent="0.2">
      <c r="A19" s="227" t="s">
        <v>125</v>
      </c>
      <c r="B19" s="228" t="s">
        <v>84</v>
      </c>
      <c r="C19" s="253" t="s">
        <v>85</v>
      </c>
      <c r="D19" s="229"/>
      <c r="E19" s="230"/>
      <c r="F19" s="231"/>
      <c r="G19" s="231">
        <f>SUMIF(AG20:AG42,"&lt;&gt;NOR",G20:G42)</f>
        <v>0</v>
      </c>
      <c r="H19" s="231"/>
      <c r="I19" s="231">
        <f>SUM(I20:I42)</f>
        <v>0</v>
      </c>
      <c r="J19" s="231"/>
      <c r="K19" s="231">
        <f>SUM(K20:K42)</f>
        <v>0</v>
      </c>
      <c r="L19" s="231"/>
      <c r="M19" s="231">
        <f>SUM(M20:M42)</f>
        <v>0</v>
      </c>
      <c r="N19" s="230"/>
      <c r="O19" s="230">
        <f>SUM(O20:O42)</f>
        <v>0</v>
      </c>
      <c r="P19" s="230"/>
      <c r="Q19" s="230">
        <f>SUM(Q20:Q42)</f>
        <v>0</v>
      </c>
      <c r="R19" s="231"/>
      <c r="S19" s="231"/>
      <c r="T19" s="232"/>
      <c r="U19" s="226"/>
      <c r="V19" s="226">
        <f>SUM(V20:V42)</f>
        <v>0</v>
      </c>
      <c r="W19" s="226"/>
      <c r="X19" s="226"/>
      <c r="Y19" s="226"/>
      <c r="AG19" t="s">
        <v>126</v>
      </c>
    </row>
    <row r="20" spans="1:60" ht="33.75" outlineLevel="1" x14ac:dyDescent="0.2">
      <c r="A20" s="244">
        <v>8</v>
      </c>
      <c r="B20" s="245" t="s">
        <v>316</v>
      </c>
      <c r="C20" s="254" t="s">
        <v>317</v>
      </c>
      <c r="D20" s="246" t="s">
        <v>236</v>
      </c>
      <c r="E20" s="247">
        <v>1</v>
      </c>
      <c r="F20" s="248"/>
      <c r="G20" s="249">
        <f>ROUND(E20*F20,2)</f>
        <v>0</v>
      </c>
      <c r="H20" s="248"/>
      <c r="I20" s="249">
        <f>ROUND(E20*H20,2)</f>
        <v>0</v>
      </c>
      <c r="J20" s="248"/>
      <c r="K20" s="249">
        <f>ROUND(E20*J20,2)</f>
        <v>0</v>
      </c>
      <c r="L20" s="249">
        <v>21</v>
      </c>
      <c r="M20" s="249">
        <f>G20*(1+L20/100)</f>
        <v>0</v>
      </c>
      <c r="N20" s="247">
        <v>0</v>
      </c>
      <c r="O20" s="247">
        <f>ROUND(E20*N20,2)</f>
        <v>0</v>
      </c>
      <c r="P20" s="247">
        <v>0</v>
      </c>
      <c r="Q20" s="247">
        <f>ROUND(E20*P20,2)</f>
        <v>0</v>
      </c>
      <c r="R20" s="249"/>
      <c r="S20" s="249" t="s">
        <v>229</v>
      </c>
      <c r="T20" s="250" t="s">
        <v>300</v>
      </c>
      <c r="U20" s="223">
        <v>0</v>
      </c>
      <c r="V20" s="223">
        <f>ROUND(E20*U20,2)</f>
        <v>0</v>
      </c>
      <c r="W20" s="223"/>
      <c r="X20" s="223" t="s">
        <v>140</v>
      </c>
      <c r="Y20" s="223" t="s">
        <v>133</v>
      </c>
      <c r="Z20" s="213"/>
      <c r="AA20" s="213"/>
      <c r="AB20" s="213"/>
      <c r="AC20" s="213"/>
      <c r="AD20" s="213"/>
      <c r="AE20" s="213"/>
      <c r="AF20" s="213"/>
      <c r="AG20" s="213" t="s">
        <v>141</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33.75" outlineLevel="1" x14ac:dyDescent="0.2">
      <c r="A21" s="237">
        <v>9</v>
      </c>
      <c r="B21" s="238" t="s">
        <v>318</v>
      </c>
      <c r="C21" s="255" t="s">
        <v>319</v>
      </c>
      <c r="D21" s="239" t="s">
        <v>236</v>
      </c>
      <c r="E21" s="240">
        <v>1</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c r="S21" s="242" t="s">
        <v>229</v>
      </c>
      <c r="T21" s="243" t="s">
        <v>300</v>
      </c>
      <c r="U21" s="223">
        <v>0</v>
      </c>
      <c r="V21" s="223">
        <f>ROUND(E21*U21,2)</f>
        <v>0</v>
      </c>
      <c r="W21" s="223"/>
      <c r="X21" s="223" t="s">
        <v>140</v>
      </c>
      <c r="Y21" s="223" t="s">
        <v>133</v>
      </c>
      <c r="Z21" s="213"/>
      <c r="AA21" s="213"/>
      <c r="AB21" s="213"/>
      <c r="AC21" s="213"/>
      <c r="AD21" s="213"/>
      <c r="AE21" s="213"/>
      <c r="AF21" s="213"/>
      <c r="AG21" s="213" t="s">
        <v>141</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57" t="s">
        <v>320</v>
      </c>
      <c r="D22" s="251"/>
      <c r="E22" s="251"/>
      <c r="F22" s="251"/>
      <c r="G22" s="251"/>
      <c r="H22" s="223"/>
      <c r="I22" s="223"/>
      <c r="J22" s="223"/>
      <c r="K22" s="223"/>
      <c r="L22" s="223"/>
      <c r="M22" s="223"/>
      <c r="N22" s="222"/>
      <c r="O22" s="222"/>
      <c r="P22" s="222"/>
      <c r="Q22" s="222"/>
      <c r="R22" s="223"/>
      <c r="S22" s="223"/>
      <c r="T22" s="223"/>
      <c r="U22" s="223"/>
      <c r="V22" s="223"/>
      <c r="W22" s="223"/>
      <c r="X22" s="223"/>
      <c r="Y22" s="223"/>
      <c r="Z22" s="213"/>
      <c r="AA22" s="213"/>
      <c r="AB22" s="213"/>
      <c r="AC22" s="213"/>
      <c r="AD22" s="213"/>
      <c r="AE22" s="213"/>
      <c r="AF22" s="213"/>
      <c r="AG22" s="213" t="s">
        <v>174</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44">
        <v>10</v>
      </c>
      <c r="B23" s="245" t="s">
        <v>321</v>
      </c>
      <c r="C23" s="254" t="s">
        <v>322</v>
      </c>
      <c r="D23" s="246" t="s">
        <v>228</v>
      </c>
      <c r="E23" s="247">
        <v>2</v>
      </c>
      <c r="F23" s="248"/>
      <c r="G23" s="249">
        <f>ROUND(E23*F23,2)</f>
        <v>0</v>
      </c>
      <c r="H23" s="248"/>
      <c r="I23" s="249">
        <f>ROUND(E23*H23,2)</f>
        <v>0</v>
      </c>
      <c r="J23" s="248"/>
      <c r="K23" s="249">
        <f>ROUND(E23*J23,2)</f>
        <v>0</v>
      </c>
      <c r="L23" s="249">
        <v>21</v>
      </c>
      <c r="M23" s="249">
        <f>G23*(1+L23/100)</f>
        <v>0</v>
      </c>
      <c r="N23" s="247">
        <v>0</v>
      </c>
      <c r="O23" s="247">
        <f>ROUND(E23*N23,2)</f>
        <v>0</v>
      </c>
      <c r="P23" s="247">
        <v>0</v>
      </c>
      <c r="Q23" s="247">
        <f>ROUND(E23*P23,2)</f>
        <v>0</v>
      </c>
      <c r="R23" s="249"/>
      <c r="S23" s="249" t="s">
        <v>229</v>
      </c>
      <c r="T23" s="250" t="s">
        <v>284</v>
      </c>
      <c r="U23" s="223">
        <v>0</v>
      </c>
      <c r="V23" s="223">
        <f>ROUND(E23*U23,2)</f>
        <v>0</v>
      </c>
      <c r="W23" s="223"/>
      <c r="X23" s="223" t="s">
        <v>140</v>
      </c>
      <c r="Y23" s="223" t="s">
        <v>133</v>
      </c>
      <c r="Z23" s="213"/>
      <c r="AA23" s="213"/>
      <c r="AB23" s="213"/>
      <c r="AC23" s="213"/>
      <c r="AD23" s="213"/>
      <c r="AE23" s="213"/>
      <c r="AF23" s="213"/>
      <c r="AG23" s="213" t="s">
        <v>141</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x14ac:dyDescent="0.2">
      <c r="A24" s="237">
        <v>11</v>
      </c>
      <c r="B24" s="238" t="s">
        <v>323</v>
      </c>
      <c r="C24" s="255" t="s">
        <v>324</v>
      </c>
      <c r="D24" s="239" t="s">
        <v>228</v>
      </c>
      <c r="E24" s="240">
        <v>1</v>
      </c>
      <c r="F24" s="241"/>
      <c r="G24" s="242">
        <f>ROUND(E24*F24,2)</f>
        <v>0</v>
      </c>
      <c r="H24" s="241"/>
      <c r="I24" s="242">
        <f>ROUND(E24*H24,2)</f>
        <v>0</v>
      </c>
      <c r="J24" s="241"/>
      <c r="K24" s="242">
        <f>ROUND(E24*J24,2)</f>
        <v>0</v>
      </c>
      <c r="L24" s="242">
        <v>21</v>
      </c>
      <c r="M24" s="242">
        <f>G24*(1+L24/100)</f>
        <v>0</v>
      </c>
      <c r="N24" s="240">
        <v>0</v>
      </c>
      <c r="O24" s="240">
        <f>ROUND(E24*N24,2)</f>
        <v>0</v>
      </c>
      <c r="P24" s="240">
        <v>0</v>
      </c>
      <c r="Q24" s="240">
        <f>ROUND(E24*P24,2)</f>
        <v>0</v>
      </c>
      <c r="R24" s="242"/>
      <c r="S24" s="242" t="s">
        <v>229</v>
      </c>
      <c r="T24" s="243" t="s">
        <v>325</v>
      </c>
      <c r="U24" s="223">
        <v>0</v>
      </c>
      <c r="V24" s="223">
        <f>ROUND(E24*U24,2)</f>
        <v>0</v>
      </c>
      <c r="W24" s="223"/>
      <c r="X24" s="223" t="s">
        <v>140</v>
      </c>
      <c r="Y24" s="223" t="s">
        <v>133</v>
      </c>
      <c r="Z24" s="213"/>
      <c r="AA24" s="213"/>
      <c r="AB24" s="213"/>
      <c r="AC24" s="213"/>
      <c r="AD24" s="213"/>
      <c r="AE24" s="213"/>
      <c r="AF24" s="213"/>
      <c r="AG24" s="213" t="s">
        <v>141</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57" t="s">
        <v>326</v>
      </c>
      <c r="D25" s="251"/>
      <c r="E25" s="251"/>
      <c r="F25" s="251"/>
      <c r="G25" s="251"/>
      <c r="H25" s="223"/>
      <c r="I25" s="223"/>
      <c r="J25" s="223"/>
      <c r="K25" s="223"/>
      <c r="L25" s="223"/>
      <c r="M25" s="223"/>
      <c r="N25" s="222"/>
      <c r="O25" s="222"/>
      <c r="P25" s="222"/>
      <c r="Q25" s="222"/>
      <c r="R25" s="223"/>
      <c r="S25" s="223"/>
      <c r="T25" s="223"/>
      <c r="U25" s="223"/>
      <c r="V25" s="223"/>
      <c r="W25" s="223"/>
      <c r="X25" s="223"/>
      <c r="Y25" s="223"/>
      <c r="Z25" s="213"/>
      <c r="AA25" s="213"/>
      <c r="AB25" s="213"/>
      <c r="AC25" s="213"/>
      <c r="AD25" s="213"/>
      <c r="AE25" s="213"/>
      <c r="AF25" s="213"/>
      <c r="AG25" s="213" t="s">
        <v>174</v>
      </c>
      <c r="AH25" s="213"/>
      <c r="AI25" s="213"/>
      <c r="AJ25" s="213"/>
      <c r="AK25" s="213"/>
      <c r="AL25" s="213"/>
      <c r="AM25" s="213"/>
      <c r="AN25" s="213"/>
      <c r="AO25" s="213"/>
      <c r="AP25" s="213"/>
      <c r="AQ25" s="213"/>
      <c r="AR25" s="213"/>
      <c r="AS25" s="213"/>
      <c r="AT25" s="213"/>
      <c r="AU25" s="213"/>
      <c r="AV25" s="213"/>
      <c r="AW25" s="213"/>
      <c r="AX25" s="213"/>
      <c r="AY25" s="213"/>
      <c r="AZ25" s="213"/>
      <c r="BA25" s="252" t="str">
        <f>C25</f>
        <v>7" TFT LCD-dotyková obrazovka; res.: 800 x 480; USB, ETH, RS232, RS485; 24VDC; Montáž do panelu; BacNt-IP</v>
      </c>
      <c r="BB25" s="213"/>
      <c r="BC25" s="213"/>
      <c r="BD25" s="213"/>
      <c r="BE25" s="213"/>
      <c r="BF25" s="213"/>
      <c r="BG25" s="213"/>
      <c r="BH25" s="213"/>
    </row>
    <row r="26" spans="1:60" outlineLevel="1" x14ac:dyDescent="0.2">
      <c r="A26" s="244">
        <v>12</v>
      </c>
      <c r="B26" s="245" t="s">
        <v>327</v>
      </c>
      <c r="C26" s="254" t="s">
        <v>328</v>
      </c>
      <c r="D26" s="246" t="s">
        <v>236</v>
      </c>
      <c r="E26" s="247">
        <v>1</v>
      </c>
      <c r="F26" s="248"/>
      <c r="G26" s="249">
        <f>ROUND(E26*F26,2)</f>
        <v>0</v>
      </c>
      <c r="H26" s="248"/>
      <c r="I26" s="249">
        <f>ROUND(E26*H26,2)</f>
        <v>0</v>
      </c>
      <c r="J26" s="248"/>
      <c r="K26" s="249">
        <f>ROUND(E26*J26,2)</f>
        <v>0</v>
      </c>
      <c r="L26" s="249">
        <v>21</v>
      </c>
      <c r="M26" s="249">
        <f>G26*(1+L26/100)</f>
        <v>0</v>
      </c>
      <c r="N26" s="247">
        <v>0</v>
      </c>
      <c r="O26" s="247">
        <f>ROUND(E26*N26,2)</f>
        <v>0</v>
      </c>
      <c r="P26" s="247">
        <v>0</v>
      </c>
      <c r="Q26" s="247">
        <f>ROUND(E26*P26,2)</f>
        <v>0</v>
      </c>
      <c r="R26" s="249"/>
      <c r="S26" s="249" t="s">
        <v>229</v>
      </c>
      <c r="T26" s="250" t="s">
        <v>300</v>
      </c>
      <c r="U26" s="223">
        <v>0</v>
      </c>
      <c r="V26" s="223">
        <f>ROUND(E26*U26,2)</f>
        <v>0</v>
      </c>
      <c r="W26" s="223"/>
      <c r="X26" s="223" t="s">
        <v>140</v>
      </c>
      <c r="Y26" s="223" t="s">
        <v>133</v>
      </c>
      <c r="Z26" s="213"/>
      <c r="AA26" s="213"/>
      <c r="AB26" s="213"/>
      <c r="AC26" s="213"/>
      <c r="AD26" s="213"/>
      <c r="AE26" s="213"/>
      <c r="AF26" s="213"/>
      <c r="AG26" s="213" t="s">
        <v>141</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
      <c r="A27" s="237">
        <v>13</v>
      </c>
      <c r="B27" s="238" t="s">
        <v>329</v>
      </c>
      <c r="C27" s="255" t="s">
        <v>330</v>
      </c>
      <c r="D27" s="239" t="s">
        <v>180</v>
      </c>
      <c r="E27" s="240">
        <v>5</v>
      </c>
      <c r="F27" s="241"/>
      <c r="G27" s="242">
        <f>ROUND(E27*F27,2)</f>
        <v>0</v>
      </c>
      <c r="H27" s="241"/>
      <c r="I27" s="242">
        <f>ROUND(E27*H27,2)</f>
        <v>0</v>
      </c>
      <c r="J27" s="241"/>
      <c r="K27" s="242">
        <f>ROUND(E27*J27,2)</f>
        <v>0</v>
      </c>
      <c r="L27" s="242">
        <v>21</v>
      </c>
      <c r="M27" s="242">
        <f>G27*(1+L27/100)</f>
        <v>0</v>
      </c>
      <c r="N27" s="240">
        <v>0</v>
      </c>
      <c r="O27" s="240">
        <f>ROUND(E27*N27,2)</f>
        <v>0</v>
      </c>
      <c r="P27" s="240">
        <v>0</v>
      </c>
      <c r="Q27" s="240">
        <f>ROUND(E27*P27,2)</f>
        <v>0</v>
      </c>
      <c r="R27" s="242"/>
      <c r="S27" s="242" t="s">
        <v>130</v>
      </c>
      <c r="T27" s="243" t="s">
        <v>331</v>
      </c>
      <c r="U27" s="223">
        <v>0</v>
      </c>
      <c r="V27" s="223">
        <f>ROUND(E27*U27,2)</f>
        <v>0</v>
      </c>
      <c r="W27" s="223"/>
      <c r="X27" s="223" t="s">
        <v>132</v>
      </c>
      <c r="Y27" s="223" t="s">
        <v>133</v>
      </c>
      <c r="Z27" s="213"/>
      <c r="AA27" s="213"/>
      <c r="AB27" s="213"/>
      <c r="AC27" s="213"/>
      <c r="AD27" s="213"/>
      <c r="AE27" s="213"/>
      <c r="AF27" s="213"/>
      <c r="AG27" s="213" t="s">
        <v>134</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56" t="s">
        <v>332</v>
      </c>
      <c r="D28" s="224"/>
      <c r="E28" s="225">
        <v>1</v>
      </c>
      <c r="F28" s="223"/>
      <c r="G28" s="223"/>
      <c r="H28" s="223"/>
      <c r="I28" s="223"/>
      <c r="J28" s="223"/>
      <c r="K28" s="223"/>
      <c r="L28" s="223"/>
      <c r="M28" s="223"/>
      <c r="N28" s="222"/>
      <c r="O28" s="222"/>
      <c r="P28" s="222"/>
      <c r="Q28" s="222"/>
      <c r="R28" s="223"/>
      <c r="S28" s="223"/>
      <c r="T28" s="223"/>
      <c r="U28" s="223"/>
      <c r="V28" s="223"/>
      <c r="W28" s="223"/>
      <c r="X28" s="223"/>
      <c r="Y28" s="223"/>
      <c r="Z28" s="213"/>
      <c r="AA28" s="213"/>
      <c r="AB28" s="213"/>
      <c r="AC28" s="213"/>
      <c r="AD28" s="213"/>
      <c r="AE28" s="213"/>
      <c r="AF28" s="213"/>
      <c r="AG28" s="213" t="s">
        <v>143</v>
      </c>
      <c r="AH28" s="213">
        <v>5</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3" x14ac:dyDescent="0.2">
      <c r="A29" s="220"/>
      <c r="B29" s="221"/>
      <c r="C29" s="256" t="s">
        <v>333</v>
      </c>
      <c r="D29" s="224"/>
      <c r="E29" s="225">
        <v>1</v>
      </c>
      <c r="F29" s="223"/>
      <c r="G29" s="223"/>
      <c r="H29" s="223"/>
      <c r="I29" s="223"/>
      <c r="J29" s="223"/>
      <c r="K29" s="223"/>
      <c r="L29" s="223"/>
      <c r="M29" s="223"/>
      <c r="N29" s="222"/>
      <c r="O29" s="222"/>
      <c r="P29" s="222"/>
      <c r="Q29" s="222"/>
      <c r="R29" s="223"/>
      <c r="S29" s="223"/>
      <c r="T29" s="223"/>
      <c r="U29" s="223"/>
      <c r="V29" s="223"/>
      <c r="W29" s="223"/>
      <c r="X29" s="223"/>
      <c r="Y29" s="223"/>
      <c r="Z29" s="213"/>
      <c r="AA29" s="213"/>
      <c r="AB29" s="213"/>
      <c r="AC29" s="213"/>
      <c r="AD29" s="213"/>
      <c r="AE29" s="213"/>
      <c r="AF29" s="213"/>
      <c r="AG29" s="213" t="s">
        <v>143</v>
      </c>
      <c r="AH29" s="213">
        <v>5</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56" t="s">
        <v>334</v>
      </c>
      <c r="D30" s="224"/>
      <c r="E30" s="225">
        <v>1</v>
      </c>
      <c r="F30" s="223"/>
      <c r="G30" s="223"/>
      <c r="H30" s="223"/>
      <c r="I30" s="223"/>
      <c r="J30" s="223"/>
      <c r="K30" s="223"/>
      <c r="L30" s="223"/>
      <c r="M30" s="223"/>
      <c r="N30" s="222"/>
      <c r="O30" s="222"/>
      <c r="P30" s="222"/>
      <c r="Q30" s="222"/>
      <c r="R30" s="223"/>
      <c r="S30" s="223"/>
      <c r="T30" s="223"/>
      <c r="U30" s="223"/>
      <c r="V30" s="223"/>
      <c r="W30" s="223"/>
      <c r="X30" s="223"/>
      <c r="Y30" s="223"/>
      <c r="Z30" s="213"/>
      <c r="AA30" s="213"/>
      <c r="AB30" s="213"/>
      <c r="AC30" s="213"/>
      <c r="AD30" s="213"/>
      <c r="AE30" s="213"/>
      <c r="AF30" s="213"/>
      <c r="AG30" s="213" t="s">
        <v>143</v>
      </c>
      <c r="AH30" s="213">
        <v>5</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56" t="s">
        <v>335</v>
      </c>
      <c r="D31" s="224"/>
      <c r="E31" s="225">
        <v>2</v>
      </c>
      <c r="F31" s="223"/>
      <c r="G31" s="223"/>
      <c r="H31" s="223"/>
      <c r="I31" s="223"/>
      <c r="J31" s="223"/>
      <c r="K31" s="223"/>
      <c r="L31" s="223"/>
      <c r="M31" s="223"/>
      <c r="N31" s="222"/>
      <c r="O31" s="222"/>
      <c r="P31" s="222"/>
      <c r="Q31" s="222"/>
      <c r="R31" s="223"/>
      <c r="S31" s="223"/>
      <c r="T31" s="223"/>
      <c r="U31" s="223"/>
      <c r="V31" s="223"/>
      <c r="W31" s="223"/>
      <c r="X31" s="223"/>
      <c r="Y31" s="223"/>
      <c r="Z31" s="213"/>
      <c r="AA31" s="213"/>
      <c r="AB31" s="213"/>
      <c r="AC31" s="213"/>
      <c r="AD31" s="213"/>
      <c r="AE31" s="213"/>
      <c r="AF31" s="213"/>
      <c r="AG31" s="213" t="s">
        <v>143</v>
      </c>
      <c r="AH31" s="213">
        <v>5</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37">
        <v>14</v>
      </c>
      <c r="B32" s="238" t="s">
        <v>336</v>
      </c>
      <c r="C32" s="255" t="s">
        <v>337</v>
      </c>
      <c r="D32" s="239" t="s">
        <v>338</v>
      </c>
      <c r="E32" s="240">
        <v>85</v>
      </c>
      <c r="F32" s="241"/>
      <c r="G32" s="242">
        <f>ROUND(E32*F32,2)</f>
        <v>0</v>
      </c>
      <c r="H32" s="241"/>
      <c r="I32" s="242">
        <f>ROUND(E32*H32,2)</f>
        <v>0</v>
      </c>
      <c r="J32" s="241"/>
      <c r="K32" s="242">
        <f>ROUND(E32*J32,2)</f>
        <v>0</v>
      </c>
      <c r="L32" s="242">
        <v>21</v>
      </c>
      <c r="M32" s="242">
        <f>G32*(1+L32/100)</f>
        <v>0</v>
      </c>
      <c r="N32" s="240">
        <v>0</v>
      </c>
      <c r="O32" s="240">
        <f>ROUND(E32*N32,2)</f>
        <v>0</v>
      </c>
      <c r="P32" s="240">
        <v>0</v>
      </c>
      <c r="Q32" s="240">
        <f>ROUND(E32*P32,2)</f>
        <v>0</v>
      </c>
      <c r="R32" s="242"/>
      <c r="S32" s="242" t="s">
        <v>229</v>
      </c>
      <c r="T32" s="243" t="s">
        <v>172</v>
      </c>
      <c r="U32" s="223">
        <v>0</v>
      </c>
      <c r="V32" s="223">
        <f>ROUND(E32*U32,2)</f>
        <v>0</v>
      </c>
      <c r="W32" s="223"/>
      <c r="X32" s="223" t="s">
        <v>140</v>
      </c>
      <c r="Y32" s="223" t="s">
        <v>133</v>
      </c>
      <c r="Z32" s="213"/>
      <c r="AA32" s="213"/>
      <c r="AB32" s="213"/>
      <c r="AC32" s="213"/>
      <c r="AD32" s="213"/>
      <c r="AE32" s="213"/>
      <c r="AF32" s="213"/>
      <c r="AG32" s="213" t="s">
        <v>141</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2" x14ac:dyDescent="0.2">
      <c r="A33" s="220"/>
      <c r="B33" s="221"/>
      <c r="C33" s="257" t="s">
        <v>339</v>
      </c>
      <c r="D33" s="251"/>
      <c r="E33" s="251"/>
      <c r="F33" s="251"/>
      <c r="G33" s="251"/>
      <c r="H33" s="223"/>
      <c r="I33" s="223"/>
      <c r="J33" s="223"/>
      <c r="K33" s="223"/>
      <c r="L33" s="223"/>
      <c r="M33" s="223"/>
      <c r="N33" s="222"/>
      <c r="O33" s="222"/>
      <c r="P33" s="222"/>
      <c r="Q33" s="222"/>
      <c r="R33" s="223"/>
      <c r="S33" s="223"/>
      <c r="T33" s="223"/>
      <c r="U33" s="223"/>
      <c r="V33" s="223"/>
      <c r="W33" s="223"/>
      <c r="X33" s="223"/>
      <c r="Y33" s="223"/>
      <c r="Z33" s="213"/>
      <c r="AA33" s="213"/>
      <c r="AB33" s="213"/>
      <c r="AC33" s="213"/>
      <c r="AD33" s="213"/>
      <c r="AE33" s="213"/>
      <c r="AF33" s="213"/>
      <c r="AG33" s="213" t="s">
        <v>174</v>
      </c>
      <c r="AH33" s="213"/>
      <c r="AI33" s="213"/>
      <c r="AJ33" s="213"/>
      <c r="AK33" s="213"/>
      <c r="AL33" s="213"/>
      <c r="AM33" s="213"/>
      <c r="AN33" s="213"/>
      <c r="AO33" s="213"/>
      <c r="AP33" s="213"/>
      <c r="AQ33" s="213"/>
      <c r="AR33" s="213"/>
      <c r="AS33" s="213"/>
      <c r="AT33" s="213"/>
      <c r="AU33" s="213"/>
      <c r="AV33" s="213"/>
      <c r="AW33" s="213"/>
      <c r="AX33" s="213"/>
      <c r="AY33" s="213"/>
      <c r="AZ33" s="213"/>
      <c r="BA33" s="252" t="str">
        <f>C33</f>
        <v>Uživatelská grafická vizualizace na display - pro jednu obrazovku. Technologické schéma definovaného zařízení, dynamizace technologických schémat, nastavení paramerů, vyzkousení funkce.</v>
      </c>
      <c r="BB33" s="213"/>
      <c r="BC33" s="213"/>
      <c r="BD33" s="213"/>
      <c r="BE33" s="213"/>
      <c r="BF33" s="213"/>
      <c r="BG33" s="213"/>
      <c r="BH33" s="213"/>
    </row>
    <row r="34" spans="1:60" outlineLevel="2" x14ac:dyDescent="0.2">
      <c r="A34" s="220"/>
      <c r="B34" s="221"/>
      <c r="C34" s="256" t="s">
        <v>340</v>
      </c>
      <c r="D34" s="224"/>
      <c r="E34" s="225">
        <v>85</v>
      </c>
      <c r="F34" s="223"/>
      <c r="G34" s="223"/>
      <c r="H34" s="223"/>
      <c r="I34" s="223"/>
      <c r="J34" s="223"/>
      <c r="K34" s="223"/>
      <c r="L34" s="223"/>
      <c r="M34" s="223"/>
      <c r="N34" s="222"/>
      <c r="O34" s="222"/>
      <c r="P34" s="222"/>
      <c r="Q34" s="222"/>
      <c r="R34" s="223"/>
      <c r="S34" s="223"/>
      <c r="T34" s="223"/>
      <c r="U34" s="223"/>
      <c r="V34" s="223"/>
      <c r="W34" s="223"/>
      <c r="X34" s="223"/>
      <c r="Y34" s="223"/>
      <c r="Z34" s="213"/>
      <c r="AA34" s="213"/>
      <c r="AB34" s="213"/>
      <c r="AC34" s="213"/>
      <c r="AD34" s="213"/>
      <c r="AE34" s="213"/>
      <c r="AF34" s="213"/>
      <c r="AG34" s="213" t="s">
        <v>143</v>
      </c>
      <c r="AH34" s="213">
        <v>5</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37">
        <v>15</v>
      </c>
      <c r="B35" s="238" t="s">
        <v>341</v>
      </c>
      <c r="C35" s="255" t="s">
        <v>342</v>
      </c>
      <c r="D35" s="239" t="s">
        <v>338</v>
      </c>
      <c r="E35" s="240">
        <v>85</v>
      </c>
      <c r="F35" s="241"/>
      <c r="G35" s="242">
        <f>ROUND(E35*F35,2)</f>
        <v>0</v>
      </c>
      <c r="H35" s="241"/>
      <c r="I35" s="242">
        <f>ROUND(E35*H35,2)</f>
        <v>0</v>
      </c>
      <c r="J35" s="241"/>
      <c r="K35" s="242">
        <f>ROUND(E35*J35,2)</f>
        <v>0</v>
      </c>
      <c r="L35" s="242">
        <v>21</v>
      </c>
      <c r="M35" s="242">
        <f>G35*(1+L35/100)</f>
        <v>0</v>
      </c>
      <c r="N35" s="240">
        <v>0</v>
      </c>
      <c r="O35" s="240">
        <f>ROUND(E35*N35,2)</f>
        <v>0</v>
      </c>
      <c r="P35" s="240">
        <v>0</v>
      </c>
      <c r="Q35" s="240">
        <f>ROUND(E35*P35,2)</f>
        <v>0</v>
      </c>
      <c r="R35" s="242"/>
      <c r="S35" s="242" t="s">
        <v>229</v>
      </c>
      <c r="T35" s="243" t="s">
        <v>172</v>
      </c>
      <c r="U35" s="223">
        <v>0</v>
      </c>
      <c r="V35" s="223">
        <f>ROUND(E35*U35,2)</f>
        <v>0</v>
      </c>
      <c r="W35" s="223"/>
      <c r="X35" s="223" t="s">
        <v>140</v>
      </c>
      <c r="Y35" s="223" t="s">
        <v>133</v>
      </c>
      <c r="Z35" s="213"/>
      <c r="AA35" s="213"/>
      <c r="AB35" s="213"/>
      <c r="AC35" s="213"/>
      <c r="AD35" s="213"/>
      <c r="AE35" s="213"/>
      <c r="AF35" s="213"/>
      <c r="AG35" s="213" t="s">
        <v>141</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2" x14ac:dyDescent="0.2">
      <c r="A36" s="220"/>
      <c r="B36" s="221"/>
      <c r="C36" s="257" t="s">
        <v>343</v>
      </c>
      <c r="D36" s="251"/>
      <c r="E36" s="251"/>
      <c r="F36" s="251"/>
      <c r="G36" s="251"/>
      <c r="H36" s="223"/>
      <c r="I36" s="223"/>
      <c r="J36" s="223"/>
      <c r="K36" s="223"/>
      <c r="L36" s="223"/>
      <c r="M36" s="223"/>
      <c r="N36" s="222"/>
      <c r="O36" s="222"/>
      <c r="P36" s="222"/>
      <c r="Q36" s="222"/>
      <c r="R36" s="223"/>
      <c r="S36" s="223"/>
      <c r="T36" s="223"/>
      <c r="U36" s="223"/>
      <c r="V36" s="223"/>
      <c r="W36" s="223"/>
      <c r="X36" s="223"/>
      <c r="Y36" s="223"/>
      <c r="Z36" s="213"/>
      <c r="AA36" s="213"/>
      <c r="AB36" s="213"/>
      <c r="AC36" s="213"/>
      <c r="AD36" s="213"/>
      <c r="AE36" s="213"/>
      <c r="AF36" s="213"/>
      <c r="AG36" s="213" t="s">
        <v>174</v>
      </c>
      <c r="AH36" s="213"/>
      <c r="AI36" s="213"/>
      <c r="AJ36" s="213"/>
      <c r="AK36" s="213"/>
      <c r="AL36" s="213"/>
      <c r="AM36" s="213"/>
      <c r="AN36" s="213"/>
      <c r="AO36" s="213"/>
      <c r="AP36" s="213"/>
      <c r="AQ36" s="213"/>
      <c r="AR36" s="213"/>
      <c r="AS36" s="213"/>
      <c r="AT36" s="213"/>
      <c r="AU36" s="213"/>
      <c r="AV36" s="213"/>
      <c r="AW36" s="213"/>
      <c r="AX36" s="213"/>
      <c r="AY36" s="213"/>
      <c r="AZ36" s="213"/>
      <c r="BA36" s="252" t="str">
        <f>C36</f>
        <v>Zpracování regulacních algoritmu dle uvedené technologie DPS, nastavení parameru, reglacních konstant regulátoru, naprogramování časovych programu,</v>
      </c>
      <c r="BB36" s="213"/>
      <c r="BC36" s="213"/>
      <c r="BD36" s="213"/>
      <c r="BE36" s="213"/>
      <c r="BF36" s="213"/>
      <c r="BG36" s="213"/>
      <c r="BH36" s="213"/>
    </row>
    <row r="37" spans="1:60" outlineLevel="1" x14ac:dyDescent="0.2">
      <c r="A37" s="237">
        <v>16</v>
      </c>
      <c r="B37" s="238" t="s">
        <v>344</v>
      </c>
      <c r="C37" s="255" t="s">
        <v>345</v>
      </c>
      <c r="D37" s="239" t="s">
        <v>338</v>
      </c>
      <c r="E37" s="240">
        <v>85</v>
      </c>
      <c r="F37" s="241"/>
      <c r="G37" s="242">
        <f>ROUND(E37*F37,2)</f>
        <v>0</v>
      </c>
      <c r="H37" s="241"/>
      <c r="I37" s="242">
        <f>ROUND(E37*H37,2)</f>
        <v>0</v>
      </c>
      <c r="J37" s="241"/>
      <c r="K37" s="242">
        <f>ROUND(E37*J37,2)</f>
        <v>0</v>
      </c>
      <c r="L37" s="242">
        <v>21</v>
      </c>
      <c r="M37" s="242">
        <f>G37*(1+L37/100)</f>
        <v>0</v>
      </c>
      <c r="N37" s="240">
        <v>0</v>
      </c>
      <c r="O37" s="240">
        <f>ROUND(E37*N37,2)</f>
        <v>0</v>
      </c>
      <c r="P37" s="240">
        <v>0</v>
      </c>
      <c r="Q37" s="240">
        <f>ROUND(E37*P37,2)</f>
        <v>0</v>
      </c>
      <c r="R37" s="242"/>
      <c r="S37" s="242" t="s">
        <v>229</v>
      </c>
      <c r="T37" s="243" t="s">
        <v>172</v>
      </c>
      <c r="U37" s="223">
        <v>0</v>
      </c>
      <c r="V37" s="223">
        <f>ROUND(E37*U37,2)</f>
        <v>0</v>
      </c>
      <c r="W37" s="223"/>
      <c r="X37" s="223" t="s">
        <v>140</v>
      </c>
      <c r="Y37" s="223" t="s">
        <v>133</v>
      </c>
      <c r="Z37" s="213"/>
      <c r="AA37" s="213"/>
      <c r="AB37" s="213"/>
      <c r="AC37" s="213"/>
      <c r="AD37" s="213"/>
      <c r="AE37" s="213"/>
      <c r="AF37" s="213"/>
      <c r="AG37" s="213" t="s">
        <v>141</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2" x14ac:dyDescent="0.2">
      <c r="A38" s="220"/>
      <c r="B38" s="221"/>
      <c r="C38" s="257" t="s">
        <v>346</v>
      </c>
      <c r="D38" s="251"/>
      <c r="E38" s="251"/>
      <c r="F38" s="251"/>
      <c r="G38" s="251"/>
      <c r="H38" s="223"/>
      <c r="I38" s="223"/>
      <c r="J38" s="223"/>
      <c r="K38" s="223"/>
      <c r="L38" s="223"/>
      <c r="M38" s="223"/>
      <c r="N38" s="222"/>
      <c r="O38" s="222"/>
      <c r="P38" s="222"/>
      <c r="Q38" s="222"/>
      <c r="R38" s="223"/>
      <c r="S38" s="223"/>
      <c r="T38" s="223"/>
      <c r="U38" s="223"/>
      <c r="V38" s="223"/>
      <c r="W38" s="223"/>
      <c r="X38" s="223"/>
      <c r="Y38" s="223"/>
      <c r="Z38" s="213"/>
      <c r="AA38" s="213"/>
      <c r="AB38" s="213"/>
      <c r="AC38" s="213"/>
      <c r="AD38" s="213"/>
      <c r="AE38" s="213"/>
      <c r="AF38" s="213"/>
      <c r="AG38" s="213" t="s">
        <v>174</v>
      </c>
      <c r="AH38" s="213"/>
      <c r="AI38" s="213"/>
      <c r="AJ38" s="213"/>
      <c r="AK38" s="213"/>
      <c r="AL38" s="213"/>
      <c r="AM38" s="213"/>
      <c r="AN38" s="213"/>
      <c r="AO38" s="213"/>
      <c r="AP38" s="213"/>
      <c r="AQ38" s="213"/>
      <c r="AR38" s="213"/>
      <c r="AS38" s="213"/>
      <c r="AT38" s="213"/>
      <c r="AU38" s="213"/>
      <c r="AV38" s="213"/>
      <c r="AW38" s="213"/>
      <c r="AX38" s="213"/>
      <c r="AY38" s="213"/>
      <c r="AZ38" s="213"/>
      <c r="BA38" s="252" t="str">
        <f>C38</f>
        <v>Odzkoušení zapojení všech zapojených signálů, ověření a ozkoušení vazeb na ŘS, nastvení parametrů prvků, odzkoušení chodů a havarijních stavů,</v>
      </c>
      <c r="BB38" s="213"/>
      <c r="BC38" s="213"/>
      <c r="BD38" s="213"/>
      <c r="BE38" s="213"/>
      <c r="BF38" s="213"/>
      <c r="BG38" s="213"/>
      <c r="BH38" s="213"/>
    </row>
    <row r="39" spans="1:60" outlineLevel="2" x14ac:dyDescent="0.2">
      <c r="A39" s="220"/>
      <c r="B39" s="221"/>
      <c r="C39" s="256" t="s">
        <v>340</v>
      </c>
      <c r="D39" s="224"/>
      <c r="E39" s="225">
        <v>85</v>
      </c>
      <c r="F39" s="223"/>
      <c r="G39" s="223"/>
      <c r="H39" s="223"/>
      <c r="I39" s="223"/>
      <c r="J39" s="223"/>
      <c r="K39" s="223"/>
      <c r="L39" s="223"/>
      <c r="M39" s="223"/>
      <c r="N39" s="222"/>
      <c r="O39" s="222"/>
      <c r="P39" s="222"/>
      <c r="Q39" s="222"/>
      <c r="R39" s="223"/>
      <c r="S39" s="223"/>
      <c r="T39" s="223"/>
      <c r="U39" s="223"/>
      <c r="V39" s="223"/>
      <c r="W39" s="223"/>
      <c r="X39" s="223"/>
      <c r="Y39" s="223"/>
      <c r="Z39" s="213"/>
      <c r="AA39" s="213"/>
      <c r="AB39" s="213"/>
      <c r="AC39" s="213"/>
      <c r="AD39" s="213"/>
      <c r="AE39" s="213"/>
      <c r="AF39" s="213"/>
      <c r="AG39" s="213" t="s">
        <v>143</v>
      </c>
      <c r="AH39" s="213">
        <v>5</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37">
        <v>17</v>
      </c>
      <c r="B40" s="238" t="s">
        <v>347</v>
      </c>
      <c r="C40" s="255" t="s">
        <v>348</v>
      </c>
      <c r="D40" s="239" t="s">
        <v>349</v>
      </c>
      <c r="E40" s="240">
        <v>85</v>
      </c>
      <c r="F40" s="241"/>
      <c r="G40" s="242">
        <f>ROUND(E40*F40,2)</f>
        <v>0</v>
      </c>
      <c r="H40" s="241"/>
      <c r="I40" s="242">
        <f>ROUND(E40*H40,2)</f>
        <v>0</v>
      </c>
      <c r="J40" s="241"/>
      <c r="K40" s="242">
        <f>ROUND(E40*J40,2)</f>
        <v>0</v>
      </c>
      <c r="L40" s="242">
        <v>21</v>
      </c>
      <c r="M40" s="242">
        <f>G40*(1+L40/100)</f>
        <v>0</v>
      </c>
      <c r="N40" s="240">
        <v>0</v>
      </c>
      <c r="O40" s="240">
        <f>ROUND(E40*N40,2)</f>
        <v>0</v>
      </c>
      <c r="P40" s="240">
        <v>0</v>
      </c>
      <c r="Q40" s="240">
        <f>ROUND(E40*P40,2)</f>
        <v>0</v>
      </c>
      <c r="R40" s="242"/>
      <c r="S40" s="242" t="s">
        <v>229</v>
      </c>
      <c r="T40" s="243" t="s">
        <v>172</v>
      </c>
      <c r="U40" s="223">
        <v>0</v>
      </c>
      <c r="V40" s="223">
        <f>ROUND(E40*U40,2)</f>
        <v>0</v>
      </c>
      <c r="W40" s="223"/>
      <c r="X40" s="223" t="s">
        <v>132</v>
      </c>
      <c r="Y40" s="223" t="s">
        <v>133</v>
      </c>
      <c r="Z40" s="213"/>
      <c r="AA40" s="213"/>
      <c r="AB40" s="213"/>
      <c r="AC40" s="213"/>
      <c r="AD40" s="213"/>
      <c r="AE40" s="213"/>
      <c r="AF40" s="213"/>
      <c r="AG40" s="213" t="s">
        <v>134</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57" t="s">
        <v>350</v>
      </c>
      <c r="D41" s="251"/>
      <c r="E41" s="251"/>
      <c r="F41" s="251"/>
      <c r="G41" s="251"/>
      <c r="H41" s="223"/>
      <c r="I41" s="223"/>
      <c r="J41" s="223"/>
      <c r="K41" s="223"/>
      <c r="L41" s="223"/>
      <c r="M41" s="223"/>
      <c r="N41" s="222"/>
      <c r="O41" s="222"/>
      <c r="P41" s="222"/>
      <c r="Q41" s="222"/>
      <c r="R41" s="223"/>
      <c r="S41" s="223"/>
      <c r="T41" s="223"/>
      <c r="U41" s="223"/>
      <c r="V41" s="223"/>
      <c r="W41" s="223"/>
      <c r="X41" s="223"/>
      <c r="Y41" s="223"/>
      <c r="Z41" s="213"/>
      <c r="AA41" s="213"/>
      <c r="AB41" s="213"/>
      <c r="AC41" s="213"/>
      <c r="AD41" s="213"/>
      <c r="AE41" s="213"/>
      <c r="AF41" s="213"/>
      <c r="AG41" s="213" t="s">
        <v>174</v>
      </c>
      <c r="AH41" s="213"/>
      <c r="AI41" s="213"/>
      <c r="AJ41" s="213"/>
      <c r="AK41" s="213"/>
      <c r="AL41" s="213"/>
      <c r="AM41" s="213"/>
      <c r="AN41" s="213"/>
      <c r="AO41" s="213"/>
      <c r="AP41" s="213"/>
      <c r="AQ41" s="213"/>
      <c r="AR41" s="213"/>
      <c r="AS41" s="213"/>
      <c r="AT41" s="213"/>
      <c r="AU41" s="213"/>
      <c r="AV41" s="213"/>
      <c r="AW41" s="213"/>
      <c r="AX41" s="213"/>
      <c r="AY41" s="213"/>
      <c r="AZ41" s="213"/>
      <c r="BA41" s="252" t="str">
        <f>C41</f>
        <v>Odzkoušení zapojení  komunikace s příslušnou OPS , nastavení včetně přizpůsobení požadovaným  úrovním uživatelského  přístupu</v>
      </c>
      <c r="BB41" s="213"/>
      <c r="BC41" s="213"/>
      <c r="BD41" s="213"/>
      <c r="BE41" s="213"/>
      <c r="BF41" s="213"/>
      <c r="BG41" s="213"/>
      <c r="BH41" s="213"/>
    </row>
    <row r="42" spans="1:60" outlineLevel="2" x14ac:dyDescent="0.2">
      <c r="A42" s="220"/>
      <c r="B42" s="221"/>
      <c r="C42" s="256" t="s">
        <v>340</v>
      </c>
      <c r="D42" s="224"/>
      <c r="E42" s="225">
        <v>85</v>
      </c>
      <c r="F42" s="223"/>
      <c r="G42" s="223"/>
      <c r="H42" s="223"/>
      <c r="I42" s="223"/>
      <c r="J42" s="223"/>
      <c r="K42" s="223"/>
      <c r="L42" s="223"/>
      <c r="M42" s="223"/>
      <c r="N42" s="222"/>
      <c r="O42" s="222"/>
      <c r="P42" s="222"/>
      <c r="Q42" s="222"/>
      <c r="R42" s="223"/>
      <c r="S42" s="223"/>
      <c r="T42" s="223"/>
      <c r="U42" s="223"/>
      <c r="V42" s="223"/>
      <c r="W42" s="223"/>
      <c r="X42" s="223"/>
      <c r="Y42" s="223"/>
      <c r="Z42" s="213"/>
      <c r="AA42" s="213"/>
      <c r="AB42" s="213"/>
      <c r="AC42" s="213"/>
      <c r="AD42" s="213"/>
      <c r="AE42" s="213"/>
      <c r="AF42" s="213"/>
      <c r="AG42" s="213" t="s">
        <v>143</v>
      </c>
      <c r="AH42" s="213">
        <v>5</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x14ac:dyDescent="0.2">
      <c r="A43" s="216" t="s">
        <v>125</v>
      </c>
      <c r="B43" s="217" t="s">
        <v>86</v>
      </c>
      <c r="C43" s="259" t="s">
        <v>87</v>
      </c>
      <c r="D43" s="233"/>
      <c r="E43" s="234"/>
      <c r="F43" s="235"/>
      <c r="G43" s="235">
        <f>SUMIF(AG44:AG91,"&lt;&gt;NOR",G44:G91)</f>
        <v>0</v>
      </c>
      <c r="H43" s="235"/>
      <c r="I43" s="235">
        <f>SUM(I44:I91)</f>
        <v>0</v>
      </c>
      <c r="J43" s="235"/>
      <c r="K43" s="235">
        <f>SUM(K44:K91)</f>
        <v>0</v>
      </c>
      <c r="L43" s="235"/>
      <c r="M43" s="235">
        <f>SUM(M44:M91)</f>
        <v>0</v>
      </c>
      <c r="N43" s="234"/>
      <c r="O43" s="234">
        <f>SUM(O44:O91)</f>
        <v>0</v>
      </c>
      <c r="P43" s="234"/>
      <c r="Q43" s="234">
        <f>SUM(Q44:Q91)</f>
        <v>0</v>
      </c>
      <c r="R43" s="235"/>
      <c r="S43" s="235"/>
      <c r="T43" s="236"/>
      <c r="U43" s="226"/>
      <c r="V43" s="226">
        <f>SUM(V44:V91)</f>
        <v>9.2600000000000016</v>
      </c>
      <c r="W43" s="226"/>
      <c r="X43" s="226"/>
      <c r="Y43" s="226"/>
      <c r="AG43" t="s">
        <v>126</v>
      </c>
    </row>
    <row r="44" spans="1:60" outlineLevel="1" x14ac:dyDescent="0.2">
      <c r="A44" s="220"/>
      <c r="B44" s="221"/>
      <c r="C44" s="257" t="s">
        <v>351</v>
      </c>
      <c r="D44" s="251"/>
      <c r="E44" s="251"/>
      <c r="F44" s="251"/>
      <c r="G44" s="251"/>
      <c r="H44" s="223"/>
      <c r="I44" s="223"/>
      <c r="J44" s="223"/>
      <c r="K44" s="223"/>
      <c r="L44" s="223"/>
      <c r="M44" s="223"/>
      <c r="N44" s="222"/>
      <c r="O44" s="222"/>
      <c r="P44" s="222"/>
      <c r="Q44" s="222"/>
      <c r="R44" s="223"/>
      <c r="S44" s="223"/>
      <c r="T44" s="223"/>
      <c r="U44" s="223"/>
      <c r="V44" s="223"/>
      <c r="W44" s="223"/>
      <c r="X44" s="223"/>
      <c r="Y44" s="223"/>
      <c r="Z44" s="213"/>
      <c r="AA44" s="213"/>
      <c r="AB44" s="213"/>
      <c r="AC44" s="213"/>
      <c r="AD44" s="213"/>
      <c r="AE44" s="213"/>
      <c r="AF44" s="213"/>
      <c r="AG44" s="213" t="s">
        <v>174</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x14ac:dyDescent="0.2">
      <c r="A45" s="244">
        <v>18</v>
      </c>
      <c r="B45" s="245" t="s">
        <v>352</v>
      </c>
      <c r="C45" s="254" t="s">
        <v>353</v>
      </c>
      <c r="D45" s="246" t="s">
        <v>236</v>
      </c>
      <c r="E45" s="247">
        <v>1</v>
      </c>
      <c r="F45" s="248"/>
      <c r="G45" s="249">
        <f>ROUND(E45*F45,2)</f>
        <v>0</v>
      </c>
      <c r="H45" s="248"/>
      <c r="I45" s="249">
        <f>ROUND(E45*H45,2)</f>
        <v>0</v>
      </c>
      <c r="J45" s="248"/>
      <c r="K45" s="249">
        <f>ROUND(E45*J45,2)</f>
        <v>0</v>
      </c>
      <c r="L45" s="249">
        <v>21</v>
      </c>
      <c r="M45" s="249">
        <f>G45*(1+L45/100)</f>
        <v>0</v>
      </c>
      <c r="N45" s="247">
        <v>0</v>
      </c>
      <c r="O45" s="247">
        <f>ROUND(E45*N45,2)</f>
        <v>0</v>
      </c>
      <c r="P45" s="247">
        <v>0</v>
      </c>
      <c r="Q45" s="247">
        <f>ROUND(E45*P45,2)</f>
        <v>0</v>
      </c>
      <c r="R45" s="249"/>
      <c r="S45" s="249" t="s">
        <v>229</v>
      </c>
      <c r="T45" s="250" t="s">
        <v>300</v>
      </c>
      <c r="U45" s="223">
        <v>0</v>
      </c>
      <c r="V45" s="223">
        <f>ROUND(E45*U45,2)</f>
        <v>0</v>
      </c>
      <c r="W45" s="223"/>
      <c r="X45" s="223" t="s">
        <v>140</v>
      </c>
      <c r="Y45" s="223" t="s">
        <v>133</v>
      </c>
      <c r="Z45" s="213"/>
      <c r="AA45" s="213"/>
      <c r="AB45" s="213"/>
      <c r="AC45" s="213"/>
      <c r="AD45" s="213"/>
      <c r="AE45" s="213"/>
      <c r="AF45" s="213"/>
      <c r="AG45" s="213" t="s">
        <v>141</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x14ac:dyDescent="0.2">
      <c r="A46" s="244">
        <v>19</v>
      </c>
      <c r="B46" s="245" t="s">
        <v>354</v>
      </c>
      <c r="C46" s="254" t="s">
        <v>355</v>
      </c>
      <c r="D46" s="246" t="s">
        <v>257</v>
      </c>
      <c r="E46" s="247">
        <v>2</v>
      </c>
      <c r="F46" s="248"/>
      <c r="G46" s="249">
        <f>ROUND(E46*F46,2)</f>
        <v>0</v>
      </c>
      <c r="H46" s="248"/>
      <c r="I46" s="249">
        <f>ROUND(E46*H46,2)</f>
        <v>0</v>
      </c>
      <c r="J46" s="248"/>
      <c r="K46" s="249">
        <f>ROUND(E46*J46,2)</f>
        <v>0</v>
      </c>
      <c r="L46" s="249">
        <v>21</v>
      </c>
      <c r="M46" s="249">
        <f>G46*(1+L46/100)</f>
        <v>0</v>
      </c>
      <c r="N46" s="247">
        <v>0</v>
      </c>
      <c r="O46" s="247">
        <f>ROUND(E46*N46,2)</f>
        <v>0</v>
      </c>
      <c r="P46" s="247">
        <v>0</v>
      </c>
      <c r="Q46" s="247">
        <f>ROUND(E46*P46,2)</f>
        <v>0</v>
      </c>
      <c r="R46" s="249"/>
      <c r="S46" s="249" t="s">
        <v>229</v>
      </c>
      <c r="T46" s="250" t="s">
        <v>284</v>
      </c>
      <c r="U46" s="223">
        <v>0</v>
      </c>
      <c r="V46" s="223">
        <f>ROUND(E46*U46,2)</f>
        <v>0</v>
      </c>
      <c r="W46" s="223"/>
      <c r="X46" s="223" t="s">
        <v>140</v>
      </c>
      <c r="Y46" s="223" t="s">
        <v>133</v>
      </c>
      <c r="Z46" s="213"/>
      <c r="AA46" s="213"/>
      <c r="AB46" s="213"/>
      <c r="AC46" s="213"/>
      <c r="AD46" s="213"/>
      <c r="AE46" s="213"/>
      <c r="AF46" s="213"/>
      <c r="AG46" s="213" t="s">
        <v>141</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1" x14ac:dyDescent="0.2">
      <c r="A47" s="244">
        <v>20</v>
      </c>
      <c r="B47" s="245" t="s">
        <v>356</v>
      </c>
      <c r="C47" s="254" t="s">
        <v>357</v>
      </c>
      <c r="D47" s="246" t="s">
        <v>257</v>
      </c>
      <c r="E47" s="247">
        <v>1</v>
      </c>
      <c r="F47" s="248"/>
      <c r="G47" s="249">
        <f>ROUND(E47*F47,2)</f>
        <v>0</v>
      </c>
      <c r="H47" s="248"/>
      <c r="I47" s="249">
        <f>ROUND(E47*H47,2)</f>
        <v>0</v>
      </c>
      <c r="J47" s="248"/>
      <c r="K47" s="249">
        <f>ROUND(E47*J47,2)</f>
        <v>0</v>
      </c>
      <c r="L47" s="249">
        <v>21</v>
      </c>
      <c r="M47" s="249">
        <f>G47*(1+L47/100)</f>
        <v>0</v>
      </c>
      <c r="N47" s="247">
        <v>0</v>
      </c>
      <c r="O47" s="247">
        <f>ROUND(E47*N47,2)</f>
        <v>0</v>
      </c>
      <c r="P47" s="247">
        <v>0</v>
      </c>
      <c r="Q47" s="247">
        <f>ROUND(E47*P47,2)</f>
        <v>0</v>
      </c>
      <c r="R47" s="249"/>
      <c r="S47" s="249" t="s">
        <v>229</v>
      </c>
      <c r="T47" s="250" t="s">
        <v>172</v>
      </c>
      <c r="U47" s="223">
        <v>0</v>
      </c>
      <c r="V47" s="223">
        <f>ROUND(E47*U47,2)</f>
        <v>0</v>
      </c>
      <c r="W47" s="223"/>
      <c r="X47" s="223" t="s">
        <v>140</v>
      </c>
      <c r="Y47" s="223" t="s">
        <v>133</v>
      </c>
      <c r="Z47" s="213"/>
      <c r="AA47" s="213"/>
      <c r="AB47" s="213"/>
      <c r="AC47" s="213"/>
      <c r="AD47" s="213"/>
      <c r="AE47" s="213"/>
      <c r="AF47" s="213"/>
      <c r="AG47" s="213" t="s">
        <v>141</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x14ac:dyDescent="0.2">
      <c r="A48" s="244">
        <v>21</v>
      </c>
      <c r="B48" s="245" t="s">
        <v>358</v>
      </c>
      <c r="C48" s="254" t="s">
        <v>359</v>
      </c>
      <c r="D48" s="246" t="s">
        <v>236</v>
      </c>
      <c r="E48" s="247">
        <v>13</v>
      </c>
      <c r="F48" s="248"/>
      <c r="G48" s="249">
        <f>ROUND(E48*F48,2)</f>
        <v>0</v>
      </c>
      <c r="H48" s="248"/>
      <c r="I48" s="249">
        <f>ROUND(E48*H48,2)</f>
        <v>0</v>
      </c>
      <c r="J48" s="248"/>
      <c r="K48" s="249">
        <f>ROUND(E48*J48,2)</f>
        <v>0</v>
      </c>
      <c r="L48" s="249">
        <v>21</v>
      </c>
      <c r="M48" s="249">
        <f>G48*(1+L48/100)</f>
        <v>0</v>
      </c>
      <c r="N48" s="247">
        <v>0</v>
      </c>
      <c r="O48" s="247">
        <f>ROUND(E48*N48,2)</f>
        <v>0</v>
      </c>
      <c r="P48" s="247">
        <v>0</v>
      </c>
      <c r="Q48" s="247">
        <f>ROUND(E48*P48,2)</f>
        <v>0</v>
      </c>
      <c r="R48" s="249"/>
      <c r="S48" s="249" t="s">
        <v>229</v>
      </c>
      <c r="T48" s="250" t="s">
        <v>300</v>
      </c>
      <c r="U48" s="223">
        <v>0</v>
      </c>
      <c r="V48" s="223">
        <f>ROUND(E48*U48,2)</f>
        <v>0</v>
      </c>
      <c r="W48" s="223"/>
      <c r="X48" s="223" t="s">
        <v>140</v>
      </c>
      <c r="Y48" s="223" t="s">
        <v>133</v>
      </c>
      <c r="Z48" s="213"/>
      <c r="AA48" s="213"/>
      <c r="AB48" s="213"/>
      <c r="AC48" s="213"/>
      <c r="AD48" s="213"/>
      <c r="AE48" s="213"/>
      <c r="AF48" s="213"/>
      <c r="AG48" s="213" t="s">
        <v>141</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37">
        <v>22</v>
      </c>
      <c r="B49" s="238" t="s">
        <v>360</v>
      </c>
      <c r="C49" s="255" t="s">
        <v>361</v>
      </c>
      <c r="D49" s="239" t="s">
        <v>236</v>
      </c>
      <c r="E49" s="240">
        <v>13</v>
      </c>
      <c r="F49" s="241"/>
      <c r="G49" s="242">
        <f>ROUND(E49*F49,2)</f>
        <v>0</v>
      </c>
      <c r="H49" s="241"/>
      <c r="I49" s="242">
        <f>ROUND(E49*H49,2)</f>
        <v>0</v>
      </c>
      <c r="J49" s="241"/>
      <c r="K49" s="242">
        <f>ROUND(E49*J49,2)</f>
        <v>0</v>
      </c>
      <c r="L49" s="242">
        <v>21</v>
      </c>
      <c r="M49" s="242">
        <f>G49*(1+L49/100)</f>
        <v>0</v>
      </c>
      <c r="N49" s="240">
        <v>0</v>
      </c>
      <c r="O49" s="240">
        <f>ROUND(E49*N49,2)</f>
        <v>0</v>
      </c>
      <c r="P49" s="240">
        <v>0</v>
      </c>
      <c r="Q49" s="240">
        <f>ROUND(E49*P49,2)</f>
        <v>0</v>
      </c>
      <c r="R49" s="242"/>
      <c r="S49" s="242" t="s">
        <v>229</v>
      </c>
      <c r="T49" s="243" t="s">
        <v>300</v>
      </c>
      <c r="U49" s="223">
        <v>0</v>
      </c>
      <c r="V49" s="223">
        <f>ROUND(E49*U49,2)</f>
        <v>0</v>
      </c>
      <c r="W49" s="223"/>
      <c r="X49" s="223" t="s">
        <v>140</v>
      </c>
      <c r="Y49" s="223" t="s">
        <v>133</v>
      </c>
      <c r="Z49" s="213"/>
      <c r="AA49" s="213"/>
      <c r="AB49" s="213"/>
      <c r="AC49" s="213"/>
      <c r="AD49" s="213"/>
      <c r="AE49" s="213"/>
      <c r="AF49" s="213"/>
      <c r="AG49" s="213" t="s">
        <v>141</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6" t="s">
        <v>362</v>
      </c>
      <c r="D50" s="224"/>
      <c r="E50" s="225">
        <v>13</v>
      </c>
      <c r="F50" s="223"/>
      <c r="G50" s="223"/>
      <c r="H50" s="223"/>
      <c r="I50" s="223"/>
      <c r="J50" s="223"/>
      <c r="K50" s="223"/>
      <c r="L50" s="223"/>
      <c r="M50" s="223"/>
      <c r="N50" s="222"/>
      <c r="O50" s="222"/>
      <c r="P50" s="222"/>
      <c r="Q50" s="222"/>
      <c r="R50" s="223"/>
      <c r="S50" s="223"/>
      <c r="T50" s="223"/>
      <c r="U50" s="223"/>
      <c r="V50" s="223"/>
      <c r="W50" s="223"/>
      <c r="X50" s="223"/>
      <c r="Y50" s="223"/>
      <c r="Z50" s="213"/>
      <c r="AA50" s="213"/>
      <c r="AB50" s="213"/>
      <c r="AC50" s="213"/>
      <c r="AD50" s="213"/>
      <c r="AE50" s="213"/>
      <c r="AF50" s="213"/>
      <c r="AG50" s="213" t="s">
        <v>143</v>
      </c>
      <c r="AH50" s="213">
        <v>5</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37">
        <v>23</v>
      </c>
      <c r="B51" s="238" t="s">
        <v>363</v>
      </c>
      <c r="C51" s="255" t="s">
        <v>364</v>
      </c>
      <c r="D51" s="239" t="s">
        <v>236</v>
      </c>
      <c r="E51" s="240">
        <v>13</v>
      </c>
      <c r="F51" s="241"/>
      <c r="G51" s="242">
        <f>ROUND(E51*F51,2)</f>
        <v>0</v>
      </c>
      <c r="H51" s="241"/>
      <c r="I51" s="242">
        <f>ROUND(E51*H51,2)</f>
        <v>0</v>
      </c>
      <c r="J51" s="241"/>
      <c r="K51" s="242">
        <f>ROUND(E51*J51,2)</f>
        <v>0</v>
      </c>
      <c r="L51" s="242">
        <v>21</v>
      </c>
      <c r="M51" s="242">
        <f>G51*(1+L51/100)</f>
        <v>0</v>
      </c>
      <c r="N51" s="240">
        <v>0</v>
      </c>
      <c r="O51" s="240">
        <f>ROUND(E51*N51,2)</f>
        <v>0</v>
      </c>
      <c r="P51" s="240">
        <v>0</v>
      </c>
      <c r="Q51" s="240">
        <f>ROUND(E51*P51,2)</f>
        <v>0</v>
      </c>
      <c r="R51" s="242"/>
      <c r="S51" s="242" t="s">
        <v>229</v>
      </c>
      <c r="T51" s="243" t="s">
        <v>365</v>
      </c>
      <c r="U51" s="223">
        <v>0.2</v>
      </c>
      <c r="V51" s="223">
        <f>ROUND(E51*U51,2)</f>
        <v>2.6</v>
      </c>
      <c r="W51" s="223"/>
      <c r="X51" s="223" t="s">
        <v>132</v>
      </c>
      <c r="Y51" s="223" t="s">
        <v>133</v>
      </c>
      <c r="Z51" s="213"/>
      <c r="AA51" s="213"/>
      <c r="AB51" s="213"/>
      <c r="AC51" s="213"/>
      <c r="AD51" s="213"/>
      <c r="AE51" s="213"/>
      <c r="AF51" s="213"/>
      <c r="AG51" s="213" t="s">
        <v>134</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56" t="s">
        <v>362</v>
      </c>
      <c r="D52" s="224"/>
      <c r="E52" s="225">
        <v>13</v>
      </c>
      <c r="F52" s="223"/>
      <c r="G52" s="223"/>
      <c r="H52" s="223"/>
      <c r="I52" s="223"/>
      <c r="J52" s="223"/>
      <c r="K52" s="223"/>
      <c r="L52" s="223"/>
      <c r="M52" s="223"/>
      <c r="N52" s="222"/>
      <c r="O52" s="222"/>
      <c r="P52" s="222"/>
      <c r="Q52" s="222"/>
      <c r="R52" s="223"/>
      <c r="S52" s="223"/>
      <c r="T52" s="223"/>
      <c r="U52" s="223"/>
      <c r="V52" s="223"/>
      <c r="W52" s="223"/>
      <c r="X52" s="223"/>
      <c r="Y52" s="223"/>
      <c r="Z52" s="213"/>
      <c r="AA52" s="213"/>
      <c r="AB52" s="213"/>
      <c r="AC52" s="213"/>
      <c r="AD52" s="213"/>
      <c r="AE52" s="213"/>
      <c r="AF52" s="213"/>
      <c r="AG52" s="213" t="s">
        <v>143</v>
      </c>
      <c r="AH52" s="213">
        <v>5</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
      <c r="A53" s="237">
        <v>24</v>
      </c>
      <c r="B53" s="238" t="s">
        <v>366</v>
      </c>
      <c r="C53" s="255" t="s">
        <v>367</v>
      </c>
      <c r="D53" s="239" t="s">
        <v>228</v>
      </c>
      <c r="E53" s="240">
        <v>17</v>
      </c>
      <c r="F53" s="241"/>
      <c r="G53" s="242">
        <f>ROUND(E53*F53,2)</f>
        <v>0</v>
      </c>
      <c r="H53" s="241"/>
      <c r="I53" s="242">
        <f>ROUND(E53*H53,2)</f>
        <v>0</v>
      </c>
      <c r="J53" s="241"/>
      <c r="K53" s="242">
        <f>ROUND(E53*J53,2)</f>
        <v>0</v>
      </c>
      <c r="L53" s="242">
        <v>21</v>
      </c>
      <c r="M53" s="242">
        <f>G53*(1+L53/100)</f>
        <v>0</v>
      </c>
      <c r="N53" s="240">
        <v>0</v>
      </c>
      <c r="O53" s="240">
        <f>ROUND(E53*N53,2)</f>
        <v>0</v>
      </c>
      <c r="P53" s="240">
        <v>0</v>
      </c>
      <c r="Q53" s="240">
        <f>ROUND(E53*P53,2)</f>
        <v>0</v>
      </c>
      <c r="R53" s="242"/>
      <c r="S53" s="242" t="s">
        <v>229</v>
      </c>
      <c r="T53" s="243" t="s">
        <v>300</v>
      </c>
      <c r="U53" s="223">
        <v>0</v>
      </c>
      <c r="V53" s="223">
        <f>ROUND(E53*U53,2)</f>
        <v>0</v>
      </c>
      <c r="W53" s="223"/>
      <c r="X53" s="223" t="s">
        <v>132</v>
      </c>
      <c r="Y53" s="223" t="s">
        <v>133</v>
      </c>
      <c r="Z53" s="213"/>
      <c r="AA53" s="213"/>
      <c r="AB53" s="213"/>
      <c r="AC53" s="213"/>
      <c r="AD53" s="213"/>
      <c r="AE53" s="213"/>
      <c r="AF53" s="213"/>
      <c r="AG53" s="213" t="s">
        <v>134</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56" t="s">
        <v>368</v>
      </c>
      <c r="D54" s="224"/>
      <c r="E54" s="225">
        <v>1</v>
      </c>
      <c r="F54" s="223"/>
      <c r="G54" s="223"/>
      <c r="H54" s="223"/>
      <c r="I54" s="223"/>
      <c r="J54" s="223"/>
      <c r="K54" s="223"/>
      <c r="L54" s="223"/>
      <c r="M54" s="223"/>
      <c r="N54" s="222"/>
      <c r="O54" s="222"/>
      <c r="P54" s="222"/>
      <c r="Q54" s="222"/>
      <c r="R54" s="223"/>
      <c r="S54" s="223"/>
      <c r="T54" s="223"/>
      <c r="U54" s="223"/>
      <c r="V54" s="223"/>
      <c r="W54" s="223"/>
      <c r="X54" s="223"/>
      <c r="Y54" s="223"/>
      <c r="Z54" s="213"/>
      <c r="AA54" s="213"/>
      <c r="AB54" s="213"/>
      <c r="AC54" s="213"/>
      <c r="AD54" s="213"/>
      <c r="AE54" s="213"/>
      <c r="AF54" s="213"/>
      <c r="AG54" s="213" t="s">
        <v>143</v>
      </c>
      <c r="AH54" s="213">
        <v>5</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56" t="s">
        <v>369</v>
      </c>
      <c r="D55" s="224"/>
      <c r="E55" s="225">
        <v>1</v>
      </c>
      <c r="F55" s="223"/>
      <c r="G55" s="223"/>
      <c r="H55" s="223"/>
      <c r="I55" s="223"/>
      <c r="J55" s="223"/>
      <c r="K55" s="223"/>
      <c r="L55" s="223"/>
      <c r="M55" s="223"/>
      <c r="N55" s="222"/>
      <c r="O55" s="222"/>
      <c r="P55" s="222"/>
      <c r="Q55" s="222"/>
      <c r="R55" s="223"/>
      <c r="S55" s="223"/>
      <c r="T55" s="223"/>
      <c r="U55" s="223"/>
      <c r="V55" s="223"/>
      <c r="W55" s="223"/>
      <c r="X55" s="223"/>
      <c r="Y55" s="223"/>
      <c r="Z55" s="213"/>
      <c r="AA55" s="213"/>
      <c r="AB55" s="213"/>
      <c r="AC55" s="213"/>
      <c r="AD55" s="213"/>
      <c r="AE55" s="213"/>
      <c r="AF55" s="213"/>
      <c r="AG55" s="213" t="s">
        <v>143</v>
      </c>
      <c r="AH55" s="213">
        <v>5</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56" t="s">
        <v>370</v>
      </c>
      <c r="D56" s="224"/>
      <c r="E56" s="225">
        <v>2</v>
      </c>
      <c r="F56" s="223"/>
      <c r="G56" s="223"/>
      <c r="H56" s="223"/>
      <c r="I56" s="223"/>
      <c r="J56" s="223"/>
      <c r="K56" s="223"/>
      <c r="L56" s="223"/>
      <c r="M56" s="223"/>
      <c r="N56" s="222"/>
      <c r="O56" s="222"/>
      <c r="P56" s="222"/>
      <c r="Q56" s="222"/>
      <c r="R56" s="223"/>
      <c r="S56" s="223"/>
      <c r="T56" s="223"/>
      <c r="U56" s="223"/>
      <c r="V56" s="223"/>
      <c r="W56" s="223"/>
      <c r="X56" s="223"/>
      <c r="Y56" s="223"/>
      <c r="Z56" s="213"/>
      <c r="AA56" s="213"/>
      <c r="AB56" s="213"/>
      <c r="AC56" s="213"/>
      <c r="AD56" s="213"/>
      <c r="AE56" s="213"/>
      <c r="AF56" s="213"/>
      <c r="AG56" s="213" t="s">
        <v>143</v>
      </c>
      <c r="AH56" s="213">
        <v>5</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56" t="s">
        <v>362</v>
      </c>
      <c r="D57" s="224"/>
      <c r="E57" s="225">
        <v>13</v>
      </c>
      <c r="F57" s="223"/>
      <c r="G57" s="223"/>
      <c r="H57" s="223"/>
      <c r="I57" s="223"/>
      <c r="J57" s="223"/>
      <c r="K57" s="223"/>
      <c r="L57" s="223"/>
      <c r="M57" s="223"/>
      <c r="N57" s="222"/>
      <c r="O57" s="222"/>
      <c r="P57" s="222"/>
      <c r="Q57" s="222"/>
      <c r="R57" s="223"/>
      <c r="S57" s="223"/>
      <c r="T57" s="223"/>
      <c r="U57" s="223"/>
      <c r="V57" s="223"/>
      <c r="W57" s="223"/>
      <c r="X57" s="223"/>
      <c r="Y57" s="223"/>
      <c r="Z57" s="213"/>
      <c r="AA57" s="213"/>
      <c r="AB57" s="213"/>
      <c r="AC57" s="213"/>
      <c r="AD57" s="213"/>
      <c r="AE57" s="213"/>
      <c r="AF57" s="213"/>
      <c r="AG57" s="213" t="s">
        <v>143</v>
      </c>
      <c r="AH57" s="213">
        <v>5</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33.75" outlineLevel="1" x14ac:dyDescent="0.2">
      <c r="A58" s="244">
        <v>25</v>
      </c>
      <c r="B58" s="245" t="s">
        <v>371</v>
      </c>
      <c r="C58" s="254" t="s">
        <v>372</v>
      </c>
      <c r="D58" s="246" t="s">
        <v>180</v>
      </c>
      <c r="E58" s="247">
        <v>3</v>
      </c>
      <c r="F58" s="248"/>
      <c r="G58" s="249">
        <f>ROUND(E58*F58,2)</f>
        <v>0</v>
      </c>
      <c r="H58" s="248"/>
      <c r="I58" s="249">
        <f>ROUND(E58*H58,2)</f>
        <v>0</v>
      </c>
      <c r="J58" s="248"/>
      <c r="K58" s="249">
        <f>ROUND(E58*J58,2)</f>
        <v>0</v>
      </c>
      <c r="L58" s="249">
        <v>21</v>
      </c>
      <c r="M58" s="249">
        <f>G58*(1+L58/100)</f>
        <v>0</v>
      </c>
      <c r="N58" s="247">
        <v>7.5000000000000002E-4</v>
      </c>
      <c r="O58" s="247">
        <f>ROUND(E58*N58,2)</f>
        <v>0</v>
      </c>
      <c r="P58" s="247">
        <v>0</v>
      </c>
      <c r="Q58" s="247">
        <f>ROUND(E58*P58,2)</f>
        <v>0</v>
      </c>
      <c r="R58" s="249" t="s">
        <v>139</v>
      </c>
      <c r="S58" s="249" t="s">
        <v>130</v>
      </c>
      <c r="T58" s="250" t="s">
        <v>300</v>
      </c>
      <c r="U58" s="223">
        <v>0</v>
      </c>
      <c r="V58" s="223">
        <f>ROUND(E58*U58,2)</f>
        <v>0</v>
      </c>
      <c r="W58" s="223"/>
      <c r="X58" s="223" t="s">
        <v>140</v>
      </c>
      <c r="Y58" s="223" t="s">
        <v>133</v>
      </c>
      <c r="Z58" s="213"/>
      <c r="AA58" s="213"/>
      <c r="AB58" s="213"/>
      <c r="AC58" s="213"/>
      <c r="AD58" s="213"/>
      <c r="AE58" s="213"/>
      <c r="AF58" s="213"/>
      <c r="AG58" s="213" t="s">
        <v>141</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
      <c r="A59" s="237">
        <v>26</v>
      </c>
      <c r="B59" s="238" t="s">
        <v>373</v>
      </c>
      <c r="C59" s="255" t="s">
        <v>374</v>
      </c>
      <c r="D59" s="239" t="s">
        <v>228</v>
      </c>
      <c r="E59" s="240">
        <v>3</v>
      </c>
      <c r="F59" s="241"/>
      <c r="G59" s="242">
        <f>ROUND(E59*F59,2)</f>
        <v>0</v>
      </c>
      <c r="H59" s="241"/>
      <c r="I59" s="242">
        <f>ROUND(E59*H59,2)</f>
        <v>0</v>
      </c>
      <c r="J59" s="241"/>
      <c r="K59" s="242">
        <f>ROUND(E59*J59,2)</f>
        <v>0</v>
      </c>
      <c r="L59" s="242">
        <v>21</v>
      </c>
      <c r="M59" s="242">
        <f>G59*(1+L59/100)</f>
        <v>0</v>
      </c>
      <c r="N59" s="240">
        <v>0</v>
      </c>
      <c r="O59" s="240">
        <f>ROUND(E59*N59,2)</f>
        <v>0</v>
      </c>
      <c r="P59" s="240">
        <v>0</v>
      </c>
      <c r="Q59" s="240">
        <f>ROUND(E59*P59,2)</f>
        <v>0</v>
      </c>
      <c r="R59" s="242"/>
      <c r="S59" s="242" t="s">
        <v>229</v>
      </c>
      <c r="T59" s="243" t="s">
        <v>300</v>
      </c>
      <c r="U59" s="223">
        <v>0</v>
      </c>
      <c r="V59" s="223">
        <f>ROUND(E59*U59,2)</f>
        <v>0</v>
      </c>
      <c r="W59" s="223"/>
      <c r="X59" s="223" t="s">
        <v>132</v>
      </c>
      <c r="Y59" s="223" t="s">
        <v>133</v>
      </c>
      <c r="Z59" s="213"/>
      <c r="AA59" s="213"/>
      <c r="AB59" s="213"/>
      <c r="AC59" s="213"/>
      <c r="AD59" s="213"/>
      <c r="AE59" s="213"/>
      <c r="AF59" s="213"/>
      <c r="AG59" s="213" t="s">
        <v>134</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2" x14ac:dyDescent="0.2">
      <c r="A60" s="220"/>
      <c r="B60" s="221"/>
      <c r="C60" s="256" t="s">
        <v>375</v>
      </c>
      <c r="D60" s="224"/>
      <c r="E60" s="225">
        <v>3</v>
      </c>
      <c r="F60" s="223"/>
      <c r="G60" s="223"/>
      <c r="H60" s="223"/>
      <c r="I60" s="223"/>
      <c r="J60" s="223"/>
      <c r="K60" s="223"/>
      <c r="L60" s="223"/>
      <c r="M60" s="223"/>
      <c r="N60" s="222"/>
      <c r="O60" s="222"/>
      <c r="P60" s="222"/>
      <c r="Q60" s="222"/>
      <c r="R60" s="223"/>
      <c r="S60" s="223"/>
      <c r="T60" s="223"/>
      <c r="U60" s="223"/>
      <c r="V60" s="223"/>
      <c r="W60" s="223"/>
      <c r="X60" s="223"/>
      <c r="Y60" s="223"/>
      <c r="Z60" s="213"/>
      <c r="AA60" s="213"/>
      <c r="AB60" s="213"/>
      <c r="AC60" s="213"/>
      <c r="AD60" s="213"/>
      <c r="AE60" s="213"/>
      <c r="AF60" s="213"/>
      <c r="AG60" s="213" t="s">
        <v>143</v>
      </c>
      <c r="AH60" s="213">
        <v>5</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33.75" outlineLevel="1" x14ac:dyDescent="0.2">
      <c r="A61" s="244">
        <v>27</v>
      </c>
      <c r="B61" s="245" t="s">
        <v>376</v>
      </c>
      <c r="C61" s="254" t="s">
        <v>377</v>
      </c>
      <c r="D61" s="246" t="s">
        <v>180</v>
      </c>
      <c r="E61" s="247">
        <v>1</v>
      </c>
      <c r="F61" s="248"/>
      <c r="G61" s="249">
        <f>ROUND(E61*F61,2)</f>
        <v>0</v>
      </c>
      <c r="H61" s="248"/>
      <c r="I61" s="249">
        <f>ROUND(E61*H61,2)</f>
        <v>0</v>
      </c>
      <c r="J61" s="248"/>
      <c r="K61" s="249">
        <f>ROUND(E61*J61,2)</f>
        <v>0</v>
      </c>
      <c r="L61" s="249">
        <v>21</v>
      </c>
      <c r="M61" s="249">
        <f>G61*(1+L61/100)</f>
        <v>0</v>
      </c>
      <c r="N61" s="247">
        <v>5.9999999999999995E-4</v>
      </c>
      <c r="O61" s="247">
        <f>ROUND(E61*N61,2)</f>
        <v>0</v>
      </c>
      <c r="P61" s="247">
        <v>0</v>
      </c>
      <c r="Q61" s="247">
        <f>ROUND(E61*P61,2)</f>
        <v>0</v>
      </c>
      <c r="R61" s="249" t="s">
        <v>139</v>
      </c>
      <c r="S61" s="249" t="s">
        <v>130</v>
      </c>
      <c r="T61" s="250" t="s">
        <v>300</v>
      </c>
      <c r="U61" s="223">
        <v>0</v>
      </c>
      <c r="V61" s="223">
        <f>ROUND(E61*U61,2)</f>
        <v>0</v>
      </c>
      <c r="W61" s="223"/>
      <c r="X61" s="223" t="s">
        <v>140</v>
      </c>
      <c r="Y61" s="223" t="s">
        <v>133</v>
      </c>
      <c r="Z61" s="213"/>
      <c r="AA61" s="213"/>
      <c r="AB61" s="213"/>
      <c r="AC61" s="213"/>
      <c r="AD61" s="213"/>
      <c r="AE61" s="213"/>
      <c r="AF61" s="213"/>
      <c r="AG61" s="213" t="s">
        <v>141</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x14ac:dyDescent="0.2">
      <c r="A62" s="237">
        <v>28</v>
      </c>
      <c r="B62" s="238" t="s">
        <v>378</v>
      </c>
      <c r="C62" s="255" t="s">
        <v>379</v>
      </c>
      <c r="D62" s="239" t="s">
        <v>236</v>
      </c>
      <c r="E62" s="240">
        <v>4</v>
      </c>
      <c r="F62" s="241"/>
      <c r="G62" s="242">
        <f>ROUND(E62*F62,2)</f>
        <v>0</v>
      </c>
      <c r="H62" s="241"/>
      <c r="I62" s="242">
        <f>ROUND(E62*H62,2)</f>
        <v>0</v>
      </c>
      <c r="J62" s="241"/>
      <c r="K62" s="242">
        <f>ROUND(E62*J62,2)</f>
        <v>0</v>
      </c>
      <c r="L62" s="242">
        <v>21</v>
      </c>
      <c r="M62" s="242">
        <f>G62*(1+L62/100)</f>
        <v>0</v>
      </c>
      <c r="N62" s="240">
        <v>0</v>
      </c>
      <c r="O62" s="240">
        <f>ROUND(E62*N62,2)</f>
        <v>0</v>
      </c>
      <c r="P62" s="240">
        <v>0</v>
      </c>
      <c r="Q62" s="240">
        <f>ROUND(E62*P62,2)</f>
        <v>0</v>
      </c>
      <c r="R62" s="242"/>
      <c r="S62" s="242" t="s">
        <v>229</v>
      </c>
      <c r="T62" s="243" t="s">
        <v>172</v>
      </c>
      <c r="U62" s="223">
        <v>0.7</v>
      </c>
      <c r="V62" s="223">
        <f>ROUND(E62*U62,2)</f>
        <v>2.8</v>
      </c>
      <c r="W62" s="223"/>
      <c r="X62" s="223" t="s">
        <v>132</v>
      </c>
      <c r="Y62" s="223" t="s">
        <v>133</v>
      </c>
      <c r="Z62" s="213"/>
      <c r="AA62" s="213"/>
      <c r="AB62" s="213"/>
      <c r="AC62" s="213"/>
      <c r="AD62" s="213"/>
      <c r="AE62" s="213"/>
      <c r="AF62" s="213"/>
      <c r="AG62" s="213" t="s">
        <v>134</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2" x14ac:dyDescent="0.2">
      <c r="A63" s="220"/>
      <c r="B63" s="221"/>
      <c r="C63" s="256" t="s">
        <v>375</v>
      </c>
      <c r="D63" s="224"/>
      <c r="E63" s="225">
        <v>3</v>
      </c>
      <c r="F63" s="223"/>
      <c r="G63" s="223"/>
      <c r="H63" s="223"/>
      <c r="I63" s="223"/>
      <c r="J63" s="223"/>
      <c r="K63" s="223"/>
      <c r="L63" s="223"/>
      <c r="M63" s="223"/>
      <c r="N63" s="222"/>
      <c r="O63" s="222"/>
      <c r="P63" s="222"/>
      <c r="Q63" s="222"/>
      <c r="R63" s="223"/>
      <c r="S63" s="223"/>
      <c r="T63" s="223"/>
      <c r="U63" s="223"/>
      <c r="V63" s="223"/>
      <c r="W63" s="223"/>
      <c r="X63" s="223"/>
      <c r="Y63" s="223"/>
      <c r="Z63" s="213"/>
      <c r="AA63" s="213"/>
      <c r="AB63" s="213"/>
      <c r="AC63" s="213"/>
      <c r="AD63" s="213"/>
      <c r="AE63" s="213"/>
      <c r="AF63" s="213"/>
      <c r="AG63" s="213" t="s">
        <v>143</v>
      </c>
      <c r="AH63" s="213">
        <v>5</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56" t="s">
        <v>380</v>
      </c>
      <c r="D64" s="224"/>
      <c r="E64" s="225">
        <v>1</v>
      </c>
      <c r="F64" s="223"/>
      <c r="G64" s="223"/>
      <c r="H64" s="223"/>
      <c r="I64" s="223"/>
      <c r="J64" s="223"/>
      <c r="K64" s="223"/>
      <c r="L64" s="223"/>
      <c r="M64" s="223"/>
      <c r="N64" s="222"/>
      <c r="O64" s="222"/>
      <c r="P64" s="222"/>
      <c r="Q64" s="222"/>
      <c r="R64" s="223"/>
      <c r="S64" s="223"/>
      <c r="T64" s="223"/>
      <c r="U64" s="223"/>
      <c r="V64" s="223"/>
      <c r="W64" s="223"/>
      <c r="X64" s="223"/>
      <c r="Y64" s="223"/>
      <c r="Z64" s="213"/>
      <c r="AA64" s="213"/>
      <c r="AB64" s="213"/>
      <c r="AC64" s="213"/>
      <c r="AD64" s="213"/>
      <c r="AE64" s="213"/>
      <c r="AF64" s="213"/>
      <c r="AG64" s="213" t="s">
        <v>143</v>
      </c>
      <c r="AH64" s="213">
        <v>5</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
      <c r="A65" s="244">
        <v>29</v>
      </c>
      <c r="B65" s="245" t="s">
        <v>381</v>
      </c>
      <c r="C65" s="254" t="s">
        <v>382</v>
      </c>
      <c r="D65" s="246" t="s">
        <v>236</v>
      </c>
      <c r="E65" s="247">
        <v>1</v>
      </c>
      <c r="F65" s="248"/>
      <c r="G65" s="249">
        <f>ROUND(E65*F65,2)</f>
        <v>0</v>
      </c>
      <c r="H65" s="248"/>
      <c r="I65" s="249">
        <f>ROUND(E65*H65,2)</f>
        <v>0</v>
      </c>
      <c r="J65" s="248"/>
      <c r="K65" s="249">
        <f>ROUND(E65*J65,2)</f>
        <v>0</v>
      </c>
      <c r="L65" s="249">
        <v>21</v>
      </c>
      <c r="M65" s="249">
        <f>G65*(1+L65/100)</f>
        <v>0</v>
      </c>
      <c r="N65" s="247">
        <v>0</v>
      </c>
      <c r="O65" s="247">
        <f>ROUND(E65*N65,2)</f>
        <v>0</v>
      </c>
      <c r="P65" s="247">
        <v>0</v>
      </c>
      <c r="Q65" s="247">
        <f>ROUND(E65*P65,2)</f>
        <v>0</v>
      </c>
      <c r="R65" s="249"/>
      <c r="S65" s="249" t="s">
        <v>229</v>
      </c>
      <c r="T65" s="250" t="s">
        <v>300</v>
      </c>
      <c r="U65" s="223">
        <v>0</v>
      </c>
      <c r="V65" s="223">
        <f>ROUND(E65*U65,2)</f>
        <v>0</v>
      </c>
      <c r="W65" s="223"/>
      <c r="X65" s="223" t="s">
        <v>140</v>
      </c>
      <c r="Y65" s="223" t="s">
        <v>133</v>
      </c>
      <c r="Z65" s="213"/>
      <c r="AA65" s="213"/>
      <c r="AB65" s="213"/>
      <c r="AC65" s="213"/>
      <c r="AD65" s="213"/>
      <c r="AE65" s="213"/>
      <c r="AF65" s="213"/>
      <c r="AG65" s="213" t="s">
        <v>141</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37">
        <v>30</v>
      </c>
      <c r="B66" s="238" t="s">
        <v>383</v>
      </c>
      <c r="C66" s="255" t="s">
        <v>384</v>
      </c>
      <c r="D66" s="239" t="s">
        <v>228</v>
      </c>
      <c r="E66" s="240">
        <v>1</v>
      </c>
      <c r="F66" s="241"/>
      <c r="G66" s="242">
        <f>ROUND(E66*F66,2)</f>
        <v>0</v>
      </c>
      <c r="H66" s="241"/>
      <c r="I66" s="242">
        <f>ROUND(E66*H66,2)</f>
        <v>0</v>
      </c>
      <c r="J66" s="241"/>
      <c r="K66" s="242">
        <f>ROUND(E66*J66,2)</f>
        <v>0</v>
      </c>
      <c r="L66" s="242">
        <v>21</v>
      </c>
      <c r="M66" s="242">
        <f>G66*(1+L66/100)</f>
        <v>0</v>
      </c>
      <c r="N66" s="240">
        <v>0</v>
      </c>
      <c r="O66" s="240">
        <f>ROUND(E66*N66,2)</f>
        <v>0</v>
      </c>
      <c r="P66" s="240">
        <v>0</v>
      </c>
      <c r="Q66" s="240">
        <f>ROUND(E66*P66,2)</f>
        <v>0</v>
      </c>
      <c r="R66" s="242"/>
      <c r="S66" s="242" t="s">
        <v>229</v>
      </c>
      <c r="T66" s="243" t="s">
        <v>385</v>
      </c>
      <c r="U66" s="223">
        <v>0</v>
      </c>
      <c r="V66" s="223">
        <f>ROUND(E66*U66,2)</f>
        <v>0</v>
      </c>
      <c r="W66" s="223"/>
      <c r="X66" s="223" t="s">
        <v>140</v>
      </c>
      <c r="Y66" s="223" t="s">
        <v>133</v>
      </c>
      <c r="Z66" s="213"/>
      <c r="AA66" s="213"/>
      <c r="AB66" s="213"/>
      <c r="AC66" s="213"/>
      <c r="AD66" s="213"/>
      <c r="AE66" s="213"/>
      <c r="AF66" s="213"/>
      <c r="AG66" s="213" t="s">
        <v>141</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2" x14ac:dyDescent="0.2">
      <c r="A67" s="220"/>
      <c r="B67" s="221"/>
      <c r="C67" s="257" t="s">
        <v>386</v>
      </c>
      <c r="D67" s="251"/>
      <c r="E67" s="251"/>
      <c r="F67" s="251"/>
      <c r="G67" s="251"/>
      <c r="H67" s="223"/>
      <c r="I67" s="223"/>
      <c r="J67" s="223"/>
      <c r="K67" s="223"/>
      <c r="L67" s="223"/>
      <c r="M67" s="223"/>
      <c r="N67" s="222"/>
      <c r="O67" s="222"/>
      <c r="P67" s="222"/>
      <c r="Q67" s="222"/>
      <c r="R67" s="223"/>
      <c r="S67" s="223"/>
      <c r="T67" s="223"/>
      <c r="U67" s="223"/>
      <c r="V67" s="223"/>
      <c r="W67" s="223"/>
      <c r="X67" s="223"/>
      <c r="Y67" s="223"/>
      <c r="Z67" s="213"/>
      <c r="AA67" s="213"/>
      <c r="AB67" s="213"/>
      <c r="AC67" s="213"/>
      <c r="AD67" s="213"/>
      <c r="AE67" s="213"/>
      <c r="AF67" s="213"/>
      <c r="AG67" s="213" t="s">
        <v>174</v>
      </c>
      <c r="AH67" s="213"/>
      <c r="AI67" s="213"/>
      <c r="AJ67" s="213"/>
      <c r="AK67" s="213"/>
      <c r="AL67" s="213"/>
      <c r="AM67" s="213"/>
      <c r="AN67" s="213"/>
      <c r="AO67" s="213"/>
      <c r="AP67" s="213"/>
      <c r="AQ67" s="213"/>
      <c r="AR67" s="213"/>
      <c r="AS67" s="213"/>
      <c r="AT67" s="213"/>
      <c r="AU67" s="213"/>
      <c r="AV67" s="213"/>
      <c r="AW67" s="213"/>
      <c r="AX67" s="213"/>
      <c r="AY67" s="213"/>
      <c r="AZ67" s="213"/>
      <c r="BA67" s="252" t="str">
        <f>C67</f>
        <v>Elektronický tlakový převodník, lineárn na základě snímaného tlaku.   Celokovový tlakový systém,  více než 10 miliónů tlakových cyklů. Tlakové rozsahy ( 0 až 2m H2O),Výstupní signál 4 - 20 mA,</v>
      </c>
      <c r="BB67" s="213"/>
      <c r="BC67" s="213"/>
      <c r="BD67" s="213"/>
      <c r="BE67" s="213"/>
      <c r="BF67" s="213"/>
      <c r="BG67" s="213"/>
      <c r="BH67" s="213"/>
    </row>
    <row r="68" spans="1:60" outlineLevel="1" x14ac:dyDescent="0.2">
      <c r="A68" s="244">
        <v>31</v>
      </c>
      <c r="B68" s="245" t="s">
        <v>387</v>
      </c>
      <c r="C68" s="254" t="s">
        <v>388</v>
      </c>
      <c r="D68" s="246" t="s">
        <v>236</v>
      </c>
      <c r="E68" s="247">
        <v>1</v>
      </c>
      <c r="F68" s="248"/>
      <c r="G68" s="249">
        <f>ROUND(E68*F68,2)</f>
        <v>0</v>
      </c>
      <c r="H68" s="248"/>
      <c r="I68" s="249">
        <f>ROUND(E68*H68,2)</f>
        <v>0</v>
      </c>
      <c r="J68" s="248"/>
      <c r="K68" s="249">
        <f>ROUND(E68*J68,2)</f>
        <v>0</v>
      </c>
      <c r="L68" s="249">
        <v>21</v>
      </c>
      <c r="M68" s="249">
        <f>G68*(1+L68/100)</f>
        <v>0</v>
      </c>
      <c r="N68" s="247">
        <v>0</v>
      </c>
      <c r="O68" s="247">
        <f>ROUND(E68*N68,2)</f>
        <v>0</v>
      </c>
      <c r="P68" s="247">
        <v>0</v>
      </c>
      <c r="Q68" s="247">
        <f>ROUND(E68*P68,2)</f>
        <v>0</v>
      </c>
      <c r="R68" s="249"/>
      <c r="S68" s="249" t="s">
        <v>229</v>
      </c>
      <c r="T68" s="250" t="s">
        <v>172</v>
      </c>
      <c r="U68" s="223">
        <v>0</v>
      </c>
      <c r="V68" s="223">
        <f>ROUND(E68*U68,2)</f>
        <v>0</v>
      </c>
      <c r="W68" s="223"/>
      <c r="X68" s="223" t="s">
        <v>140</v>
      </c>
      <c r="Y68" s="223" t="s">
        <v>133</v>
      </c>
      <c r="Z68" s="213"/>
      <c r="AA68" s="213"/>
      <c r="AB68" s="213"/>
      <c r="AC68" s="213"/>
      <c r="AD68" s="213"/>
      <c r="AE68" s="213"/>
      <c r="AF68" s="213"/>
      <c r="AG68" s="213" t="s">
        <v>141</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44">
        <v>32</v>
      </c>
      <c r="B69" s="245" t="s">
        <v>389</v>
      </c>
      <c r="C69" s="254" t="s">
        <v>390</v>
      </c>
      <c r="D69" s="246" t="s">
        <v>236</v>
      </c>
      <c r="E69" s="247">
        <v>1</v>
      </c>
      <c r="F69" s="248"/>
      <c r="G69" s="249">
        <f>ROUND(E69*F69,2)</f>
        <v>0</v>
      </c>
      <c r="H69" s="248"/>
      <c r="I69" s="249">
        <f>ROUND(E69*H69,2)</f>
        <v>0</v>
      </c>
      <c r="J69" s="248"/>
      <c r="K69" s="249">
        <f>ROUND(E69*J69,2)</f>
        <v>0</v>
      </c>
      <c r="L69" s="249">
        <v>21</v>
      </c>
      <c r="M69" s="249">
        <f>G69*(1+L69/100)</f>
        <v>0</v>
      </c>
      <c r="N69" s="247">
        <v>0</v>
      </c>
      <c r="O69" s="247">
        <f>ROUND(E69*N69,2)</f>
        <v>0</v>
      </c>
      <c r="P69" s="247">
        <v>0</v>
      </c>
      <c r="Q69" s="247">
        <f>ROUND(E69*P69,2)</f>
        <v>0</v>
      </c>
      <c r="R69" s="249"/>
      <c r="S69" s="249" t="s">
        <v>229</v>
      </c>
      <c r="T69" s="250" t="s">
        <v>172</v>
      </c>
      <c r="U69" s="223">
        <v>0</v>
      </c>
      <c r="V69" s="223">
        <f>ROUND(E69*U69,2)</f>
        <v>0</v>
      </c>
      <c r="W69" s="223"/>
      <c r="X69" s="223" t="s">
        <v>140</v>
      </c>
      <c r="Y69" s="223" t="s">
        <v>133</v>
      </c>
      <c r="Z69" s="213"/>
      <c r="AA69" s="213"/>
      <c r="AB69" s="213"/>
      <c r="AC69" s="213"/>
      <c r="AD69" s="213"/>
      <c r="AE69" s="213"/>
      <c r="AF69" s="213"/>
      <c r="AG69" s="213" t="s">
        <v>141</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37">
        <v>33</v>
      </c>
      <c r="B70" s="238" t="s">
        <v>391</v>
      </c>
      <c r="C70" s="255" t="s">
        <v>392</v>
      </c>
      <c r="D70" s="239" t="s">
        <v>236</v>
      </c>
      <c r="E70" s="240">
        <v>1</v>
      </c>
      <c r="F70" s="241"/>
      <c r="G70" s="242">
        <f>ROUND(E70*F70,2)</f>
        <v>0</v>
      </c>
      <c r="H70" s="241"/>
      <c r="I70" s="242">
        <f>ROUND(E70*H70,2)</f>
        <v>0</v>
      </c>
      <c r="J70" s="241"/>
      <c r="K70" s="242">
        <f>ROUND(E70*J70,2)</f>
        <v>0</v>
      </c>
      <c r="L70" s="242">
        <v>21</v>
      </c>
      <c r="M70" s="242">
        <f>G70*(1+L70/100)</f>
        <v>0</v>
      </c>
      <c r="N70" s="240">
        <v>0</v>
      </c>
      <c r="O70" s="240">
        <f>ROUND(E70*N70,2)</f>
        <v>0</v>
      </c>
      <c r="P70" s="240">
        <v>0</v>
      </c>
      <c r="Q70" s="240">
        <f>ROUND(E70*P70,2)</f>
        <v>0</v>
      </c>
      <c r="R70" s="242"/>
      <c r="S70" s="242" t="s">
        <v>229</v>
      </c>
      <c r="T70" s="243" t="s">
        <v>393</v>
      </c>
      <c r="U70" s="223">
        <v>0</v>
      </c>
      <c r="V70" s="223">
        <f>ROUND(E70*U70,2)</f>
        <v>0</v>
      </c>
      <c r="W70" s="223"/>
      <c r="X70" s="223" t="s">
        <v>140</v>
      </c>
      <c r="Y70" s="223" t="s">
        <v>133</v>
      </c>
      <c r="Z70" s="213"/>
      <c r="AA70" s="213"/>
      <c r="AB70" s="213"/>
      <c r="AC70" s="213"/>
      <c r="AD70" s="213"/>
      <c r="AE70" s="213"/>
      <c r="AF70" s="213"/>
      <c r="AG70" s="213" t="s">
        <v>141</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56" t="s">
        <v>394</v>
      </c>
      <c r="D71" s="224"/>
      <c r="E71" s="225">
        <v>1</v>
      </c>
      <c r="F71" s="223"/>
      <c r="G71" s="223"/>
      <c r="H71" s="223"/>
      <c r="I71" s="223"/>
      <c r="J71" s="223"/>
      <c r="K71" s="223"/>
      <c r="L71" s="223"/>
      <c r="M71" s="223"/>
      <c r="N71" s="222"/>
      <c r="O71" s="222"/>
      <c r="P71" s="222"/>
      <c r="Q71" s="222"/>
      <c r="R71" s="223"/>
      <c r="S71" s="223"/>
      <c r="T71" s="223"/>
      <c r="U71" s="223"/>
      <c r="V71" s="223"/>
      <c r="W71" s="223"/>
      <c r="X71" s="223"/>
      <c r="Y71" s="223"/>
      <c r="Z71" s="213"/>
      <c r="AA71" s="213"/>
      <c r="AB71" s="213"/>
      <c r="AC71" s="213"/>
      <c r="AD71" s="213"/>
      <c r="AE71" s="213"/>
      <c r="AF71" s="213"/>
      <c r="AG71" s="213" t="s">
        <v>143</v>
      </c>
      <c r="AH71" s="213">
        <v>5</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22.5" outlineLevel="1" x14ac:dyDescent="0.2">
      <c r="A72" s="237">
        <v>34</v>
      </c>
      <c r="B72" s="238" t="s">
        <v>395</v>
      </c>
      <c r="C72" s="255" t="s">
        <v>396</v>
      </c>
      <c r="D72" s="239" t="s">
        <v>180</v>
      </c>
      <c r="E72" s="240">
        <v>3</v>
      </c>
      <c r="F72" s="241"/>
      <c r="G72" s="242">
        <f>ROUND(E72*F72,2)</f>
        <v>0</v>
      </c>
      <c r="H72" s="241"/>
      <c r="I72" s="242">
        <f>ROUND(E72*H72,2)</f>
        <v>0</v>
      </c>
      <c r="J72" s="241"/>
      <c r="K72" s="242">
        <f>ROUND(E72*J72,2)</f>
        <v>0</v>
      </c>
      <c r="L72" s="242">
        <v>21</v>
      </c>
      <c r="M72" s="242">
        <f>G72*(1+L72/100)</f>
        <v>0</v>
      </c>
      <c r="N72" s="240">
        <v>5.9999999999999995E-4</v>
      </c>
      <c r="O72" s="240">
        <f>ROUND(E72*N72,2)</f>
        <v>0</v>
      </c>
      <c r="P72" s="240">
        <v>0</v>
      </c>
      <c r="Q72" s="240">
        <f>ROUND(E72*P72,2)</f>
        <v>0</v>
      </c>
      <c r="R72" s="242" t="s">
        <v>139</v>
      </c>
      <c r="S72" s="242" t="s">
        <v>130</v>
      </c>
      <c r="T72" s="243" t="s">
        <v>397</v>
      </c>
      <c r="U72" s="223">
        <v>0</v>
      </c>
      <c r="V72" s="223">
        <f>ROUND(E72*U72,2)</f>
        <v>0</v>
      </c>
      <c r="W72" s="223"/>
      <c r="X72" s="223" t="s">
        <v>140</v>
      </c>
      <c r="Y72" s="223" t="s">
        <v>133</v>
      </c>
      <c r="Z72" s="213"/>
      <c r="AA72" s="213"/>
      <c r="AB72" s="213"/>
      <c r="AC72" s="213"/>
      <c r="AD72" s="213"/>
      <c r="AE72" s="213"/>
      <c r="AF72" s="213"/>
      <c r="AG72" s="213" t="s">
        <v>141</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56" t="s">
        <v>398</v>
      </c>
      <c r="D73" s="224"/>
      <c r="E73" s="225">
        <v>1</v>
      </c>
      <c r="F73" s="223"/>
      <c r="G73" s="223"/>
      <c r="H73" s="223"/>
      <c r="I73" s="223"/>
      <c r="J73" s="223"/>
      <c r="K73" s="223"/>
      <c r="L73" s="223"/>
      <c r="M73" s="223"/>
      <c r="N73" s="222"/>
      <c r="O73" s="222"/>
      <c r="P73" s="222"/>
      <c r="Q73" s="222"/>
      <c r="R73" s="223"/>
      <c r="S73" s="223"/>
      <c r="T73" s="223"/>
      <c r="U73" s="223"/>
      <c r="V73" s="223"/>
      <c r="W73" s="223"/>
      <c r="X73" s="223"/>
      <c r="Y73" s="223"/>
      <c r="Z73" s="213"/>
      <c r="AA73" s="213"/>
      <c r="AB73" s="213"/>
      <c r="AC73" s="213"/>
      <c r="AD73" s="213"/>
      <c r="AE73" s="213"/>
      <c r="AF73" s="213"/>
      <c r="AG73" s="213" t="s">
        <v>143</v>
      </c>
      <c r="AH73" s="213">
        <v>5</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56" t="s">
        <v>399</v>
      </c>
      <c r="D74" s="224"/>
      <c r="E74" s="225">
        <v>1</v>
      </c>
      <c r="F74" s="223"/>
      <c r="G74" s="223"/>
      <c r="H74" s="223"/>
      <c r="I74" s="223"/>
      <c r="J74" s="223"/>
      <c r="K74" s="223"/>
      <c r="L74" s="223"/>
      <c r="M74" s="223"/>
      <c r="N74" s="222"/>
      <c r="O74" s="222"/>
      <c r="P74" s="222"/>
      <c r="Q74" s="222"/>
      <c r="R74" s="223"/>
      <c r="S74" s="223"/>
      <c r="T74" s="223"/>
      <c r="U74" s="223"/>
      <c r="V74" s="223"/>
      <c r="W74" s="223"/>
      <c r="X74" s="223"/>
      <c r="Y74" s="223"/>
      <c r="Z74" s="213"/>
      <c r="AA74" s="213"/>
      <c r="AB74" s="213"/>
      <c r="AC74" s="213"/>
      <c r="AD74" s="213"/>
      <c r="AE74" s="213"/>
      <c r="AF74" s="213"/>
      <c r="AG74" s="213" t="s">
        <v>143</v>
      </c>
      <c r="AH74" s="213">
        <v>5</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56" t="s">
        <v>400</v>
      </c>
      <c r="D75" s="224"/>
      <c r="E75" s="225">
        <v>1</v>
      </c>
      <c r="F75" s="223"/>
      <c r="G75" s="223"/>
      <c r="H75" s="223"/>
      <c r="I75" s="223"/>
      <c r="J75" s="223"/>
      <c r="K75" s="223"/>
      <c r="L75" s="223"/>
      <c r="M75" s="223"/>
      <c r="N75" s="222"/>
      <c r="O75" s="222"/>
      <c r="P75" s="222"/>
      <c r="Q75" s="222"/>
      <c r="R75" s="223"/>
      <c r="S75" s="223"/>
      <c r="T75" s="223"/>
      <c r="U75" s="223"/>
      <c r="V75" s="223"/>
      <c r="W75" s="223"/>
      <c r="X75" s="223"/>
      <c r="Y75" s="223"/>
      <c r="Z75" s="213"/>
      <c r="AA75" s="213"/>
      <c r="AB75" s="213"/>
      <c r="AC75" s="213"/>
      <c r="AD75" s="213"/>
      <c r="AE75" s="213"/>
      <c r="AF75" s="213"/>
      <c r="AG75" s="213" t="s">
        <v>143</v>
      </c>
      <c r="AH75" s="213">
        <v>5</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
      <c r="A76" s="237">
        <v>35</v>
      </c>
      <c r="B76" s="238" t="s">
        <v>401</v>
      </c>
      <c r="C76" s="255" t="s">
        <v>402</v>
      </c>
      <c r="D76" s="239" t="s">
        <v>180</v>
      </c>
      <c r="E76" s="240">
        <v>3</v>
      </c>
      <c r="F76" s="241"/>
      <c r="G76" s="242">
        <f>ROUND(E76*F76,2)</f>
        <v>0</v>
      </c>
      <c r="H76" s="241"/>
      <c r="I76" s="242">
        <f>ROUND(E76*H76,2)</f>
        <v>0</v>
      </c>
      <c r="J76" s="241"/>
      <c r="K76" s="242">
        <f>ROUND(E76*J76,2)</f>
        <v>0</v>
      </c>
      <c r="L76" s="242">
        <v>21</v>
      </c>
      <c r="M76" s="242">
        <f>G76*(1+L76/100)</f>
        <v>0</v>
      </c>
      <c r="N76" s="240">
        <v>5.0000000000000001E-4</v>
      </c>
      <c r="O76" s="240">
        <f>ROUND(E76*N76,2)</f>
        <v>0</v>
      </c>
      <c r="P76" s="240">
        <v>0</v>
      </c>
      <c r="Q76" s="240">
        <f>ROUND(E76*P76,2)</f>
        <v>0</v>
      </c>
      <c r="R76" s="242" t="s">
        <v>139</v>
      </c>
      <c r="S76" s="242" t="s">
        <v>130</v>
      </c>
      <c r="T76" s="243" t="s">
        <v>397</v>
      </c>
      <c r="U76" s="223">
        <v>0</v>
      </c>
      <c r="V76" s="223">
        <f>ROUND(E76*U76,2)</f>
        <v>0</v>
      </c>
      <c r="W76" s="223"/>
      <c r="X76" s="223" t="s">
        <v>140</v>
      </c>
      <c r="Y76" s="223" t="s">
        <v>133</v>
      </c>
      <c r="Z76" s="213"/>
      <c r="AA76" s="213"/>
      <c r="AB76" s="213"/>
      <c r="AC76" s="213"/>
      <c r="AD76" s="213"/>
      <c r="AE76" s="213"/>
      <c r="AF76" s="213"/>
      <c r="AG76" s="213" t="s">
        <v>141</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56" t="s">
        <v>403</v>
      </c>
      <c r="D77" s="224"/>
      <c r="E77" s="225">
        <v>3</v>
      </c>
      <c r="F77" s="223"/>
      <c r="G77" s="223"/>
      <c r="H77" s="223"/>
      <c r="I77" s="223"/>
      <c r="J77" s="223"/>
      <c r="K77" s="223"/>
      <c r="L77" s="223"/>
      <c r="M77" s="223"/>
      <c r="N77" s="222"/>
      <c r="O77" s="222"/>
      <c r="P77" s="222"/>
      <c r="Q77" s="222"/>
      <c r="R77" s="223"/>
      <c r="S77" s="223"/>
      <c r="T77" s="223"/>
      <c r="U77" s="223"/>
      <c r="V77" s="223"/>
      <c r="W77" s="223"/>
      <c r="X77" s="223"/>
      <c r="Y77" s="223"/>
      <c r="Z77" s="213"/>
      <c r="AA77" s="213"/>
      <c r="AB77" s="213"/>
      <c r="AC77" s="213"/>
      <c r="AD77" s="213"/>
      <c r="AE77" s="213"/>
      <c r="AF77" s="213"/>
      <c r="AG77" s="213" t="s">
        <v>143</v>
      </c>
      <c r="AH77" s="213">
        <v>5</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37">
        <v>36</v>
      </c>
      <c r="B78" s="238" t="s">
        <v>404</v>
      </c>
      <c r="C78" s="255" t="s">
        <v>405</v>
      </c>
      <c r="D78" s="239" t="s">
        <v>236</v>
      </c>
      <c r="E78" s="240">
        <v>4</v>
      </c>
      <c r="F78" s="241"/>
      <c r="G78" s="242">
        <f>ROUND(E78*F78,2)</f>
        <v>0</v>
      </c>
      <c r="H78" s="241"/>
      <c r="I78" s="242">
        <f>ROUND(E78*H78,2)</f>
        <v>0</v>
      </c>
      <c r="J78" s="241"/>
      <c r="K78" s="242">
        <f>ROUND(E78*J78,2)</f>
        <v>0</v>
      </c>
      <c r="L78" s="242">
        <v>21</v>
      </c>
      <c r="M78" s="242">
        <f>G78*(1+L78/100)</f>
        <v>0</v>
      </c>
      <c r="N78" s="240">
        <v>0</v>
      </c>
      <c r="O78" s="240">
        <f>ROUND(E78*N78,2)</f>
        <v>0</v>
      </c>
      <c r="P78" s="240">
        <v>0</v>
      </c>
      <c r="Q78" s="240">
        <f>ROUND(E78*P78,2)</f>
        <v>0</v>
      </c>
      <c r="R78" s="242"/>
      <c r="S78" s="242" t="s">
        <v>229</v>
      </c>
      <c r="T78" s="243" t="s">
        <v>172</v>
      </c>
      <c r="U78" s="223">
        <v>0.8</v>
      </c>
      <c r="V78" s="223">
        <f>ROUND(E78*U78,2)</f>
        <v>3.2</v>
      </c>
      <c r="W78" s="223"/>
      <c r="X78" s="223" t="s">
        <v>132</v>
      </c>
      <c r="Y78" s="223" t="s">
        <v>133</v>
      </c>
      <c r="Z78" s="213"/>
      <c r="AA78" s="213"/>
      <c r="AB78" s="213"/>
      <c r="AC78" s="213"/>
      <c r="AD78" s="213"/>
      <c r="AE78" s="213"/>
      <c r="AF78" s="213"/>
      <c r="AG78" s="213" t="s">
        <v>134</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2" x14ac:dyDescent="0.2">
      <c r="A79" s="220"/>
      <c r="B79" s="221"/>
      <c r="C79" s="256" t="s">
        <v>398</v>
      </c>
      <c r="D79" s="224"/>
      <c r="E79" s="225">
        <v>1</v>
      </c>
      <c r="F79" s="223"/>
      <c r="G79" s="223"/>
      <c r="H79" s="223"/>
      <c r="I79" s="223"/>
      <c r="J79" s="223"/>
      <c r="K79" s="223"/>
      <c r="L79" s="223"/>
      <c r="M79" s="223"/>
      <c r="N79" s="222"/>
      <c r="O79" s="222"/>
      <c r="P79" s="222"/>
      <c r="Q79" s="222"/>
      <c r="R79" s="223"/>
      <c r="S79" s="223"/>
      <c r="T79" s="223"/>
      <c r="U79" s="223"/>
      <c r="V79" s="223"/>
      <c r="W79" s="223"/>
      <c r="X79" s="223"/>
      <c r="Y79" s="223"/>
      <c r="Z79" s="213"/>
      <c r="AA79" s="213"/>
      <c r="AB79" s="213"/>
      <c r="AC79" s="213"/>
      <c r="AD79" s="213"/>
      <c r="AE79" s="213"/>
      <c r="AF79" s="213"/>
      <c r="AG79" s="213" t="s">
        <v>143</v>
      </c>
      <c r="AH79" s="213">
        <v>5</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56" t="s">
        <v>399</v>
      </c>
      <c r="D80" s="224"/>
      <c r="E80" s="225">
        <v>1</v>
      </c>
      <c r="F80" s="223"/>
      <c r="G80" s="223"/>
      <c r="H80" s="223"/>
      <c r="I80" s="223"/>
      <c r="J80" s="223"/>
      <c r="K80" s="223"/>
      <c r="L80" s="223"/>
      <c r="M80" s="223"/>
      <c r="N80" s="222"/>
      <c r="O80" s="222"/>
      <c r="P80" s="222"/>
      <c r="Q80" s="222"/>
      <c r="R80" s="223"/>
      <c r="S80" s="223"/>
      <c r="T80" s="223"/>
      <c r="U80" s="223"/>
      <c r="V80" s="223"/>
      <c r="W80" s="223"/>
      <c r="X80" s="223"/>
      <c r="Y80" s="223"/>
      <c r="Z80" s="213"/>
      <c r="AA80" s="213"/>
      <c r="AB80" s="213"/>
      <c r="AC80" s="213"/>
      <c r="AD80" s="213"/>
      <c r="AE80" s="213"/>
      <c r="AF80" s="213"/>
      <c r="AG80" s="213" t="s">
        <v>143</v>
      </c>
      <c r="AH80" s="213">
        <v>5</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56" t="s">
        <v>394</v>
      </c>
      <c r="D81" s="224"/>
      <c r="E81" s="225">
        <v>1</v>
      </c>
      <c r="F81" s="223"/>
      <c r="G81" s="223"/>
      <c r="H81" s="223"/>
      <c r="I81" s="223"/>
      <c r="J81" s="223"/>
      <c r="K81" s="223"/>
      <c r="L81" s="223"/>
      <c r="M81" s="223"/>
      <c r="N81" s="222"/>
      <c r="O81" s="222"/>
      <c r="P81" s="222"/>
      <c r="Q81" s="222"/>
      <c r="R81" s="223"/>
      <c r="S81" s="223"/>
      <c r="T81" s="223"/>
      <c r="U81" s="223"/>
      <c r="V81" s="223"/>
      <c r="W81" s="223"/>
      <c r="X81" s="223"/>
      <c r="Y81" s="223"/>
      <c r="Z81" s="213"/>
      <c r="AA81" s="213"/>
      <c r="AB81" s="213"/>
      <c r="AC81" s="213"/>
      <c r="AD81" s="213"/>
      <c r="AE81" s="213"/>
      <c r="AF81" s="213"/>
      <c r="AG81" s="213" t="s">
        <v>143</v>
      </c>
      <c r="AH81" s="213">
        <v>5</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56" t="s">
        <v>400</v>
      </c>
      <c r="D82" s="224"/>
      <c r="E82" s="225">
        <v>1</v>
      </c>
      <c r="F82" s="223"/>
      <c r="G82" s="223"/>
      <c r="H82" s="223"/>
      <c r="I82" s="223"/>
      <c r="J82" s="223"/>
      <c r="K82" s="223"/>
      <c r="L82" s="223"/>
      <c r="M82" s="223"/>
      <c r="N82" s="222"/>
      <c r="O82" s="222"/>
      <c r="P82" s="222"/>
      <c r="Q82" s="222"/>
      <c r="R82" s="223"/>
      <c r="S82" s="223"/>
      <c r="T82" s="223"/>
      <c r="U82" s="223"/>
      <c r="V82" s="223"/>
      <c r="W82" s="223"/>
      <c r="X82" s="223"/>
      <c r="Y82" s="223"/>
      <c r="Z82" s="213"/>
      <c r="AA82" s="213"/>
      <c r="AB82" s="213"/>
      <c r="AC82" s="213"/>
      <c r="AD82" s="213"/>
      <c r="AE82" s="213"/>
      <c r="AF82" s="213"/>
      <c r="AG82" s="213" t="s">
        <v>143</v>
      </c>
      <c r="AH82" s="213">
        <v>5</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37">
        <v>37</v>
      </c>
      <c r="B83" s="238" t="s">
        <v>406</v>
      </c>
      <c r="C83" s="255" t="s">
        <v>407</v>
      </c>
      <c r="D83" s="239" t="s">
        <v>236</v>
      </c>
      <c r="E83" s="240">
        <v>1</v>
      </c>
      <c r="F83" s="241"/>
      <c r="G83" s="242">
        <f>ROUND(E83*F83,2)</f>
        <v>0</v>
      </c>
      <c r="H83" s="241"/>
      <c r="I83" s="242">
        <f>ROUND(E83*H83,2)</f>
        <v>0</v>
      </c>
      <c r="J83" s="241"/>
      <c r="K83" s="242">
        <f>ROUND(E83*J83,2)</f>
        <v>0</v>
      </c>
      <c r="L83" s="242">
        <v>21</v>
      </c>
      <c r="M83" s="242">
        <f>G83*(1+L83/100)</f>
        <v>0</v>
      </c>
      <c r="N83" s="240">
        <v>0</v>
      </c>
      <c r="O83" s="240">
        <f>ROUND(E83*N83,2)</f>
        <v>0</v>
      </c>
      <c r="P83" s="240">
        <v>0</v>
      </c>
      <c r="Q83" s="240">
        <f>ROUND(E83*P83,2)</f>
        <v>0</v>
      </c>
      <c r="R83" s="242"/>
      <c r="S83" s="242" t="s">
        <v>229</v>
      </c>
      <c r="T83" s="243" t="s">
        <v>300</v>
      </c>
      <c r="U83" s="223">
        <v>0</v>
      </c>
      <c r="V83" s="223">
        <f>ROUND(E83*U83,2)</f>
        <v>0</v>
      </c>
      <c r="W83" s="223"/>
      <c r="X83" s="223" t="s">
        <v>140</v>
      </c>
      <c r="Y83" s="223" t="s">
        <v>133</v>
      </c>
      <c r="Z83" s="213"/>
      <c r="AA83" s="213"/>
      <c r="AB83" s="213"/>
      <c r="AC83" s="213"/>
      <c r="AD83" s="213"/>
      <c r="AE83" s="213"/>
      <c r="AF83" s="213"/>
      <c r="AG83" s="213" t="s">
        <v>141</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57" t="s">
        <v>408</v>
      </c>
      <c r="D84" s="251"/>
      <c r="E84" s="251"/>
      <c r="F84" s="251"/>
      <c r="G84" s="251"/>
      <c r="H84" s="223"/>
      <c r="I84" s="223"/>
      <c r="J84" s="223"/>
      <c r="K84" s="223"/>
      <c r="L84" s="223"/>
      <c r="M84" s="223"/>
      <c r="N84" s="222"/>
      <c r="O84" s="222"/>
      <c r="P84" s="222"/>
      <c r="Q84" s="222"/>
      <c r="R84" s="223"/>
      <c r="S84" s="223"/>
      <c r="T84" s="223"/>
      <c r="U84" s="223"/>
      <c r="V84" s="223"/>
      <c r="W84" s="223"/>
      <c r="X84" s="223"/>
      <c r="Y84" s="223"/>
      <c r="Z84" s="213"/>
      <c r="AA84" s="213"/>
      <c r="AB84" s="213"/>
      <c r="AC84" s="213"/>
      <c r="AD84" s="213"/>
      <c r="AE84" s="213"/>
      <c r="AF84" s="213"/>
      <c r="AG84" s="213" t="s">
        <v>174</v>
      </c>
      <c r="AH84" s="213"/>
      <c r="AI84" s="213"/>
      <c r="AJ84" s="213"/>
      <c r="AK84" s="213"/>
      <c r="AL84" s="213"/>
      <c r="AM84" s="213"/>
      <c r="AN84" s="213"/>
      <c r="AO84" s="213"/>
      <c r="AP84" s="213"/>
      <c r="AQ84" s="213"/>
      <c r="AR84" s="213"/>
      <c r="AS84" s="213"/>
      <c r="AT84" s="213"/>
      <c r="AU84" s="213"/>
      <c r="AV84" s="213"/>
      <c r="AW84" s="213"/>
      <c r="AX84" s="213"/>
      <c r="AY84" s="213"/>
      <c r="AZ84" s="213"/>
      <c r="BA84" s="252" t="str">
        <f>C84</f>
        <v>Spínače  pro otevřené nebo uzavřené nádrže,  SPDT kontakty  Max. elektrické zatížení 1 A 230Vstř.   Max. teplota kapaliny 100 °C,IP 67,</v>
      </c>
      <c r="BB84" s="213"/>
      <c r="BC84" s="213"/>
      <c r="BD84" s="213"/>
      <c r="BE84" s="213"/>
      <c r="BF84" s="213"/>
      <c r="BG84" s="213"/>
      <c r="BH84" s="213"/>
    </row>
    <row r="85" spans="1:60" outlineLevel="1" x14ac:dyDescent="0.2">
      <c r="A85" s="237">
        <v>38</v>
      </c>
      <c r="B85" s="238" t="s">
        <v>409</v>
      </c>
      <c r="C85" s="255" t="s">
        <v>410</v>
      </c>
      <c r="D85" s="239" t="s">
        <v>180</v>
      </c>
      <c r="E85" s="240">
        <v>1</v>
      </c>
      <c r="F85" s="241"/>
      <c r="G85" s="242">
        <f>ROUND(E85*F85,2)</f>
        <v>0</v>
      </c>
      <c r="H85" s="241"/>
      <c r="I85" s="242">
        <f>ROUND(E85*H85,2)</f>
        <v>0</v>
      </c>
      <c r="J85" s="241"/>
      <c r="K85" s="242">
        <f>ROUND(E85*J85,2)</f>
        <v>0</v>
      </c>
      <c r="L85" s="242">
        <v>21</v>
      </c>
      <c r="M85" s="242">
        <f>G85*(1+L85/100)</f>
        <v>0</v>
      </c>
      <c r="N85" s="240">
        <v>0</v>
      </c>
      <c r="O85" s="240">
        <f>ROUND(E85*N85,2)</f>
        <v>0</v>
      </c>
      <c r="P85" s="240">
        <v>0</v>
      </c>
      <c r="Q85" s="240">
        <f>ROUND(E85*P85,2)</f>
        <v>0</v>
      </c>
      <c r="R85" s="242"/>
      <c r="S85" s="242" t="s">
        <v>325</v>
      </c>
      <c r="T85" s="243" t="s">
        <v>411</v>
      </c>
      <c r="U85" s="223">
        <v>0.66300000000000003</v>
      </c>
      <c r="V85" s="223">
        <f>ROUND(E85*U85,2)</f>
        <v>0.66</v>
      </c>
      <c r="W85" s="223"/>
      <c r="X85" s="223" t="s">
        <v>132</v>
      </c>
      <c r="Y85" s="223" t="s">
        <v>133</v>
      </c>
      <c r="Z85" s="213"/>
      <c r="AA85" s="213"/>
      <c r="AB85" s="213"/>
      <c r="AC85" s="213"/>
      <c r="AD85" s="213"/>
      <c r="AE85" s="213"/>
      <c r="AF85" s="213"/>
      <c r="AG85" s="213" t="s">
        <v>134</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56" t="s">
        <v>412</v>
      </c>
      <c r="D86" s="224"/>
      <c r="E86" s="225">
        <v>1</v>
      </c>
      <c r="F86" s="223"/>
      <c r="G86" s="223"/>
      <c r="H86" s="223"/>
      <c r="I86" s="223"/>
      <c r="J86" s="223"/>
      <c r="K86" s="223"/>
      <c r="L86" s="223"/>
      <c r="M86" s="223"/>
      <c r="N86" s="222"/>
      <c r="O86" s="222"/>
      <c r="P86" s="222"/>
      <c r="Q86" s="222"/>
      <c r="R86" s="223"/>
      <c r="S86" s="223"/>
      <c r="T86" s="223"/>
      <c r="U86" s="223"/>
      <c r="V86" s="223"/>
      <c r="W86" s="223"/>
      <c r="X86" s="223"/>
      <c r="Y86" s="223"/>
      <c r="Z86" s="213"/>
      <c r="AA86" s="213"/>
      <c r="AB86" s="213"/>
      <c r="AC86" s="213"/>
      <c r="AD86" s="213"/>
      <c r="AE86" s="213"/>
      <c r="AF86" s="213"/>
      <c r="AG86" s="213" t="s">
        <v>143</v>
      </c>
      <c r="AH86" s="213">
        <v>5</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33.75" outlineLevel="1" x14ac:dyDescent="0.2">
      <c r="A87" s="244">
        <v>39</v>
      </c>
      <c r="B87" s="245" t="s">
        <v>413</v>
      </c>
      <c r="C87" s="254" t="s">
        <v>414</v>
      </c>
      <c r="D87" s="246" t="s">
        <v>180</v>
      </c>
      <c r="E87" s="247">
        <v>2</v>
      </c>
      <c r="F87" s="248"/>
      <c r="G87" s="249">
        <f>ROUND(E87*F87,2)</f>
        <v>0</v>
      </c>
      <c r="H87" s="248"/>
      <c r="I87" s="249">
        <f>ROUND(E87*H87,2)</f>
        <v>0</v>
      </c>
      <c r="J87" s="248"/>
      <c r="K87" s="249">
        <f>ROUND(E87*J87,2)</f>
        <v>0</v>
      </c>
      <c r="L87" s="249">
        <v>21</v>
      </c>
      <c r="M87" s="249">
        <f>G87*(1+L87/100)</f>
        <v>0</v>
      </c>
      <c r="N87" s="247">
        <v>1.1199999999999999E-3</v>
      </c>
      <c r="O87" s="247">
        <f>ROUND(E87*N87,2)</f>
        <v>0</v>
      </c>
      <c r="P87" s="247">
        <v>0</v>
      </c>
      <c r="Q87" s="247">
        <f>ROUND(E87*P87,2)</f>
        <v>0</v>
      </c>
      <c r="R87" s="249" t="s">
        <v>139</v>
      </c>
      <c r="S87" s="249" t="s">
        <v>130</v>
      </c>
      <c r="T87" s="250" t="s">
        <v>300</v>
      </c>
      <c r="U87" s="223">
        <v>0</v>
      </c>
      <c r="V87" s="223">
        <f>ROUND(E87*U87,2)</f>
        <v>0</v>
      </c>
      <c r="W87" s="223"/>
      <c r="X87" s="223" t="s">
        <v>140</v>
      </c>
      <c r="Y87" s="223" t="s">
        <v>133</v>
      </c>
      <c r="Z87" s="213"/>
      <c r="AA87" s="213"/>
      <c r="AB87" s="213"/>
      <c r="AC87" s="213"/>
      <c r="AD87" s="213"/>
      <c r="AE87" s="213"/>
      <c r="AF87" s="213"/>
      <c r="AG87" s="213" t="s">
        <v>141</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x14ac:dyDescent="0.2">
      <c r="A88" s="237">
        <v>40</v>
      </c>
      <c r="B88" s="238" t="s">
        <v>415</v>
      </c>
      <c r="C88" s="255" t="s">
        <v>416</v>
      </c>
      <c r="D88" s="239" t="s">
        <v>180</v>
      </c>
      <c r="E88" s="240">
        <v>2</v>
      </c>
      <c r="F88" s="241"/>
      <c r="G88" s="242">
        <f>ROUND(E88*F88,2)</f>
        <v>0</v>
      </c>
      <c r="H88" s="241"/>
      <c r="I88" s="242">
        <f>ROUND(E88*H88,2)</f>
        <v>0</v>
      </c>
      <c r="J88" s="241"/>
      <c r="K88" s="242">
        <f>ROUND(E88*J88,2)</f>
        <v>0</v>
      </c>
      <c r="L88" s="242">
        <v>21</v>
      </c>
      <c r="M88" s="242">
        <f>G88*(1+L88/100)</f>
        <v>0</v>
      </c>
      <c r="N88" s="240">
        <v>0</v>
      </c>
      <c r="O88" s="240">
        <f>ROUND(E88*N88,2)</f>
        <v>0</v>
      </c>
      <c r="P88" s="240">
        <v>0</v>
      </c>
      <c r="Q88" s="240">
        <f>ROUND(E88*P88,2)</f>
        <v>0</v>
      </c>
      <c r="R88" s="242"/>
      <c r="S88" s="242" t="s">
        <v>130</v>
      </c>
      <c r="T88" s="243" t="s">
        <v>325</v>
      </c>
      <c r="U88" s="223">
        <v>0</v>
      </c>
      <c r="V88" s="223">
        <f>ROUND(E88*U88,2)</f>
        <v>0</v>
      </c>
      <c r="W88" s="223"/>
      <c r="X88" s="223" t="s">
        <v>132</v>
      </c>
      <c r="Y88" s="223" t="s">
        <v>133</v>
      </c>
      <c r="Z88" s="213"/>
      <c r="AA88" s="213"/>
      <c r="AB88" s="213"/>
      <c r="AC88" s="213"/>
      <c r="AD88" s="213"/>
      <c r="AE88" s="213"/>
      <c r="AF88" s="213"/>
      <c r="AG88" s="213" t="s">
        <v>134</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56" t="s">
        <v>417</v>
      </c>
      <c r="D89" s="224"/>
      <c r="E89" s="225">
        <v>2</v>
      </c>
      <c r="F89" s="223"/>
      <c r="G89" s="223"/>
      <c r="H89" s="223"/>
      <c r="I89" s="223"/>
      <c r="J89" s="223"/>
      <c r="K89" s="223"/>
      <c r="L89" s="223"/>
      <c r="M89" s="223"/>
      <c r="N89" s="222"/>
      <c r="O89" s="222"/>
      <c r="P89" s="222"/>
      <c r="Q89" s="222"/>
      <c r="R89" s="223"/>
      <c r="S89" s="223"/>
      <c r="T89" s="223"/>
      <c r="U89" s="223"/>
      <c r="V89" s="223"/>
      <c r="W89" s="223"/>
      <c r="X89" s="223"/>
      <c r="Y89" s="223"/>
      <c r="Z89" s="213"/>
      <c r="AA89" s="213"/>
      <c r="AB89" s="213"/>
      <c r="AC89" s="213"/>
      <c r="AD89" s="213"/>
      <c r="AE89" s="213"/>
      <c r="AF89" s="213"/>
      <c r="AG89" s="213" t="s">
        <v>143</v>
      </c>
      <c r="AH89" s="213">
        <v>5</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
      <c r="A90" s="237">
        <v>41</v>
      </c>
      <c r="B90" s="238" t="s">
        <v>366</v>
      </c>
      <c r="C90" s="255" t="s">
        <v>367</v>
      </c>
      <c r="D90" s="239" t="s">
        <v>228</v>
      </c>
      <c r="E90" s="240">
        <v>2</v>
      </c>
      <c r="F90" s="241"/>
      <c r="G90" s="242">
        <f>ROUND(E90*F90,2)</f>
        <v>0</v>
      </c>
      <c r="H90" s="241"/>
      <c r="I90" s="242">
        <f>ROUND(E90*H90,2)</f>
        <v>0</v>
      </c>
      <c r="J90" s="241"/>
      <c r="K90" s="242">
        <f>ROUND(E90*J90,2)</f>
        <v>0</v>
      </c>
      <c r="L90" s="242">
        <v>21</v>
      </c>
      <c r="M90" s="242">
        <f>G90*(1+L90/100)</f>
        <v>0</v>
      </c>
      <c r="N90" s="240">
        <v>0</v>
      </c>
      <c r="O90" s="240">
        <f>ROUND(E90*N90,2)</f>
        <v>0</v>
      </c>
      <c r="P90" s="240">
        <v>0</v>
      </c>
      <c r="Q90" s="240">
        <f>ROUND(E90*P90,2)</f>
        <v>0</v>
      </c>
      <c r="R90" s="242"/>
      <c r="S90" s="242" t="s">
        <v>229</v>
      </c>
      <c r="T90" s="243" t="s">
        <v>300</v>
      </c>
      <c r="U90" s="223">
        <v>0</v>
      </c>
      <c r="V90" s="223">
        <f>ROUND(E90*U90,2)</f>
        <v>0</v>
      </c>
      <c r="W90" s="223"/>
      <c r="X90" s="223" t="s">
        <v>132</v>
      </c>
      <c r="Y90" s="223" t="s">
        <v>133</v>
      </c>
      <c r="Z90" s="213"/>
      <c r="AA90" s="213"/>
      <c r="AB90" s="213"/>
      <c r="AC90" s="213"/>
      <c r="AD90" s="213"/>
      <c r="AE90" s="213"/>
      <c r="AF90" s="213"/>
      <c r="AG90" s="213" t="s">
        <v>134</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56" t="s">
        <v>418</v>
      </c>
      <c r="D91" s="224"/>
      <c r="E91" s="225">
        <v>2</v>
      </c>
      <c r="F91" s="223"/>
      <c r="G91" s="223"/>
      <c r="H91" s="223"/>
      <c r="I91" s="223"/>
      <c r="J91" s="223"/>
      <c r="K91" s="223"/>
      <c r="L91" s="223"/>
      <c r="M91" s="223"/>
      <c r="N91" s="222"/>
      <c r="O91" s="222"/>
      <c r="P91" s="222"/>
      <c r="Q91" s="222"/>
      <c r="R91" s="223"/>
      <c r="S91" s="223"/>
      <c r="T91" s="223"/>
      <c r="U91" s="223"/>
      <c r="V91" s="223"/>
      <c r="W91" s="223"/>
      <c r="X91" s="223"/>
      <c r="Y91" s="223"/>
      <c r="Z91" s="213"/>
      <c r="AA91" s="213"/>
      <c r="AB91" s="213"/>
      <c r="AC91" s="213"/>
      <c r="AD91" s="213"/>
      <c r="AE91" s="213"/>
      <c r="AF91" s="213"/>
      <c r="AG91" s="213" t="s">
        <v>143</v>
      </c>
      <c r="AH91" s="213">
        <v>5</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x14ac:dyDescent="0.2">
      <c r="A92" s="227" t="s">
        <v>125</v>
      </c>
      <c r="B92" s="228" t="s">
        <v>88</v>
      </c>
      <c r="C92" s="253" t="s">
        <v>89</v>
      </c>
      <c r="D92" s="229"/>
      <c r="E92" s="230"/>
      <c r="F92" s="231"/>
      <c r="G92" s="231">
        <f>SUMIF(AG93:AG93,"&lt;&gt;NOR",G93:G93)</f>
        <v>0</v>
      </c>
      <c r="H92" s="231"/>
      <c r="I92" s="231">
        <f>SUM(I93:I93)</f>
        <v>0</v>
      </c>
      <c r="J92" s="231"/>
      <c r="K92" s="231">
        <f>SUM(K93:K93)</f>
        <v>0</v>
      </c>
      <c r="L92" s="231"/>
      <c r="M92" s="231">
        <f>SUM(M93:M93)</f>
        <v>0</v>
      </c>
      <c r="N92" s="230"/>
      <c r="O92" s="230">
        <f>SUM(O93:O93)</f>
        <v>0</v>
      </c>
      <c r="P92" s="230"/>
      <c r="Q92" s="230">
        <f>SUM(Q93:Q93)</f>
        <v>0</v>
      </c>
      <c r="R92" s="231"/>
      <c r="S92" s="231"/>
      <c r="T92" s="232"/>
      <c r="U92" s="226"/>
      <c r="V92" s="226">
        <f>SUM(V93:V93)</f>
        <v>12.8</v>
      </c>
      <c r="W92" s="226"/>
      <c r="X92" s="226"/>
      <c r="Y92" s="226"/>
      <c r="AG92" t="s">
        <v>126</v>
      </c>
    </row>
    <row r="93" spans="1:60" outlineLevel="1" x14ac:dyDescent="0.2">
      <c r="A93" s="237">
        <v>42</v>
      </c>
      <c r="B93" s="238" t="s">
        <v>419</v>
      </c>
      <c r="C93" s="255" t="s">
        <v>420</v>
      </c>
      <c r="D93" s="239" t="s">
        <v>236</v>
      </c>
      <c r="E93" s="240">
        <v>16</v>
      </c>
      <c r="F93" s="241"/>
      <c r="G93" s="242">
        <f>ROUND(E93*F93,2)</f>
        <v>0</v>
      </c>
      <c r="H93" s="241"/>
      <c r="I93" s="242">
        <f>ROUND(E93*H93,2)</f>
        <v>0</v>
      </c>
      <c r="J93" s="241"/>
      <c r="K93" s="242">
        <f>ROUND(E93*J93,2)</f>
        <v>0</v>
      </c>
      <c r="L93" s="242">
        <v>21</v>
      </c>
      <c r="M93" s="242">
        <f>G93*(1+L93/100)</f>
        <v>0</v>
      </c>
      <c r="N93" s="240">
        <v>0</v>
      </c>
      <c r="O93" s="240">
        <f>ROUND(E93*N93,2)</f>
        <v>0</v>
      </c>
      <c r="P93" s="240">
        <v>0</v>
      </c>
      <c r="Q93" s="240">
        <f>ROUND(E93*P93,2)</f>
        <v>0</v>
      </c>
      <c r="R93" s="242"/>
      <c r="S93" s="242" t="s">
        <v>229</v>
      </c>
      <c r="T93" s="243" t="s">
        <v>172</v>
      </c>
      <c r="U93" s="223">
        <v>0.8</v>
      </c>
      <c r="V93" s="223">
        <f>ROUND(E93*U93,2)</f>
        <v>12.8</v>
      </c>
      <c r="W93" s="223"/>
      <c r="X93" s="223" t="s">
        <v>132</v>
      </c>
      <c r="Y93" s="223" t="s">
        <v>133</v>
      </c>
      <c r="Z93" s="213"/>
      <c r="AA93" s="213"/>
      <c r="AB93" s="213"/>
      <c r="AC93" s="213"/>
      <c r="AD93" s="213"/>
      <c r="AE93" s="213"/>
      <c r="AF93" s="213"/>
      <c r="AG93" s="213" t="s">
        <v>134</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x14ac:dyDescent="0.2">
      <c r="A94" s="3"/>
      <c r="B94" s="4"/>
      <c r="C94" s="258"/>
      <c r="D94" s="6"/>
      <c r="E94" s="3"/>
      <c r="F94" s="3"/>
      <c r="G94" s="3"/>
      <c r="H94" s="3"/>
      <c r="I94" s="3"/>
      <c r="J94" s="3"/>
      <c r="K94" s="3"/>
      <c r="L94" s="3"/>
      <c r="M94" s="3"/>
      <c r="N94" s="3"/>
      <c r="O94" s="3"/>
      <c r="P94" s="3"/>
      <c r="Q94" s="3"/>
      <c r="R94" s="3"/>
      <c r="S94" s="3"/>
      <c r="T94" s="3"/>
      <c r="U94" s="3"/>
      <c r="V94" s="3"/>
      <c r="W94" s="3"/>
      <c r="X94" s="3"/>
      <c r="Y94" s="3"/>
      <c r="AE94">
        <v>12</v>
      </c>
      <c r="AF94">
        <v>21</v>
      </c>
      <c r="AG94" t="s">
        <v>111</v>
      </c>
    </row>
    <row r="95" spans="1:60" x14ac:dyDescent="0.2">
      <c r="A95" s="216"/>
      <c r="B95" s="217" t="s">
        <v>29</v>
      </c>
      <c r="C95" s="259"/>
      <c r="D95" s="218"/>
      <c r="E95" s="219"/>
      <c r="F95" s="219"/>
      <c r="G95" s="236">
        <f>G8+G19+G43+G92</f>
        <v>0</v>
      </c>
      <c r="H95" s="3"/>
      <c r="I95" s="3"/>
      <c r="J95" s="3"/>
      <c r="K95" s="3"/>
      <c r="L95" s="3"/>
      <c r="M95" s="3"/>
      <c r="N95" s="3"/>
      <c r="O95" s="3"/>
      <c r="P95" s="3"/>
      <c r="Q95" s="3"/>
      <c r="R95" s="3"/>
      <c r="S95" s="3"/>
      <c r="T95" s="3"/>
      <c r="U95" s="3"/>
      <c r="V95" s="3"/>
      <c r="W95" s="3"/>
      <c r="X95" s="3"/>
      <c r="Y95" s="3"/>
      <c r="AE95">
        <f>SUMIF(L7:L93,AE94,G7:G93)</f>
        <v>0</v>
      </c>
      <c r="AF95">
        <f>SUMIF(L7:L93,AF94,G7:G93)</f>
        <v>0</v>
      </c>
      <c r="AG95" t="s">
        <v>296</v>
      </c>
    </row>
    <row r="96" spans="1:60" x14ac:dyDescent="0.2">
      <c r="C96" s="260"/>
      <c r="D96" s="10"/>
      <c r="AG96" t="s">
        <v>297</v>
      </c>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rIOm1SUblW6oJ49t+11FWeXXwb3fvzZwYtWHPP5bctKuPnaan3/0jQONZTQq1wyLroHKhqUrOOfdc/SrFDVHw==" saltValue="rFT2ZoYrgVhyf1kMWmJClA==" spinCount="100000" sheet="1" formatRows="0"/>
  <mergeCells count="15">
    <mergeCell ref="C44:G44"/>
    <mergeCell ref="C67:G67"/>
    <mergeCell ref="C84:G84"/>
    <mergeCell ref="C22:G22"/>
    <mergeCell ref="C25:G25"/>
    <mergeCell ref="C33:G33"/>
    <mergeCell ref="C36:G36"/>
    <mergeCell ref="C38:G38"/>
    <mergeCell ref="C41:G41"/>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CBB49-BA0F-418E-860A-B8FCC2B94DB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98</v>
      </c>
      <c r="B1" s="198"/>
      <c r="C1" s="198"/>
      <c r="D1" s="198"/>
      <c r="E1" s="198"/>
      <c r="F1" s="198"/>
      <c r="G1" s="198"/>
      <c r="AG1" t="s">
        <v>99</v>
      </c>
    </row>
    <row r="2" spans="1:60" ht="24.95" customHeight="1" x14ac:dyDescent="0.2">
      <c r="A2" s="199" t="s">
        <v>7</v>
      </c>
      <c r="B2" s="48" t="s">
        <v>43</v>
      </c>
      <c r="C2" s="202" t="s">
        <v>44</v>
      </c>
      <c r="D2" s="200"/>
      <c r="E2" s="200"/>
      <c r="F2" s="200"/>
      <c r="G2" s="201"/>
      <c r="AG2" t="s">
        <v>100</v>
      </c>
    </row>
    <row r="3" spans="1:60" ht="24.95" customHeight="1" x14ac:dyDescent="0.2">
      <c r="A3" s="199" t="s">
        <v>8</v>
      </c>
      <c r="B3" s="48" t="s">
        <v>59</v>
      </c>
      <c r="C3" s="202" t="s">
        <v>60</v>
      </c>
      <c r="D3" s="200"/>
      <c r="E3" s="200"/>
      <c r="F3" s="200"/>
      <c r="G3" s="201"/>
      <c r="AC3" s="177" t="s">
        <v>100</v>
      </c>
      <c r="AG3" t="s">
        <v>101</v>
      </c>
    </row>
    <row r="4" spans="1:60" ht="24.95" customHeight="1" x14ac:dyDescent="0.2">
      <c r="A4" s="203" t="s">
        <v>9</v>
      </c>
      <c r="B4" s="204" t="s">
        <v>65</v>
      </c>
      <c r="C4" s="205" t="s">
        <v>66</v>
      </c>
      <c r="D4" s="206"/>
      <c r="E4" s="206"/>
      <c r="F4" s="206"/>
      <c r="G4" s="207"/>
      <c r="AG4" t="s">
        <v>102</v>
      </c>
    </row>
    <row r="5" spans="1:60" x14ac:dyDescent="0.2">
      <c r="D5" s="10"/>
    </row>
    <row r="6" spans="1:60" ht="38.25" x14ac:dyDescent="0.2">
      <c r="A6" s="209" t="s">
        <v>103</v>
      </c>
      <c r="B6" s="211" t="s">
        <v>104</v>
      </c>
      <c r="C6" s="211" t="s">
        <v>105</v>
      </c>
      <c r="D6" s="210" t="s">
        <v>106</v>
      </c>
      <c r="E6" s="209" t="s">
        <v>107</v>
      </c>
      <c r="F6" s="208" t="s">
        <v>108</v>
      </c>
      <c r="G6" s="209" t="s">
        <v>29</v>
      </c>
      <c r="H6" s="212" t="s">
        <v>30</v>
      </c>
      <c r="I6" s="212" t="s">
        <v>109</v>
      </c>
      <c r="J6" s="212" t="s">
        <v>31</v>
      </c>
      <c r="K6" s="212" t="s">
        <v>110</v>
      </c>
      <c r="L6" s="212" t="s">
        <v>111</v>
      </c>
      <c r="M6" s="212" t="s">
        <v>112</v>
      </c>
      <c r="N6" s="212" t="s">
        <v>113</v>
      </c>
      <c r="O6" s="212" t="s">
        <v>114</v>
      </c>
      <c r="P6" s="212" t="s">
        <v>115</v>
      </c>
      <c r="Q6" s="212" t="s">
        <v>116</v>
      </c>
      <c r="R6" s="212" t="s">
        <v>117</v>
      </c>
      <c r="S6" s="212" t="s">
        <v>118</v>
      </c>
      <c r="T6" s="212" t="s">
        <v>119</v>
      </c>
      <c r="U6" s="212" t="s">
        <v>120</v>
      </c>
      <c r="V6" s="212" t="s">
        <v>121</v>
      </c>
      <c r="W6" s="212" t="s">
        <v>122</v>
      </c>
      <c r="X6" s="212" t="s">
        <v>123</v>
      </c>
      <c r="Y6" s="212" t="s">
        <v>124</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7" t="s">
        <v>125</v>
      </c>
      <c r="B8" s="228" t="s">
        <v>92</v>
      </c>
      <c r="C8" s="253" t="s">
        <v>93</v>
      </c>
      <c r="D8" s="229"/>
      <c r="E8" s="230"/>
      <c r="F8" s="231"/>
      <c r="G8" s="231">
        <f>SUMIF(AG9:AG18,"&lt;&gt;NOR",G9:G18)</f>
        <v>0</v>
      </c>
      <c r="H8" s="231"/>
      <c r="I8" s="231">
        <f>SUM(I9:I18)</f>
        <v>0</v>
      </c>
      <c r="J8" s="231"/>
      <c r="K8" s="231">
        <f>SUM(K9:K18)</f>
        <v>0</v>
      </c>
      <c r="L8" s="231"/>
      <c r="M8" s="231">
        <f>SUM(M9:M18)</f>
        <v>0</v>
      </c>
      <c r="N8" s="230"/>
      <c r="O8" s="230">
        <f>SUM(O9:O18)</f>
        <v>0</v>
      </c>
      <c r="P8" s="230"/>
      <c r="Q8" s="230">
        <f>SUM(Q9:Q18)</f>
        <v>0</v>
      </c>
      <c r="R8" s="231"/>
      <c r="S8" s="231"/>
      <c r="T8" s="232"/>
      <c r="U8" s="226"/>
      <c r="V8" s="226">
        <f>SUM(V9:V18)</f>
        <v>0</v>
      </c>
      <c r="W8" s="226"/>
      <c r="X8" s="226"/>
      <c r="Y8" s="226"/>
      <c r="AG8" t="s">
        <v>126</v>
      </c>
    </row>
    <row r="9" spans="1:60" ht="33.75" outlineLevel="1" x14ac:dyDescent="0.2">
      <c r="A9" s="244">
        <v>1</v>
      </c>
      <c r="B9" s="245" t="s">
        <v>421</v>
      </c>
      <c r="C9" s="254" t="s">
        <v>422</v>
      </c>
      <c r="D9" s="246" t="s">
        <v>236</v>
      </c>
      <c r="E9" s="247">
        <v>1</v>
      </c>
      <c r="F9" s="248"/>
      <c r="G9" s="249">
        <f>ROUND(E9*F9,2)</f>
        <v>0</v>
      </c>
      <c r="H9" s="248"/>
      <c r="I9" s="249">
        <f>ROUND(E9*H9,2)</f>
        <v>0</v>
      </c>
      <c r="J9" s="248"/>
      <c r="K9" s="249">
        <f>ROUND(E9*J9,2)</f>
        <v>0</v>
      </c>
      <c r="L9" s="249">
        <v>21</v>
      </c>
      <c r="M9" s="249">
        <f>G9*(1+L9/100)</f>
        <v>0</v>
      </c>
      <c r="N9" s="247">
        <v>0</v>
      </c>
      <c r="O9" s="247">
        <f>ROUND(E9*N9,2)</f>
        <v>0</v>
      </c>
      <c r="P9" s="247">
        <v>0</v>
      </c>
      <c r="Q9" s="247">
        <f>ROUND(E9*P9,2)</f>
        <v>0</v>
      </c>
      <c r="R9" s="249"/>
      <c r="S9" s="249" t="s">
        <v>229</v>
      </c>
      <c r="T9" s="250" t="s">
        <v>172</v>
      </c>
      <c r="U9" s="223">
        <v>0</v>
      </c>
      <c r="V9" s="223">
        <f>ROUND(E9*U9,2)</f>
        <v>0</v>
      </c>
      <c r="W9" s="223"/>
      <c r="X9" s="223" t="s">
        <v>140</v>
      </c>
      <c r="Y9" s="223" t="s">
        <v>133</v>
      </c>
      <c r="Z9" s="213"/>
      <c r="AA9" s="213"/>
      <c r="AB9" s="213"/>
      <c r="AC9" s="213"/>
      <c r="AD9" s="213"/>
      <c r="AE9" s="213"/>
      <c r="AF9" s="213"/>
      <c r="AG9" s="213" t="s">
        <v>141</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x14ac:dyDescent="0.2">
      <c r="A10" s="244">
        <v>2</v>
      </c>
      <c r="B10" s="245" t="s">
        <v>423</v>
      </c>
      <c r="C10" s="254" t="s">
        <v>424</v>
      </c>
      <c r="D10" s="246" t="s">
        <v>236</v>
      </c>
      <c r="E10" s="247">
        <v>2</v>
      </c>
      <c r="F10" s="248"/>
      <c r="G10" s="249">
        <f>ROUND(E10*F10,2)</f>
        <v>0</v>
      </c>
      <c r="H10" s="248"/>
      <c r="I10" s="249">
        <f>ROUND(E10*H10,2)</f>
        <v>0</v>
      </c>
      <c r="J10" s="248"/>
      <c r="K10" s="249">
        <f>ROUND(E10*J10,2)</f>
        <v>0</v>
      </c>
      <c r="L10" s="249">
        <v>21</v>
      </c>
      <c r="M10" s="249">
        <f>G10*(1+L10/100)</f>
        <v>0</v>
      </c>
      <c r="N10" s="247">
        <v>0</v>
      </c>
      <c r="O10" s="247">
        <f>ROUND(E10*N10,2)</f>
        <v>0</v>
      </c>
      <c r="P10" s="247">
        <v>0</v>
      </c>
      <c r="Q10" s="247">
        <f>ROUND(E10*P10,2)</f>
        <v>0</v>
      </c>
      <c r="R10" s="249"/>
      <c r="S10" s="249" t="s">
        <v>229</v>
      </c>
      <c r="T10" s="250" t="s">
        <v>172</v>
      </c>
      <c r="U10" s="223">
        <v>0</v>
      </c>
      <c r="V10" s="223">
        <f>ROUND(E10*U10,2)</f>
        <v>0</v>
      </c>
      <c r="W10" s="223"/>
      <c r="X10" s="223" t="s">
        <v>140</v>
      </c>
      <c r="Y10" s="223" t="s">
        <v>133</v>
      </c>
      <c r="Z10" s="213"/>
      <c r="AA10" s="213"/>
      <c r="AB10" s="213"/>
      <c r="AC10" s="213"/>
      <c r="AD10" s="213"/>
      <c r="AE10" s="213"/>
      <c r="AF10" s="213"/>
      <c r="AG10" s="213" t="s">
        <v>141</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ht="22.5" outlineLevel="1" x14ac:dyDescent="0.2">
      <c r="A11" s="237">
        <v>3</v>
      </c>
      <c r="B11" s="238" t="s">
        <v>425</v>
      </c>
      <c r="C11" s="255" t="s">
        <v>426</v>
      </c>
      <c r="D11" s="239" t="s">
        <v>236</v>
      </c>
      <c r="E11" s="240">
        <v>1</v>
      </c>
      <c r="F11" s="241"/>
      <c r="G11" s="242">
        <f>ROUND(E11*F11,2)</f>
        <v>0</v>
      </c>
      <c r="H11" s="241"/>
      <c r="I11" s="242">
        <f>ROUND(E11*H11,2)</f>
        <v>0</v>
      </c>
      <c r="J11" s="241"/>
      <c r="K11" s="242">
        <f>ROUND(E11*J11,2)</f>
        <v>0</v>
      </c>
      <c r="L11" s="242">
        <v>21</v>
      </c>
      <c r="M11" s="242">
        <f>G11*(1+L11/100)</f>
        <v>0</v>
      </c>
      <c r="N11" s="240">
        <v>0</v>
      </c>
      <c r="O11" s="240">
        <f>ROUND(E11*N11,2)</f>
        <v>0</v>
      </c>
      <c r="P11" s="240">
        <v>0</v>
      </c>
      <c r="Q11" s="240">
        <f>ROUND(E11*P11,2)</f>
        <v>0</v>
      </c>
      <c r="R11" s="242"/>
      <c r="S11" s="242" t="s">
        <v>229</v>
      </c>
      <c r="T11" s="243" t="s">
        <v>172</v>
      </c>
      <c r="U11" s="223">
        <v>0</v>
      </c>
      <c r="V11" s="223">
        <f>ROUND(E11*U11,2)</f>
        <v>0</v>
      </c>
      <c r="W11" s="223"/>
      <c r="X11" s="223" t="s">
        <v>140</v>
      </c>
      <c r="Y11" s="223" t="s">
        <v>133</v>
      </c>
      <c r="Z11" s="213"/>
      <c r="AA11" s="213"/>
      <c r="AB11" s="213"/>
      <c r="AC11" s="213"/>
      <c r="AD11" s="213"/>
      <c r="AE11" s="213"/>
      <c r="AF11" s="213"/>
      <c r="AG11" s="213" t="s">
        <v>141</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56" t="s">
        <v>304</v>
      </c>
      <c r="D12" s="224"/>
      <c r="E12" s="225">
        <v>1</v>
      </c>
      <c r="F12" s="223"/>
      <c r="G12" s="223"/>
      <c r="H12" s="223"/>
      <c r="I12" s="223"/>
      <c r="J12" s="223"/>
      <c r="K12" s="223"/>
      <c r="L12" s="223"/>
      <c r="M12" s="223"/>
      <c r="N12" s="222"/>
      <c r="O12" s="222"/>
      <c r="P12" s="222"/>
      <c r="Q12" s="222"/>
      <c r="R12" s="223"/>
      <c r="S12" s="223"/>
      <c r="T12" s="223"/>
      <c r="U12" s="223"/>
      <c r="V12" s="223"/>
      <c r="W12" s="223"/>
      <c r="X12" s="223"/>
      <c r="Y12" s="223"/>
      <c r="Z12" s="213"/>
      <c r="AA12" s="213"/>
      <c r="AB12" s="213"/>
      <c r="AC12" s="213"/>
      <c r="AD12" s="213"/>
      <c r="AE12" s="213"/>
      <c r="AF12" s="213"/>
      <c r="AG12" s="213" t="s">
        <v>143</v>
      </c>
      <c r="AH12" s="213">
        <v>5</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1" x14ac:dyDescent="0.2">
      <c r="A13" s="237">
        <v>4</v>
      </c>
      <c r="B13" s="238" t="s">
        <v>427</v>
      </c>
      <c r="C13" s="255" t="s">
        <v>428</v>
      </c>
      <c r="D13" s="239" t="s">
        <v>236</v>
      </c>
      <c r="E13" s="240">
        <v>2</v>
      </c>
      <c r="F13" s="241"/>
      <c r="G13" s="242">
        <f>ROUND(E13*F13,2)</f>
        <v>0</v>
      </c>
      <c r="H13" s="241"/>
      <c r="I13" s="242">
        <f>ROUND(E13*H13,2)</f>
        <v>0</v>
      </c>
      <c r="J13" s="241"/>
      <c r="K13" s="242">
        <f>ROUND(E13*J13,2)</f>
        <v>0</v>
      </c>
      <c r="L13" s="242">
        <v>21</v>
      </c>
      <c r="M13" s="242">
        <f>G13*(1+L13/100)</f>
        <v>0</v>
      </c>
      <c r="N13" s="240">
        <v>0</v>
      </c>
      <c r="O13" s="240">
        <f>ROUND(E13*N13,2)</f>
        <v>0</v>
      </c>
      <c r="P13" s="240">
        <v>0</v>
      </c>
      <c r="Q13" s="240">
        <f>ROUND(E13*P13,2)</f>
        <v>0</v>
      </c>
      <c r="R13" s="242"/>
      <c r="S13" s="242" t="s">
        <v>229</v>
      </c>
      <c r="T13" s="243" t="s">
        <v>172</v>
      </c>
      <c r="U13" s="223">
        <v>0</v>
      </c>
      <c r="V13" s="223">
        <f>ROUND(E13*U13,2)</f>
        <v>0</v>
      </c>
      <c r="W13" s="223"/>
      <c r="X13" s="223" t="s">
        <v>140</v>
      </c>
      <c r="Y13" s="223" t="s">
        <v>133</v>
      </c>
      <c r="Z13" s="213"/>
      <c r="AA13" s="213"/>
      <c r="AB13" s="213"/>
      <c r="AC13" s="213"/>
      <c r="AD13" s="213"/>
      <c r="AE13" s="213"/>
      <c r="AF13" s="213"/>
      <c r="AG13" s="213" t="s">
        <v>141</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56" t="s">
        <v>429</v>
      </c>
      <c r="D14" s="224"/>
      <c r="E14" s="225">
        <v>2</v>
      </c>
      <c r="F14" s="223"/>
      <c r="G14" s="223"/>
      <c r="H14" s="223"/>
      <c r="I14" s="223"/>
      <c r="J14" s="223"/>
      <c r="K14" s="223"/>
      <c r="L14" s="223"/>
      <c r="M14" s="223"/>
      <c r="N14" s="222"/>
      <c r="O14" s="222"/>
      <c r="P14" s="222"/>
      <c r="Q14" s="222"/>
      <c r="R14" s="223"/>
      <c r="S14" s="223"/>
      <c r="T14" s="223"/>
      <c r="U14" s="223"/>
      <c r="V14" s="223"/>
      <c r="W14" s="223"/>
      <c r="X14" s="223"/>
      <c r="Y14" s="223"/>
      <c r="Z14" s="213"/>
      <c r="AA14" s="213"/>
      <c r="AB14" s="213"/>
      <c r="AC14" s="213"/>
      <c r="AD14" s="213"/>
      <c r="AE14" s="213"/>
      <c r="AF14" s="213"/>
      <c r="AG14" s="213" t="s">
        <v>143</v>
      </c>
      <c r="AH14" s="213">
        <v>5</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37">
        <v>5</v>
      </c>
      <c r="B15" s="238" t="s">
        <v>430</v>
      </c>
      <c r="C15" s="255" t="s">
        <v>431</v>
      </c>
      <c r="D15" s="239" t="s">
        <v>180</v>
      </c>
      <c r="E15" s="240">
        <v>3</v>
      </c>
      <c r="F15" s="241"/>
      <c r="G15" s="242">
        <f>ROUND(E15*F15,2)</f>
        <v>0</v>
      </c>
      <c r="H15" s="241"/>
      <c r="I15" s="242">
        <f>ROUND(E15*H15,2)</f>
        <v>0</v>
      </c>
      <c r="J15" s="241"/>
      <c r="K15" s="242">
        <f>ROUND(E15*J15,2)</f>
        <v>0</v>
      </c>
      <c r="L15" s="242">
        <v>21</v>
      </c>
      <c r="M15" s="242">
        <f>G15*(1+L15/100)</f>
        <v>0</v>
      </c>
      <c r="N15" s="240">
        <v>0</v>
      </c>
      <c r="O15" s="240">
        <f>ROUND(E15*N15,2)</f>
        <v>0</v>
      </c>
      <c r="P15" s="240">
        <v>0</v>
      </c>
      <c r="Q15" s="240">
        <f>ROUND(E15*P15,2)</f>
        <v>0</v>
      </c>
      <c r="R15" s="242"/>
      <c r="S15" s="242" t="s">
        <v>130</v>
      </c>
      <c r="T15" s="243" t="s">
        <v>172</v>
      </c>
      <c r="U15" s="223">
        <v>0</v>
      </c>
      <c r="V15" s="223">
        <f>ROUND(E15*U15,2)</f>
        <v>0</v>
      </c>
      <c r="W15" s="223"/>
      <c r="X15" s="223" t="s">
        <v>132</v>
      </c>
      <c r="Y15" s="223" t="s">
        <v>133</v>
      </c>
      <c r="Z15" s="213"/>
      <c r="AA15" s="213"/>
      <c r="AB15" s="213"/>
      <c r="AC15" s="213"/>
      <c r="AD15" s="213"/>
      <c r="AE15" s="213"/>
      <c r="AF15" s="213"/>
      <c r="AG15" s="213" t="s">
        <v>134</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56" t="s">
        <v>432</v>
      </c>
      <c r="D16" s="224"/>
      <c r="E16" s="225">
        <v>1</v>
      </c>
      <c r="F16" s="223"/>
      <c r="G16" s="223"/>
      <c r="H16" s="223"/>
      <c r="I16" s="223"/>
      <c r="J16" s="223"/>
      <c r="K16" s="223"/>
      <c r="L16" s="223"/>
      <c r="M16" s="223"/>
      <c r="N16" s="222"/>
      <c r="O16" s="222"/>
      <c r="P16" s="222"/>
      <c r="Q16" s="222"/>
      <c r="R16" s="223"/>
      <c r="S16" s="223"/>
      <c r="T16" s="223"/>
      <c r="U16" s="223"/>
      <c r="V16" s="223"/>
      <c r="W16" s="223"/>
      <c r="X16" s="223"/>
      <c r="Y16" s="223"/>
      <c r="Z16" s="213"/>
      <c r="AA16" s="213"/>
      <c r="AB16" s="213"/>
      <c r="AC16" s="213"/>
      <c r="AD16" s="213"/>
      <c r="AE16" s="213"/>
      <c r="AF16" s="213"/>
      <c r="AG16" s="213" t="s">
        <v>143</v>
      </c>
      <c r="AH16" s="213">
        <v>5</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56" t="s">
        <v>433</v>
      </c>
      <c r="D17" s="224"/>
      <c r="E17" s="225">
        <v>2</v>
      </c>
      <c r="F17" s="223"/>
      <c r="G17" s="223"/>
      <c r="H17" s="223"/>
      <c r="I17" s="223"/>
      <c r="J17" s="223"/>
      <c r="K17" s="223"/>
      <c r="L17" s="223"/>
      <c r="M17" s="223"/>
      <c r="N17" s="222"/>
      <c r="O17" s="222"/>
      <c r="P17" s="222"/>
      <c r="Q17" s="222"/>
      <c r="R17" s="223"/>
      <c r="S17" s="223"/>
      <c r="T17" s="223"/>
      <c r="U17" s="223"/>
      <c r="V17" s="223"/>
      <c r="W17" s="223"/>
      <c r="X17" s="223"/>
      <c r="Y17" s="223"/>
      <c r="Z17" s="213"/>
      <c r="AA17" s="213"/>
      <c r="AB17" s="213"/>
      <c r="AC17" s="213"/>
      <c r="AD17" s="213"/>
      <c r="AE17" s="213"/>
      <c r="AF17" s="213"/>
      <c r="AG17" s="213" t="s">
        <v>143</v>
      </c>
      <c r="AH17" s="213">
        <v>5</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44">
        <v>6</v>
      </c>
      <c r="B18" s="245" t="s">
        <v>434</v>
      </c>
      <c r="C18" s="254" t="s">
        <v>435</v>
      </c>
      <c r="D18" s="246" t="s">
        <v>180</v>
      </c>
      <c r="E18" s="247">
        <v>2</v>
      </c>
      <c r="F18" s="248"/>
      <c r="G18" s="249">
        <f>ROUND(E18*F18,2)</f>
        <v>0</v>
      </c>
      <c r="H18" s="248"/>
      <c r="I18" s="249">
        <f>ROUND(E18*H18,2)</f>
        <v>0</v>
      </c>
      <c r="J18" s="248"/>
      <c r="K18" s="249">
        <f>ROUND(E18*J18,2)</f>
        <v>0</v>
      </c>
      <c r="L18" s="249">
        <v>21</v>
      </c>
      <c r="M18" s="249">
        <f>G18*(1+L18/100)</f>
        <v>0</v>
      </c>
      <c r="N18" s="247">
        <v>0</v>
      </c>
      <c r="O18" s="247">
        <f>ROUND(E18*N18,2)</f>
        <v>0</v>
      </c>
      <c r="P18" s="247">
        <v>0</v>
      </c>
      <c r="Q18" s="247">
        <f>ROUND(E18*P18,2)</f>
        <v>0</v>
      </c>
      <c r="R18" s="249"/>
      <c r="S18" s="249" t="s">
        <v>229</v>
      </c>
      <c r="T18" s="250" t="s">
        <v>172</v>
      </c>
      <c r="U18" s="223">
        <v>0</v>
      </c>
      <c r="V18" s="223">
        <f>ROUND(E18*U18,2)</f>
        <v>0</v>
      </c>
      <c r="W18" s="223"/>
      <c r="X18" s="223" t="s">
        <v>132</v>
      </c>
      <c r="Y18" s="223" t="s">
        <v>133</v>
      </c>
      <c r="Z18" s="213"/>
      <c r="AA18" s="213"/>
      <c r="AB18" s="213"/>
      <c r="AC18" s="213"/>
      <c r="AD18" s="213"/>
      <c r="AE18" s="213"/>
      <c r="AF18" s="213"/>
      <c r="AG18" s="213" t="s">
        <v>134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x14ac:dyDescent="0.2">
      <c r="A19" s="227" t="s">
        <v>125</v>
      </c>
      <c r="B19" s="228" t="s">
        <v>95</v>
      </c>
      <c r="C19" s="253" t="s">
        <v>96</v>
      </c>
      <c r="D19" s="229"/>
      <c r="E19" s="230"/>
      <c r="F19" s="231"/>
      <c r="G19" s="231">
        <f>SUMIF(AG20:AG23,"&lt;&gt;NOR",G20:G23)</f>
        <v>0</v>
      </c>
      <c r="H19" s="231"/>
      <c r="I19" s="231">
        <f>SUM(I20:I23)</f>
        <v>0</v>
      </c>
      <c r="J19" s="231"/>
      <c r="K19" s="231">
        <f>SUM(K20:K23)</f>
        <v>0</v>
      </c>
      <c r="L19" s="231"/>
      <c r="M19" s="231">
        <f>SUM(M20:M23)</f>
        <v>0</v>
      </c>
      <c r="N19" s="230"/>
      <c r="O19" s="230">
        <f>SUM(O20:O23)</f>
        <v>0</v>
      </c>
      <c r="P19" s="230"/>
      <c r="Q19" s="230">
        <f>SUM(Q20:Q23)</f>
        <v>0</v>
      </c>
      <c r="R19" s="231"/>
      <c r="S19" s="231"/>
      <c r="T19" s="232"/>
      <c r="U19" s="226"/>
      <c r="V19" s="226">
        <f>SUM(V20:V23)</f>
        <v>0</v>
      </c>
      <c r="W19" s="226"/>
      <c r="X19" s="226"/>
      <c r="Y19" s="226"/>
      <c r="AG19" t="s">
        <v>126</v>
      </c>
    </row>
    <row r="20" spans="1:60" outlineLevel="1" x14ac:dyDescent="0.2">
      <c r="A20" s="244">
        <v>7</v>
      </c>
      <c r="B20" s="245" t="s">
        <v>436</v>
      </c>
      <c r="C20" s="254" t="s">
        <v>437</v>
      </c>
      <c r="D20" s="246" t="s">
        <v>438</v>
      </c>
      <c r="E20" s="247">
        <v>1</v>
      </c>
      <c r="F20" s="248"/>
      <c r="G20" s="249">
        <f>ROUND(E20*F20,2)</f>
        <v>0</v>
      </c>
      <c r="H20" s="248"/>
      <c r="I20" s="249">
        <f>ROUND(E20*H20,2)</f>
        <v>0</v>
      </c>
      <c r="J20" s="248"/>
      <c r="K20" s="249">
        <f>ROUND(E20*J20,2)</f>
        <v>0</v>
      </c>
      <c r="L20" s="249">
        <v>21</v>
      </c>
      <c r="M20" s="249">
        <f>G20*(1+L20/100)</f>
        <v>0</v>
      </c>
      <c r="N20" s="247">
        <v>0</v>
      </c>
      <c r="O20" s="247">
        <f>ROUND(E20*N20,2)</f>
        <v>0</v>
      </c>
      <c r="P20" s="247">
        <v>0</v>
      </c>
      <c r="Q20" s="247">
        <f>ROUND(E20*P20,2)</f>
        <v>0</v>
      </c>
      <c r="R20" s="249"/>
      <c r="S20" s="249" t="s">
        <v>229</v>
      </c>
      <c r="T20" s="250" t="s">
        <v>172</v>
      </c>
      <c r="U20" s="223">
        <v>0</v>
      </c>
      <c r="V20" s="223">
        <f>ROUND(E20*U20,2)</f>
        <v>0</v>
      </c>
      <c r="W20" s="223"/>
      <c r="X20" s="223" t="s">
        <v>132</v>
      </c>
      <c r="Y20" s="223" t="s">
        <v>133</v>
      </c>
      <c r="Z20" s="213"/>
      <c r="AA20" s="213"/>
      <c r="AB20" s="213"/>
      <c r="AC20" s="213"/>
      <c r="AD20" s="213"/>
      <c r="AE20" s="213"/>
      <c r="AF20" s="213"/>
      <c r="AG20" s="213" t="s">
        <v>134</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37">
        <v>8</v>
      </c>
      <c r="B21" s="238" t="s">
        <v>439</v>
      </c>
      <c r="C21" s="255" t="s">
        <v>440</v>
      </c>
      <c r="D21" s="239" t="s">
        <v>236</v>
      </c>
      <c r="E21" s="240">
        <v>3</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c r="S21" s="242" t="s">
        <v>229</v>
      </c>
      <c r="T21" s="243" t="s">
        <v>172</v>
      </c>
      <c r="U21" s="223">
        <v>0</v>
      </c>
      <c r="V21" s="223">
        <f>ROUND(E21*U21,2)</f>
        <v>0</v>
      </c>
      <c r="W21" s="223"/>
      <c r="X21" s="223" t="s">
        <v>132</v>
      </c>
      <c r="Y21" s="223" t="s">
        <v>133</v>
      </c>
      <c r="Z21" s="213"/>
      <c r="AA21" s="213"/>
      <c r="AB21" s="213"/>
      <c r="AC21" s="213"/>
      <c r="AD21" s="213"/>
      <c r="AE21" s="213"/>
      <c r="AF21" s="213"/>
      <c r="AG21" s="213" t="s">
        <v>134</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57" t="s">
        <v>441</v>
      </c>
      <c r="D22" s="251"/>
      <c r="E22" s="251"/>
      <c r="F22" s="251"/>
      <c r="G22" s="251"/>
      <c r="H22" s="223"/>
      <c r="I22" s="223"/>
      <c r="J22" s="223"/>
      <c r="K22" s="223"/>
      <c r="L22" s="223"/>
      <c r="M22" s="223"/>
      <c r="N22" s="222"/>
      <c r="O22" s="222"/>
      <c r="P22" s="222"/>
      <c r="Q22" s="222"/>
      <c r="R22" s="223"/>
      <c r="S22" s="223"/>
      <c r="T22" s="223"/>
      <c r="U22" s="223"/>
      <c r="V22" s="223"/>
      <c r="W22" s="223"/>
      <c r="X22" s="223"/>
      <c r="Y22" s="223"/>
      <c r="Z22" s="213"/>
      <c r="AA22" s="213"/>
      <c r="AB22" s="213"/>
      <c r="AC22" s="213"/>
      <c r="AD22" s="213"/>
      <c r="AE22" s="213"/>
      <c r="AF22" s="213"/>
      <c r="AG22" s="213" t="s">
        <v>174</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56" t="s">
        <v>442</v>
      </c>
      <c r="D23" s="224"/>
      <c r="E23" s="225">
        <v>3</v>
      </c>
      <c r="F23" s="223"/>
      <c r="G23" s="223"/>
      <c r="H23" s="223"/>
      <c r="I23" s="223"/>
      <c r="J23" s="223"/>
      <c r="K23" s="223"/>
      <c r="L23" s="223"/>
      <c r="M23" s="223"/>
      <c r="N23" s="222"/>
      <c r="O23" s="222"/>
      <c r="P23" s="222"/>
      <c r="Q23" s="222"/>
      <c r="R23" s="223"/>
      <c r="S23" s="223"/>
      <c r="T23" s="223"/>
      <c r="U23" s="223"/>
      <c r="V23" s="223"/>
      <c r="W23" s="223"/>
      <c r="X23" s="223"/>
      <c r="Y23" s="223"/>
      <c r="Z23" s="213"/>
      <c r="AA23" s="213"/>
      <c r="AB23" s="213"/>
      <c r="AC23" s="213"/>
      <c r="AD23" s="213"/>
      <c r="AE23" s="213"/>
      <c r="AF23" s="213"/>
      <c r="AG23" s="213" t="s">
        <v>143</v>
      </c>
      <c r="AH23" s="213">
        <v>5</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x14ac:dyDescent="0.2">
      <c r="A24" s="3"/>
      <c r="B24" s="4"/>
      <c r="C24" s="258"/>
      <c r="D24" s="6"/>
      <c r="E24" s="3"/>
      <c r="F24" s="3"/>
      <c r="G24" s="3"/>
      <c r="H24" s="3"/>
      <c r="I24" s="3"/>
      <c r="J24" s="3"/>
      <c r="K24" s="3"/>
      <c r="L24" s="3"/>
      <c r="M24" s="3"/>
      <c r="N24" s="3"/>
      <c r="O24" s="3"/>
      <c r="P24" s="3"/>
      <c r="Q24" s="3"/>
      <c r="R24" s="3"/>
      <c r="S24" s="3"/>
      <c r="T24" s="3"/>
      <c r="U24" s="3"/>
      <c r="V24" s="3"/>
      <c r="W24" s="3"/>
      <c r="X24" s="3"/>
      <c r="Y24" s="3"/>
      <c r="AE24">
        <v>12</v>
      </c>
      <c r="AF24">
        <v>21</v>
      </c>
      <c r="AG24" t="s">
        <v>111</v>
      </c>
    </row>
    <row r="25" spans="1:60" x14ac:dyDescent="0.2">
      <c r="A25" s="216"/>
      <c r="B25" s="217" t="s">
        <v>29</v>
      </c>
      <c r="C25" s="259"/>
      <c r="D25" s="218"/>
      <c r="E25" s="219"/>
      <c r="F25" s="219"/>
      <c r="G25" s="236">
        <f>G8+G19</f>
        <v>0</v>
      </c>
      <c r="H25" s="3"/>
      <c r="I25" s="3"/>
      <c r="J25" s="3"/>
      <c r="K25" s="3"/>
      <c r="L25" s="3"/>
      <c r="M25" s="3"/>
      <c r="N25" s="3"/>
      <c r="O25" s="3"/>
      <c r="P25" s="3"/>
      <c r="Q25" s="3"/>
      <c r="R25" s="3"/>
      <c r="S25" s="3"/>
      <c r="T25" s="3"/>
      <c r="U25" s="3"/>
      <c r="V25" s="3"/>
      <c r="W25" s="3"/>
      <c r="X25" s="3"/>
      <c r="Y25" s="3"/>
      <c r="AE25">
        <f>SUMIF(L7:L23,AE24,G7:G23)</f>
        <v>0</v>
      </c>
      <c r="AF25">
        <f>SUMIF(L7:L23,AF24,G7:G23)</f>
        <v>0</v>
      </c>
      <c r="AG25" t="s">
        <v>296</v>
      </c>
    </row>
    <row r="26" spans="1:60" x14ac:dyDescent="0.2">
      <c r="C26" s="260"/>
      <c r="D26" s="10"/>
      <c r="AG26" t="s">
        <v>297</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N8IK9hpP8QgelsKCHzyhG6KWoe0ZEQevMqSRsSt4/l+SL5qeT0XvXYEF/P4y7kr2/jGyq/YN5ZJXRVUUAqjZQ==" saltValue="+yh3djAPZh1W9/985lIDZw==" spinCount="100000" sheet="1" formatRows="0"/>
  <mergeCells count="5">
    <mergeCell ref="A1:G1"/>
    <mergeCell ref="C2:G2"/>
    <mergeCell ref="C3:G3"/>
    <mergeCell ref="C4:G4"/>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03CDA-9142-48BD-B366-F3F349C43D0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98</v>
      </c>
      <c r="B1" s="198"/>
      <c r="C1" s="198"/>
      <c r="D1" s="198"/>
      <c r="E1" s="198"/>
      <c r="F1" s="198"/>
      <c r="G1" s="198"/>
      <c r="AG1" t="s">
        <v>99</v>
      </c>
    </row>
    <row r="2" spans="1:60" ht="24.95" customHeight="1" x14ac:dyDescent="0.2">
      <c r="A2" s="199" t="s">
        <v>7</v>
      </c>
      <c r="B2" s="48" t="s">
        <v>43</v>
      </c>
      <c r="C2" s="202" t="s">
        <v>44</v>
      </c>
      <c r="D2" s="200"/>
      <c r="E2" s="200"/>
      <c r="F2" s="200"/>
      <c r="G2" s="201"/>
      <c r="AG2" t="s">
        <v>100</v>
      </c>
    </row>
    <row r="3" spans="1:60" ht="24.95" customHeight="1" x14ac:dyDescent="0.2">
      <c r="A3" s="199" t="s">
        <v>8</v>
      </c>
      <c r="B3" s="48" t="s">
        <v>59</v>
      </c>
      <c r="C3" s="202" t="s">
        <v>60</v>
      </c>
      <c r="D3" s="200"/>
      <c r="E3" s="200"/>
      <c r="F3" s="200"/>
      <c r="G3" s="201"/>
      <c r="AC3" s="177" t="s">
        <v>100</v>
      </c>
      <c r="AG3" t="s">
        <v>101</v>
      </c>
    </row>
    <row r="4" spans="1:60" ht="24.95" customHeight="1" x14ac:dyDescent="0.2">
      <c r="A4" s="203" t="s">
        <v>9</v>
      </c>
      <c r="B4" s="204" t="s">
        <v>67</v>
      </c>
      <c r="C4" s="205" t="s">
        <v>68</v>
      </c>
      <c r="D4" s="206"/>
      <c r="E4" s="206"/>
      <c r="F4" s="206"/>
      <c r="G4" s="207"/>
      <c r="AG4" t="s">
        <v>102</v>
      </c>
    </row>
    <row r="5" spans="1:60" x14ac:dyDescent="0.2">
      <c r="D5" s="10"/>
    </row>
    <row r="6" spans="1:60" ht="38.25" x14ac:dyDescent="0.2">
      <c r="A6" s="209" t="s">
        <v>103</v>
      </c>
      <c r="B6" s="211" t="s">
        <v>104</v>
      </c>
      <c r="C6" s="211" t="s">
        <v>105</v>
      </c>
      <c r="D6" s="210" t="s">
        <v>106</v>
      </c>
      <c r="E6" s="209" t="s">
        <v>107</v>
      </c>
      <c r="F6" s="208" t="s">
        <v>108</v>
      </c>
      <c r="G6" s="209" t="s">
        <v>29</v>
      </c>
      <c r="H6" s="212" t="s">
        <v>30</v>
      </c>
      <c r="I6" s="212" t="s">
        <v>109</v>
      </c>
      <c r="J6" s="212" t="s">
        <v>31</v>
      </c>
      <c r="K6" s="212" t="s">
        <v>110</v>
      </c>
      <c r="L6" s="212" t="s">
        <v>111</v>
      </c>
      <c r="M6" s="212" t="s">
        <v>112</v>
      </c>
      <c r="N6" s="212" t="s">
        <v>113</v>
      </c>
      <c r="O6" s="212" t="s">
        <v>114</v>
      </c>
      <c r="P6" s="212" t="s">
        <v>115</v>
      </c>
      <c r="Q6" s="212" t="s">
        <v>116</v>
      </c>
      <c r="R6" s="212" t="s">
        <v>117</v>
      </c>
      <c r="S6" s="212" t="s">
        <v>118</v>
      </c>
      <c r="T6" s="212" t="s">
        <v>119</v>
      </c>
      <c r="U6" s="212" t="s">
        <v>120</v>
      </c>
      <c r="V6" s="212" t="s">
        <v>121</v>
      </c>
      <c r="W6" s="212" t="s">
        <v>122</v>
      </c>
      <c r="X6" s="212" t="s">
        <v>123</v>
      </c>
      <c r="Y6" s="212" t="s">
        <v>124</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7" t="s">
        <v>125</v>
      </c>
      <c r="B8" s="228" t="s">
        <v>88</v>
      </c>
      <c r="C8" s="253" t="s">
        <v>89</v>
      </c>
      <c r="D8" s="229"/>
      <c r="E8" s="230"/>
      <c r="F8" s="231"/>
      <c r="G8" s="231">
        <f>SUMIF(AG9:AG23,"&lt;&gt;NOR",G9:G23)</f>
        <v>0</v>
      </c>
      <c r="H8" s="231"/>
      <c r="I8" s="231">
        <f>SUM(I9:I23)</f>
        <v>0</v>
      </c>
      <c r="J8" s="231"/>
      <c r="K8" s="231">
        <f>SUM(K9:K23)</f>
        <v>0</v>
      </c>
      <c r="L8" s="231"/>
      <c r="M8" s="231">
        <f>SUM(M9:M23)</f>
        <v>0</v>
      </c>
      <c r="N8" s="230"/>
      <c r="O8" s="230">
        <f>SUM(O9:O23)</f>
        <v>0</v>
      </c>
      <c r="P8" s="230"/>
      <c r="Q8" s="230">
        <f>SUM(Q9:Q23)</f>
        <v>0</v>
      </c>
      <c r="R8" s="231"/>
      <c r="S8" s="231"/>
      <c r="T8" s="232"/>
      <c r="U8" s="226"/>
      <c r="V8" s="226">
        <f>SUM(V9:V23)</f>
        <v>0</v>
      </c>
      <c r="W8" s="226"/>
      <c r="X8" s="226"/>
      <c r="Y8" s="226"/>
      <c r="AG8" t="s">
        <v>126</v>
      </c>
    </row>
    <row r="9" spans="1:60" ht="22.5" outlineLevel="1" x14ac:dyDescent="0.2">
      <c r="A9" s="244">
        <v>1</v>
      </c>
      <c r="B9" s="245" t="s">
        <v>443</v>
      </c>
      <c r="C9" s="254" t="s">
        <v>444</v>
      </c>
      <c r="D9" s="246" t="s">
        <v>236</v>
      </c>
      <c r="E9" s="247">
        <v>1</v>
      </c>
      <c r="F9" s="248"/>
      <c r="G9" s="249">
        <f>ROUND(E9*F9,2)</f>
        <v>0</v>
      </c>
      <c r="H9" s="248"/>
      <c r="I9" s="249">
        <f>ROUND(E9*H9,2)</f>
        <v>0</v>
      </c>
      <c r="J9" s="248"/>
      <c r="K9" s="249">
        <f>ROUND(E9*J9,2)</f>
        <v>0</v>
      </c>
      <c r="L9" s="249">
        <v>21</v>
      </c>
      <c r="M9" s="249">
        <f>G9*(1+L9/100)</f>
        <v>0</v>
      </c>
      <c r="N9" s="247">
        <v>0</v>
      </c>
      <c r="O9" s="247">
        <f>ROUND(E9*N9,2)</f>
        <v>0</v>
      </c>
      <c r="P9" s="247">
        <v>0</v>
      </c>
      <c r="Q9" s="247">
        <f>ROUND(E9*P9,2)</f>
        <v>0</v>
      </c>
      <c r="R9" s="249"/>
      <c r="S9" s="249" t="s">
        <v>229</v>
      </c>
      <c r="T9" s="250" t="s">
        <v>172</v>
      </c>
      <c r="U9" s="223">
        <v>0</v>
      </c>
      <c r="V9" s="223">
        <f>ROUND(E9*U9,2)</f>
        <v>0</v>
      </c>
      <c r="W9" s="223"/>
      <c r="X9" s="223" t="s">
        <v>140</v>
      </c>
      <c r="Y9" s="223" t="s">
        <v>133</v>
      </c>
      <c r="Z9" s="213"/>
      <c r="AA9" s="213"/>
      <c r="AB9" s="213"/>
      <c r="AC9" s="213"/>
      <c r="AD9" s="213"/>
      <c r="AE9" s="213"/>
      <c r="AF9" s="213"/>
      <c r="AG9" s="213" t="s">
        <v>141</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x14ac:dyDescent="0.2">
      <c r="A10" s="244">
        <v>2</v>
      </c>
      <c r="B10" s="245" t="s">
        <v>445</v>
      </c>
      <c r="C10" s="254" t="s">
        <v>446</v>
      </c>
      <c r="D10" s="246" t="s">
        <v>236</v>
      </c>
      <c r="E10" s="247">
        <v>2</v>
      </c>
      <c r="F10" s="248"/>
      <c r="G10" s="249">
        <f>ROUND(E10*F10,2)</f>
        <v>0</v>
      </c>
      <c r="H10" s="248"/>
      <c r="I10" s="249">
        <f>ROUND(E10*H10,2)</f>
        <v>0</v>
      </c>
      <c r="J10" s="248"/>
      <c r="K10" s="249">
        <f>ROUND(E10*J10,2)</f>
        <v>0</v>
      </c>
      <c r="L10" s="249">
        <v>21</v>
      </c>
      <c r="M10" s="249">
        <f>G10*(1+L10/100)</f>
        <v>0</v>
      </c>
      <c r="N10" s="247">
        <v>0</v>
      </c>
      <c r="O10" s="247">
        <f>ROUND(E10*N10,2)</f>
        <v>0</v>
      </c>
      <c r="P10" s="247">
        <v>0</v>
      </c>
      <c r="Q10" s="247">
        <f>ROUND(E10*P10,2)</f>
        <v>0</v>
      </c>
      <c r="R10" s="249"/>
      <c r="S10" s="249" t="s">
        <v>229</v>
      </c>
      <c r="T10" s="250" t="s">
        <v>172</v>
      </c>
      <c r="U10" s="223">
        <v>0</v>
      </c>
      <c r="V10" s="223">
        <f>ROUND(E10*U10,2)</f>
        <v>0</v>
      </c>
      <c r="W10" s="223"/>
      <c r="X10" s="223" t="s">
        <v>140</v>
      </c>
      <c r="Y10" s="223" t="s">
        <v>133</v>
      </c>
      <c r="Z10" s="213"/>
      <c r="AA10" s="213"/>
      <c r="AB10" s="213"/>
      <c r="AC10" s="213"/>
      <c r="AD10" s="213"/>
      <c r="AE10" s="213"/>
      <c r="AF10" s="213"/>
      <c r="AG10" s="213" t="s">
        <v>141</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ht="22.5" outlineLevel="1" x14ac:dyDescent="0.2">
      <c r="A11" s="244">
        <v>3</v>
      </c>
      <c r="B11" s="245" t="s">
        <v>447</v>
      </c>
      <c r="C11" s="254" t="s">
        <v>448</v>
      </c>
      <c r="D11" s="246" t="s">
        <v>236</v>
      </c>
      <c r="E11" s="247">
        <v>1</v>
      </c>
      <c r="F11" s="248"/>
      <c r="G11" s="249">
        <f>ROUND(E11*F11,2)</f>
        <v>0</v>
      </c>
      <c r="H11" s="248"/>
      <c r="I11" s="249">
        <f>ROUND(E11*H11,2)</f>
        <v>0</v>
      </c>
      <c r="J11" s="248"/>
      <c r="K11" s="249">
        <f>ROUND(E11*J11,2)</f>
        <v>0</v>
      </c>
      <c r="L11" s="249">
        <v>21</v>
      </c>
      <c r="M11" s="249">
        <f>G11*(1+L11/100)</f>
        <v>0</v>
      </c>
      <c r="N11" s="247">
        <v>0</v>
      </c>
      <c r="O11" s="247">
        <f>ROUND(E11*N11,2)</f>
        <v>0</v>
      </c>
      <c r="P11" s="247">
        <v>0</v>
      </c>
      <c r="Q11" s="247">
        <f>ROUND(E11*P11,2)</f>
        <v>0</v>
      </c>
      <c r="R11" s="249"/>
      <c r="S11" s="249" t="s">
        <v>229</v>
      </c>
      <c r="T11" s="250" t="s">
        <v>172</v>
      </c>
      <c r="U11" s="223">
        <v>0</v>
      </c>
      <c r="V11" s="223">
        <f>ROUND(E11*U11,2)</f>
        <v>0</v>
      </c>
      <c r="W11" s="223"/>
      <c r="X11" s="223" t="s">
        <v>140</v>
      </c>
      <c r="Y11" s="223" t="s">
        <v>133</v>
      </c>
      <c r="Z11" s="213"/>
      <c r="AA11" s="213"/>
      <c r="AB11" s="213"/>
      <c r="AC11" s="213"/>
      <c r="AD11" s="213"/>
      <c r="AE11" s="213"/>
      <c r="AF11" s="213"/>
      <c r="AG11" s="213" t="s">
        <v>141</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44">
        <v>4</v>
      </c>
      <c r="B12" s="245" t="s">
        <v>449</v>
      </c>
      <c r="C12" s="254" t="s">
        <v>450</v>
      </c>
      <c r="D12" s="246" t="s">
        <v>236</v>
      </c>
      <c r="E12" s="247">
        <v>1</v>
      </c>
      <c r="F12" s="248"/>
      <c r="G12" s="249">
        <f>ROUND(E12*F12,2)</f>
        <v>0</v>
      </c>
      <c r="H12" s="248"/>
      <c r="I12" s="249">
        <f>ROUND(E12*H12,2)</f>
        <v>0</v>
      </c>
      <c r="J12" s="248"/>
      <c r="K12" s="249">
        <f>ROUND(E12*J12,2)</f>
        <v>0</v>
      </c>
      <c r="L12" s="249">
        <v>21</v>
      </c>
      <c r="M12" s="249">
        <f>G12*(1+L12/100)</f>
        <v>0</v>
      </c>
      <c r="N12" s="247">
        <v>0</v>
      </c>
      <c r="O12" s="247">
        <f>ROUND(E12*N12,2)</f>
        <v>0</v>
      </c>
      <c r="P12" s="247">
        <v>0</v>
      </c>
      <c r="Q12" s="247">
        <f>ROUND(E12*P12,2)</f>
        <v>0</v>
      </c>
      <c r="R12" s="249"/>
      <c r="S12" s="249" t="s">
        <v>229</v>
      </c>
      <c r="T12" s="250" t="s">
        <v>172</v>
      </c>
      <c r="U12" s="223">
        <v>0</v>
      </c>
      <c r="V12" s="223">
        <f>ROUND(E12*U12,2)</f>
        <v>0</v>
      </c>
      <c r="W12" s="223"/>
      <c r="X12" s="223" t="s">
        <v>140</v>
      </c>
      <c r="Y12" s="223" t="s">
        <v>133</v>
      </c>
      <c r="Z12" s="213"/>
      <c r="AA12" s="213"/>
      <c r="AB12" s="213"/>
      <c r="AC12" s="213"/>
      <c r="AD12" s="213"/>
      <c r="AE12" s="213"/>
      <c r="AF12" s="213"/>
      <c r="AG12" s="213" t="s">
        <v>141</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37">
        <v>5</v>
      </c>
      <c r="B13" s="238" t="s">
        <v>451</v>
      </c>
      <c r="C13" s="255" t="s">
        <v>452</v>
      </c>
      <c r="D13" s="239" t="s">
        <v>228</v>
      </c>
      <c r="E13" s="240">
        <v>5</v>
      </c>
      <c r="F13" s="241"/>
      <c r="G13" s="242">
        <f>ROUND(E13*F13,2)</f>
        <v>0</v>
      </c>
      <c r="H13" s="241"/>
      <c r="I13" s="242">
        <f>ROUND(E13*H13,2)</f>
        <v>0</v>
      </c>
      <c r="J13" s="241"/>
      <c r="K13" s="242">
        <f>ROUND(E13*J13,2)</f>
        <v>0</v>
      </c>
      <c r="L13" s="242">
        <v>21</v>
      </c>
      <c r="M13" s="242">
        <f>G13*(1+L13/100)</f>
        <v>0</v>
      </c>
      <c r="N13" s="240">
        <v>0</v>
      </c>
      <c r="O13" s="240">
        <f>ROUND(E13*N13,2)</f>
        <v>0</v>
      </c>
      <c r="P13" s="240">
        <v>0</v>
      </c>
      <c r="Q13" s="240">
        <f>ROUND(E13*P13,2)</f>
        <v>0</v>
      </c>
      <c r="R13" s="242"/>
      <c r="S13" s="242" t="s">
        <v>229</v>
      </c>
      <c r="T13" s="243" t="s">
        <v>172</v>
      </c>
      <c r="U13" s="223">
        <v>0</v>
      </c>
      <c r="V13" s="223">
        <f>ROUND(E13*U13,2)</f>
        <v>0</v>
      </c>
      <c r="W13" s="223"/>
      <c r="X13" s="223" t="s">
        <v>140</v>
      </c>
      <c r="Y13" s="223" t="s">
        <v>133</v>
      </c>
      <c r="Z13" s="213"/>
      <c r="AA13" s="213"/>
      <c r="AB13" s="213"/>
      <c r="AC13" s="213"/>
      <c r="AD13" s="213"/>
      <c r="AE13" s="213"/>
      <c r="AF13" s="213"/>
      <c r="AG13" s="213" t="s">
        <v>141</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57" t="s">
        <v>453</v>
      </c>
      <c r="D14" s="251"/>
      <c r="E14" s="251"/>
      <c r="F14" s="251"/>
      <c r="G14" s="251"/>
      <c r="H14" s="223"/>
      <c r="I14" s="223"/>
      <c r="J14" s="223"/>
      <c r="K14" s="223"/>
      <c r="L14" s="223"/>
      <c r="M14" s="223"/>
      <c r="N14" s="222"/>
      <c r="O14" s="222"/>
      <c r="P14" s="222"/>
      <c r="Q14" s="222"/>
      <c r="R14" s="223"/>
      <c r="S14" s="223"/>
      <c r="T14" s="223"/>
      <c r="U14" s="223"/>
      <c r="V14" s="223"/>
      <c r="W14" s="223"/>
      <c r="X14" s="223"/>
      <c r="Y14" s="223"/>
      <c r="Z14" s="213"/>
      <c r="AA14" s="213"/>
      <c r="AB14" s="213"/>
      <c r="AC14" s="213"/>
      <c r="AD14" s="213"/>
      <c r="AE14" s="213"/>
      <c r="AF14" s="213"/>
      <c r="AG14" s="213" t="s">
        <v>174</v>
      </c>
      <c r="AH14" s="213"/>
      <c r="AI14" s="213"/>
      <c r="AJ14" s="213"/>
      <c r="AK14" s="213"/>
      <c r="AL14" s="213"/>
      <c r="AM14" s="213"/>
      <c r="AN14" s="213"/>
      <c r="AO14" s="213"/>
      <c r="AP14" s="213"/>
      <c r="AQ14" s="213"/>
      <c r="AR14" s="213"/>
      <c r="AS14" s="213"/>
      <c r="AT14" s="213"/>
      <c r="AU14" s="213"/>
      <c r="AV14" s="213"/>
      <c r="AW14" s="213"/>
      <c r="AX14" s="213"/>
      <c r="AY14" s="213"/>
      <c r="AZ14" s="213"/>
      <c r="BA14" s="252" t="str">
        <f>C14</f>
        <v>Elektrický lineární pohon, 500Nm, 0..10Vdc nebo 0(4)..20mA, 24Vac, ruční ovládání, IP54, pro ventily řady VG7000 a VG9000</v>
      </c>
      <c r="BB14" s="213"/>
      <c r="BC14" s="213"/>
      <c r="BD14" s="213"/>
      <c r="BE14" s="213"/>
      <c r="BF14" s="213"/>
      <c r="BG14" s="213"/>
      <c r="BH14" s="213"/>
    </row>
    <row r="15" spans="1:60" outlineLevel="2" x14ac:dyDescent="0.2">
      <c r="A15" s="220"/>
      <c r="B15" s="221"/>
      <c r="C15" s="256" t="s">
        <v>429</v>
      </c>
      <c r="D15" s="224"/>
      <c r="E15" s="225">
        <v>2</v>
      </c>
      <c r="F15" s="223"/>
      <c r="G15" s="223"/>
      <c r="H15" s="223"/>
      <c r="I15" s="223"/>
      <c r="J15" s="223"/>
      <c r="K15" s="223"/>
      <c r="L15" s="223"/>
      <c r="M15" s="223"/>
      <c r="N15" s="222"/>
      <c r="O15" s="222"/>
      <c r="P15" s="222"/>
      <c r="Q15" s="222"/>
      <c r="R15" s="223"/>
      <c r="S15" s="223"/>
      <c r="T15" s="223"/>
      <c r="U15" s="223"/>
      <c r="V15" s="223"/>
      <c r="W15" s="223"/>
      <c r="X15" s="223"/>
      <c r="Y15" s="223"/>
      <c r="Z15" s="213"/>
      <c r="AA15" s="213"/>
      <c r="AB15" s="213"/>
      <c r="AC15" s="213"/>
      <c r="AD15" s="213"/>
      <c r="AE15" s="213"/>
      <c r="AF15" s="213"/>
      <c r="AG15" s="213" t="s">
        <v>143</v>
      </c>
      <c r="AH15" s="213">
        <v>5</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56" t="s">
        <v>432</v>
      </c>
      <c r="D16" s="224"/>
      <c r="E16" s="225">
        <v>1</v>
      </c>
      <c r="F16" s="223"/>
      <c r="G16" s="223"/>
      <c r="H16" s="223"/>
      <c r="I16" s="223"/>
      <c r="J16" s="223"/>
      <c r="K16" s="223"/>
      <c r="L16" s="223"/>
      <c r="M16" s="223"/>
      <c r="N16" s="222"/>
      <c r="O16" s="222"/>
      <c r="P16" s="222"/>
      <c r="Q16" s="222"/>
      <c r="R16" s="223"/>
      <c r="S16" s="223"/>
      <c r="T16" s="223"/>
      <c r="U16" s="223"/>
      <c r="V16" s="223"/>
      <c r="W16" s="223"/>
      <c r="X16" s="223"/>
      <c r="Y16" s="223"/>
      <c r="Z16" s="213"/>
      <c r="AA16" s="213"/>
      <c r="AB16" s="213"/>
      <c r="AC16" s="213"/>
      <c r="AD16" s="213"/>
      <c r="AE16" s="213"/>
      <c r="AF16" s="213"/>
      <c r="AG16" s="213" t="s">
        <v>143</v>
      </c>
      <c r="AH16" s="213">
        <v>5</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56" t="s">
        <v>454</v>
      </c>
      <c r="D17" s="224"/>
      <c r="E17" s="225">
        <v>1</v>
      </c>
      <c r="F17" s="223"/>
      <c r="G17" s="223"/>
      <c r="H17" s="223"/>
      <c r="I17" s="223"/>
      <c r="J17" s="223"/>
      <c r="K17" s="223"/>
      <c r="L17" s="223"/>
      <c r="M17" s="223"/>
      <c r="N17" s="222"/>
      <c r="O17" s="222"/>
      <c r="P17" s="222"/>
      <c r="Q17" s="222"/>
      <c r="R17" s="223"/>
      <c r="S17" s="223"/>
      <c r="T17" s="223"/>
      <c r="U17" s="223"/>
      <c r="V17" s="223"/>
      <c r="W17" s="223"/>
      <c r="X17" s="223"/>
      <c r="Y17" s="223"/>
      <c r="Z17" s="213"/>
      <c r="AA17" s="213"/>
      <c r="AB17" s="213"/>
      <c r="AC17" s="213"/>
      <c r="AD17" s="213"/>
      <c r="AE17" s="213"/>
      <c r="AF17" s="213"/>
      <c r="AG17" s="213" t="s">
        <v>143</v>
      </c>
      <c r="AH17" s="213">
        <v>5</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56" t="s">
        <v>304</v>
      </c>
      <c r="D18" s="224"/>
      <c r="E18" s="225">
        <v>1</v>
      </c>
      <c r="F18" s="223"/>
      <c r="G18" s="223"/>
      <c r="H18" s="223"/>
      <c r="I18" s="223"/>
      <c r="J18" s="223"/>
      <c r="K18" s="223"/>
      <c r="L18" s="223"/>
      <c r="M18" s="223"/>
      <c r="N18" s="222"/>
      <c r="O18" s="222"/>
      <c r="P18" s="222"/>
      <c r="Q18" s="222"/>
      <c r="R18" s="223"/>
      <c r="S18" s="223"/>
      <c r="T18" s="223"/>
      <c r="U18" s="223"/>
      <c r="V18" s="223"/>
      <c r="W18" s="223"/>
      <c r="X18" s="223"/>
      <c r="Y18" s="223"/>
      <c r="Z18" s="213"/>
      <c r="AA18" s="213"/>
      <c r="AB18" s="213"/>
      <c r="AC18" s="213"/>
      <c r="AD18" s="213"/>
      <c r="AE18" s="213"/>
      <c r="AF18" s="213"/>
      <c r="AG18" s="213" t="s">
        <v>143</v>
      </c>
      <c r="AH18" s="213">
        <v>5</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37">
        <v>6</v>
      </c>
      <c r="B19" s="238" t="s">
        <v>455</v>
      </c>
      <c r="C19" s="255" t="s">
        <v>456</v>
      </c>
      <c r="D19" s="239" t="s">
        <v>228</v>
      </c>
      <c r="E19" s="240">
        <v>1</v>
      </c>
      <c r="F19" s="241"/>
      <c r="G19" s="242">
        <f>ROUND(E19*F19,2)</f>
        <v>0</v>
      </c>
      <c r="H19" s="241"/>
      <c r="I19" s="242">
        <f>ROUND(E19*H19,2)</f>
        <v>0</v>
      </c>
      <c r="J19" s="241"/>
      <c r="K19" s="242">
        <f>ROUND(E19*J19,2)</f>
        <v>0</v>
      </c>
      <c r="L19" s="242">
        <v>21</v>
      </c>
      <c r="M19" s="242">
        <f>G19*(1+L19/100)</f>
        <v>0</v>
      </c>
      <c r="N19" s="240">
        <v>0</v>
      </c>
      <c r="O19" s="240">
        <f>ROUND(E19*N19,2)</f>
        <v>0</v>
      </c>
      <c r="P19" s="240">
        <v>0</v>
      </c>
      <c r="Q19" s="240">
        <f>ROUND(E19*P19,2)</f>
        <v>0</v>
      </c>
      <c r="R19" s="242"/>
      <c r="S19" s="242" t="s">
        <v>229</v>
      </c>
      <c r="T19" s="243" t="s">
        <v>172</v>
      </c>
      <c r="U19" s="223">
        <v>0</v>
      </c>
      <c r="V19" s="223">
        <f>ROUND(E19*U19,2)</f>
        <v>0</v>
      </c>
      <c r="W19" s="223"/>
      <c r="X19" s="223" t="s">
        <v>140</v>
      </c>
      <c r="Y19" s="223" t="s">
        <v>133</v>
      </c>
      <c r="Z19" s="213"/>
      <c r="AA19" s="213"/>
      <c r="AB19" s="213"/>
      <c r="AC19" s="213"/>
      <c r="AD19" s="213"/>
      <c r="AE19" s="213"/>
      <c r="AF19" s="213"/>
      <c r="AG19" s="213" t="s">
        <v>141</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57" t="s">
        <v>453</v>
      </c>
      <c r="D20" s="251"/>
      <c r="E20" s="251"/>
      <c r="F20" s="251"/>
      <c r="G20" s="251"/>
      <c r="H20" s="223"/>
      <c r="I20" s="223"/>
      <c r="J20" s="223"/>
      <c r="K20" s="223"/>
      <c r="L20" s="223"/>
      <c r="M20" s="223"/>
      <c r="N20" s="222"/>
      <c r="O20" s="222"/>
      <c r="P20" s="222"/>
      <c r="Q20" s="222"/>
      <c r="R20" s="223"/>
      <c r="S20" s="223"/>
      <c r="T20" s="223"/>
      <c r="U20" s="223"/>
      <c r="V20" s="223"/>
      <c r="W20" s="223"/>
      <c r="X20" s="223"/>
      <c r="Y20" s="223"/>
      <c r="Z20" s="213"/>
      <c r="AA20" s="213"/>
      <c r="AB20" s="213"/>
      <c r="AC20" s="213"/>
      <c r="AD20" s="213"/>
      <c r="AE20" s="213"/>
      <c r="AF20" s="213"/>
      <c r="AG20" s="213" t="s">
        <v>174</v>
      </c>
      <c r="AH20" s="213"/>
      <c r="AI20" s="213"/>
      <c r="AJ20" s="213"/>
      <c r="AK20" s="213"/>
      <c r="AL20" s="213"/>
      <c r="AM20" s="213"/>
      <c r="AN20" s="213"/>
      <c r="AO20" s="213"/>
      <c r="AP20" s="213"/>
      <c r="AQ20" s="213"/>
      <c r="AR20" s="213"/>
      <c r="AS20" s="213"/>
      <c r="AT20" s="213"/>
      <c r="AU20" s="213"/>
      <c r="AV20" s="213"/>
      <c r="AW20" s="213"/>
      <c r="AX20" s="213"/>
      <c r="AY20" s="213"/>
      <c r="AZ20" s="213"/>
      <c r="BA20" s="252" t="str">
        <f>C20</f>
        <v>Elektrický lineární pohon, 500Nm, 0..10Vdc nebo 0(4)..20mA, 24Vac, ruční ovládání, IP54, pro ventily řady VG7000 a VG9000</v>
      </c>
      <c r="BB20" s="213"/>
      <c r="BC20" s="213"/>
      <c r="BD20" s="213"/>
      <c r="BE20" s="213"/>
      <c r="BF20" s="213"/>
      <c r="BG20" s="213"/>
      <c r="BH20" s="213"/>
    </row>
    <row r="21" spans="1:60" outlineLevel="1" x14ac:dyDescent="0.2">
      <c r="A21" s="237">
        <v>7</v>
      </c>
      <c r="B21" s="238" t="s">
        <v>430</v>
      </c>
      <c r="C21" s="255" t="s">
        <v>431</v>
      </c>
      <c r="D21" s="239" t="s">
        <v>180</v>
      </c>
      <c r="E21" s="240">
        <v>6</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c r="S21" s="242" t="s">
        <v>130</v>
      </c>
      <c r="T21" s="243" t="s">
        <v>172</v>
      </c>
      <c r="U21" s="223">
        <v>0</v>
      </c>
      <c r="V21" s="223">
        <f>ROUND(E21*U21,2)</f>
        <v>0</v>
      </c>
      <c r="W21" s="223"/>
      <c r="X21" s="223" t="s">
        <v>132</v>
      </c>
      <c r="Y21" s="223" t="s">
        <v>133</v>
      </c>
      <c r="Z21" s="213"/>
      <c r="AA21" s="213"/>
      <c r="AB21" s="213"/>
      <c r="AC21" s="213"/>
      <c r="AD21" s="213"/>
      <c r="AE21" s="213"/>
      <c r="AF21" s="213"/>
      <c r="AG21" s="213" t="s">
        <v>134</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56" t="s">
        <v>457</v>
      </c>
      <c r="D22" s="224"/>
      <c r="E22" s="225">
        <v>1</v>
      </c>
      <c r="F22" s="223"/>
      <c r="G22" s="223"/>
      <c r="H22" s="223"/>
      <c r="I22" s="223"/>
      <c r="J22" s="223"/>
      <c r="K22" s="223"/>
      <c r="L22" s="223"/>
      <c r="M22" s="223"/>
      <c r="N22" s="222"/>
      <c r="O22" s="222"/>
      <c r="P22" s="222"/>
      <c r="Q22" s="222"/>
      <c r="R22" s="223"/>
      <c r="S22" s="223"/>
      <c r="T22" s="223"/>
      <c r="U22" s="223"/>
      <c r="V22" s="223"/>
      <c r="W22" s="223"/>
      <c r="X22" s="223"/>
      <c r="Y22" s="223"/>
      <c r="Z22" s="213"/>
      <c r="AA22" s="213"/>
      <c r="AB22" s="213"/>
      <c r="AC22" s="213"/>
      <c r="AD22" s="213"/>
      <c r="AE22" s="213"/>
      <c r="AF22" s="213"/>
      <c r="AG22" s="213" t="s">
        <v>143</v>
      </c>
      <c r="AH22" s="213">
        <v>5</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56" t="s">
        <v>458</v>
      </c>
      <c r="D23" s="224"/>
      <c r="E23" s="225">
        <v>5</v>
      </c>
      <c r="F23" s="223"/>
      <c r="G23" s="223"/>
      <c r="H23" s="223"/>
      <c r="I23" s="223"/>
      <c r="J23" s="223"/>
      <c r="K23" s="223"/>
      <c r="L23" s="223"/>
      <c r="M23" s="223"/>
      <c r="N23" s="222"/>
      <c r="O23" s="222"/>
      <c r="P23" s="222"/>
      <c r="Q23" s="222"/>
      <c r="R23" s="223"/>
      <c r="S23" s="223"/>
      <c r="T23" s="223"/>
      <c r="U23" s="223"/>
      <c r="V23" s="223"/>
      <c r="W23" s="223"/>
      <c r="X23" s="223"/>
      <c r="Y23" s="223"/>
      <c r="Z23" s="213"/>
      <c r="AA23" s="213"/>
      <c r="AB23" s="213"/>
      <c r="AC23" s="213"/>
      <c r="AD23" s="213"/>
      <c r="AE23" s="213"/>
      <c r="AF23" s="213"/>
      <c r="AG23" s="213" t="s">
        <v>143</v>
      </c>
      <c r="AH23" s="213">
        <v>5</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x14ac:dyDescent="0.2">
      <c r="A24" s="227" t="s">
        <v>125</v>
      </c>
      <c r="B24" s="228" t="s">
        <v>95</v>
      </c>
      <c r="C24" s="253" t="s">
        <v>96</v>
      </c>
      <c r="D24" s="229"/>
      <c r="E24" s="230"/>
      <c r="F24" s="231"/>
      <c r="G24" s="231">
        <f>SUMIF(AG25:AG25,"&lt;&gt;NOR",G25:G25)</f>
        <v>0</v>
      </c>
      <c r="H24" s="231"/>
      <c r="I24" s="231">
        <f>SUM(I25:I25)</f>
        <v>0</v>
      </c>
      <c r="J24" s="231"/>
      <c r="K24" s="231">
        <f>SUM(K25:K25)</f>
        <v>0</v>
      </c>
      <c r="L24" s="231"/>
      <c r="M24" s="231">
        <f>SUM(M25:M25)</f>
        <v>0</v>
      </c>
      <c r="N24" s="230"/>
      <c r="O24" s="230">
        <f>SUM(O25:O25)</f>
        <v>0</v>
      </c>
      <c r="P24" s="230"/>
      <c r="Q24" s="230">
        <f>SUM(Q25:Q25)</f>
        <v>0</v>
      </c>
      <c r="R24" s="231"/>
      <c r="S24" s="231"/>
      <c r="T24" s="232"/>
      <c r="U24" s="226"/>
      <c r="V24" s="226">
        <f>SUM(V25:V25)</f>
        <v>0</v>
      </c>
      <c r="W24" s="226"/>
      <c r="X24" s="226"/>
      <c r="Y24" s="226"/>
      <c r="AG24" t="s">
        <v>126</v>
      </c>
    </row>
    <row r="25" spans="1:60" outlineLevel="1" x14ac:dyDescent="0.2">
      <c r="A25" s="237">
        <v>8</v>
      </c>
      <c r="B25" s="238" t="s">
        <v>436</v>
      </c>
      <c r="C25" s="255" t="s">
        <v>437</v>
      </c>
      <c r="D25" s="239" t="s">
        <v>438</v>
      </c>
      <c r="E25" s="240">
        <v>1</v>
      </c>
      <c r="F25" s="241"/>
      <c r="G25" s="242">
        <f>ROUND(E25*F25,2)</f>
        <v>0</v>
      </c>
      <c r="H25" s="241"/>
      <c r="I25" s="242">
        <f>ROUND(E25*H25,2)</f>
        <v>0</v>
      </c>
      <c r="J25" s="241"/>
      <c r="K25" s="242">
        <f>ROUND(E25*J25,2)</f>
        <v>0</v>
      </c>
      <c r="L25" s="242">
        <v>21</v>
      </c>
      <c r="M25" s="242">
        <f>G25*(1+L25/100)</f>
        <v>0</v>
      </c>
      <c r="N25" s="240">
        <v>0</v>
      </c>
      <c r="O25" s="240">
        <f>ROUND(E25*N25,2)</f>
        <v>0</v>
      </c>
      <c r="P25" s="240">
        <v>0</v>
      </c>
      <c r="Q25" s="240">
        <f>ROUND(E25*P25,2)</f>
        <v>0</v>
      </c>
      <c r="R25" s="242"/>
      <c r="S25" s="242" t="s">
        <v>229</v>
      </c>
      <c r="T25" s="243" t="s">
        <v>172</v>
      </c>
      <c r="U25" s="223">
        <v>0</v>
      </c>
      <c r="V25" s="223">
        <f>ROUND(E25*U25,2)</f>
        <v>0</v>
      </c>
      <c r="W25" s="223"/>
      <c r="X25" s="223" t="s">
        <v>132</v>
      </c>
      <c r="Y25" s="223" t="s">
        <v>133</v>
      </c>
      <c r="Z25" s="213"/>
      <c r="AA25" s="213"/>
      <c r="AB25" s="213"/>
      <c r="AC25" s="213"/>
      <c r="AD25" s="213"/>
      <c r="AE25" s="213"/>
      <c r="AF25" s="213"/>
      <c r="AG25" s="213" t="s">
        <v>134</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x14ac:dyDescent="0.2">
      <c r="A26" s="3"/>
      <c r="B26" s="4"/>
      <c r="C26" s="258"/>
      <c r="D26" s="6"/>
      <c r="E26" s="3"/>
      <c r="F26" s="3"/>
      <c r="G26" s="3"/>
      <c r="H26" s="3"/>
      <c r="I26" s="3"/>
      <c r="J26" s="3"/>
      <c r="K26" s="3"/>
      <c r="L26" s="3"/>
      <c r="M26" s="3"/>
      <c r="N26" s="3"/>
      <c r="O26" s="3"/>
      <c r="P26" s="3"/>
      <c r="Q26" s="3"/>
      <c r="R26" s="3"/>
      <c r="S26" s="3"/>
      <c r="T26" s="3"/>
      <c r="U26" s="3"/>
      <c r="V26" s="3"/>
      <c r="W26" s="3"/>
      <c r="X26" s="3"/>
      <c r="Y26" s="3"/>
      <c r="AE26">
        <v>12</v>
      </c>
      <c r="AF26">
        <v>21</v>
      </c>
      <c r="AG26" t="s">
        <v>111</v>
      </c>
    </row>
    <row r="27" spans="1:60" x14ac:dyDescent="0.2">
      <c r="A27" s="216"/>
      <c r="B27" s="217" t="s">
        <v>29</v>
      </c>
      <c r="C27" s="259"/>
      <c r="D27" s="218"/>
      <c r="E27" s="219"/>
      <c r="F27" s="219"/>
      <c r="G27" s="236">
        <f>G8+G24</f>
        <v>0</v>
      </c>
      <c r="H27" s="3"/>
      <c r="I27" s="3"/>
      <c r="J27" s="3"/>
      <c r="K27" s="3"/>
      <c r="L27" s="3"/>
      <c r="M27" s="3"/>
      <c r="N27" s="3"/>
      <c r="O27" s="3"/>
      <c r="P27" s="3"/>
      <c r="Q27" s="3"/>
      <c r="R27" s="3"/>
      <c r="S27" s="3"/>
      <c r="T27" s="3"/>
      <c r="U27" s="3"/>
      <c r="V27" s="3"/>
      <c r="W27" s="3"/>
      <c r="X27" s="3"/>
      <c r="Y27" s="3"/>
      <c r="AE27">
        <f>SUMIF(L7:L25,AE26,G7:G25)</f>
        <v>0</v>
      </c>
      <c r="AF27">
        <f>SUMIF(L7:L25,AF26,G7:G25)</f>
        <v>0</v>
      </c>
      <c r="AG27" t="s">
        <v>296</v>
      </c>
    </row>
    <row r="28" spans="1:60" x14ac:dyDescent="0.2">
      <c r="C28" s="260"/>
      <c r="D28" s="10"/>
      <c r="AG28" t="s">
        <v>297</v>
      </c>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0lYYG222e76ikYScMV5DKFWGSfleLSp5HZyDF7S5bweqsahKkQcivHHSKjKagnmpypGOqE2GVQbark2TRih/A==" saltValue="eTP0WWRqcCnV56FmzRq/Zw==" spinCount="100000" sheet="1" formatRows="0"/>
  <mergeCells count="6">
    <mergeCell ref="A1:G1"/>
    <mergeCell ref="C2:G2"/>
    <mergeCell ref="C3:G3"/>
    <mergeCell ref="C4:G4"/>
    <mergeCell ref="C14:G14"/>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PS02 PS02.1 Pol</vt:lpstr>
      <vt:lpstr>PS02 PS02.2 Pol</vt:lpstr>
      <vt:lpstr>PS02 PS02.3 Pol</vt:lpstr>
      <vt:lpstr>PS02 PS02.4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'PS02 PS02.1 Pol'!Názvy_tisku</vt:lpstr>
      <vt:lpstr>'PS02 PS02.2 Pol'!Názvy_tisku</vt:lpstr>
      <vt:lpstr>'PS02 PS02.3 Pol'!Názvy_tisku</vt:lpstr>
      <vt:lpstr>'PS02 PS02.4 Pol'!Názvy_tisku</vt:lpstr>
      <vt:lpstr>oadresa</vt:lpstr>
      <vt:lpstr>Stavba!Objednatel</vt:lpstr>
      <vt:lpstr>Stavba!Objekt</vt:lpstr>
      <vt:lpstr>'PS02 PS02.1 Pol'!Oblast_tisku</vt:lpstr>
      <vt:lpstr>'PS02 PS02.2 Pol'!Oblast_tisku</vt:lpstr>
      <vt:lpstr>'PS02 PS02.3 Pol'!Oblast_tisku</vt:lpstr>
      <vt:lpstr>'PS02 PS02.4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Šablatúra</dc:creator>
  <cp:lastModifiedBy>Marek Šablatúra</cp:lastModifiedBy>
  <cp:lastPrinted>2025-03-26T15:33:53Z</cp:lastPrinted>
  <dcterms:created xsi:type="dcterms:W3CDTF">2009-04-08T07:15:50Z</dcterms:created>
  <dcterms:modified xsi:type="dcterms:W3CDTF">2025-03-26T15:34:26Z</dcterms:modified>
</cp:coreProperties>
</file>