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15"/>
  </bookViews>
  <sheets>
    <sheet name="Rekapitulace stavby" sheetId="1" r:id="rId1"/>
    <sheet name="Příprava stanovišt" sheetId="2" r:id="rId2"/>
    <sheet name="Vegetační úpravy" sheetId="4" r:id="rId3"/>
    <sheet name="Následná péče..." sheetId="3" r:id="rId4"/>
    <sheet name="VRN - Vedlejší rozpočtové..." sheetId="5" r:id="rId5"/>
  </sheets>
  <externalReferences>
    <externalReference r:id="rId6"/>
  </externalReferences>
  <definedNames>
    <definedName name="_xlnm._FilterDatabase" localSheetId="3" hidden="1">'Následná péče...'!$C$87:$K$175</definedName>
    <definedName name="_xlnm._FilterDatabase" localSheetId="1" hidden="1">'Příprava stanovišt'!$C$79:$K$91</definedName>
    <definedName name="_xlnm._FilterDatabase" localSheetId="2" hidden="1">'Vegetační úpravy'!$C$82:$K$226</definedName>
    <definedName name="_xlnm._FilterDatabase" localSheetId="4" hidden="1">'VRN - Vedlejší rozpočtové...'!$C$79:$K$105</definedName>
    <definedName name="_xlnm.Print_Titles" localSheetId="3">'Následná péče...'!$87:$87</definedName>
    <definedName name="_xlnm.Print_Titles" localSheetId="1">'Příprava stanovišt'!$79:$79</definedName>
    <definedName name="_xlnm.Print_Titles" localSheetId="0">'Rekapitulace stavby'!$52:$52</definedName>
    <definedName name="_xlnm.Print_Titles" localSheetId="2">'Vegetační úpravy'!$82:$82</definedName>
    <definedName name="_xlnm.Print_Titles" localSheetId="4">'VRN - Vedlejší rozpočtové...'!$79:$79</definedName>
    <definedName name="_xlnm.Print_Area" localSheetId="3">'Následná péče...'!$C$4:$K$42,'Následná péče...'!$C$47:$K$67,'Následná péče...'!$C$73:$K$183</definedName>
    <definedName name="_xlnm.Print_Area" localSheetId="1">'Příprava stanovišt'!$C$3:$J$38,'Příprava stanovišt'!$C$44:$J$61,'Příprava stanovišt'!$C$67:$K$91</definedName>
    <definedName name="_xlnm.Print_Area" localSheetId="0">'Rekapitulace stavby'!$D$4:$AO$36,'Rekapitulace stavby'!$C$42:$AQ$58</definedName>
    <definedName name="_xlnm.Print_Area" localSheetId="2">'Vegetační úpravy'!$C$4:$J$39,'Vegetační úpravy'!$C$45:$J$64,'Vegetační úpravy'!$C$70:$K$226</definedName>
    <definedName name="_xlnm.Print_Area" localSheetId="4">'VRN - Vedlejší rozpočtové...'!$C$4:$J$39,'VRN - Vedlejší rozpočtové...'!$C$45:$J$61,'VRN - Vedlejší rozpočtové...'!$C$67:$K$105</definedName>
  </definedNames>
  <calcPr calcId="162913"/>
</workbook>
</file>

<file path=xl/calcChain.xml><?xml version="1.0" encoding="utf-8"?>
<calcChain xmlns="http://schemas.openxmlformats.org/spreadsheetml/2006/main">
  <c r="BK106" i="5" l="1"/>
  <c r="BI106" i="5"/>
  <c r="BH106" i="5"/>
  <c r="BG106" i="5"/>
  <c r="BF106" i="5"/>
  <c r="T106" i="5"/>
  <c r="R106" i="5"/>
  <c r="P106" i="5"/>
  <c r="J106" i="5"/>
  <c r="BE106" i="5" s="1"/>
  <c r="J82" i="5"/>
  <c r="BE82" i="5" s="1"/>
  <c r="BD58" i="1"/>
  <c r="E7" i="5"/>
  <c r="E48" i="5" s="1"/>
  <c r="BK104" i="5"/>
  <c r="BI104" i="5"/>
  <c r="BH104" i="5"/>
  <c r="BG104" i="5"/>
  <c r="BF104" i="5"/>
  <c r="T104" i="5"/>
  <c r="R104" i="5"/>
  <c r="P104" i="5"/>
  <c r="J104" i="5"/>
  <c r="BE104" i="5" s="1"/>
  <c r="BK102" i="5"/>
  <c r="BI102" i="5"/>
  <c r="BH102" i="5"/>
  <c r="BG102" i="5"/>
  <c r="BF102" i="5"/>
  <c r="T102" i="5"/>
  <c r="R102" i="5"/>
  <c r="P102" i="5"/>
  <c r="J102" i="5"/>
  <c r="BE102" i="5" s="1"/>
  <c r="BK100" i="5"/>
  <c r="BI100" i="5"/>
  <c r="BH100" i="5"/>
  <c r="BG100" i="5"/>
  <c r="BF100" i="5"/>
  <c r="T100" i="5"/>
  <c r="R100" i="5"/>
  <c r="P100" i="5"/>
  <c r="J100" i="5"/>
  <c r="BE100" i="5" s="1"/>
  <c r="BK98" i="5"/>
  <c r="BI98" i="5"/>
  <c r="BH98" i="5"/>
  <c r="BG98" i="5"/>
  <c r="BF98" i="5"/>
  <c r="T98" i="5"/>
  <c r="R98" i="5"/>
  <c r="P98" i="5"/>
  <c r="J98" i="5"/>
  <c r="BE98" i="5" s="1"/>
  <c r="BK96" i="5"/>
  <c r="BI96" i="5"/>
  <c r="BH96" i="5"/>
  <c r="BG96" i="5"/>
  <c r="BF96" i="5"/>
  <c r="T96" i="5"/>
  <c r="R96" i="5"/>
  <c r="P96" i="5"/>
  <c r="J96" i="5"/>
  <c r="BE96" i="5" s="1"/>
  <c r="BK94" i="5"/>
  <c r="BI94" i="5"/>
  <c r="BH94" i="5"/>
  <c r="BG94" i="5"/>
  <c r="BF94" i="5"/>
  <c r="T94" i="5"/>
  <c r="R94" i="5"/>
  <c r="P94" i="5"/>
  <c r="J94" i="5"/>
  <c r="BE94" i="5" s="1"/>
  <c r="BK92" i="5"/>
  <c r="BI92" i="5"/>
  <c r="BH92" i="5"/>
  <c r="BG92" i="5"/>
  <c r="BF92" i="5"/>
  <c r="T92" i="5"/>
  <c r="R92" i="5"/>
  <c r="P92" i="5"/>
  <c r="J92" i="5"/>
  <c r="BE92" i="5" s="1"/>
  <c r="BK90" i="5"/>
  <c r="BI90" i="5"/>
  <c r="BH90" i="5"/>
  <c r="BG90" i="5"/>
  <c r="BF90" i="5"/>
  <c r="T90" i="5"/>
  <c r="R90" i="5"/>
  <c r="P90" i="5"/>
  <c r="J90" i="5"/>
  <c r="BE90" i="5" s="1"/>
  <c r="BK88" i="5"/>
  <c r="BI88" i="5"/>
  <c r="BH88" i="5"/>
  <c r="BG88" i="5"/>
  <c r="BF88" i="5"/>
  <c r="T88" i="5"/>
  <c r="R88" i="5"/>
  <c r="P88" i="5"/>
  <c r="J88" i="5"/>
  <c r="BE88" i="5" s="1"/>
  <c r="BK86" i="5"/>
  <c r="BI86" i="5"/>
  <c r="BH86" i="5"/>
  <c r="BG86" i="5"/>
  <c r="BF86" i="5"/>
  <c r="T86" i="5"/>
  <c r="R86" i="5"/>
  <c r="P86" i="5"/>
  <c r="J86" i="5"/>
  <c r="BE86" i="5" s="1"/>
  <c r="BK84" i="5"/>
  <c r="BI84" i="5"/>
  <c r="BH84" i="5"/>
  <c r="BG84" i="5"/>
  <c r="BF84" i="5"/>
  <c r="T84" i="5"/>
  <c r="R84" i="5"/>
  <c r="P84" i="5"/>
  <c r="J84" i="5"/>
  <c r="BE84" i="5" s="1"/>
  <c r="BK82" i="5"/>
  <c r="BI82" i="5"/>
  <c r="BH82" i="5"/>
  <c r="BG82" i="5"/>
  <c r="BF82" i="5"/>
  <c r="T82" i="5"/>
  <c r="R82" i="5"/>
  <c r="P82" i="5"/>
  <c r="J77" i="5"/>
  <c r="J76" i="5"/>
  <c r="F76" i="5"/>
  <c r="J74" i="5"/>
  <c r="F74" i="5"/>
  <c r="E72" i="5"/>
  <c r="J55" i="5"/>
  <c r="J54" i="5"/>
  <c r="F54" i="5"/>
  <c r="F52" i="5"/>
  <c r="E50" i="5"/>
  <c r="J37" i="5"/>
  <c r="J36" i="5"/>
  <c r="J35" i="5"/>
  <c r="J18" i="5"/>
  <c r="E18" i="5"/>
  <c r="F55" i="5" s="1"/>
  <c r="J17" i="5"/>
  <c r="J52" i="5"/>
  <c r="J81" i="5" l="1"/>
  <c r="J80" i="5" s="1"/>
  <c r="AG58" i="1" s="1"/>
  <c r="AN58" i="1" s="1"/>
  <c r="E70" i="5"/>
  <c r="P81" i="5"/>
  <c r="P80" i="5" s="1"/>
  <c r="R81" i="5"/>
  <c r="R80" i="5" s="1"/>
  <c r="F36" i="5"/>
  <c r="T81" i="5"/>
  <c r="T80" i="5" s="1"/>
  <c r="F34" i="5"/>
  <c r="F35" i="5"/>
  <c r="F37" i="5"/>
  <c r="BK81" i="5"/>
  <c r="F33" i="5"/>
  <c r="J33" i="5"/>
  <c r="J34" i="5"/>
  <c r="F77" i="5"/>
  <c r="J60" i="5" l="1"/>
  <c r="BK80" i="5"/>
  <c r="J30" i="5"/>
  <c r="J39" i="5" s="1"/>
  <c r="J59" i="5"/>
  <c r="J177" i="3" l="1"/>
  <c r="P177" i="3"/>
  <c r="R177" i="3"/>
  <c r="T177" i="3"/>
  <c r="BE177" i="3"/>
  <c r="BF177" i="3"/>
  <c r="BG177" i="3"/>
  <c r="BH177" i="3"/>
  <c r="BI177" i="3"/>
  <c r="BK177" i="3"/>
  <c r="J181" i="3"/>
  <c r="BE181" i="3" s="1"/>
  <c r="P181" i="3"/>
  <c r="P176" i="3" s="1"/>
  <c r="R181" i="3"/>
  <c r="R176" i="3" s="1"/>
  <c r="T181" i="3"/>
  <c r="T176" i="3" s="1"/>
  <c r="BF181" i="3"/>
  <c r="BG181" i="3"/>
  <c r="BH181" i="3"/>
  <c r="BI181" i="3"/>
  <c r="BK181" i="3"/>
  <c r="BK176" i="3" s="1"/>
  <c r="J176" i="3" l="1"/>
  <c r="S161" i="4"/>
  <c r="Q161" i="4"/>
  <c r="O161" i="4"/>
  <c r="J161" i="4"/>
  <c r="S160" i="4"/>
  <c r="Q160" i="4"/>
  <c r="O160" i="4"/>
  <c r="J160" i="4"/>
  <c r="S158" i="4"/>
  <c r="Q158" i="4"/>
  <c r="O158" i="4"/>
  <c r="J158" i="4"/>
  <c r="S111" i="4" l="1"/>
  <c r="Q111" i="4"/>
  <c r="O111" i="4"/>
  <c r="J111" i="4"/>
  <c r="S92" i="4"/>
  <c r="Q92" i="4"/>
  <c r="O92" i="4"/>
  <c r="J92" i="4"/>
  <c r="J99" i="4"/>
  <c r="BK226" i="4" l="1"/>
  <c r="BI226" i="4"/>
  <c r="BH226" i="4"/>
  <c r="BG226" i="4"/>
  <c r="BF226" i="4"/>
  <c r="T226" i="4"/>
  <c r="R226" i="4"/>
  <c r="P226" i="4"/>
  <c r="J226" i="4"/>
  <c r="BE226" i="4" s="1"/>
  <c r="S205" i="4" l="1"/>
  <c r="Q205" i="4"/>
  <c r="O205" i="4"/>
  <c r="J205" i="4"/>
  <c r="BK203" i="4"/>
  <c r="BI203" i="4"/>
  <c r="BH203" i="4"/>
  <c r="BG203" i="4"/>
  <c r="BF203" i="4"/>
  <c r="T203" i="4"/>
  <c r="R203" i="4"/>
  <c r="P203" i="4"/>
  <c r="J203" i="4"/>
  <c r="BE203" i="4" s="1"/>
  <c r="S207" i="4" l="1"/>
  <c r="Q207" i="4"/>
  <c r="O207" i="4"/>
  <c r="J207" i="4"/>
  <c r="S202" i="4"/>
  <c r="Q202" i="4"/>
  <c r="O202" i="4"/>
  <c r="J202" i="4"/>
  <c r="S200" i="4"/>
  <c r="Q200" i="4"/>
  <c r="O200" i="4"/>
  <c r="J200" i="4"/>
  <c r="BK86" i="2"/>
  <c r="BI86" i="2"/>
  <c r="BH86" i="2"/>
  <c r="BG86" i="2"/>
  <c r="BF86" i="2"/>
  <c r="T86" i="2"/>
  <c r="R86" i="2"/>
  <c r="P86" i="2"/>
  <c r="J86" i="2"/>
  <c r="BE86" i="2" s="1"/>
  <c r="BK124" i="2"/>
  <c r="BI124" i="2"/>
  <c r="BH124" i="2"/>
  <c r="BG124" i="2"/>
  <c r="BF124" i="2"/>
  <c r="T124" i="2"/>
  <c r="R124" i="2"/>
  <c r="P124" i="2"/>
  <c r="J124" i="2"/>
  <c r="BE124" i="2" s="1"/>
  <c r="J197" i="4" l="1"/>
  <c r="S165" i="4"/>
  <c r="Q165" i="4"/>
  <c r="O165" i="4"/>
  <c r="J165" i="4"/>
  <c r="S168" i="4"/>
  <c r="Q168" i="4"/>
  <c r="O168" i="4"/>
  <c r="J168" i="4"/>
  <c r="S167" i="4"/>
  <c r="Q167" i="4"/>
  <c r="O167" i="4"/>
  <c r="J167" i="4"/>
  <c r="J155" i="4"/>
  <c r="O155" i="4"/>
  <c r="Q155" i="4"/>
  <c r="S155" i="4"/>
  <c r="S109" i="4"/>
  <c r="Q109" i="4"/>
  <c r="O109" i="4"/>
  <c r="J109" i="4"/>
  <c r="S108" i="4"/>
  <c r="Q108" i="4"/>
  <c r="O108" i="4"/>
  <c r="J108" i="4"/>
  <c r="S107" i="4"/>
  <c r="Q107" i="4"/>
  <c r="O107" i="4"/>
  <c r="J107" i="4"/>
  <c r="S106" i="4"/>
  <c r="Q106" i="4"/>
  <c r="O106" i="4"/>
  <c r="J106" i="4"/>
  <c r="S105" i="4"/>
  <c r="Q105" i="4"/>
  <c r="O105" i="4"/>
  <c r="J105" i="4"/>
  <c r="BJ122" i="2"/>
  <c r="BH122" i="2"/>
  <c r="BG122" i="2"/>
  <c r="BF122" i="2"/>
  <c r="BE122" i="2"/>
  <c r="T122" i="2"/>
  <c r="R122" i="2"/>
  <c r="P122" i="2"/>
  <c r="J122" i="2"/>
  <c r="BD122" i="2" s="1"/>
  <c r="BJ120" i="2"/>
  <c r="BH120" i="2"/>
  <c r="BG120" i="2"/>
  <c r="BF120" i="2"/>
  <c r="BE120" i="2"/>
  <c r="T120" i="2"/>
  <c r="R120" i="2"/>
  <c r="P120" i="2"/>
  <c r="J120" i="2"/>
  <c r="BD120" i="2" s="1"/>
  <c r="BJ118" i="2"/>
  <c r="BH118" i="2"/>
  <c r="BG118" i="2"/>
  <c r="BF118" i="2"/>
  <c r="BE118" i="2"/>
  <c r="T118" i="2"/>
  <c r="R118" i="2"/>
  <c r="P118" i="2"/>
  <c r="J118" i="2"/>
  <c r="BD118" i="2" s="1"/>
  <c r="BJ116" i="2"/>
  <c r="BH116" i="2"/>
  <c r="BG116" i="2"/>
  <c r="BF116" i="2"/>
  <c r="BE116" i="2"/>
  <c r="T116" i="2"/>
  <c r="R116" i="2"/>
  <c r="P116" i="2"/>
  <c r="J116" i="2"/>
  <c r="BD116" i="2" s="1"/>
  <c r="BJ114" i="2"/>
  <c r="BH114" i="2"/>
  <c r="BG114" i="2"/>
  <c r="BF114" i="2"/>
  <c r="BE114" i="2"/>
  <c r="T114" i="2"/>
  <c r="R114" i="2"/>
  <c r="P114" i="2"/>
  <c r="J114" i="2"/>
  <c r="BD114" i="2" s="1"/>
  <c r="BJ112" i="2"/>
  <c r="BH112" i="2"/>
  <c r="BG112" i="2"/>
  <c r="BF112" i="2"/>
  <c r="BE112" i="2"/>
  <c r="T112" i="2"/>
  <c r="R112" i="2"/>
  <c r="P112" i="2"/>
  <c r="J112" i="2"/>
  <c r="BD112" i="2" s="1"/>
  <c r="BJ110" i="2"/>
  <c r="BH110" i="2"/>
  <c r="BG110" i="2"/>
  <c r="BF110" i="2"/>
  <c r="BE110" i="2"/>
  <c r="T110" i="2"/>
  <c r="R110" i="2"/>
  <c r="P110" i="2"/>
  <c r="J110" i="2"/>
  <c r="BD110" i="2" s="1"/>
  <c r="BJ108" i="2"/>
  <c r="BH108" i="2"/>
  <c r="BG108" i="2"/>
  <c r="BF108" i="2"/>
  <c r="BE108" i="2"/>
  <c r="T108" i="2"/>
  <c r="R108" i="2"/>
  <c r="P108" i="2"/>
  <c r="J108" i="2"/>
  <c r="BD108" i="2" s="1"/>
  <c r="BJ106" i="2"/>
  <c r="BH106" i="2"/>
  <c r="BG106" i="2"/>
  <c r="BF106" i="2"/>
  <c r="BE106" i="2"/>
  <c r="T106" i="2"/>
  <c r="R106" i="2"/>
  <c r="P106" i="2"/>
  <c r="J106" i="2"/>
  <c r="BD106" i="2" s="1"/>
  <c r="BJ104" i="2"/>
  <c r="BH104" i="2"/>
  <c r="BG104" i="2"/>
  <c r="BF104" i="2"/>
  <c r="BE104" i="2"/>
  <c r="T104" i="2"/>
  <c r="R104" i="2"/>
  <c r="P104" i="2"/>
  <c r="J104" i="2"/>
  <c r="BD104" i="2" s="1"/>
  <c r="BJ102" i="2"/>
  <c r="BH102" i="2"/>
  <c r="BG102" i="2"/>
  <c r="BF102" i="2"/>
  <c r="BE102" i="2"/>
  <c r="T102" i="2"/>
  <c r="R102" i="2"/>
  <c r="P102" i="2"/>
  <c r="J102" i="2"/>
  <c r="BD102" i="2" s="1"/>
  <c r="BJ100" i="2"/>
  <c r="BH100" i="2"/>
  <c r="BG100" i="2"/>
  <c r="BF100" i="2"/>
  <c r="BE100" i="2"/>
  <c r="T100" i="2"/>
  <c r="R100" i="2"/>
  <c r="P100" i="2"/>
  <c r="J100" i="2"/>
  <c r="BD100" i="2" s="1"/>
  <c r="BJ98" i="2"/>
  <c r="BH98" i="2"/>
  <c r="BG98" i="2"/>
  <c r="BF98" i="2"/>
  <c r="BE98" i="2"/>
  <c r="T98" i="2"/>
  <c r="R98" i="2"/>
  <c r="P98" i="2"/>
  <c r="J98" i="2"/>
  <c r="BD98" i="2" s="1"/>
  <c r="BJ96" i="2"/>
  <c r="BH96" i="2"/>
  <c r="BG96" i="2"/>
  <c r="BF96" i="2"/>
  <c r="BE96" i="2"/>
  <c r="T96" i="2"/>
  <c r="R96" i="2"/>
  <c r="P96" i="2"/>
  <c r="J96" i="2"/>
  <c r="BD96" i="2" s="1"/>
  <c r="BJ94" i="2"/>
  <c r="BH94" i="2"/>
  <c r="BG94" i="2"/>
  <c r="BF94" i="2"/>
  <c r="BE94" i="2"/>
  <c r="T94" i="2"/>
  <c r="R94" i="2"/>
  <c r="P94" i="2"/>
  <c r="J94" i="2"/>
  <c r="BD94" i="2" s="1"/>
  <c r="BJ92" i="2" l="1"/>
  <c r="BH92" i="2"/>
  <c r="BG92" i="2"/>
  <c r="BF92" i="2"/>
  <c r="BE92" i="2"/>
  <c r="T92" i="2"/>
  <c r="R92" i="2"/>
  <c r="P92" i="2"/>
  <c r="J92" i="2"/>
  <c r="BJ87" i="2"/>
  <c r="T87" i="2"/>
  <c r="R87" i="2"/>
  <c r="P87" i="2"/>
  <c r="BD92" i="2" l="1"/>
  <c r="J90" i="2" l="1"/>
  <c r="J88" i="2"/>
  <c r="J87" i="2" s="1"/>
  <c r="J60" i="2" s="1"/>
  <c r="J84" i="2"/>
  <c r="BJ83" i="2"/>
  <c r="BH83" i="2"/>
  <c r="BG83" i="2"/>
  <c r="BF83" i="2"/>
  <c r="BE83" i="2"/>
  <c r="T83" i="2"/>
  <c r="R83" i="2"/>
  <c r="P83" i="2"/>
  <c r="J83" i="2"/>
  <c r="BD83" i="2" s="1"/>
  <c r="P81" i="2" l="1"/>
  <c r="P80" i="2" s="1"/>
  <c r="R81" i="2"/>
  <c r="R80" i="2" s="1"/>
  <c r="T81" i="2"/>
  <c r="T80" i="2" s="1"/>
  <c r="P82" i="2"/>
  <c r="R82" i="2"/>
  <c r="T82" i="2"/>
  <c r="AZ55" i="1" l="1"/>
  <c r="AV55" i="1"/>
  <c r="AU55" i="1"/>
  <c r="S225" i="4"/>
  <c r="Q225" i="4"/>
  <c r="O225" i="4"/>
  <c r="J225" i="4"/>
  <c r="S224" i="4"/>
  <c r="Q224" i="4"/>
  <c r="O224" i="4"/>
  <c r="J224" i="4"/>
  <c r="S223" i="4"/>
  <c r="Q223" i="4"/>
  <c r="O223" i="4"/>
  <c r="J223" i="4"/>
  <c r="S222" i="4"/>
  <c r="Q222" i="4"/>
  <c r="O222" i="4"/>
  <c r="J222" i="4"/>
  <c r="Q218" i="4"/>
  <c r="S217" i="4"/>
  <c r="Q217" i="4"/>
  <c r="O217" i="4"/>
  <c r="J217" i="4"/>
  <c r="S216" i="4"/>
  <c r="Q216" i="4"/>
  <c r="O216" i="4"/>
  <c r="J216" i="4"/>
  <c r="S214" i="4"/>
  <c r="Q214" i="4"/>
  <c r="O214" i="4"/>
  <c r="J214" i="4"/>
  <c r="S213" i="4"/>
  <c r="Q213" i="4"/>
  <c r="O213" i="4"/>
  <c r="J213" i="4"/>
  <c r="S211" i="4"/>
  <c r="Q211" i="4"/>
  <c r="O211" i="4"/>
  <c r="J211" i="4"/>
  <c r="S209" i="4"/>
  <c r="Q209" i="4"/>
  <c r="O209" i="4"/>
  <c r="J209" i="4"/>
  <c r="S195" i="4"/>
  <c r="Q195" i="4"/>
  <c r="O195" i="4"/>
  <c r="J195" i="4"/>
  <c r="S192" i="4"/>
  <c r="Q192" i="4"/>
  <c r="O192" i="4"/>
  <c r="J192" i="4"/>
  <c r="S190" i="4"/>
  <c r="Q190" i="4"/>
  <c r="O190" i="4"/>
  <c r="J190" i="4"/>
  <c r="S185" i="4"/>
  <c r="Q185" i="4"/>
  <c r="O185" i="4"/>
  <c r="J185" i="4"/>
  <c r="S183" i="4"/>
  <c r="Q183" i="4"/>
  <c r="O183" i="4"/>
  <c r="J183" i="4"/>
  <c r="S180" i="4"/>
  <c r="Q180" i="4"/>
  <c r="O180" i="4"/>
  <c r="J180" i="4"/>
  <c r="S177" i="4"/>
  <c r="Q177" i="4"/>
  <c r="O177" i="4"/>
  <c r="J177" i="4"/>
  <c r="S176" i="4"/>
  <c r="Q176" i="4"/>
  <c r="O176" i="4"/>
  <c r="J176" i="4"/>
  <c r="S174" i="4"/>
  <c r="Q174" i="4"/>
  <c r="O174" i="4"/>
  <c r="J174" i="4"/>
  <c r="S172" i="4"/>
  <c r="Q172" i="4"/>
  <c r="O172" i="4"/>
  <c r="J172" i="4"/>
  <c r="S170" i="4"/>
  <c r="Q170" i="4"/>
  <c r="O170" i="4"/>
  <c r="J170" i="4"/>
  <c r="S162" i="4"/>
  <c r="Q162" i="4"/>
  <c r="O162" i="4"/>
  <c r="J162" i="4"/>
  <c r="S153" i="4"/>
  <c r="Q153" i="4"/>
  <c r="O153" i="4"/>
  <c r="J153" i="4"/>
  <c r="S148" i="4"/>
  <c r="Q148" i="4"/>
  <c r="O148" i="4"/>
  <c r="J148" i="4"/>
  <c r="S147" i="4"/>
  <c r="Q147" i="4"/>
  <c r="O147" i="4"/>
  <c r="J147" i="4"/>
  <c r="S143" i="4"/>
  <c r="Q143" i="4"/>
  <c r="O143" i="4"/>
  <c r="J143" i="4"/>
  <c r="S142" i="4"/>
  <c r="Q142" i="4"/>
  <c r="O142" i="4"/>
  <c r="J142" i="4"/>
  <c r="S138" i="4"/>
  <c r="Q138" i="4"/>
  <c r="O138" i="4"/>
  <c r="J138" i="4"/>
  <c r="S137" i="4"/>
  <c r="Q137" i="4"/>
  <c r="O137" i="4"/>
  <c r="J137" i="4"/>
  <c r="S134" i="4"/>
  <c r="Q134" i="4"/>
  <c r="O134" i="4"/>
  <c r="J134" i="4"/>
  <c r="S133" i="4"/>
  <c r="Q133" i="4"/>
  <c r="O133" i="4"/>
  <c r="J133" i="4"/>
  <c r="S131" i="4"/>
  <c r="Q131" i="4"/>
  <c r="O131" i="4"/>
  <c r="J131" i="4"/>
  <c r="S129" i="4"/>
  <c r="Q129" i="4"/>
  <c r="O129" i="4"/>
  <c r="J129" i="4"/>
  <c r="S127" i="4"/>
  <c r="Q127" i="4"/>
  <c r="O127" i="4"/>
  <c r="J127" i="4"/>
  <c r="S125" i="4"/>
  <c r="Q125" i="4"/>
  <c r="O125" i="4"/>
  <c r="J125" i="4"/>
  <c r="S123" i="4"/>
  <c r="Q123" i="4"/>
  <c r="O123" i="4"/>
  <c r="J123" i="4"/>
  <c r="S121" i="4"/>
  <c r="Q121" i="4"/>
  <c r="O121" i="4"/>
  <c r="J121" i="4"/>
  <c r="S119" i="4"/>
  <c r="Q119" i="4"/>
  <c r="O119" i="4"/>
  <c r="J119" i="4"/>
  <c r="S118" i="4"/>
  <c r="Q118" i="4"/>
  <c r="O118" i="4"/>
  <c r="J118" i="4"/>
  <c r="S117" i="4"/>
  <c r="Q117" i="4"/>
  <c r="O117" i="4"/>
  <c r="J117" i="4"/>
  <c r="S115" i="4"/>
  <c r="Q115" i="4"/>
  <c r="O115" i="4"/>
  <c r="J115" i="4"/>
  <c r="S112" i="4"/>
  <c r="Q112" i="4"/>
  <c r="O112" i="4"/>
  <c r="J112" i="4"/>
  <c r="S104" i="4"/>
  <c r="Q104" i="4"/>
  <c r="O104" i="4"/>
  <c r="J104" i="4"/>
  <c r="J103" i="4"/>
  <c r="J100" i="4"/>
  <c r="J98" i="4"/>
  <c r="J96" i="4"/>
  <c r="J94" i="4"/>
  <c r="S89" i="4"/>
  <c r="Q89" i="4"/>
  <c r="O89" i="4"/>
  <c r="J89" i="4"/>
  <c r="S87" i="4"/>
  <c r="Q87" i="4"/>
  <c r="O87" i="4"/>
  <c r="J87" i="4"/>
  <c r="S85" i="4"/>
  <c r="Q85" i="4"/>
  <c r="O85" i="4"/>
  <c r="J85" i="4"/>
  <c r="F37" i="4"/>
  <c r="J80" i="4"/>
  <c r="J79" i="4"/>
  <c r="F79" i="4"/>
  <c r="F77" i="4"/>
  <c r="E75" i="4"/>
  <c r="J55" i="4"/>
  <c r="J54" i="4"/>
  <c r="F52" i="4"/>
  <c r="E50" i="4"/>
  <c r="J37" i="4"/>
  <c r="J36" i="4"/>
  <c r="J35" i="4"/>
  <c r="J18" i="4"/>
  <c r="E18" i="4"/>
  <c r="F55" i="4" s="1"/>
  <c r="J17" i="4"/>
  <c r="J12" i="4"/>
  <c r="J77" i="4" s="1"/>
  <c r="E7" i="4"/>
  <c r="E73" i="4" s="1"/>
  <c r="J110" i="4" l="1"/>
  <c r="J84" i="4"/>
  <c r="J60" i="4" s="1"/>
  <c r="J164" i="4"/>
  <c r="J62" i="4" s="1"/>
  <c r="F36" i="4"/>
  <c r="Q199" i="4"/>
  <c r="J218" i="4"/>
  <c r="Q84" i="4"/>
  <c r="O164" i="4"/>
  <c r="S164" i="4"/>
  <c r="F35" i="4"/>
  <c r="Q164" i="4"/>
  <c r="O218" i="4"/>
  <c r="J61" i="4"/>
  <c r="Q110" i="4"/>
  <c r="S199" i="4"/>
  <c r="S218" i="4"/>
  <c r="O84" i="4"/>
  <c r="J34" i="4"/>
  <c r="O199" i="4"/>
  <c r="S84" i="4"/>
  <c r="S110" i="4"/>
  <c r="O110" i="4"/>
  <c r="F80" i="4"/>
  <c r="E48" i="4"/>
  <c r="F34" i="4"/>
  <c r="J52" i="4"/>
  <c r="BK173" i="3"/>
  <c r="BI173" i="3"/>
  <c r="BH173" i="3"/>
  <c r="BG173" i="3"/>
  <c r="BF173" i="3"/>
  <c r="T173" i="3"/>
  <c r="R173" i="3"/>
  <c r="P173" i="3"/>
  <c r="J173" i="3"/>
  <c r="BE173" i="3" s="1"/>
  <c r="BK171" i="3"/>
  <c r="BI171" i="3"/>
  <c r="BH171" i="3"/>
  <c r="BG171" i="3"/>
  <c r="BF171" i="3"/>
  <c r="T171" i="3"/>
  <c r="R171" i="3"/>
  <c r="P171" i="3"/>
  <c r="J171" i="3"/>
  <c r="BE171" i="3" s="1"/>
  <c r="H170" i="3"/>
  <c r="H162" i="3" s="1"/>
  <c r="BI162" i="3"/>
  <c r="BH162" i="3"/>
  <c r="BG162" i="3"/>
  <c r="BF162" i="3"/>
  <c r="J199" i="4" l="1"/>
  <c r="J63" i="4" s="1"/>
  <c r="S83" i="4"/>
  <c r="O83" i="4"/>
  <c r="Q83" i="4"/>
  <c r="F33" i="4"/>
  <c r="R162" i="3"/>
  <c r="P162" i="3"/>
  <c r="J162" i="3"/>
  <c r="BE162" i="3" s="1"/>
  <c r="BK162" i="3"/>
  <c r="T162" i="3"/>
  <c r="F76" i="2"/>
  <c r="BK117" i="3"/>
  <c r="BI117" i="3"/>
  <c r="BH117" i="3"/>
  <c r="BG117" i="3"/>
  <c r="BF117" i="3"/>
  <c r="T117" i="3"/>
  <c r="R117" i="3"/>
  <c r="P117" i="3"/>
  <c r="J117" i="3"/>
  <c r="BE117" i="3" s="1"/>
  <c r="BK112" i="3"/>
  <c r="BI112" i="3"/>
  <c r="BH112" i="3"/>
  <c r="BG112" i="3"/>
  <c r="BF112" i="3"/>
  <c r="T112" i="3"/>
  <c r="R112" i="3"/>
  <c r="P112" i="3"/>
  <c r="J112" i="3"/>
  <c r="BE112" i="3" s="1"/>
  <c r="BF120" i="3"/>
  <c r="BG120" i="3"/>
  <c r="BH120" i="3"/>
  <c r="BI120" i="3"/>
  <c r="BK108" i="3"/>
  <c r="BI108" i="3"/>
  <c r="BH108" i="3"/>
  <c r="BG108" i="3"/>
  <c r="BF108" i="3"/>
  <c r="T108" i="3"/>
  <c r="R108" i="3"/>
  <c r="P108" i="3"/>
  <c r="J108" i="3"/>
  <c r="BE108" i="3" s="1"/>
  <c r="J85" i="2"/>
  <c r="BJ82" i="2"/>
  <c r="BH82" i="2"/>
  <c r="BG82" i="2"/>
  <c r="BF82" i="2"/>
  <c r="BE82" i="2"/>
  <c r="J82" i="2"/>
  <c r="J81" i="2" l="1"/>
  <c r="J83" i="4"/>
  <c r="AG56" i="1" s="1"/>
  <c r="J80" i="2"/>
  <c r="BD82" i="2"/>
  <c r="J66" i="3"/>
  <c r="J59" i="4" l="1"/>
  <c r="J30" i="4"/>
  <c r="J33" i="4" s="1"/>
  <c r="J39" i="4" s="1"/>
  <c r="BK142" i="3" l="1"/>
  <c r="BI142" i="3"/>
  <c r="BH142" i="3"/>
  <c r="BG142" i="3"/>
  <c r="BF142" i="3"/>
  <c r="T142" i="3"/>
  <c r="R142" i="3"/>
  <c r="P142" i="3"/>
  <c r="J142" i="3"/>
  <c r="BE142" i="3" s="1"/>
  <c r="H132" i="3"/>
  <c r="H120" i="3" s="1"/>
  <c r="R120" i="3" l="1"/>
  <c r="BK120" i="3"/>
  <c r="J120" i="3"/>
  <c r="BE120" i="3" s="1"/>
  <c r="P120" i="3"/>
  <c r="T120" i="3"/>
  <c r="J39" i="3" l="1"/>
  <c r="AY58" i="1" s="1"/>
  <c r="J38" i="3"/>
  <c r="J37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03" i="3"/>
  <c r="BH103" i="3"/>
  <c r="BG103" i="3"/>
  <c r="BF103" i="3"/>
  <c r="T103" i="3"/>
  <c r="R103" i="3"/>
  <c r="P103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J85" i="3"/>
  <c r="J84" i="3"/>
  <c r="F84" i="3"/>
  <c r="F82" i="3"/>
  <c r="E80" i="3"/>
  <c r="J59" i="3"/>
  <c r="J58" i="3"/>
  <c r="F58" i="3"/>
  <c r="F56" i="3"/>
  <c r="E54" i="3"/>
  <c r="J20" i="3"/>
  <c r="E20" i="3"/>
  <c r="F59" i="3" s="1"/>
  <c r="J19" i="3"/>
  <c r="J14" i="3"/>
  <c r="E7" i="3"/>
  <c r="E50" i="3" s="1"/>
  <c r="J36" i="2"/>
  <c r="J35" i="2"/>
  <c r="AY56" i="1" s="1"/>
  <c r="J34" i="2"/>
  <c r="J77" i="2"/>
  <c r="J76" i="2"/>
  <c r="F74" i="2"/>
  <c r="E72" i="2"/>
  <c r="J54" i="2"/>
  <c r="J53" i="2"/>
  <c r="F53" i="2"/>
  <c r="F51" i="2"/>
  <c r="E49" i="2"/>
  <c r="J17" i="2"/>
  <c r="E17" i="2"/>
  <c r="F77" i="2" s="1"/>
  <c r="J16" i="2"/>
  <c r="J11" i="2"/>
  <c r="J74" i="2" s="1"/>
  <c r="E6" i="2"/>
  <c r="E70" i="2" s="1"/>
  <c r="L50" i="1"/>
  <c r="AM50" i="1"/>
  <c r="AM49" i="1"/>
  <c r="L49" i="1"/>
  <c r="AM47" i="1"/>
  <c r="L47" i="1"/>
  <c r="L45" i="1"/>
  <c r="J133" i="3"/>
  <c r="BK96" i="3"/>
  <c r="J96" i="3"/>
  <c r="BK159" i="3"/>
  <c r="J156" i="3"/>
  <c r="J159" i="3"/>
  <c r="BK138" i="3"/>
  <c r="BK94" i="3"/>
  <c r="BK90" i="3"/>
  <c r="J90" i="3"/>
  <c r="J141" i="3"/>
  <c r="J103" i="3"/>
  <c r="J94" i="3"/>
  <c r="BK145" i="3"/>
  <c r="BK135" i="3"/>
  <c r="J135" i="3"/>
  <c r="BK156" i="3"/>
  <c r="BK151" i="3"/>
  <c r="J151" i="3"/>
  <c r="BK103" i="3"/>
  <c r="BK141" i="3"/>
  <c r="J138" i="3"/>
  <c r="J145" i="3"/>
  <c r="BK133" i="3"/>
  <c r="AX57" i="1" l="1"/>
  <c r="AW58" i="1"/>
  <c r="AY57" i="1"/>
  <c r="AX58" i="1"/>
  <c r="J89" i="3"/>
  <c r="AX56" i="1"/>
  <c r="AY55" i="1"/>
  <c r="J144" i="3"/>
  <c r="F36" i="2"/>
  <c r="BD56" i="1" s="1"/>
  <c r="R144" i="3"/>
  <c r="BK89" i="3"/>
  <c r="T89" i="3"/>
  <c r="R89" i="3"/>
  <c r="P144" i="3"/>
  <c r="P89" i="3"/>
  <c r="AU58" i="1" s="1"/>
  <c r="T144" i="3"/>
  <c r="BJ81" i="2"/>
  <c r="BK144" i="3"/>
  <c r="E76" i="3"/>
  <c r="F85" i="3"/>
  <c r="J56" i="3"/>
  <c r="BE135" i="3"/>
  <c r="BE159" i="3"/>
  <c r="BE133" i="3"/>
  <c r="BE90" i="3"/>
  <c r="BE156" i="3"/>
  <c r="BE103" i="3"/>
  <c r="BE138" i="3"/>
  <c r="BE141" i="3"/>
  <c r="BE145" i="3"/>
  <c r="BE94" i="3"/>
  <c r="BE96" i="3"/>
  <c r="BE151" i="3"/>
  <c r="F54" i="2"/>
  <c r="J51" i="2"/>
  <c r="E47" i="2"/>
  <c r="F38" i="3"/>
  <c r="F35" i="2"/>
  <c r="F37" i="3"/>
  <c r="F39" i="3"/>
  <c r="J36" i="3"/>
  <c r="AV58" i="1" s="1"/>
  <c r="AT58" i="1" s="1"/>
  <c r="F36" i="3"/>
  <c r="AS54" i="1"/>
  <c r="F34" i="2"/>
  <c r="F33" i="2"/>
  <c r="J33" i="2"/>
  <c r="BD57" i="1" l="1"/>
  <c r="BC58" i="1"/>
  <c r="BB57" i="1"/>
  <c r="BA58" i="1"/>
  <c r="BC57" i="1"/>
  <c r="BB58" i="1"/>
  <c r="BA57" i="1"/>
  <c r="AZ58" i="1"/>
  <c r="J65" i="3"/>
  <c r="J88" i="3"/>
  <c r="AW56" i="1"/>
  <c r="AX55" i="1"/>
  <c r="BA56" i="1"/>
  <c r="BB55" i="1"/>
  <c r="BB56" i="1"/>
  <c r="BC55" i="1"/>
  <c r="BC56" i="1"/>
  <c r="BD55" i="1"/>
  <c r="AW57" i="1"/>
  <c r="J64" i="3"/>
  <c r="J59" i="2"/>
  <c r="P88" i="3"/>
  <c r="AU57" i="1" s="1"/>
  <c r="BD54" i="1"/>
  <c r="W33" i="1" s="1"/>
  <c r="AU56" i="1"/>
  <c r="BJ80" i="2"/>
  <c r="BK88" i="3"/>
  <c r="R88" i="3"/>
  <c r="T88" i="3"/>
  <c r="F35" i="3"/>
  <c r="AZ57" i="1" s="1"/>
  <c r="F32" i="2"/>
  <c r="AZ56" i="1" l="1"/>
  <c r="BA55" i="1"/>
  <c r="J63" i="3"/>
  <c r="J58" i="2"/>
  <c r="AG55" i="1" s="1"/>
  <c r="AU54" i="1"/>
  <c r="J29" i="2"/>
  <c r="BC54" i="1"/>
  <c r="W32" i="1" s="1"/>
  <c r="BA54" i="1"/>
  <c r="J32" i="3"/>
  <c r="BB54" i="1"/>
  <c r="AX54" i="1" s="1"/>
  <c r="AN55" i="1" l="1"/>
  <c r="AG57" i="1"/>
  <c r="AG54" i="1" s="1"/>
  <c r="J35" i="3"/>
  <c r="AV57" i="1" s="1"/>
  <c r="AT57" i="1" s="1"/>
  <c r="J32" i="2"/>
  <c r="AN56" i="1"/>
  <c r="AW54" i="1"/>
  <c r="AZ54" i="1"/>
  <c r="W31" i="1"/>
  <c r="AY54" i="1"/>
  <c r="AV56" i="1" l="1"/>
  <c r="AT56" i="1" s="1"/>
  <c r="AW55" i="1"/>
  <c r="AT55" i="1" s="1"/>
  <c r="AN57" i="1"/>
  <c r="AN54" i="1" s="1"/>
  <c r="AK26" i="1"/>
  <c r="AK29" i="1" s="1"/>
  <c r="J41" i="3"/>
  <c r="J38" i="2"/>
  <c r="AV54" i="1"/>
  <c r="AK35" i="1" l="1"/>
  <c r="AT54" i="1"/>
</calcChain>
</file>

<file path=xl/sharedStrings.xml><?xml version="1.0" encoding="utf-8"?>
<sst xmlns="http://schemas.openxmlformats.org/spreadsheetml/2006/main" count="2768" uniqueCount="554">
  <si>
    <t>Export Komplet</t>
  </si>
  <si>
    <t>VZ</t>
  </si>
  <si>
    <t>2.0</t>
  </si>
  <si>
    <t/>
  </si>
  <si>
    <t>False</t>
  </si>
  <si>
    <t>{a7b8c839-1bbb-439b-9e31-c75132d27087}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</si>
  <si>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</si>
  <si>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</si>
  <si>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</si>
  <si>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</si>
  <si>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</si>
  <si>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</si>
  <si>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</si>
  <si>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</si>
  <si>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</si>
  <si>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</si>
  <si>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</si>
  <si>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</si>
  <si>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</si>
  <si>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</si>
  <si>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</si>
  <si>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</si>
  <si>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</si>
  <si>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</si>
  <si>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</si>
  <si>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Eva Wagnerová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</si>
  <si>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</si>
  <si>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</si>
  <si>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</si>
  <si>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</si>
  <si>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</si>
  <si>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</si>
  <si>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</si>
  <si>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</si>
  <si>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</si>
  <si>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</si>
  <si>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</si>
  <si>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</si>
  <si>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</si>
  <si>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</si>
  <si>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</si>
  <si>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</si>
  <si>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</si>
  <si>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</si>
  <si>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</si>
  <si>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</si>
  <si>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</si>
  <si>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</si>
  <si>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</si>
  <si>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</si>
  <si>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</si>
  <si>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</si>
  <si>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</si>
  <si>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</si>
  <si>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</si>
  <si>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</si>
  <si>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</si>
  <si>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</si>
  <si>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</si>
  <si>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</si>
  <si>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</si>
  <si>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</si>
  <si>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</si>
  <si>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</si>
  <si>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</si>
  <si>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</si>
  <si>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</si>
  <si>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</si>
  <si>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</si>
  <si>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{93511863-3de3-4eb4-b964-56f74a46c28c}</t>
  </si>
  <si>
    <t>2</t>
  </si>
  <si>
    <t>/</t>
  </si>
  <si>
    <t>Soupis</t>
  </si>
  <si>
    <t>###NOINSERT###</t>
  </si>
  <si>
    <t>Následná péče (5 let)</t>
  </si>
  <si>
    <t>{b50ebd3e-c3f6-4e42-ace6-363d3dddbf2f}</t>
  </si>
  <si>
    <t>ornice_svah_pl</t>
  </si>
  <si>
    <t>6676</t>
  </si>
  <si>
    <t>KRYCÍ LIST SOUPISU PRACÍ</t>
  </si>
  <si>
    <t>tráv_luč_rovina_pl</t>
  </si>
  <si>
    <t>3182</t>
  </si>
  <si>
    <t>tráv_luč_svah_pl</t>
  </si>
  <si>
    <t>4617</t>
  </si>
  <si>
    <t>tráv_such_rovina_pl</t>
  </si>
  <si>
    <t>1095</t>
  </si>
  <si>
    <t>tráv_such_svah_pl</t>
  </si>
  <si>
    <t>1810</t>
  </si>
  <si>
    <t>Objekt:</t>
  </si>
  <si>
    <t>tráv_štěrk_rovina_pl</t>
  </si>
  <si>
    <t>388</t>
  </si>
  <si>
    <t>IO 900 - Sadové úpravy</t>
  </si>
  <si>
    <t>tráv_štěrk_svah_pl</t>
  </si>
  <si>
    <t>249</t>
  </si>
  <si>
    <t>střecha_zelená_pl</t>
  </si>
  <si>
    <t>4421</t>
  </si>
  <si>
    <t>střecha_násyp_pl</t>
  </si>
  <si>
    <t>130</t>
  </si>
  <si>
    <t>střecha_tráva_pl</t>
  </si>
  <si>
    <t>99</t>
  </si>
  <si>
    <t>kamenice_obj</t>
  </si>
  <si>
    <t>11,4</t>
  </si>
  <si>
    <t>REKAPITULACE ČLENĚNÍ SOUPISU PRACÍ</t>
  </si>
  <si>
    <t>Kód dílu - Popis</t>
  </si>
  <si>
    <t>Cena celkem [CZK]</t>
  </si>
  <si>
    <t>-1</t>
  </si>
  <si>
    <t>A - Příprava území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</si>
  <si>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</si>
  <si>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</si>
  <si>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</si>
  <si>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</si>
  <si>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</si>
  <si>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</si>
  <si>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</si>
  <si>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</si>
  <si>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</si>
  <si>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</si>
  <si>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</si>
  <si>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</si>
  <si>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</si>
  <si>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</t>
  </si>
  <si>
    <t>ROZPOCET</t>
  </si>
  <si>
    <t>K</t>
  </si>
  <si>
    <t>4</t>
  </si>
  <si>
    <t>Online PSC</t>
  </si>
  <si>
    <t>VV</t>
  </si>
  <si>
    <t>Součet</t>
  </si>
  <si>
    <t>vlastní</t>
  </si>
  <si>
    <t>kus</t>
  </si>
  <si>
    <t>8</t>
  </si>
  <si>
    <t>m3</t>
  </si>
  <si>
    <t>P</t>
  </si>
  <si>
    <t>997221858</t>
  </si>
  <si>
    <t>Poplatek za uložení stavebního odpadu na recyklační skládce (skládkovné) z rostlinných pletiv zatříděného do Katalogu odpadů pod kódem 02 01 03</t>
  </si>
  <si>
    <t>t</t>
  </si>
  <si>
    <t>https://podminky.urs.cz/item/CS_URS_2024_02/997221858</t>
  </si>
  <si>
    <t>185804311</t>
  </si>
  <si>
    <t>Zalití rostlin vodou plochy záhonů jednotlivě do 20 m2</t>
  </si>
  <si>
    <t>https://podminky.urs.cz/item/CS_URS_2024_02/185804311</t>
  </si>
  <si>
    <t>Poznámka k položce:_x000D_
nutno zohlednit, že se jedná o postupnou zálivku</t>
  </si>
  <si>
    <t>185851121</t>
  </si>
  <si>
    <t>Dovoz vody pro zálivku rostlin na vzdálenost do 1000 m</t>
  </si>
  <si>
    <t>https://podminky.urs.cz/item/CS_URS_2024_02/185851121</t>
  </si>
  <si>
    <t>185851129</t>
  </si>
  <si>
    <t>Dovoz vody pro zálivku rostlin Příplatek k ceně za každých dalších i započatých 1000 m</t>
  </si>
  <si>
    <t>https://podminky.urs.cz/item/CS_URS_2024_02/185851129</t>
  </si>
  <si>
    <t>Poznámka k položce:_x000D_
předpoklad - bude doložena skutečnost</t>
  </si>
  <si>
    <t>m2</t>
  </si>
  <si>
    <t>M</t>
  </si>
  <si>
    <t>zeolit fr. 2/4</t>
  </si>
  <si>
    <t>kg</t>
  </si>
  <si>
    <t>998231411</t>
  </si>
  <si>
    <t>Přesun hmot pro sadovnické a krajinářské úpravy ručně (bez užití mechanizace) dopravní vzdálenost do 100 m</t>
  </si>
  <si>
    <t>https://podminky.urs.cz/item/CS_URS_2024_02/998231411</t>
  </si>
  <si>
    <t>B</t>
  </si>
  <si>
    <t>https://podminky.urs.cz/item/CS_URS_2024_02/119005155</t>
  </si>
  <si>
    <t>10321100R</t>
  </si>
  <si>
    <t>půdotvorný substrát pro stromy</t>
  </si>
  <si>
    <t>https://podminky.urs.cz/item/CS_URS_2024_02/183101121</t>
  </si>
  <si>
    <t>184102113</t>
  </si>
  <si>
    <t>Výsadba dřeviny s balem do předem vyhloubené jamky se zalitím v rovině nebo na svahu do 1:5, při průměru balu přes 300 do 400 mm</t>
  </si>
  <si>
    <t>ks</t>
  </si>
  <si>
    <t>185802114</t>
  </si>
  <si>
    <t>Hnojení půdy nebo trávníku v rovině nebo na svahu do 1:5 umělým hnojivem s rozdělením k jednotlivým rostlinám</t>
  </si>
  <si>
    <t>https://podminky.urs.cz/item/CS_URS_2024_02/185802114</t>
  </si>
  <si>
    <t>251911R1</t>
  </si>
  <si>
    <t>hnojivé tablety</t>
  </si>
  <si>
    <t>Hnojivé tablety (p * hm)</t>
  </si>
  <si>
    <t>184215133</t>
  </si>
  <si>
    <t>Ukotvení dřeviny kůly v rovině nebo na svahu do 1:5 třemi kůly, délky přes 2 do 3 m</t>
  </si>
  <si>
    <t>https://podminky.urs.cz/item/CS_URS_2024_02/184215133</t>
  </si>
  <si>
    <t>60591257</t>
  </si>
  <si>
    <t>kůl vyvazovací dřevěný impregnovaný D 8cm dl 3m</t>
  </si>
  <si>
    <t>6059125R</t>
  </si>
  <si>
    <t>kůl vyvazovací dřevěný impregnovaný D 8cm dl 3m - půlený</t>
  </si>
  <si>
    <t>184215412</t>
  </si>
  <si>
    <t>Zhotovení závlahové mísy u solitérních dřevin v rovině nebo na svahu do 1:5, o průměru mísy přes 0,5 do 1 m</t>
  </si>
  <si>
    <t>https://podminky.urs.cz/item/CS_URS_2024_02/184215412</t>
  </si>
  <si>
    <t>Poznámka k položce:_x000D_
bude použita přebytečná vykopaná zemina</t>
  </si>
  <si>
    <t>184852322R</t>
  </si>
  <si>
    <t>Komparativní řez stromů</t>
  </si>
  <si>
    <t>184501141</t>
  </si>
  <si>
    <t>Zhotovení obalu kmene z rákosové nebo kokosové rohože v rovině nebo na svahu do 1:5</t>
  </si>
  <si>
    <t>https://podminky.urs.cz/item/CS_URS_2024_02/184501141</t>
  </si>
  <si>
    <t>Stromy - obalení (dl * š * p)</t>
  </si>
  <si>
    <t>61894002</t>
  </si>
  <si>
    <t>184911421</t>
  </si>
  <si>
    <t>Mulčování vysazených rostlin mulčovací kůrou, tl. do 100 mm v rovině nebo na svahu do 1:5</t>
  </si>
  <si>
    <t>https://podminky.urs.cz/item/CS_URS_2024_02/184911421</t>
  </si>
  <si>
    <t>Mulčování - štěpka (pl * p)</t>
  </si>
  <si>
    <t>103911R1</t>
  </si>
  <si>
    <t>jemná štěpka</t>
  </si>
  <si>
    <t>Poznámka k položce:_x000D_
nákup a dovoz nebo použití z předchozích činností - ocenit dle uvážení</t>
  </si>
  <si>
    <t>183403153</t>
  </si>
  <si>
    <t>Obdělání půdy hrabáním v rovině nebo na svahu do 1:5</t>
  </si>
  <si>
    <t>183403161</t>
  </si>
  <si>
    <t>Obdělání půdy válením v rovině nebo na svahu do 1:5</t>
  </si>
  <si>
    <t>111151121</t>
  </si>
  <si>
    <t>Pokosení trávníku při souvislé ploše do 1000 m2 parkového v rovině nebo svahu do 1:5</t>
  </si>
  <si>
    <t>119005153</t>
  </si>
  <si>
    <t>https://podminky.urs.cz/item/CS_URS_2024_02/119005153</t>
  </si>
  <si>
    <t>183101113</t>
  </si>
  <si>
    <t>https://podminky.urs.cz/item/CS_URS_2024_02/183101113</t>
  </si>
  <si>
    <t>https://podminky.urs.cz/item/CS_URS_2024_02/184102211</t>
  </si>
  <si>
    <t>9,24*0,001 'Přepočtené koeficientem množství</t>
  </si>
  <si>
    <t>Zálivka rostlin (obj * p)</t>
  </si>
  <si>
    <t>Soupis:</t>
  </si>
  <si>
    <t>NP-S - Následná péče - stromy (5 let)</t>
  </si>
  <si>
    <t>NP-S</t>
  </si>
  <si>
    <t>Znovuuvázání dřeviny jedním úvazkem ke stávajícímu kůlu</t>
  </si>
  <si>
    <t>1049356660</t>
  </si>
  <si>
    <t>https://podminky.urs.cz/item/CS_URS_2024_02/184911111</t>
  </si>
  <si>
    <t>1845011R1</t>
  </si>
  <si>
    <t>Kontrola obalu kmene z rákosové nebo kokosové rohože</t>
  </si>
  <si>
    <t>-943560891</t>
  </si>
  <si>
    <t>Stromy - odstranění chráničky</t>
  </si>
  <si>
    <t>185804513</t>
  </si>
  <si>
    <t>Odplevelení výsadeb v rovině nebo na svahu do 1:5 dřevin solitérních</t>
  </si>
  <si>
    <t>1149476656</t>
  </si>
  <si>
    <t>https://podminky.urs.cz/item/CS_URS_2024_02/185804513</t>
  </si>
  <si>
    <t>Stromy - vypletí závlahové mísy (pl * p)</t>
  </si>
  <si>
    <t>1-2 rok 3x ročně</t>
  </si>
  <si>
    <t>3-5.rok 2x ročně</t>
  </si>
  <si>
    <t>Odstranění výmladků stromu ručně, na bázi, výšky do 2 m, průměru kmene do 0,2 m</t>
  </si>
  <si>
    <t>2120232323</t>
  </si>
  <si>
    <t>https://podminky.urs.cz/item/CS_URS_2024_02/184813151</t>
  </si>
  <si>
    <t>-1742691033</t>
  </si>
  <si>
    <t>každoročně</t>
  </si>
  <si>
    <t>415780350</t>
  </si>
  <si>
    <t>1 rok - 10 cyklů</t>
  </si>
  <si>
    <t>2 rok - 8 cyklů</t>
  </si>
  <si>
    <t>3-5 rok - 6 cyklů</t>
  </si>
  <si>
    <t>711191021</t>
  </si>
  <si>
    <t>-1574055261</t>
  </si>
  <si>
    <t>1879128717</t>
  </si>
  <si>
    <t>997013635</t>
  </si>
  <si>
    <t>Poplatek za uložení stavebního odpadu na skládce (skládkovné) komunálního zatříděného do Katalogu odpadů pod kódem 20 03 01</t>
  </si>
  <si>
    <t>-1714037769</t>
  </si>
  <si>
    <t>NP-K</t>
  </si>
  <si>
    <t>-1430948013</t>
  </si>
  <si>
    <t>https://podminky.urs.cz/item/CS_URS_2024_02/185804514</t>
  </si>
  <si>
    <t>Odplevelení (pl * p)</t>
  </si>
  <si>
    <t>1.-3. rok 2x ročně</t>
  </si>
  <si>
    <t>1746611384</t>
  </si>
  <si>
    <t>2.-3. rok</t>
  </si>
  <si>
    <t>1029427225</t>
  </si>
  <si>
    <t>1508074863</t>
  </si>
  <si>
    <t>NP-T</t>
  </si>
  <si>
    <t>-946928496</t>
  </si>
  <si>
    <t>-1265300381</t>
  </si>
  <si>
    <t>-239032796</t>
  </si>
  <si>
    <t>R</t>
  </si>
  <si>
    <t>Hloubení jamek pro vysazování rostlin v zemině skupiny 1 až 4 s výměnou půdy 50% v rovině nebo na svahu do 1:5, objemu přes 0,40 do 1,00 m3</t>
  </si>
  <si>
    <t>183101221</t>
  </si>
  <si>
    <t>3kg/jáma</t>
  </si>
  <si>
    <t>tablety zásobního hnojiva</t>
  </si>
  <si>
    <t>přípravek pro zakořenění</t>
  </si>
  <si>
    <t>přepočtené koeficientem množství</t>
  </si>
  <si>
    <t>bambusová rohož 60x140cm</t>
  </si>
  <si>
    <t xml:space="preserve"> 183111111</t>
  </si>
  <si>
    <t>Sejmutí ornice ručně při souvislé ploše, tl. vrstvy do 200 mm</t>
  </si>
  <si>
    <t xml:space="preserve"> Odstranění ukotvení kmene dřevin třemi kůly D do 0,1 m dl přes 2 do 3 m</t>
  </si>
  <si>
    <t xml:space="preserve"> 184215173</t>
  </si>
  <si>
    <t>Ing. Martin Horký</t>
  </si>
  <si>
    <t>Odstranění stařiny přes 500 m2 s naložením a odvozem do 20 km v rovině nebo svahu do 1:5</t>
  </si>
  <si>
    <t>111151431</t>
  </si>
  <si>
    <t xml:space="preserve"> Poplatek za uložení stavebního odpadu na recyklační skládce (skládkovné) z rostlinných pletiv zatříděného do Katalogu odpadů pod kódem 02 01 03</t>
  </si>
  <si>
    <t xml:space="preserve"> Sejmutí drnu tl do 100 mm s přemístěním do 50 m nebo naložením na dopravní prostředek</t>
  </si>
  <si>
    <t xml:space="preserve"> 111301111</t>
  </si>
  <si>
    <t>Poznámka k položce:_x000D_
předpoklad: travní drny - bude doložena skutečnost</t>
  </si>
  <si>
    <t>564851011</t>
  </si>
  <si>
    <t>Podklad ze štěrkodrti ŠD s rozprostřením a zhutněním plochy jednotlivě do 100 m2, po zhutnění tl. 150 mm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</si>
  <si>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</si>
  <si>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</si>
  <si>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Velkoformátová dlažba/obrubník (pl)</t>
  </si>
  <si>
    <t>592170R1</t>
  </si>
  <si>
    <t>betonová dlažba/obrubník na ležato, 1000x250x80 mm</t>
  </si>
  <si>
    <r>
      <rPr>
        <i/>
        <u/>
        <sz val="7"/>
        <color theme="0" tint="-0.34998626667073579"/>
        <rFont val="Calibri"/>
        <family val="2"/>
        <charset val="238"/>
      </rPr>
      <t>https://podminky.urs.cz/item/CS_URS_2024_02/564851011</t>
    </r>
  </si>
  <si>
    <t>https://podminky.urs.cz/item/CS_URS_2024_02/596811311</t>
  </si>
  <si>
    <t>Trávník - likvidace odpadu (pl * hm)</t>
  </si>
  <si>
    <t>kpl</t>
  </si>
  <si>
    <t>Výsadba stromů</t>
  </si>
  <si>
    <t>PN</t>
  </si>
  <si>
    <t>Zálivka stromů (obj * p)</t>
  </si>
  <si>
    <t>Hloubení jamek pro vysazování rostlin v zemině skupiny 1 až 4 bez výměny půdy na svahu do 1:2, objemu přes 0,02 do 0,05 m3</t>
  </si>
  <si>
    <t>Výsadba dřeviny s balem do předem vyhloubené jamky se zalitím na svahu přes 1:5 do 1:2, při průměru balu přes 200 do 300 mm</t>
  </si>
  <si>
    <t>184102122</t>
  </si>
  <si>
    <t>Výsadba keřů</t>
  </si>
  <si>
    <t xml:space="preserve"> 181451121</t>
  </si>
  <si>
    <t>005724R2</t>
  </si>
  <si>
    <t>mělké zasekání osiva</t>
  </si>
  <si>
    <t>111151131</t>
  </si>
  <si>
    <t xml:space="preserve"> Hloubení jamek pro vysazování rostlin v zemině skupiny 1 až 4 bez výměny půdy v rovině nebo na svahu do 1:5, objemu do 0,002 m3</t>
  </si>
  <si>
    <t>Výsadba květin do připravené půdy se zalitím do připravené půdy, se zalitím cibulí nebo hlíz</t>
  </si>
  <si>
    <t xml:space="preserve"> 183211313</t>
  </si>
  <si>
    <t>Scilla siberica</t>
  </si>
  <si>
    <t>112201112</t>
  </si>
  <si>
    <t>Následná péče - stromy (5 let)</t>
  </si>
  <si>
    <t xml:space="preserve"> Řez stromů prováděný lezeckou technikou výchovný (S-RV) alejové stromy, výšky přes 4 do 6 m</t>
  </si>
  <si>
    <t>Stromy - zálivka (obj * p)</t>
  </si>
  <si>
    <t>Následná péče - keře (5 let)</t>
  </si>
  <si>
    <t>Keře</t>
  </si>
  <si>
    <t>doplnění mulče (p)</t>
  </si>
  <si>
    <t>NP-K - Následná péče -  keře (5 let)</t>
  </si>
  <si>
    <t>Trávník - pokos (pl * p)</t>
  </si>
  <si>
    <t>184911111.R1</t>
  </si>
  <si>
    <t>Stromy - kontrola a případné znovuvázání kůlů (p)</t>
  </si>
  <si>
    <t>184813151.R1</t>
  </si>
  <si>
    <t>Stromy - kontrola výmladků a případné odstranění výmladků (p)</t>
  </si>
  <si>
    <t>184852322.R1</t>
  </si>
  <si>
    <t>Stromy vysazené - řezy výchovné v případě jejich potřeby (p)</t>
  </si>
  <si>
    <t>Odplevelení výsadeb v rovině nebo na svahu do 1:2 souvislých keřových skupin</t>
  </si>
  <si>
    <t>185804524</t>
  </si>
  <si>
    <t>184911422</t>
  </si>
  <si>
    <t>Mulčování vysazených rostlin mulčovací kůrou, tl. do 100 mm na svahu do 1:2</t>
  </si>
  <si>
    <t>Keře - zálivka (obj * p)</t>
  </si>
  <si>
    <t>1 rok - 6 cyklů</t>
  </si>
  <si>
    <t>1-5.rok 8xročně</t>
  </si>
  <si>
    <t xml:space="preserve"> Ochrana kmene bedněním před poškozením stavebním provozem zřízení včetně odstranění výšky bednění do 2 m průměru kmene do 300 mm</t>
  </si>
  <si>
    <t>184818231</t>
  </si>
  <si>
    <t xml:space="preserve"> Pokácení stromu postupné se spouštěním částí kmene a koruny o průměru na řezné ploše pařezu přes 100 do 200 mm</t>
  </si>
  <si>
    <t xml:space="preserve"> 112151351</t>
  </si>
  <si>
    <t xml:space="preserve"> Pokácení stromu postupné se spouštěním částí kmene a koruny o průměru na řezné ploše pařezu přes 200 do 300 mm</t>
  </si>
  <si>
    <t xml:space="preserve"> 112151352</t>
  </si>
  <si>
    <t xml:space="preserve"> Odstranění pařezů D přes 0,2 do 0,3 m v rovině a svahu do 1:5 s odklizením do 20 m a zasypáním jámy</t>
  </si>
  <si>
    <t xml:space="preserve"> Odstranění pařezů D přes 0,1 do 0,2 m v rovině a svahu do 1:5 s odklizením do 20 m a zasypáním jámy</t>
  </si>
  <si>
    <t>112201111</t>
  </si>
  <si>
    <t>Ochrana ponechávaných dřevin č. 7 a 28</t>
  </si>
  <si>
    <t xml:space="preserve"> Ochrana kmene bedněním před poškozením stavebním provozem zřízení včetně odstranění výšky bednění do 2 m průměru kmene do 500 mm</t>
  </si>
  <si>
    <t>184818232</t>
  </si>
  <si>
    <t>Ochrana ponechávaných dřevin č. 2, 3, 8</t>
  </si>
  <si>
    <t>CS ÚRS 2025 01</t>
  </si>
  <si>
    <t>Zásahy na stávajících dřevinách</t>
  </si>
  <si>
    <t>Řez stromů prováděný lezeckou technikou bezpečnostní (S-RB), plocha koruny stromu do 30 m2</t>
  </si>
  <si>
    <t>184852133</t>
  </si>
  <si>
    <t>Bezpečnostní řez dřeviny č. 22</t>
  </si>
  <si>
    <t>184852134</t>
  </si>
  <si>
    <t>Řez stromů prováděný lezeckou technikou bezpečnostní (S-RB), plocha koruny stromu od 30 do 60 m2</t>
  </si>
  <si>
    <t>Bezpečnostní řez dřeviny č. 23, 24</t>
  </si>
  <si>
    <t>Řez stromů prováděný lezeckou technikou bezpečnostní (S-RB), plocha koruny stromu od 60 do 90 m2</t>
  </si>
  <si>
    <t>Bezpečnostní řez dřeviny č. 21, 30</t>
  </si>
  <si>
    <t>Řez stromů prováděný lezeckou technikou bezpečnostní (S-RB), plocha koruny stromu od 90 do 120 m2</t>
  </si>
  <si>
    <t>Bezpečnostní řez dřeviny č. 1, 5, 7, 13, 14, 20, 27, 28, 29</t>
  </si>
  <si>
    <t>Řez stromů prováděný lezeckou technikou bezpečnostní (S-RB), plocha koruny stromu od 120 do 150 m2</t>
  </si>
  <si>
    <t>Bezpečnostní řez dřeviny č. 2, 3, 4, 18</t>
  </si>
  <si>
    <t>Řez stromů prováděný lezeckou technikou bezpečnostní (S-RB), plocha koruny stromu od 150 do 180 m2</t>
  </si>
  <si>
    <t>Bezpečnostní řez dřeviny č. 6, 9, 11, 16</t>
  </si>
  <si>
    <t>Řez stromů prováděný lezeckou technikou bezpečnostní (S-RB), plocha koruny stromu od 180 do 210 m2</t>
  </si>
  <si>
    <t>Bezpečnostní řez dřeviny č. 12, 15, 19</t>
  </si>
  <si>
    <t>Řez stromů prováděný lezeckou technikou bezpečnostní (S-RB), plocha koruny stromu od 210 do 240 m2</t>
  </si>
  <si>
    <t>Bezpečnostní řez dřeviny č. 17</t>
  </si>
  <si>
    <t>Řez stromů prováděný lezeckou technikou bezpečnostní (S-RB), plocha koruny stromu od 270 do 300 m2</t>
  </si>
  <si>
    <t>Bezpečnostní řez dřeviny č. 8, 10</t>
  </si>
  <si>
    <t>184852135</t>
  </si>
  <si>
    <t>184852136</t>
  </si>
  <si>
    <t>184852137</t>
  </si>
  <si>
    <t>184852138</t>
  </si>
  <si>
    <t>184852139</t>
  </si>
  <si>
    <t>184852141</t>
  </si>
  <si>
    <t>184852142</t>
  </si>
  <si>
    <t>Řez stromů prováděný lezeckou technikou zdravotní (S-RZ), plocha koruny stromu od 60 do 90 m2</t>
  </si>
  <si>
    <t>Řez stromů prováděný lezeckou technikou zdravotní (S-RZ),, plocha koruny stromu od 90 do 120 m2</t>
  </si>
  <si>
    <t>Řez stromů prováděný lezeckou technikou zdravotní (S-RZ), plocha koruny stromu od 120 do 150 m2</t>
  </si>
  <si>
    <t>Řez stromů prováděný lezeckou technikou zdravotní (S-RZ), plocha koruny stromu od 180 do 210 m2</t>
  </si>
  <si>
    <t>Řez stromů prováděný lezeckou technikou zdravotní (S-RZ), plocha koruny stromu od 210 do 240 m2</t>
  </si>
  <si>
    <t>Řez stromů prováděný lezeckou technikou zdravotní (S-RZ), plocha koruny stromu od 270 do 300 m2</t>
  </si>
  <si>
    <t>184852235</t>
  </si>
  <si>
    <t>184852236</t>
  </si>
  <si>
    <t>184852237</t>
  </si>
  <si>
    <t>Řez stromů prováděný lezeckou technikou zdravotní (S-RZ), plocha koruny stromu od 150 do 180 m2</t>
  </si>
  <si>
    <t>184852238</t>
  </si>
  <si>
    <t>184852239</t>
  </si>
  <si>
    <t>18485241</t>
  </si>
  <si>
    <t>184852243</t>
  </si>
  <si>
    <t>Zdravotní řez dřeviny č. 30</t>
  </si>
  <si>
    <t>Zdravotní řez dřeviny č. 5, 7, 13, 14, 20, 27, 28, 29</t>
  </si>
  <si>
    <t>Zdravotní řez dřeviny č. 2, 3, 4, 18</t>
  </si>
  <si>
    <t>Zdravotní řez dřeviny č. 6, 9, 11, 16</t>
  </si>
  <si>
    <t>Zdravotní řez dřeviny č. 12, 15, 19</t>
  </si>
  <si>
    <t>Zdravotní řez dřeviny č. 17</t>
  </si>
  <si>
    <t>Zdravotní řez dřeviny č. 8, 10</t>
  </si>
  <si>
    <t>plocha betonových pásků</t>
  </si>
  <si>
    <t>Poznámka k položce:_x000D_
vytěžená zemina bude použita pro vyrovnání okolního terénu</t>
  </si>
  <si>
    <t>M1</t>
  </si>
  <si>
    <t>M4</t>
  </si>
  <si>
    <t>M3</t>
  </si>
  <si>
    <t>M2</t>
  </si>
  <si>
    <t>M5</t>
  </si>
  <si>
    <t>M6</t>
  </si>
  <si>
    <t>119005151</t>
  </si>
  <si>
    <t xml:space="preserve"> Vytyčení výsadeb s rozmístěním rostlin dle projektové dokumentace solitérních do 10 kusů</t>
  </si>
  <si>
    <t>vytýčení solitérních stromů</t>
  </si>
  <si>
    <t>Prunus ´Shirotae´ / ok 12 - 14 cm</t>
  </si>
  <si>
    <t>7*0,5m3</t>
  </si>
  <si>
    <t xml:space="preserve">10 ks/strom, 10*7*0,01 kg </t>
  </si>
  <si>
    <t>0,25 kg/strom, 7*0,25</t>
  </si>
  <si>
    <t>7*3</t>
  </si>
  <si>
    <t>(0,5*1,8)*7</t>
  </si>
  <si>
    <t>1,0*7</t>
  </si>
  <si>
    <t>0,08*7</t>
  </si>
  <si>
    <t>0,56*19 'Přepočtené koeficientem množství</t>
  </si>
  <si>
    <t>Vytyčení výsadeb s rozmístěním rostlin dle projektové dokumentace solitérních přes 10 do 50 kusů</t>
  </si>
  <si>
    <t>SC</t>
  </si>
  <si>
    <t>Spiraea cinerea ´Grefsheim´ / 40 - 60 cm</t>
  </si>
  <si>
    <t>Obdělání půdy rytím půdy hl. do 200 mm v zemině skupiny 1 až 2 v rovině nebo na svahu do 1:5</t>
  </si>
  <si>
    <t xml:space="preserve"> 183403131</t>
  </si>
  <si>
    <t>plocha výsadby keřů</t>
  </si>
  <si>
    <t>0,01*1*21</t>
  </si>
  <si>
    <t>5 l * 21</t>
  </si>
  <si>
    <t>0,105*19 'Přepočtené koeficientem množství</t>
  </si>
  <si>
    <t>založení trávníku a výsadba cibulovin</t>
  </si>
  <si>
    <t>112155221.R1</t>
  </si>
  <si>
    <t xml:space="preserve"> Štěpkování větví z prořezů stromů s naložením na dopravní prostředek a odvozem do 20 km </t>
  </si>
  <si>
    <t>1064806232</t>
  </si>
  <si>
    <t>plocha obnovy trávníků - mimo kořenové zóny stromů</t>
  </si>
  <si>
    <t xml:space="preserve"> Obdělání půdy smykováním v rovině nebo na svahu do 1:5</t>
  </si>
  <si>
    <t xml:space="preserve"> 183403151</t>
  </si>
  <si>
    <t>75% plochy obdělané rytím</t>
  </si>
  <si>
    <t>25% plochy obdělané rytím - rohy a užší místa</t>
  </si>
  <si>
    <t>Založení trávníku na půdě předem připravené plochy přes 1000 m2 výsevem včetně utažení parkového v rovině nebo na svahu do 1:5</t>
  </si>
  <si>
    <t>parkový trávník v rovině</t>
  </si>
  <si>
    <t>travní směs - (specifikace dle PD)</t>
  </si>
  <si>
    <t xml:space="preserve"> Obdělání půdy frézováním v rovině nebo na svahu do 1:5</t>
  </si>
  <si>
    <t xml:space="preserve"> 183403113</t>
  </si>
  <si>
    <t xml:space="preserve"> Pokosení trávníku při souvislé ploše do 1000 m2 parkového v rovině nebo svahu do 1:5</t>
  </si>
  <si>
    <t>Narcissus ´Snowboard´</t>
  </si>
  <si>
    <t>168</t>
  </si>
  <si>
    <t>184814222</t>
  </si>
  <si>
    <t>Zapracování příměsí do půdy ručně do hloubky 150 mm na svahu přes 1:5 do 1:2</t>
  </si>
  <si>
    <t>913066483</t>
  </si>
  <si>
    <t>zapracování vícesložkového minerálního hnojiva</t>
  </si>
  <si>
    <t>minerální vícesložkové hnojivo</t>
  </si>
  <si>
    <t>30 g/m2</t>
  </si>
  <si>
    <t>136</t>
  </si>
  <si>
    <t>1848132R1</t>
  </si>
  <si>
    <t>m</t>
  </si>
  <si>
    <t>-1382367672</t>
  </si>
  <si>
    <t>Ochranné pletivové oplocení vysetého trávníku v rovině nebo na svahu do 1:2, výšky 1000 mm, instalace i odstranění včetně skládkovného</t>
  </si>
  <si>
    <t>7*5*2</t>
  </si>
  <si>
    <t>6*7</t>
  </si>
  <si>
    <t>7*5</t>
  </si>
  <si>
    <t>1*7*2</t>
  </si>
  <si>
    <t>14*0,05 'Přepočtené koeficientem množství</t>
  </si>
  <si>
    <t>(0,08*7)*10</t>
  </si>
  <si>
    <t>(0,08*7)*8</t>
  </si>
  <si>
    <t>(0,08*7)*6</t>
  </si>
  <si>
    <t>20,160*19 'Přepočtené koeficientem množství</t>
  </si>
  <si>
    <t>9,5m2 *6</t>
  </si>
  <si>
    <t>9,5*2</t>
  </si>
  <si>
    <t>19*0,05 'Přepočtené koeficientem množství</t>
  </si>
  <si>
    <t>2 rok - 4 cykly</t>
  </si>
  <si>
    <t>(0,05*21)*6</t>
  </si>
  <si>
    <t>(0,05*21)*3</t>
  </si>
  <si>
    <t>9,45*19 'Přepočtené koeficientem množství</t>
  </si>
  <si>
    <t>Následná péče - trávník (5 let)</t>
  </si>
  <si>
    <t>1140*8*5</t>
  </si>
  <si>
    <t>jemná borka</t>
  </si>
  <si>
    <t>Příprava stanoviště</t>
  </si>
  <si>
    <t>Vegetační úpravy</t>
  </si>
  <si>
    <t>PARČÍK VÍDEŇSKÁ GALLAŠOVA, PŘED GYMNÁZIEM</t>
  </si>
  <si>
    <t>04/2025</t>
  </si>
  <si>
    <t>ÚMČ Brno - střed</t>
  </si>
  <si>
    <t>B - Zásahy na stávajících dřevinách</t>
  </si>
  <si>
    <t>Asanace dřevin</t>
  </si>
  <si>
    <t>B - Výsadba stromů</t>
  </si>
  <si>
    <t>C - Výsadba keřů</t>
  </si>
  <si>
    <t>D - Založení trávníku a výsadba cibulovin</t>
  </si>
  <si>
    <t>C</t>
  </si>
  <si>
    <t>ÚMČ Brno- střed</t>
  </si>
  <si>
    <t>121112003</t>
  </si>
  <si>
    <t>štěrkodrť 100 mm</t>
  </si>
  <si>
    <t>ložná vrstva fr 4/8, 40 mm</t>
  </si>
  <si>
    <t xml:space="preserve"> Rozprostření a urovnání ornice v rovině nebo ve svahu sklonu do 1:5 ručně při souvislé ploše, tl. vrstvy do 200 mm</t>
  </si>
  <si>
    <t xml:space="preserve"> 181311103</t>
  </si>
  <si>
    <t>použití vytěžené ornice na vyrovnání terénních nerovností</t>
  </si>
  <si>
    <t>M3 DŘEVĚNÉ LAVICE ŠIROKÁ , Dřevěná lavička bez područek a bez opěrky kotvená k podkladu,
 dřevo akátové ošetřené teakovým olejem, barva kovových částí RAL 6034,
 rozěry d/š/v, 1800/ 776/ 456 mm  vč. výrobní dokumentace, dopravy, zemních prací, základů, mechanizace/uložení, kotvení, povrchové úpravy, doplňků a příslušenství (kompletní dodávka a specifikace dle PD)</t>
  </si>
  <si>
    <t>M2 - DŘEVĚNÁ SEDACÍ A LEHACÍ PLOCHA, Dřevěná lavička bez područek a bez opěrky kotvená k podkladu,
 , dřevo akátové ošetřené teakovým olejem, barva kovových částí RAL 6034,
 rozěry d/š/v, 1200/ 1650/ 318 mm  vč. výrobní dokumentace, dopravy, zemních prací, základů, mechanizace/uložení, kotvení, povrchové úpravy, doplňků a příslušenství (kompletní dodávka a specifikace dle PD)</t>
  </si>
  <si>
    <t>M1 - DŘEVĚNÁ KŘESLA, Dřevěná lavička bez područek a bez opěrky kotvená k podkladu, dřevo akátové ošetřené teakovým olejem, barva kovových částí RAL 6034, rozměry d/š/v, 900/ 500/ 456 mm vč. dopravy, zemních prací, základů, mechanizace/uložení, kotvení, povrchové úpravy, doplňků a příslušenství (kompletní dodávka a specifikace dle PD)</t>
  </si>
  <si>
    <t>M4 DŘEVĚNÉ LAVICE VYSOKÁ, Dřevěná lavička bez područek a bez opěrky kotvená k podkladu,dřevo akátové ošetřené teakovým olejem, barva kovových částí RAL 6034, rozěry d/š/v, 1800/ 500/ 640 mm  vč. dopravy, zemních prací, základů, mechanizace/uložení, kotvení, povrchové úpravy, doplňků a příslušenství (kompletní dodávka a specifikace dle PD)</t>
  </si>
  <si>
    <t>M5 DŘEVĚNÁ LAVIČKA BEZ PODRUČEK S OPĚRKOU, Dřevěná lavička bez područek s opěrkou kotvená k podkladu, dřevo akátové ošetřené teakovým olejem, barva kovových částí RAL 6034, rozěry d/š/v, 1800/ 631/ 846 mm  vč. výrobní dokumentace, dopravy, zemních prací, základů, mechanizace/uložení, kotvení, povrchové úpravy, doplňků a příslušenství (kompletní dodávka a specifikace dle PD)</t>
  </si>
  <si>
    <t>M6 DŘEVĚNÁ LAVIČKA BEZ PODRUČEK A BEZ OPĚRKY, Dřevěná lavička bez područek a bez opěrky kotvená k podkladu, dřevo akátové ošetřené teakovým olejem, barva kovových částí RAL 6034, rozěry d/š/v, 1800/ 500/ 456 mm  vč. výrobní dokumentace, dopravy, zemních prací, základů, mechanizace/uložení, kotvení, povrchové úpravy, doplňků a příslušenství (kompletní dodávka a specifikace dle PD)</t>
  </si>
  <si>
    <t>119005151.r</t>
  </si>
  <si>
    <t>Vytyčení inženýrských sítí</t>
  </si>
  <si>
    <t>100g/m2 - bude zapraven do půdy při rytí</t>
  </si>
  <si>
    <t xml:space="preserve"> Hloubení nezapažených rýh šířky do 800 mm ručně s urovnáním dna do předepsaného profilu a spádu v hornině třídy těžitelnosti I skupiny 1 a 2 soudržných</t>
  </si>
  <si>
    <t xml:space="preserve"> 132112131</t>
  </si>
  <si>
    <t>protiořenová folie o šíři 0,9 m</t>
  </si>
  <si>
    <t xml:space="preserve"> Zásyp sypaninou z jakékoliv horniny ručně s uložením výkopku ve vrstvách se zhutněním jam, šachet, rýh nebo kolem objektů v těchto vykopávkách</t>
  </si>
  <si>
    <t xml:space="preserve"> 174111101</t>
  </si>
  <si>
    <t>výkop pro protikořenové folie (2*0,9*0,2 m)*2</t>
  </si>
  <si>
    <t xml:space="preserve">  Dovoz vody pro zálivku rostlin Příplatek k ceně za každých dalších i započatých 1000 m</t>
  </si>
  <si>
    <t>NP-ZS - Následná péče - trávník (5 let)</t>
  </si>
  <si>
    <t>{b0fcd8df-0898-4788-ab08-83011ed1eb7f}</t>
  </si>
  <si>
    <t>VRN - Vedlejší rozpočtové náklady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</si>
  <si>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 Zhotovitel je povinen zohlednit v nabídce veškeré stavební postupy a technologie, které lze z charaketeru stavebního rozsahu a místa plnění předpokládat (např. omezený příjezd velkých vozidel, umístění v centru města, realizace v blízkostí zachovávané vegetace a jiných stavebních prvků, atd.)</t>
  </si>
  <si>
    <t>VRN - Vedejší a ostatní náklady</t>
  </si>
  <si>
    <t>VRN</t>
  </si>
  <si>
    <t>Vedejší a ostatní náklady</t>
  </si>
  <si>
    <t>VRN.01</t>
  </si>
  <si>
    <t>Zřízení a úplné odstranění zařízení staveniště</t>
  </si>
  <si>
    <t>1024</t>
  </si>
  <si>
    <t>-369901038</t>
  </si>
  <si>
    <t>VRN.02</t>
  </si>
  <si>
    <t>Oprava dotčených okolních ploch v průběhu a po skončení prací</t>
  </si>
  <si>
    <t>475554684</t>
  </si>
  <si>
    <t>Poznámka k položce:_x000D_
V průběhu realizace prací a zejména po jejich skončení provedení oprav příjezdových komunikací, chodníků, travnatých a zpevněných ploch či mobiliáře a uvedení do původního stavu na základě zhotovitelem provedené pasportizace před zahájením prací a předání pasportu majiteli komunikace a zástupci objednatele.</t>
  </si>
  <si>
    <t>3</t>
  </si>
  <si>
    <t>VRN.03</t>
  </si>
  <si>
    <t>Informační tabule stavby</t>
  </si>
  <si>
    <t>1229884004</t>
  </si>
  <si>
    <t>Poznámka k položce:_x000D_
Zhotovitel po odsouhlasení zajistí návrh a výrobu informační tabule stavby obsahující základní data (název stavby, developer, projektový manager, projektant, TDS, koordinátor BOZP, generální dodavatel, termín zahájení a dokončení, manažer prodeje) včetně log a případného grafického doplnění dle požadavku investora.</t>
  </si>
  <si>
    <t>VRN.04</t>
  </si>
  <si>
    <t>Ostraha stavby a staveniště, zajištění bezpečnosti práce</t>
  </si>
  <si>
    <t>1304183636</t>
  </si>
  <si>
    <t>Poznámka k položce:_x000D_
Ostraha stavby a staveniště, zajištění bezpečnosti práce (zajištění opatření na dodržování předpisů týkajících se bezpečnosti práce a technických zařízení tzn. zákona č. 309/2006 Sb., nařízení vlády č. 362/2005 Sb., č. 101/2005 Sb., č. 591/2006 Sb. a zákona č. 262/2006 Sb. a dalších souvisejících platných předpisů) a ochrany životního prostředí až do předání objednateli.</t>
  </si>
  <si>
    <t>5</t>
  </si>
  <si>
    <t>VRN.05</t>
  </si>
  <si>
    <t>Zabezpečení stávajících objektů/konstrukcí i nově vybudovaných</t>
  </si>
  <si>
    <t>925213563</t>
  </si>
  <si>
    <t>Poznámka k položce:_x000D_
Ochrana konstrukcí, které jsou ponechány či konstrukcí nově budovaných</t>
  </si>
  <si>
    <t>6</t>
  </si>
  <si>
    <t>VRN.06</t>
  </si>
  <si>
    <t>Vytýčení veškerých podzemních inženýrských sítí</t>
  </si>
  <si>
    <t>-1052337466</t>
  </si>
  <si>
    <t>Poznámka k položce:_x000D_
Vytýčení veškerých podzemních inženýrských sítí jednotlivých správců sítí a úhrady poplatků za vytýčení v místě dotčeném stavbou, provádění prací v místě křížení a souběhu sítí v souladu s pokyny jednotlivých správců sítí.</t>
  </si>
  <si>
    <t>VRN.13</t>
  </si>
  <si>
    <t>Očišťování dopravních prostředků před výjezdem ze staveniště</t>
  </si>
  <si>
    <t>-1436697574</t>
  </si>
  <si>
    <t>Poznámka k položce:_x000D_
Zjištění důsledného dočišťování dopravních prostředků před jejich výjezdem na veřejnou komunikaci tak, aby byly splněny podmínky zákona č. 361/2000 Sb., o provozu na pozemních komunikacích v platném znění, včetně zajištění pravidelného úklidu na venkovních plochách staveniště._x000D_
_x000D_
V případě jakéhokoliv pochybení nebude možné tuto položku čerpat.</t>
  </si>
  <si>
    <t>VRN.14</t>
  </si>
  <si>
    <t>Úklidy staveniště</t>
  </si>
  <si>
    <t>1653992030</t>
  </si>
  <si>
    <t>Poznámka k položce:_x000D_
Celkové kompletní úklidy staveniště a stavby v průběhu provádění prací, a hlavně před kontrolními dny a před předáním a převzetím stavby. _x000D_
_x000D_
V případě, že bude zhotovitel opakovaně vyzýván k udržování přiměřeného pořádku na staveništi, tak nebude možné tuto položku čerpat.</t>
  </si>
  <si>
    <t>VRN.15</t>
  </si>
  <si>
    <t>Dopravně inženýrské opatření</t>
  </si>
  <si>
    <t>-1764694069</t>
  </si>
  <si>
    <t xml:space="preserve">Poznámka k položce:_x000D_
Dopravně inženýrské opatření je nákladem zhotovitele, zodpovídá za jeho montáž, provoz a odstranění. </t>
  </si>
  <si>
    <t>VRN.18</t>
  </si>
  <si>
    <t>Dokumentace skutečného provedení stavby</t>
  </si>
  <si>
    <t>-193979474</t>
  </si>
  <si>
    <t>Poznámka k položce:_x000D_
Zajištění projektu skutečného provedení stavby.</t>
  </si>
  <si>
    <t>VRN.21</t>
  </si>
  <si>
    <t>Poplatky za zábor veřejného prostranství</t>
  </si>
  <si>
    <t>958526394</t>
  </si>
  <si>
    <t>Poznámka k položce:_x000D_
Zajištění a uhrazení poplatků ze záborů veřejného prostranství zhotovitelem nebo jeho subdodavateli.</t>
  </si>
  <si>
    <t>VRN.25</t>
  </si>
  <si>
    <t>Geodetické práce</t>
  </si>
  <si>
    <t>-522433481</t>
  </si>
  <si>
    <t>Poznámka k položce:_x000D_
Geodetické práce před započetím prací, během provádění a nakonci stavby. Je nutné ocenit veškeré nutné i dílčí geodetické práce nutné pro kompletní provedení veškerých objektů.</t>
  </si>
  <si>
    <t>VRN.26</t>
  </si>
  <si>
    <t>Vedlejší rozpočetové náklady</t>
  </si>
  <si>
    <t>Ostatní náklady</t>
  </si>
  <si>
    <t>Poznámka k položce:_x000D_
Zřízení a úplné odstranění zařízení staveniště včetně napojení na inženýrské a rozvodné sítě, které jsou nutné pro realizaci Díla: _x000D_
a)	zajištění sociálních objektů stavby (WC, umývárny, šatny), skladů, přístřešků,_x000D_
b)	zajištění zdravotních a hygienických podmínek pro pracovníky na stavbě,_x000D_
c)	zajištění vnějšího oplocení staveniště – pro oddělení provozu staveniště a stavby od okolí a zabránění vstupu nepovolaných osob,_x000D_
d)	oplocení staveniště musí být bezpečné, odolné proti povětrnostním vlivům, pronikání prachu ze stavby apod.,_x000D_
e)	Zhotovitel v rámci oplocení zajistí místo pro vyvěšení předepsaných dokumentů: stavební povolení, ohlášení koordinátora stavby v souladu s platnou legislativou,_x000D_
f)	zajištění vybudování zařízení staveniště i pro subdodavatele,_x000D_
g)	zajištění provozu a údržby zařízení staveniště včetně společných sociálních a provozních objektů,_x000D_
h)	zajištění ukládání odpadů, jeho třídění a následnou likvidaci,_x000D_
i)	správné a bezpečné uložení materiálu, zajištění proti působení povětrnostních vlivů, a to zejména lehké materiály,_x000D_
j)	zajištění dočasných ochranných zařízení (plachty, stěny, stany), jestliže jsou vyžadovány technologií montáže a jsou nezbytná k ochránění stavby, a hlavně jejího okolí proti prachu či hluku._x000D_
k)	likvidace a odvoz odpadu vzniklého v průběhu stavby_x000D_
l)	přejezdové desky pro roznesení výhay v kolizních místech</t>
  </si>
  <si>
    <t>Zpevněná plocha z betonových pásků s mobiliářem</t>
  </si>
  <si>
    <t>A - Zpevněná plocha z betonových pásků s mobiliářem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</si>
</sst>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sz val="10"/>
      <color rgb="FF00336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9"/>
      <color indexed="8"/>
      <name val="Arial CE"/>
    </font>
    <font>
      <sz val="9"/>
      <color indexed="13"/>
      <name val="Arial CE"/>
    </font>
    <font>
      <i/>
      <sz val="9"/>
      <color indexed="18"/>
      <name val="Arial CE"/>
    </font>
    <font>
      <u/>
      <sz val="8"/>
      <color theme="0" tint="-0.34998626667073579"/>
      <name val="Calibri"/>
      <family val="2"/>
      <charset val="238"/>
      <scheme val="minor"/>
    </font>
    <font>
      <sz val="8"/>
      <color indexed="22"/>
      <name val="Arial CE"/>
    </font>
    <font>
      <sz val="8"/>
      <color indexed="21"/>
      <name val="Arial CE"/>
    </font>
    <font>
      <sz val="7"/>
      <name val="Arial CE"/>
    </font>
    <font>
      <i/>
      <u/>
      <sz val="7"/>
      <color theme="0" tint="-0.34998626667073579"/>
      <name val="Calibri"/>
      <family val="2"/>
      <charset val="238"/>
      <scheme val="minor"/>
    </font>
    <font>
      <i/>
      <u/>
      <sz val="7"/>
      <color theme="0" tint="-0.34998626667073579"/>
      <name val="Calibri"/>
      <family val="2"/>
      <charset val="238"/>
    </font>
    <font>
      <sz val="7"/>
      <color theme="0" tint="-0.34998626667073579"/>
      <name val="Arial CE"/>
    </font>
    <font>
      <sz val="8"/>
      <color theme="0" tint="-0.34998626667073579"/>
      <name val="Arial CE"/>
      <family val="2"/>
    </font>
    <font>
      <sz val="8"/>
      <name val="Arial CE"/>
      <family val="2"/>
    </font>
    <font>
      <sz val="9"/>
      <name val="Arial CE"/>
      <family val="2"/>
    </font>
    <font>
      <sz val="7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auto="1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13"/>
      </right>
      <top/>
      <bottom/>
      <diagonal/>
    </border>
    <border>
      <left style="hair">
        <color indexed="13"/>
      </left>
      <right/>
      <top/>
      <bottom/>
      <diagonal/>
    </border>
    <border>
      <left/>
      <right style="hair">
        <color indexed="13"/>
      </right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8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rgb="FF969696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47" fillId="0" borderId="1"/>
  </cellStyleXfs>
  <cellXfs count="4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3" xfId="0" applyNumberFormat="1" applyFont="1" applyBorder="1" applyAlignment="1"/>
    <xf numFmtId="166" fontId="27" fillId="0" borderId="14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6" fillId="0" borderId="15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6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49" fontId="17" fillId="0" borderId="21" xfId="0" applyNumberFormat="1" applyFont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167" fontId="17" fillId="0" borderId="21" xfId="0" applyNumberFormat="1" applyFont="1" applyBorder="1" applyAlignment="1" applyProtection="1">
      <alignment vertical="center"/>
      <protection locked="0"/>
    </xf>
    <xf numFmtId="4" fontId="17" fillId="0" borderId="21" xfId="0" applyNumberFormat="1" applyFont="1" applyBorder="1" applyAlignment="1" applyProtection="1">
      <alignment vertical="center"/>
      <protection locked="0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1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21" xfId="0" applyFont="1" applyBorder="1" applyAlignment="1" applyProtection="1">
      <alignment horizontal="center" vertical="center"/>
      <protection locked="0"/>
    </xf>
    <xf numFmtId="49" fontId="33" fillId="0" borderId="21" xfId="0" applyNumberFormat="1" applyFont="1" applyBorder="1" applyAlignment="1" applyProtection="1">
      <alignment horizontal="left" vertical="center" wrapText="1"/>
      <protection locked="0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167" fontId="33" fillId="0" borderId="21" xfId="0" applyNumberFormat="1" applyFont="1" applyBorder="1" applyAlignment="1" applyProtection="1">
      <alignment vertical="center"/>
      <protection locked="0"/>
    </xf>
    <xf numFmtId="4" fontId="33" fillId="0" borderId="21" xfId="0" applyNumberFormat="1" applyFont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0" fontId="33" fillId="0" borderId="15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6" fontId="18" fillId="0" borderId="1" xfId="0" applyNumberFormat="1" applyFont="1" applyBorder="1" applyAlignment="1">
      <alignment vertical="center"/>
    </xf>
    <xf numFmtId="0" fontId="17" fillId="0" borderId="21" xfId="0" applyFont="1" applyFill="1" applyBorder="1" applyAlignment="1" applyProtection="1">
      <alignment horizontal="left" vertical="center" wrapText="1"/>
      <protection locked="0"/>
    </xf>
    <xf numFmtId="0" fontId="0" fillId="5" borderId="22" xfId="0" applyFont="1" applyFill="1" applyBorder="1" applyAlignment="1"/>
    <xf numFmtId="0" fontId="0" fillId="5" borderId="23" xfId="0" applyFont="1" applyFill="1" applyBorder="1" applyAlignment="1"/>
    <xf numFmtId="0" fontId="37" fillId="5" borderId="24" xfId="0" applyFont="1" applyFill="1" applyBorder="1" applyAlignment="1">
      <alignment horizontal="left"/>
    </xf>
    <xf numFmtId="49" fontId="37" fillId="5" borderId="1" xfId="0" applyNumberFormat="1" applyFont="1" applyFill="1" applyBorder="1" applyAlignment="1">
      <alignment horizontal="center"/>
    </xf>
    <xf numFmtId="166" fontId="37" fillId="5" borderId="1" xfId="0" applyNumberFormat="1" applyFont="1" applyFill="1" applyBorder="1" applyAlignment="1"/>
    <xf numFmtId="166" fontId="37" fillId="5" borderId="25" xfId="0" applyNumberFormat="1" applyFont="1" applyFill="1" applyBorder="1" applyAlignment="1"/>
    <xf numFmtId="0" fontId="0" fillId="5" borderId="24" xfId="0" applyFont="1" applyFill="1" applyBorder="1" applyAlignment="1"/>
    <xf numFmtId="0" fontId="0" fillId="5" borderId="1" xfId="0" applyFont="1" applyFill="1" applyBorder="1" applyAlignment="1"/>
    <xf numFmtId="0" fontId="0" fillId="0" borderId="1" xfId="0" applyFont="1" applyBorder="1" applyAlignment="1"/>
    <xf numFmtId="49" fontId="36" fillId="5" borderId="1" xfId="0" applyNumberFormat="1" applyFont="1" applyFill="1" applyBorder="1" applyAlignment="1">
      <alignment horizontal="left"/>
    </xf>
    <xf numFmtId="49" fontId="0" fillId="5" borderId="1" xfId="0" applyNumberFormat="1" applyFont="1" applyFill="1" applyBorder="1" applyAlignment="1">
      <alignment horizontal="left"/>
    </xf>
    <xf numFmtId="4" fontId="0" fillId="5" borderId="1" xfId="0" applyNumberFormat="1" applyFont="1" applyFill="1" applyBorder="1" applyAlignment="1"/>
    <xf numFmtId="0" fontId="0" fillId="0" borderId="26" xfId="0" applyFont="1" applyBorder="1" applyAlignment="1"/>
    <xf numFmtId="0" fontId="0" fillId="0" borderId="0" xfId="0" applyNumberFormat="1" applyFont="1" applyAlignment="1"/>
    <xf numFmtId="0" fontId="0" fillId="5" borderId="27" xfId="0" applyFont="1" applyFill="1" applyBorder="1" applyAlignment="1"/>
    <xf numFmtId="0" fontId="17" fillId="0" borderId="28" xfId="0" applyFont="1" applyBorder="1" applyAlignment="1" applyProtection="1">
      <alignment horizontal="center" vertical="center" wrapText="1"/>
      <protection locked="0"/>
    </xf>
    <xf numFmtId="0" fontId="36" fillId="5" borderId="29" xfId="0" applyNumberFormat="1" applyFont="1" applyFill="1" applyBorder="1" applyAlignment="1">
      <alignment horizontal="center"/>
    </xf>
    <xf numFmtId="49" fontId="36" fillId="5" borderId="29" xfId="0" applyNumberFormat="1" applyFont="1" applyFill="1" applyBorder="1" applyAlignment="1">
      <alignment horizontal="center"/>
    </xf>
    <xf numFmtId="49" fontId="36" fillId="5" borderId="29" xfId="0" applyNumberFormat="1" applyFont="1" applyFill="1" applyBorder="1" applyAlignment="1">
      <alignment horizontal="left" vertical="center" wrapText="1"/>
    </xf>
    <xf numFmtId="49" fontId="36" fillId="5" borderId="29" xfId="0" applyNumberFormat="1" applyFont="1" applyFill="1" applyBorder="1" applyAlignment="1">
      <alignment horizontal="center" vertical="center" wrapText="1"/>
    </xf>
    <xf numFmtId="167" fontId="36" fillId="5" borderId="29" xfId="0" applyNumberFormat="1" applyFont="1" applyFill="1" applyBorder="1" applyAlignment="1"/>
    <xf numFmtId="4" fontId="36" fillId="5" borderId="29" xfId="0" applyNumberFormat="1" applyFont="1" applyFill="1" applyBorder="1" applyAlignment="1"/>
    <xf numFmtId="49" fontId="36" fillId="5" borderId="30" xfId="0" applyNumberFormat="1" applyFont="1" applyFill="1" applyBorder="1" applyAlignment="1">
      <alignment horizontal="left" vertical="center" wrapText="1"/>
    </xf>
    <xf numFmtId="0" fontId="38" fillId="5" borderId="29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 applyProtection="1">
      <alignment vertical="center"/>
      <protection locked="0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49" fontId="17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1" xfId="0" applyFont="1" applyFill="1" applyBorder="1" applyAlignment="1" applyProtection="1">
      <alignment horizontal="center" vertical="center" wrapText="1"/>
      <protection locked="0"/>
    </xf>
    <xf numFmtId="167" fontId="17" fillId="0" borderId="21" xfId="0" applyNumberFormat="1" applyFont="1" applyFill="1" applyBorder="1" applyAlignment="1" applyProtection="1">
      <alignment vertical="center"/>
      <protection locked="0"/>
    </xf>
    <xf numFmtId="4" fontId="17" fillId="0" borderId="21" xfId="0" applyNumberFormat="1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vertical="center"/>
    </xf>
    <xf numFmtId="166" fontId="18" fillId="0" borderId="16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39" fillId="0" borderId="0" xfId="1" applyFont="1" applyAlignment="1">
      <alignment vertical="center" wrapText="1"/>
    </xf>
    <xf numFmtId="0" fontId="5" fillId="0" borderId="0" xfId="0" applyFont="1" applyFill="1" applyAlignment="1">
      <alignment horizontal="left"/>
    </xf>
    <xf numFmtId="0" fontId="0" fillId="5" borderId="1" xfId="0" applyFont="1" applyFill="1" applyBorder="1" applyAlignment="1">
      <alignment horizontal="left"/>
    </xf>
    <xf numFmtId="0" fontId="40" fillId="5" borderId="27" xfId="0" applyFont="1" applyFill="1" applyBorder="1" applyAlignment="1"/>
    <xf numFmtId="0" fontId="8" fillId="0" borderId="0" xfId="0" applyFont="1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167" fontId="8" fillId="0" borderId="0" xfId="0" applyNumberFormat="1" applyFont="1" applyFill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5" borderId="26" xfId="0" applyFont="1" applyFill="1" applyBorder="1" applyAlignment="1"/>
    <xf numFmtId="0" fontId="0" fillId="5" borderId="31" xfId="0" applyFont="1" applyFill="1" applyBorder="1" applyAlignment="1"/>
    <xf numFmtId="0" fontId="0" fillId="0" borderId="1" xfId="0" applyNumberFormat="1" applyFont="1" applyBorder="1" applyAlignment="1"/>
    <xf numFmtId="0" fontId="0" fillId="5" borderId="29" xfId="0" applyFont="1" applyFill="1" applyBorder="1" applyAlignment="1"/>
    <xf numFmtId="0" fontId="0" fillId="5" borderId="30" xfId="0" applyFont="1" applyFill="1" applyBorder="1" applyAlignment="1"/>
    <xf numFmtId="0" fontId="41" fillId="5" borderId="29" xfId="0" applyFont="1" applyFill="1" applyBorder="1" applyAlignment="1">
      <alignment horizontal="left"/>
    </xf>
    <xf numFmtId="0" fontId="38" fillId="5" borderId="30" xfId="0" applyFont="1" applyFill="1" applyBorder="1" applyAlignment="1">
      <alignment horizontal="left" vertical="center" wrapText="1"/>
    </xf>
    <xf numFmtId="49" fontId="42" fillId="5" borderId="29" xfId="0" applyNumberFormat="1" applyFont="1" applyFill="1" applyBorder="1" applyAlignment="1">
      <alignment horizontal="left"/>
    </xf>
    <xf numFmtId="0" fontId="43" fillId="0" borderId="0" xfId="1" applyFont="1" applyAlignment="1">
      <alignment vertical="center" wrapText="1"/>
    </xf>
    <xf numFmtId="49" fontId="45" fillId="5" borderId="29" xfId="0" applyNumberFormat="1" applyFont="1" applyFill="1" applyBorder="1" applyAlignment="1">
      <alignment horizontal="left"/>
    </xf>
    <xf numFmtId="0" fontId="46" fillId="5" borderId="29" xfId="0" applyFont="1" applyFill="1" applyBorder="1" applyAlignment="1"/>
    <xf numFmtId="49" fontId="44" fillId="5" borderId="29" xfId="0" applyNumberFormat="1" applyFont="1" applyFill="1" applyBorder="1" applyAlignment="1">
      <alignment vertical="center" wrapText="1"/>
    </xf>
    <xf numFmtId="0" fontId="33" fillId="0" borderId="2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0" fillId="5" borderId="25" xfId="0" applyFont="1" applyFill="1" applyBorder="1" applyAlignment="1"/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36" fillId="5" borderId="29" xfId="0" applyNumberFormat="1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36" fillId="5" borderId="30" xfId="0" applyNumberFormat="1" applyFont="1" applyFill="1" applyBorder="1" applyAlignment="1">
      <alignment horizontal="left" wrapText="1"/>
    </xf>
    <xf numFmtId="0" fontId="7" fillId="0" borderId="0" xfId="0" applyFont="1" applyAlignment="1"/>
    <xf numFmtId="0" fontId="17" fillId="0" borderId="21" xfId="0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167" fontId="17" fillId="0" borderId="21" xfId="0" applyNumberFormat="1" applyFont="1" applyBorder="1" applyAlignment="1">
      <alignment vertical="center"/>
    </xf>
    <xf numFmtId="4" fontId="17" fillId="0" borderId="21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7" fillId="0" borderId="1" xfId="2" applyProtection="1"/>
    <xf numFmtId="0" fontId="47" fillId="0" borderId="1" xfId="2"/>
    <xf numFmtId="0" fontId="0" fillId="0" borderId="1" xfId="2" applyFont="1" applyAlignment="1">
      <alignment horizontal="left" vertical="center"/>
    </xf>
    <xf numFmtId="0" fontId="47" fillId="0" borderId="2" xfId="2" applyBorder="1"/>
    <xf numFmtId="0" fontId="47" fillId="0" borderId="3" xfId="2" applyBorder="1"/>
    <xf numFmtId="0" fontId="47" fillId="0" borderId="4" xfId="2" applyBorder="1"/>
    <xf numFmtId="0" fontId="12" fillId="0" borderId="1" xfId="2" applyFont="1" applyAlignment="1">
      <alignment horizontal="left" vertical="center"/>
    </xf>
    <xf numFmtId="0" fontId="25" fillId="0" borderId="1" xfId="2" applyFont="1" applyAlignment="1">
      <alignment horizontal="left" vertical="center"/>
    </xf>
    <xf numFmtId="0" fontId="1" fillId="0" borderId="1" xfId="2" applyFont="1" applyAlignment="1">
      <alignment horizontal="left" vertical="center"/>
    </xf>
    <xf numFmtId="0" fontId="0" fillId="0" borderId="1" xfId="2" applyFont="1" applyAlignment="1">
      <alignment vertical="center"/>
    </xf>
    <xf numFmtId="0" fontId="0" fillId="0" borderId="4" xfId="2" applyFont="1" applyBorder="1" applyAlignment="1">
      <alignment vertical="center"/>
    </xf>
    <xf numFmtId="0" fontId="47" fillId="0" borderId="4" xfId="2" applyBorder="1" applyAlignment="1">
      <alignment vertical="center"/>
    </xf>
    <xf numFmtId="0" fontId="47" fillId="0" borderId="1" xfId="2" applyAlignment="1">
      <alignment vertical="center"/>
    </xf>
    <xf numFmtId="0" fontId="2" fillId="0" borderId="1" xfId="2" applyFont="1" applyAlignment="1">
      <alignment horizontal="left" vertical="center"/>
    </xf>
    <xf numFmtId="165" fontId="2" fillId="0" borderId="1" xfId="2" applyNumberFormat="1" applyFont="1" applyAlignment="1">
      <alignment horizontal="left" vertical="center"/>
    </xf>
    <xf numFmtId="0" fontId="0" fillId="0" borderId="1" xfId="2" applyFont="1" applyAlignment="1">
      <alignment vertical="center" wrapText="1"/>
    </xf>
    <xf numFmtId="0" fontId="0" fillId="0" borderId="4" xfId="2" applyFont="1" applyBorder="1" applyAlignment="1">
      <alignment vertical="center" wrapText="1"/>
    </xf>
    <xf numFmtId="0" fontId="47" fillId="0" borderId="4" xfId="2" applyBorder="1" applyAlignment="1">
      <alignment vertical="center" wrapText="1"/>
    </xf>
    <xf numFmtId="0" fontId="47" fillId="0" borderId="1" xfId="2" applyAlignment="1">
      <alignment vertical="center" wrapText="1"/>
    </xf>
    <xf numFmtId="0" fontId="0" fillId="0" borderId="13" xfId="2" applyFont="1" applyBorder="1" applyAlignment="1">
      <alignment vertical="center"/>
    </xf>
    <xf numFmtId="0" fontId="13" fillId="0" borderId="1" xfId="2" applyFont="1" applyAlignment="1">
      <alignment horizontal="left" vertical="center"/>
    </xf>
    <xf numFmtId="4" fontId="19" fillId="0" borderId="1" xfId="2" applyNumberFormat="1" applyFont="1" applyAlignment="1">
      <alignment vertical="center"/>
    </xf>
    <xf numFmtId="0" fontId="1" fillId="0" borderId="1" xfId="2" applyFont="1" applyAlignment="1">
      <alignment horizontal="right" vertical="center"/>
    </xf>
    <xf numFmtId="0" fontId="16" fillId="0" borderId="1" xfId="2" applyFont="1" applyAlignment="1">
      <alignment horizontal="left" vertical="center"/>
    </xf>
    <xf numFmtId="4" fontId="1" fillId="0" borderId="1" xfId="2" applyNumberFormat="1" applyFont="1" applyAlignment="1">
      <alignment vertical="center"/>
    </xf>
    <xf numFmtId="164" fontId="1" fillId="0" borderId="1" xfId="2" applyNumberFormat="1" applyFont="1" applyAlignment="1">
      <alignment horizontal="right" vertical="center"/>
    </xf>
    <xf numFmtId="0" fontId="0" fillId="4" borderId="1" xfId="2" applyFont="1" applyFill="1" applyAlignment="1">
      <alignment vertical="center"/>
    </xf>
    <xf numFmtId="0" fontId="4" fillId="4" borderId="7" xfId="2" applyFont="1" applyFill="1" applyBorder="1" applyAlignment="1">
      <alignment horizontal="left" vertical="center"/>
    </xf>
    <xf numFmtId="0" fontId="0" fillId="4" borderId="8" xfId="2" applyFont="1" applyFill="1" applyBorder="1" applyAlignment="1">
      <alignment vertical="center"/>
    </xf>
    <xf numFmtId="0" fontId="4" fillId="4" borderId="8" xfId="2" applyFont="1" applyFill="1" applyBorder="1" applyAlignment="1">
      <alignment horizontal="right" vertical="center"/>
    </xf>
    <xf numFmtId="0" fontId="4" fillId="4" borderId="8" xfId="2" applyFont="1" applyFill="1" applyBorder="1" applyAlignment="1">
      <alignment horizontal="center" vertical="center"/>
    </xf>
    <xf numFmtId="4" fontId="4" fillId="4" borderId="8" xfId="2" applyNumberFormat="1" applyFont="1" applyFill="1" applyBorder="1" applyAlignment="1">
      <alignment vertical="center"/>
    </xf>
    <xf numFmtId="0" fontId="0" fillId="4" borderId="9" xfId="2" applyFont="1" applyFill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1" xfId="2" applyFont="1" applyBorder="1" applyAlignment="1">
      <alignment vertical="center"/>
    </xf>
    <xf numFmtId="0" fontId="0" fillId="0" borderId="2" xfId="2" applyFont="1" applyBorder="1" applyAlignment="1">
      <alignment vertical="center"/>
    </xf>
    <xf numFmtId="0" fontId="0" fillId="0" borderId="3" xfId="2" applyFont="1" applyBorder="1" applyAlignment="1">
      <alignment vertical="center"/>
    </xf>
    <xf numFmtId="0" fontId="2" fillId="0" borderId="1" xfId="2" applyFont="1" applyAlignment="1">
      <alignment horizontal="left" vertical="center" wrapText="1"/>
    </xf>
    <xf numFmtId="0" fontId="17" fillId="4" borderId="1" xfId="2" applyFont="1" applyFill="1" applyAlignment="1">
      <alignment horizontal="left" vertical="center"/>
    </xf>
    <xf numFmtId="0" fontId="17" fillId="4" borderId="1" xfId="2" applyFont="1" applyFill="1" applyAlignment="1">
      <alignment horizontal="right" vertical="center"/>
    </xf>
    <xf numFmtId="0" fontId="26" fillId="0" borderId="1" xfId="2" applyFont="1" applyAlignment="1">
      <alignment horizontal="left" vertical="center"/>
    </xf>
    <xf numFmtId="0" fontId="5" fillId="0" borderId="1" xfId="2" applyFont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20" xfId="2" applyFont="1" applyBorder="1" applyAlignment="1">
      <alignment horizontal="left" vertical="center"/>
    </xf>
    <xf numFmtId="0" fontId="5" fillId="0" borderId="20" xfId="2" applyFont="1" applyBorder="1" applyAlignment="1">
      <alignment vertical="center"/>
    </xf>
    <xf numFmtId="4" fontId="5" fillId="0" borderId="20" xfId="2" applyNumberFormat="1" applyFont="1" applyBorder="1" applyAlignment="1">
      <alignment vertical="center"/>
    </xf>
    <xf numFmtId="0" fontId="0" fillId="0" borderId="1" xfId="2" applyFont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  <xf numFmtId="0" fontId="17" fillId="4" borderId="17" xfId="2" applyFont="1" applyFill="1" applyBorder="1" applyAlignment="1">
      <alignment horizontal="center" vertical="center" wrapText="1"/>
    </xf>
    <xf numFmtId="0" fontId="17" fillId="4" borderId="18" xfId="2" applyFont="1" applyFill="1" applyBorder="1" applyAlignment="1">
      <alignment horizontal="center" vertical="center" wrapText="1"/>
    </xf>
    <xf numFmtId="0" fontId="17" fillId="4" borderId="19" xfId="2" applyFont="1" applyFill="1" applyBorder="1" applyAlignment="1">
      <alignment horizontal="center" vertical="center" wrapText="1"/>
    </xf>
    <xf numFmtId="0" fontId="47" fillId="0" borderId="4" xfId="2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18" fillId="0" borderId="18" xfId="2" applyFont="1" applyBorder="1" applyAlignment="1">
      <alignment horizontal="center" vertical="center" wrapText="1"/>
    </xf>
    <xf numFmtId="0" fontId="18" fillId="0" borderId="19" xfId="2" applyFont="1" applyBorder="1" applyAlignment="1">
      <alignment horizontal="center" vertical="center" wrapText="1"/>
    </xf>
    <xf numFmtId="0" fontId="47" fillId="0" borderId="1" xfId="2" applyAlignment="1">
      <alignment horizontal="center" vertical="center" wrapText="1"/>
    </xf>
    <xf numFmtId="0" fontId="19" fillId="0" borderId="1" xfId="2" applyFont="1" applyAlignment="1">
      <alignment horizontal="left" vertical="center"/>
    </xf>
    <xf numFmtId="4" fontId="19" fillId="0" borderId="1" xfId="2" applyNumberFormat="1" applyFont="1" applyAlignment="1"/>
    <xf numFmtId="0" fontId="0" fillId="0" borderId="12" xfId="2" applyFont="1" applyBorder="1" applyAlignment="1">
      <alignment vertical="center"/>
    </xf>
    <xf numFmtId="0" fontId="47" fillId="0" borderId="13" xfId="2" applyBorder="1" applyAlignment="1">
      <alignment vertical="center"/>
    </xf>
    <xf numFmtId="166" fontId="27" fillId="0" borderId="13" xfId="2" applyNumberFormat="1" applyFont="1" applyBorder="1" applyAlignment="1"/>
    <xf numFmtId="166" fontId="27" fillId="0" borderId="14" xfId="2" applyNumberFormat="1" applyFont="1" applyBorder="1" applyAlignment="1"/>
    <xf numFmtId="4" fontId="28" fillId="0" borderId="1" xfId="2" applyNumberFormat="1" applyFont="1" applyAlignment="1">
      <alignment vertical="center"/>
    </xf>
    <xf numFmtId="0" fontId="6" fillId="0" borderId="1" xfId="2" applyFont="1" applyAlignment="1"/>
    <xf numFmtId="0" fontId="6" fillId="0" borderId="4" xfId="2" applyFont="1" applyBorder="1" applyAlignment="1"/>
    <xf numFmtId="0" fontId="6" fillId="0" borderId="1" xfId="2" applyFont="1" applyAlignment="1">
      <alignment horizontal="left"/>
    </xf>
    <xf numFmtId="0" fontId="5" fillId="0" borderId="1" xfId="2" applyFont="1" applyAlignment="1">
      <alignment horizontal="left"/>
    </xf>
    <xf numFmtId="4" fontId="5" fillId="0" borderId="1" xfId="2" applyNumberFormat="1" applyFont="1" applyAlignment="1"/>
    <xf numFmtId="0" fontId="6" fillId="0" borderId="15" xfId="2" applyFont="1" applyBorder="1" applyAlignment="1"/>
    <xf numFmtId="0" fontId="6" fillId="0" borderId="1" xfId="2" applyFont="1" applyBorder="1" applyAlignment="1"/>
    <xf numFmtId="166" fontId="6" fillId="0" borderId="1" xfId="2" applyNumberFormat="1" applyFont="1" applyBorder="1" applyAlignment="1"/>
    <xf numFmtId="166" fontId="6" fillId="0" borderId="16" xfId="2" applyNumberFormat="1" applyFont="1" applyBorder="1" applyAlignment="1"/>
    <xf numFmtId="0" fontId="6" fillId="0" borderId="1" xfId="2" applyFont="1" applyAlignment="1">
      <alignment horizontal="center"/>
    </xf>
    <xf numFmtId="4" fontId="6" fillId="0" borderId="1" xfId="2" applyNumberFormat="1" applyFont="1" applyAlignment="1">
      <alignment vertical="center"/>
    </xf>
    <xf numFmtId="0" fontId="0" fillId="0" borderId="4" xfId="2" applyFont="1" applyBorder="1" applyAlignment="1" applyProtection="1">
      <alignment vertical="center"/>
      <protection locked="0"/>
    </xf>
    <xf numFmtId="0" fontId="17" fillId="0" borderId="21" xfId="2" applyFont="1" applyBorder="1" applyAlignment="1" applyProtection="1">
      <alignment horizontal="center" vertical="center"/>
      <protection locked="0"/>
    </xf>
    <xf numFmtId="49" fontId="17" fillId="0" borderId="21" xfId="2" applyNumberFormat="1" applyFont="1" applyBorder="1" applyAlignment="1" applyProtection="1">
      <alignment horizontal="left" vertical="center" wrapText="1"/>
      <protection locked="0"/>
    </xf>
    <xf numFmtId="0" fontId="17" fillId="0" borderId="21" xfId="2" applyFont="1" applyBorder="1" applyAlignment="1" applyProtection="1">
      <alignment horizontal="left" vertical="center" wrapText="1"/>
      <protection locked="0"/>
    </xf>
    <xf numFmtId="0" fontId="17" fillId="0" borderId="21" xfId="2" applyFont="1" applyBorder="1" applyAlignment="1" applyProtection="1">
      <alignment horizontal="center" vertical="center" wrapText="1"/>
      <protection locked="0"/>
    </xf>
    <xf numFmtId="167" fontId="17" fillId="0" borderId="21" xfId="2" applyNumberFormat="1" applyFont="1" applyBorder="1" applyAlignment="1" applyProtection="1">
      <alignment vertical="center"/>
      <protection locked="0"/>
    </xf>
    <xf numFmtId="4" fontId="17" fillId="0" borderId="21" xfId="2" applyNumberFormat="1" applyFont="1" applyBorder="1" applyAlignment="1" applyProtection="1">
      <alignment vertical="center"/>
      <protection locked="0"/>
    </xf>
    <xf numFmtId="0" fontId="18" fillId="0" borderId="15" xfId="2" applyFont="1" applyBorder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166" fontId="18" fillId="0" borderId="1" xfId="2" applyNumberFormat="1" applyFont="1" applyBorder="1" applyAlignment="1">
      <alignment vertical="center"/>
    </xf>
    <xf numFmtId="166" fontId="18" fillId="0" borderId="16" xfId="2" applyNumberFormat="1" applyFont="1" applyBorder="1" applyAlignment="1">
      <alignment vertical="center"/>
    </xf>
    <xf numFmtId="0" fontId="17" fillId="0" borderId="1" xfId="2" applyFont="1" applyAlignment="1">
      <alignment horizontal="left" vertical="center"/>
    </xf>
    <xf numFmtId="4" fontId="0" fillId="0" borderId="1" xfId="2" applyNumberFormat="1" applyFont="1" applyAlignment="1">
      <alignment vertical="center"/>
    </xf>
    <xf numFmtId="0" fontId="31" fillId="0" borderId="1" xfId="2" applyFont="1" applyAlignment="1">
      <alignment horizontal="left" vertical="center"/>
    </xf>
    <xf numFmtId="0" fontId="32" fillId="0" borderId="1" xfId="2" applyFont="1" applyAlignment="1">
      <alignment vertical="center" wrapText="1"/>
    </xf>
    <xf numFmtId="0" fontId="0" fillId="0" borderId="15" xfId="2" applyFont="1" applyBorder="1" applyAlignment="1">
      <alignment vertical="center"/>
    </xf>
    <xf numFmtId="0" fontId="47" fillId="0" borderId="1" xfId="2" applyBorder="1" applyAlignment="1">
      <alignment vertical="center"/>
    </xf>
    <xf numFmtId="0" fontId="0" fillId="0" borderId="1" xfId="2" applyFont="1" applyBorder="1" applyAlignment="1">
      <alignment vertical="center"/>
    </xf>
    <xf numFmtId="0" fontId="0" fillId="0" borderId="16" xfId="2" applyFont="1" applyBorder="1" applyAlignment="1">
      <alignment vertical="center"/>
    </xf>
    <xf numFmtId="0" fontId="0" fillId="0" borderId="1" xfId="2" applyFont="1" applyFill="1" applyAlignment="1">
      <alignment vertical="center"/>
    </xf>
    <xf numFmtId="4" fontId="17" fillId="0" borderId="21" xfId="2" applyNumberFormat="1" applyFont="1" applyFill="1" applyBorder="1" applyAlignment="1" applyProtection="1">
      <alignment vertical="center"/>
      <protection locked="0"/>
    </xf>
    <xf numFmtId="0" fontId="47" fillId="0" borderId="1" xfId="2" applyFont="1" applyAlignment="1">
      <alignment vertical="center"/>
    </xf>
    <xf numFmtId="0" fontId="47" fillId="0" borderId="4" xfId="2" applyFont="1" applyBorder="1" applyAlignment="1" applyProtection="1">
      <alignment vertical="center"/>
      <protection locked="0"/>
    </xf>
    <xf numFmtId="0" fontId="48" fillId="0" borderId="21" xfId="2" applyFont="1" applyBorder="1" applyAlignment="1" applyProtection="1">
      <alignment horizontal="center" vertical="center"/>
      <protection locked="0"/>
    </xf>
    <xf numFmtId="49" fontId="48" fillId="0" borderId="21" xfId="2" applyNumberFormat="1" applyFont="1" applyBorder="1" applyAlignment="1" applyProtection="1">
      <alignment horizontal="left" vertical="center" wrapText="1"/>
      <protection locked="0"/>
    </xf>
    <xf numFmtId="0" fontId="48" fillId="0" borderId="21" xfId="2" applyFont="1" applyBorder="1" applyAlignment="1" applyProtection="1">
      <alignment horizontal="left" vertical="center" wrapText="1"/>
      <protection locked="0"/>
    </xf>
    <xf numFmtId="0" fontId="48" fillId="0" borderId="21" xfId="2" applyFont="1" applyBorder="1" applyAlignment="1" applyProtection="1">
      <alignment horizontal="center" vertical="center" wrapText="1"/>
      <protection locked="0"/>
    </xf>
    <xf numFmtId="167" fontId="48" fillId="0" borderId="21" xfId="2" applyNumberFormat="1" applyFont="1" applyBorder="1" applyAlignment="1" applyProtection="1">
      <alignment vertical="center"/>
      <protection locked="0"/>
    </xf>
    <xf numFmtId="4" fontId="48" fillId="0" borderId="21" xfId="2" applyNumberFormat="1" applyFont="1" applyBorder="1" applyAlignment="1" applyProtection="1">
      <alignment vertical="center"/>
      <protection locked="0"/>
    </xf>
    <xf numFmtId="0" fontId="47" fillId="0" borderId="4" xfId="2" applyFont="1" applyBorder="1" applyAlignment="1">
      <alignment vertical="center"/>
    </xf>
    <xf numFmtId="0" fontId="48" fillId="0" borderId="15" xfId="2" applyFont="1" applyBorder="1" applyAlignment="1">
      <alignment horizontal="left" vertical="center"/>
    </xf>
    <xf numFmtId="0" fontId="48" fillId="0" borderId="1" xfId="2" applyFont="1" applyBorder="1" applyAlignment="1">
      <alignment horizontal="center" vertical="center"/>
    </xf>
    <xf numFmtId="166" fontId="48" fillId="0" borderId="1" xfId="2" applyNumberFormat="1" applyFont="1" applyBorder="1" applyAlignment="1">
      <alignment vertical="center"/>
    </xf>
    <xf numFmtId="166" fontId="48" fillId="0" borderId="16" xfId="2" applyNumberFormat="1" applyFont="1" applyBorder="1" applyAlignment="1">
      <alignment vertical="center"/>
    </xf>
    <xf numFmtId="0" fontId="48" fillId="0" borderId="1" xfId="2" applyFont="1" applyAlignment="1">
      <alignment horizontal="left" vertical="center"/>
    </xf>
    <xf numFmtId="0" fontId="47" fillId="0" borderId="1" xfId="2" applyFont="1" applyAlignment="1">
      <alignment horizontal="left" vertical="center"/>
    </xf>
    <xf numFmtId="4" fontId="47" fillId="0" borderId="1" xfId="2" applyNumberFormat="1" applyFont="1" applyAlignment="1">
      <alignment vertical="center"/>
    </xf>
    <xf numFmtId="0" fontId="49" fillId="0" borderId="1" xfId="2" applyFont="1" applyAlignment="1">
      <alignment horizontal="left" vertical="center"/>
    </xf>
    <xf numFmtId="0" fontId="47" fillId="0" borderId="15" xfId="2" applyFont="1" applyBorder="1" applyAlignment="1">
      <alignment vertical="center"/>
    </xf>
    <xf numFmtId="0" fontId="47" fillId="0" borderId="1" xfId="2" applyFont="1" applyBorder="1" applyAlignment="1">
      <alignment vertical="center"/>
    </xf>
    <xf numFmtId="0" fontId="47" fillId="0" borderId="16" xfId="2" applyFont="1" applyBorder="1" applyAlignment="1">
      <alignment vertical="center"/>
    </xf>
    <xf numFmtId="4" fontId="36" fillId="5" borderId="29" xfId="0" applyNumberFormat="1" applyFont="1" applyFill="1" applyBorder="1" applyAlignme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5" borderId="29" xfId="0" applyFont="1" applyFill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1" xfId="2" applyFont="1" applyAlignment="1" applyProtection="1">
      <alignment vertical="center"/>
      <protection locked="0"/>
    </xf>
    <xf numFmtId="0" fontId="0" fillId="0" borderId="1" xfId="2" applyFont="1" applyFill="1" applyAlignment="1" applyProtection="1">
      <alignment vertical="center"/>
      <protection locked="0"/>
    </xf>
    <xf numFmtId="0" fontId="47" fillId="0" borderId="1" xfId="2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" xfId="2" applyFont="1" applyAlignment="1">
      <alignment horizontal="left" vertical="center" wrapText="1"/>
    </xf>
    <xf numFmtId="0" fontId="0" fillId="0" borderId="1" xfId="2" applyFont="1" applyAlignment="1">
      <alignment vertical="center"/>
    </xf>
    <xf numFmtId="0" fontId="1" fillId="0" borderId="1" xfId="2" applyFont="1" applyAlignment="1">
      <alignment horizontal="left" vertical="center" wrapText="1"/>
    </xf>
    <xf numFmtId="0" fontId="1" fillId="0" borderId="1" xfId="2" applyFont="1" applyAlignment="1">
      <alignment horizontal="left" vertical="center"/>
    </xf>
    <xf numFmtId="0" fontId="11" fillId="2" borderId="1" xfId="2" applyFont="1" applyFill="1" applyAlignment="1">
      <alignment horizontal="center" vertical="center"/>
    </xf>
    <xf numFmtId="0" fontId="47" fillId="0" borderId="1" xfId="2"/>
    <xf numFmtId="0" fontId="2" fillId="0" borderId="1" xfId="2" applyFont="1" applyAlignment="1">
      <alignment horizontal="left" vertical="center"/>
    </xf>
    <xf numFmtId="0" fontId="2" fillId="0" borderId="1" xfId="2" applyFont="1" applyAlignment="1">
      <alignment horizontal="left" vertical="center" wrapText="1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BRNO_BYSTRC_H&#344;BITOV/DVZ_DPS/AKTIVN&#205;/ROZPO&#268;ET/&#218;PRAVA_2024_27_-_Revitalizace_b&#253;val&#233;ho_h&#345;bit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101.1 - Bourání zpevně..."/>
      <sheetName val="SO 101.2 - Kácení stromů ..."/>
      <sheetName val="SO 101.3 - Arboristické z..."/>
      <sheetName val="SO 101.4 - Příprava území"/>
      <sheetName val="SO 102-103 - Komunikace a..."/>
      <sheetName val="SO 104-105 - Historické z..."/>
      <sheetName val="SO 301 - Přípojka vody"/>
      <sheetName val="SO 303.1 - Technologická ..."/>
      <sheetName val="SO 303.2 - Stavební část"/>
      <sheetName val="SO 401 - Veřejné osvětlení "/>
      <sheetName val="SO 402 - Elektro přípojky"/>
      <sheetName val="SO 801 - Vegetační úpravy"/>
      <sheetName val="SO 801.NP - Vegetační úpr..."/>
      <sheetName val="SO 802 - Mobiliář"/>
      <sheetName val="VRN - Vedlejší rozpočtové..."/>
      <sheetName val="Seznam figur"/>
      <sheetName val="Pokyny pro vyplnění"/>
    </sheetNames>
    <sheetDataSet>
      <sheetData sheetId="0"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4311" TargetMode="External"/><Relationship Id="rId13" Type="http://schemas.openxmlformats.org/officeDocument/2006/relationships/hyperlink" Target="https://podminky.urs.cz/item/CS_URS_2024_02/185802114" TargetMode="External"/><Relationship Id="rId18" Type="http://schemas.openxmlformats.org/officeDocument/2006/relationships/hyperlink" Target="https://podminky.urs.cz/item/CS_URS_2024_02/998231411" TargetMode="External"/><Relationship Id="rId3" Type="http://schemas.openxmlformats.org/officeDocument/2006/relationships/hyperlink" Target="https://podminky.urs.cz/item/CS_URS_2024_02/184215133" TargetMode="External"/><Relationship Id="rId21" Type="http://schemas.openxmlformats.org/officeDocument/2006/relationships/hyperlink" Target="https://podminky.urs.cz/item/CS_URS_2024_02/997221858" TargetMode="External"/><Relationship Id="rId7" Type="http://schemas.openxmlformats.org/officeDocument/2006/relationships/hyperlink" Target="https://podminky.urs.cz/item/CS_URS_2024_02/185851129" TargetMode="External"/><Relationship Id="rId12" Type="http://schemas.openxmlformats.org/officeDocument/2006/relationships/hyperlink" Target="https://podminky.urs.cz/item/CS_URS_2024_02/184102211" TargetMode="External"/><Relationship Id="rId17" Type="http://schemas.openxmlformats.org/officeDocument/2006/relationships/hyperlink" Target="https://podminky.urs.cz/item/CS_URS_2024_02/185851129" TargetMode="External"/><Relationship Id="rId2" Type="http://schemas.openxmlformats.org/officeDocument/2006/relationships/hyperlink" Target="https://podminky.urs.cz/item/CS_URS_2024_02/183101121" TargetMode="External"/><Relationship Id="rId16" Type="http://schemas.openxmlformats.org/officeDocument/2006/relationships/hyperlink" Target="https://podminky.urs.cz/item/CS_URS_2024_02/185851121" TargetMode="External"/><Relationship Id="rId20" Type="http://schemas.openxmlformats.org/officeDocument/2006/relationships/hyperlink" Target="https://podminky.urs.cz/item/CS_URS_2024_02/596811311" TargetMode="External"/><Relationship Id="rId1" Type="http://schemas.openxmlformats.org/officeDocument/2006/relationships/hyperlink" Target="https://podminky.urs.cz/item/CS_URS_2024_02/119005155" TargetMode="External"/><Relationship Id="rId6" Type="http://schemas.openxmlformats.org/officeDocument/2006/relationships/hyperlink" Target="https://podminky.urs.cz/item/CS_URS_2024_02/184911421" TargetMode="External"/><Relationship Id="rId11" Type="http://schemas.openxmlformats.org/officeDocument/2006/relationships/hyperlink" Target="https://podminky.urs.cz/item/CS_URS_2024_02/183101113" TargetMode="External"/><Relationship Id="rId5" Type="http://schemas.openxmlformats.org/officeDocument/2006/relationships/hyperlink" Target="https://podminky.urs.cz/item/CS_URS_2024_02/184501141" TargetMode="External"/><Relationship Id="rId15" Type="http://schemas.openxmlformats.org/officeDocument/2006/relationships/hyperlink" Target="https://podminky.urs.cz/item/CS_URS_2024_02/185804311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2/119005153" TargetMode="External"/><Relationship Id="rId19" Type="http://schemas.openxmlformats.org/officeDocument/2006/relationships/hyperlink" Target="https://podminky.urs.cz/item/CS_URS_2024_02/564851011" TargetMode="External"/><Relationship Id="rId4" Type="http://schemas.openxmlformats.org/officeDocument/2006/relationships/hyperlink" Target="https://podminky.urs.cz/item/CS_URS_2024_02/184215412" TargetMode="External"/><Relationship Id="rId9" Type="http://schemas.openxmlformats.org/officeDocument/2006/relationships/hyperlink" Target="https://podminky.urs.cz/item/CS_URS_2024_02/185851121" TargetMode="External"/><Relationship Id="rId14" Type="http://schemas.openxmlformats.org/officeDocument/2006/relationships/hyperlink" Target="https://podminky.urs.cz/item/CS_URS_2024_02/184911421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4911421" TargetMode="External"/><Relationship Id="rId13" Type="http://schemas.openxmlformats.org/officeDocument/2006/relationships/hyperlink" Target="https://podminky.urs.cz/item/CS_URS_2024_02/185851129" TargetMode="External"/><Relationship Id="rId3" Type="http://schemas.openxmlformats.org/officeDocument/2006/relationships/hyperlink" Target="https://podminky.urs.cz/item/CS_URS_2024_02/184813151" TargetMode="External"/><Relationship Id="rId7" Type="http://schemas.openxmlformats.org/officeDocument/2006/relationships/hyperlink" Target="https://podminky.urs.cz/item/CS_URS_2024_02/185804514" TargetMode="External"/><Relationship Id="rId12" Type="http://schemas.openxmlformats.org/officeDocument/2006/relationships/hyperlink" Target="https://podminky.urs.cz/item/CS_URS_2024_02/185851121" TargetMode="External"/><Relationship Id="rId2" Type="http://schemas.openxmlformats.org/officeDocument/2006/relationships/hyperlink" Target="https://podminky.urs.cz/item/CS_URS_2024_02/185804513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s://podminky.urs.cz/item/CS_URS_2024_02/184911111" TargetMode="External"/><Relationship Id="rId6" Type="http://schemas.openxmlformats.org/officeDocument/2006/relationships/hyperlink" Target="https://podminky.urs.cz/item/CS_URS_2024_02/997221858" TargetMode="External"/><Relationship Id="rId11" Type="http://schemas.openxmlformats.org/officeDocument/2006/relationships/hyperlink" Target="https://podminky.urs.cz/item/CS_URS_2024_02/184911421" TargetMode="External"/><Relationship Id="rId5" Type="http://schemas.openxmlformats.org/officeDocument/2006/relationships/hyperlink" Target="https://podminky.urs.cz/item/CS_URS_2024_02/185851129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s://podminky.urs.cz/item/CS_URS_2024_02/185804311" TargetMode="External"/><Relationship Id="rId4" Type="http://schemas.openxmlformats.org/officeDocument/2006/relationships/hyperlink" Target="https://podminky.urs.cz/item/CS_URS_2024_02/185851121" TargetMode="External"/><Relationship Id="rId9" Type="http://schemas.openxmlformats.org/officeDocument/2006/relationships/hyperlink" Target="https://podminky.urs.cz/item/CS_URS_2024_02/997221858" TargetMode="External"/><Relationship Id="rId14" Type="http://schemas.openxmlformats.org/officeDocument/2006/relationships/hyperlink" Target="https://podminky.urs.cz/item/CS_URS_2024_02/18580431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topLeftCell="A34" workbookViewId="0">
      <selection activeCell="AG58" sqref="AG58:AM5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 x14ac:dyDescent="0.2">
      <c r="AR2" s="427" t="s">
        <v>6</v>
      </c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S2" s="15" t="s">
        <v>7</v>
      </c>
      <c r="BT2" s="15" t="s">
        <v>8</v>
      </c>
    </row>
    <row r="3" spans="1:74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 x14ac:dyDescent="0.2">
      <c r="B4" s="18"/>
      <c r="D4" s="19" t="s">
        <v>10</v>
      </c>
      <c r="AR4" s="18"/>
      <c r="AS4" s="20" t="s">
        <v>11</v>
      </c>
      <c r="BS4" s="15" t="s">
        <v>12</v>
      </c>
    </row>
    <row r="5" spans="1:74" s="1" customFormat="1" ht="12" customHeight="1" x14ac:dyDescent="0.2">
      <c r="B5" s="18"/>
      <c r="D5" s="21" t="s">
        <v>13</v>
      </c>
      <c r="K5" s="417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R5" s="18"/>
      <c r="BS5" s="15" t="s">
        <v>7</v>
      </c>
    </row>
    <row r="6" spans="1:74" s="1" customFormat="1" ht="36.950000000000003" customHeight="1" x14ac:dyDescent="0.2">
      <c r="B6" s="18"/>
      <c r="D6" s="23" t="s">
        <v>14</v>
      </c>
      <c r="K6" s="419" t="s">
        <v>458</v>
      </c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  <c r="AM6" s="418"/>
      <c r="AN6" s="418"/>
      <c r="AO6" s="418"/>
      <c r="AR6" s="18"/>
      <c r="BS6" s="15" t="s">
        <v>7</v>
      </c>
    </row>
    <row r="7" spans="1:74" s="1" customFormat="1" ht="12" customHeight="1" x14ac:dyDescent="0.2">
      <c r="B7" s="18"/>
      <c r="D7" s="24" t="s">
        <v>15</v>
      </c>
      <c r="K7" s="22" t="s">
        <v>3</v>
      </c>
      <c r="AK7" s="24" t="s">
        <v>16</v>
      </c>
      <c r="AN7" s="22" t="s">
        <v>3</v>
      </c>
      <c r="AR7" s="18"/>
      <c r="BS7" s="15" t="s">
        <v>7</v>
      </c>
    </row>
    <row r="8" spans="1:74" s="1" customFormat="1" ht="12" customHeight="1" x14ac:dyDescent="0.2">
      <c r="B8" s="18"/>
      <c r="D8" s="24" t="s">
        <v>17</v>
      </c>
      <c r="K8" s="22" t="s">
        <v>18</v>
      </c>
      <c r="AK8" s="24" t="s">
        <v>19</v>
      </c>
      <c r="AN8" s="272" t="s">
        <v>459</v>
      </c>
      <c r="AR8" s="18"/>
      <c r="BS8" s="15" t="s">
        <v>7</v>
      </c>
    </row>
    <row r="9" spans="1:74" s="1" customFormat="1" ht="14.45" customHeight="1" x14ac:dyDescent="0.2">
      <c r="B9" s="18"/>
      <c r="AR9" s="18"/>
      <c r="BS9" s="15" t="s">
        <v>7</v>
      </c>
    </row>
    <row r="10" spans="1:74" s="1" customFormat="1" ht="12" customHeight="1" x14ac:dyDescent="0.2">
      <c r="B10" s="18"/>
      <c r="D10" s="24" t="s">
        <v>20</v>
      </c>
      <c r="AK10" s="24" t="s">
        <v>21</v>
      </c>
      <c r="AN10" s="22"/>
      <c r="AR10" s="18"/>
      <c r="BS10" s="15" t="s">
        <v>7</v>
      </c>
    </row>
    <row r="11" spans="1:74" s="1" customFormat="1" ht="18.399999999999999" customHeight="1" x14ac:dyDescent="0.2">
      <c r="B11" s="18"/>
      <c r="E11" s="22" t="s">
        <v>460</v>
      </c>
      <c r="AK11" s="24" t="s">
        <v>22</v>
      </c>
      <c r="AN11" s="22"/>
      <c r="AR11" s="18"/>
      <c r="BS11" s="15" t="s">
        <v>7</v>
      </c>
    </row>
    <row r="12" spans="1:74" s="1" customFormat="1" ht="6.95" customHeight="1" x14ac:dyDescent="0.2">
      <c r="B12" s="18"/>
      <c r="AR12" s="18"/>
      <c r="BS12" s="15" t="s">
        <v>7</v>
      </c>
    </row>
    <row r="13" spans="1:74" s="1" customFormat="1" ht="12" customHeight="1" x14ac:dyDescent="0.2">
      <c r="B13" s="18"/>
      <c r="D13" s="24" t="s">
        <v>23</v>
      </c>
      <c r="AK13" s="24" t="s">
        <v>21</v>
      </c>
      <c r="AN13" s="22" t="s">
        <v>3</v>
      </c>
      <c r="AR13" s="18"/>
      <c r="BS13" s="15" t="s">
        <v>7</v>
      </c>
    </row>
    <row r="14" spans="1:74" ht="12.75" x14ac:dyDescent="0.2">
      <c r="B14" s="18"/>
      <c r="E14" s="22" t="s">
        <v>18</v>
      </c>
      <c r="AK14" s="24" t="s">
        <v>22</v>
      </c>
      <c r="AN14" s="22" t="s">
        <v>3</v>
      </c>
      <c r="AR14" s="18"/>
      <c r="BS14" s="15" t="s">
        <v>7</v>
      </c>
    </row>
    <row r="15" spans="1:74" s="1" customFormat="1" ht="6.95" customHeight="1" x14ac:dyDescent="0.2">
      <c r="B15" s="18"/>
      <c r="AR15" s="18"/>
      <c r="BS15" s="15" t="s">
        <v>4</v>
      </c>
    </row>
    <row r="16" spans="1:74" s="1" customFormat="1" ht="12" customHeight="1" x14ac:dyDescent="0.2">
      <c r="B16" s="18"/>
      <c r="D16" s="24" t="s">
        <v>24</v>
      </c>
      <c r="AK16" s="24" t="s">
        <v>21</v>
      </c>
      <c r="AN16" s="22"/>
      <c r="AR16" s="18"/>
      <c r="BS16" s="15" t="s">
        <v>4</v>
      </c>
    </row>
    <row r="17" spans="1:71" s="1" customFormat="1" ht="18.399999999999999" customHeight="1" x14ac:dyDescent="0.2">
      <c r="B17" s="18"/>
      <c r="E17" s="22" t="s">
        <v>25</v>
      </c>
      <c r="AK17" s="24" t="s">
        <v>22</v>
      </c>
      <c r="AN17" s="22"/>
      <c r="AR17" s="18"/>
      <c r="BS17" s="15" t="s">
        <v>26</v>
      </c>
    </row>
    <row r="18" spans="1:71" s="1" customFormat="1" ht="6.95" customHeight="1" x14ac:dyDescent="0.2">
      <c r="B18" s="18"/>
      <c r="AR18" s="18"/>
      <c r="BS18" s="15" t="s">
        <v>7</v>
      </c>
    </row>
    <row r="19" spans="1:71" s="1" customFormat="1" ht="12" customHeight="1" x14ac:dyDescent="0.2">
      <c r="B19" s="18"/>
      <c r="D19" s="24" t="s">
        <v>27</v>
      </c>
      <c r="AK19" s="24" t="s">
        <v>21</v>
      </c>
      <c r="AN19" s="22"/>
      <c r="AR19" s="18"/>
      <c r="BS19" s="15" t="s">
        <v>7</v>
      </c>
    </row>
    <row r="20" spans="1:71" s="1" customFormat="1" ht="18.399999999999999" customHeight="1" x14ac:dyDescent="0.2">
      <c r="B20" s="18"/>
      <c r="E20" s="22" t="s">
        <v>262</v>
      </c>
      <c r="AK20" s="24" t="s">
        <v>22</v>
      </c>
      <c r="AN20" s="22" t="s">
        <v>3</v>
      </c>
      <c r="AR20" s="18"/>
      <c r="BS20" s="15" t="s">
        <v>4</v>
      </c>
    </row>
    <row r="21" spans="1:71" s="1" customFormat="1" ht="6.95" customHeight="1" x14ac:dyDescent="0.2">
      <c r="B21" s="18"/>
      <c r="AR21" s="18"/>
    </row>
    <row r="22" spans="1:71" s="1" customFormat="1" ht="12" customHeight="1" x14ac:dyDescent="0.2">
      <c r="B22" s="18"/>
      <c r="D22" s="24" t="s">
        <v>28</v>
      </c>
      <c r="AR22" s="18"/>
    </row>
    <row r="23" spans="1:71" s="1" customFormat="1" ht="107.25" customHeight="1" x14ac:dyDescent="0.2">
      <c r="B23" s="18"/>
      <c r="E23" s="420" t="s">
        <v>29</v>
      </c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R23" s="18"/>
    </row>
    <row r="24" spans="1:71" s="1" customFormat="1" ht="6.95" customHeight="1" x14ac:dyDescent="0.2">
      <c r="B24" s="18"/>
      <c r="AR24" s="18"/>
    </row>
    <row r="25" spans="1:71" s="1" customFormat="1" ht="6.95" customHeight="1" x14ac:dyDescent="0.2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2" customFormat="1" ht="25.9" customHeight="1" x14ac:dyDescent="0.2">
      <c r="A26" s="27"/>
      <c r="B26" s="28"/>
      <c r="C26" s="27"/>
      <c r="D26" s="29" t="s">
        <v>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421">
        <f>ROUND(AG54,2)</f>
        <v>0</v>
      </c>
      <c r="AL26" s="422"/>
      <c r="AM26" s="422"/>
      <c r="AN26" s="422"/>
      <c r="AO26" s="422"/>
      <c r="AP26" s="27"/>
      <c r="AQ26" s="27"/>
      <c r="AR26" s="28"/>
      <c r="BE26" s="27"/>
    </row>
    <row r="27" spans="1:71" s="2" customFormat="1" ht="6.95" customHeight="1" x14ac:dyDescent="0.2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2.75" x14ac:dyDescent="0.2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423" t="s">
        <v>31</v>
      </c>
      <c r="M28" s="423"/>
      <c r="N28" s="423"/>
      <c r="O28" s="423"/>
      <c r="P28" s="423"/>
      <c r="Q28" s="27"/>
      <c r="R28" s="27"/>
      <c r="S28" s="27"/>
      <c r="T28" s="27"/>
      <c r="U28" s="27"/>
      <c r="V28" s="27"/>
      <c r="W28" s="423" t="s">
        <v>32</v>
      </c>
      <c r="X28" s="423"/>
      <c r="Y28" s="423"/>
      <c r="Z28" s="423"/>
      <c r="AA28" s="423"/>
      <c r="AB28" s="423"/>
      <c r="AC28" s="423"/>
      <c r="AD28" s="423"/>
      <c r="AE28" s="423"/>
      <c r="AF28" s="27"/>
      <c r="AG28" s="27"/>
      <c r="AH28" s="27"/>
      <c r="AI28" s="27"/>
      <c r="AJ28" s="27"/>
      <c r="AK28" s="423" t="s">
        <v>33</v>
      </c>
      <c r="AL28" s="423"/>
      <c r="AM28" s="423"/>
      <c r="AN28" s="423"/>
      <c r="AO28" s="423"/>
      <c r="AP28" s="27"/>
      <c r="AQ28" s="27"/>
      <c r="AR28" s="28"/>
      <c r="BE28" s="27"/>
    </row>
    <row r="29" spans="1:71" s="3" customFormat="1" ht="14.45" customHeight="1" x14ac:dyDescent="0.2">
      <c r="B29" s="32"/>
      <c r="D29" s="24" t="s">
        <v>34</v>
      </c>
      <c r="F29" s="24" t="s">
        <v>35</v>
      </c>
      <c r="L29" s="424">
        <v>0.21</v>
      </c>
      <c r="M29" s="425"/>
      <c r="N29" s="425"/>
      <c r="O29" s="425"/>
      <c r="P29" s="425"/>
      <c r="W29" s="426">
        <v>0</v>
      </c>
      <c r="X29" s="425"/>
      <c r="Y29" s="425"/>
      <c r="Z29" s="425"/>
      <c r="AA29" s="425"/>
      <c r="AB29" s="425"/>
      <c r="AC29" s="425"/>
      <c r="AD29" s="425"/>
      <c r="AE29" s="425"/>
      <c r="AK29" s="426">
        <f>AK26*0.21</f>
        <v>0</v>
      </c>
      <c r="AL29" s="425"/>
      <c r="AM29" s="425"/>
      <c r="AN29" s="425"/>
      <c r="AO29" s="425"/>
      <c r="AR29" s="32"/>
    </row>
    <row r="30" spans="1:71" s="3" customFormat="1" ht="14.45" customHeight="1" x14ac:dyDescent="0.2">
      <c r="B30" s="32"/>
      <c r="F30" s="24" t="s">
        <v>36</v>
      </c>
      <c r="L30" s="424">
        <v>0.12</v>
      </c>
      <c r="M30" s="425"/>
      <c r="N30" s="425"/>
      <c r="O30" s="425"/>
      <c r="P30" s="425"/>
      <c r="W30" s="426">
        <v>0</v>
      </c>
      <c r="X30" s="425"/>
      <c r="Y30" s="425"/>
      <c r="Z30" s="425"/>
      <c r="AA30" s="425"/>
      <c r="AB30" s="425"/>
      <c r="AC30" s="425"/>
      <c r="AD30" s="425"/>
      <c r="AE30" s="425"/>
      <c r="AK30" s="426">
        <v>0</v>
      </c>
      <c r="AL30" s="425"/>
      <c r="AM30" s="425"/>
      <c r="AN30" s="425"/>
      <c r="AO30" s="425"/>
      <c r="AR30" s="32"/>
    </row>
    <row r="31" spans="1:71" s="3" customFormat="1" ht="14.45" hidden="1" customHeight="1" x14ac:dyDescent="0.2">
      <c r="B31" s="32"/>
      <c r="F31" s="24" t="s">
        <v>37</v>
      </c>
      <c r="L31" s="424">
        <v>0.21</v>
      </c>
      <c r="M31" s="425"/>
      <c r="N31" s="425"/>
      <c r="O31" s="425"/>
      <c r="P31" s="425"/>
      <c r="W31" s="426" t="e">
        <f>ROUND(BB54, 2)</f>
        <v>#REF!</v>
      </c>
      <c r="X31" s="425"/>
      <c r="Y31" s="425"/>
      <c r="Z31" s="425"/>
      <c r="AA31" s="425"/>
      <c r="AB31" s="425"/>
      <c r="AC31" s="425"/>
      <c r="AD31" s="425"/>
      <c r="AE31" s="425"/>
      <c r="AK31" s="426">
        <v>0</v>
      </c>
      <c r="AL31" s="425"/>
      <c r="AM31" s="425"/>
      <c r="AN31" s="425"/>
      <c r="AO31" s="425"/>
      <c r="AR31" s="32"/>
    </row>
    <row r="32" spans="1:71" s="3" customFormat="1" ht="14.45" hidden="1" customHeight="1" x14ac:dyDescent="0.2">
      <c r="B32" s="32"/>
      <c r="F32" s="24" t="s">
        <v>38</v>
      </c>
      <c r="L32" s="424">
        <v>0.12</v>
      </c>
      <c r="M32" s="425"/>
      <c r="N32" s="425"/>
      <c r="O32" s="425"/>
      <c r="P32" s="425"/>
      <c r="W32" s="426" t="e">
        <f>ROUND(BC54, 2)</f>
        <v>#REF!</v>
      </c>
      <c r="X32" s="425"/>
      <c r="Y32" s="425"/>
      <c r="Z32" s="425"/>
      <c r="AA32" s="425"/>
      <c r="AB32" s="425"/>
      <c r="AC32" s="425"/>
      <c r="AD32" s="425"/>
      <c r="AE32" s="425"/>
      <c r="AK32" s="426">
        <v>0</v>
      </c>
      <c r="AL32" s="425"/>
      <c r="AM32" s="425"/>
      <c r="AN32" s="425"/>
      <c r="AO32" s="425"/>
      <c r="AR32" s="32"/>
    </row>
    <row r="33" spans="1:57" s="3" customFormat="1" ht="14.45" hidden="1" customHeight="1" x14ac:dyDescent="0.2">
      <c r="B33" s="32"/>
      <c r="F33" s="24" t="s">
        <v>39</v>
      </c>
      <c r="L33" s="424">
        <v>0</v>
      </c>
      <c r="M33" s="425"/>
      <c r="N33" s="425"/>
      <c r="O33" s="425"/>
      <c r="P33" s="425"/>
      <c r="W33" s="426" t="e">
        <f>ROUND(BD54, 2)</f>
        <v>#REF!</v>
      </c>
      <c r="X33" s="425"/>
      <c r="Y33" s="425"/>
      <c r="Z33" s="425"/>
      <c r="AA33" s="425"/>
      <c r="AB33" s="425"/>
      <c r="AC33" s="425"/>
      <c r="AD33" s="425"/>
      <c r="AE33" s="425"/>
      <c r="AK33" s="426">
        <v>0</v>
      </c>
      <c r="AL33" s="425"/>
      <c r="AM33" s="425"/>
      <c r="AN33" s="425"/>
      <c r="AO33" s="425"/>
      <c r="AR33" s="32"/>
    </row>
    <row r="34" spans="1:57" s="2" customFormat="1" ht="6.95" customHeight="1" x14ac:dyDescent="0.2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" customHeight="1" x14ac:dyDescent="0.2">
      <c r="A35" s="27"/>
      <c r="B35" s="28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431" t="s">
        <v>42</v>
      </c>
      <c r="Y35" s="429"/>
      <c r="Z35" s="429"/>
      <c r="AA35" s="429"/>
      <c r="AB35" s="429"/>
      <c r="AC35" s="35"/>
      <c r="AD35" s="35"/>
      <c r="AE35" s="35"/>
      <c r="AF35" s="35"/>
      <c r="AG35" s="35"/>
      <c r="AH35" s="35"/>
      <c r="AI35" s="35"/>
      <c r="AJ35" s="35"/>
      <c r="AK35" s="428">
        <f>SUM(AK26:AK33)</f>
        <v>0</v>
      </c>
      <c r="AL35" s="429"/>
      <c r="AM35" s="429"/>
      <c r="AN35" s="429"/>
      <c r="AO35" s="430"/>
      <c r="AP35" s="33"/>
      <c r="AQ35" s="33"/>
      <c r="AR35" s="28"/>
      <c r="BE35" s="27"/>
    </row>
    <row r="36" spans="1:57" s="2" customFormat="1" ht="6.95" customHeight="1" x14ac:dyDescent="0.2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6.95" customHeight="1" x14ac:dyDescent="0.2">
      <c r="A37" s="27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  <c r="BE37" s="27"/>
    </row>
    <row r="41" spans="1:57" s="2" customFormat="1" ht="6.95" customHeight="1" x14ac:dyDescent="0.2">
      <c r="A41" s="27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  <c r="BE41" s="27"/>
    </row>
    <row r="42" spans="1:57" s="2" customFormat="1" ht="24.95" customHeight="1" x14ac:dyDescent="0.2">
      <c r="A42" s="27"/>
      <c r="B42" s="28"/>
      <c r="C42" s="19" t="s">
        <v>43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8"/>
      <c r="BE42" s="27"/>
    </row>
    <row r="43" spans="1:57" s="2" customFormat="1" ht="6.95" customHeight="1" x14ac:dyDescent="0.2">
      <c r="A43" s="27"/>
      <c r="B43" s="28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8"/>
      <c r="BE43" s="27"/>
    </row>
    <row r="44" spans="1:57" s="4" customFormat="1" ht="12" customHeight="1" x14ac:dyDescent="0.2">
      <c r="B44" s="41"/>
      <c r="C44" s="24" t="s">
        <v>13</v>
      </c>
      <c r="AR44" s="41"/>
    </row>
    <row r="45" spans="1:57" s="5" customFormat="1" ht="36.950000000000003" customHeight="1" x14ac:dyDescent="0.2">
      <c r="B45" s="42"/>
      <c r="C45" s="43" t="s">
        <v>14</v>
      </c>
      <c r="L45" s="403" t="str">
        <f>K6</f>
        <v>PARČÍK VÍDEŇSKÁ GALLAŠOVA, PŘED GYMNÁZIEM</v>
      </c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4"/>
      <c r="AC45" s="404"/>
      <c r="AD45" s="404"/>
      <c r="AE45" s="404"/>
      <c r="AF45" s="404"/>
      <c r="AG45" s="404"/>
      <c r="AH45" s="404"/>
      <c r="AI45" s="404"/>
      <c r="AJ45" s="404"/>
      <c r="AK45" s="404"/>
      <c r="AL45" s="404"/>
      <c r="AM45" s="404"/>
      <c r="AN45" s="404"/>
      <c r="AO45" s="404"/>
      <c r="AR45" s="42"/>
    </row>
    <row r="46" spans="1:57" s="2" customFormat="1" ht="6.95" customHeight="1" x14ac:dyDescent="0.2">
      <c r="A46" s="27"/>
      <c r="B46" s="28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8"/>
      <c r="BE46" s="27"/>
    </row>
    <row r="47" spans="1:57" s="2" customFormat="1" ht="12" customHeight="1" x14ac:dyDescent="0.2">
      <c r="A47" s="27"/>
      <c r="B47" s="28"/>
      <c r="C47" s="24" t="s">
        <v>17</v>
      </c>
      <c r="D47" s="27"/>
      <c r="E47" s="27"/>
      <c r="F47" s="27"/>
      <c r="G47" s="27"/>
      <c r="H47" s="27"/>
      <c r="I47" s="27"/>
      <c r="J47" s="27"/>
      <c r="K47" s="27"/>
      <c r="L47" s="44" t="str">
        <f>IF(K8="","",K8)</f>
        <v xml:space="preserve"> 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4" t="s">
        <v>19</v>
      </c>
      <c r="AJ47" s="27"/>
      <c r="AK47" s="27"/>
      <c r="AL47" s="27"/>
      <c r="AM47" s="405" t="str">
        <f>IF(AN8= "","",AN8)</f>
        <v>04/2025</v>
      </c>
      <c r="AN47" s="405"/>
      <c r="AO47" s="27"/>
      <c r="AP47" s="27"/>
      <c r="AQ47" s="27"/>
      <c r="AR47" s="28"/>
      <c r="BE47" s="27"/>
    </row>
    <row r="48" spans="1:57" s="2" customFormat="1" ht="6.95" customHeight="1" x14ac:dyDescent="0.2">
      <c r="A48" s="27"/>
      <c r="B48" s="28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8"/>
      <c r="BE48" s="27"/>
    </row>
    <row r="49" spans="1:91" s="2" customFormat="1" ht="15.2" customHeight="1" x14ac:dyDescent="0.2">
      <c r="A49" s="27"/>
      <c r="B49" s="28"/>
      <c r="C49" s="24" t="s">
        <v>20</v>
      </c>
      <c r="D49" s="27"/>
      <c r="E49" s="27"/>
      <c r="F49" s="27"/>
      <c r="G49" s="27"/>
      <c r="H49" s="27"/>
      <c r="I49" s="27"/>
      <c r="J49" s="27"/>
      <c r="K49" s="27"/>
      <c r="L49" s="4" t="str">
        <f>IF(E11= "","",E11)</f>
        <v>ÚMČ Brno - střed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4" t="s">
        <v>24</v>
      </c>
      <c r="AJ49" s="27"/>
      <c r="AK49" s="27"/>
      <c r="AL49" s="27"/>
      <c r="AM49" s="406" t="str">
        <f>IF(E17="","",E17)</f>
        <v>Eva Wagnerová</v>
      </c>
      <c r="AN49" s="407"/>
      <c r="AO49" s="407"/>
      <c r="AP49" s="407"/>
      <c r="AQ49" s="27"/>
      <c r="AR49" s="28"/>
      <c r="AS49" s="432" t="s">
        <v>44</v>
      </c>
      <c r="AT49" s="433"/>
      <c r="AU49" s="46"/>
      <c r="AV49" s="46"/>
      <c r="AW49" s="46"/>
      <c r="AX49" s="46"/>
      <c r="AY49" s="46"/>
      <c r="AZ49" s="46"/>
      <c r="BA49" s="46"/>
      <c r="BB49" s="46"/>
      <c r="BC49" s="46"/>
      <c r="BD49" s="47"/>
      <c r="BE49" s="27"/>
    </row>
    <row r="50" spans="1:91" s="2" customFormat="1" ht="15.2" customHeight="1" x14ac:dyDescent="0.2">
      <c r="A50" s="27"/>
      <c r="B50" s="28"/>
      <c r="C50" s="24" t="s">
        <v>23</v>
      </c>
      <c r="D50" s="27"/>
      <c r="E50" s="27"/>
      <c r="F50" s="27"/>
      <c r="G50" s="27"/>
      <c r="H50" s="27"/>
      <c r="I50" s="27"/>
      <c r="J50" s="27"/>
      <c r="K50" s="27"/>
      <c r="L50" s="4" t="str">
        <f>IF(E14="","",E14)</f>
        <v xml:space="preserve"> 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4" t="s">
        <v>27</v>
      </c>
      <c r="AJ50" s="27"/>
      <c r="AK50" s="27"/>
      <c r="AL50" s="27"/>
      <c r="AM50" s="406" t="str">
        <f>IF(E20="","",E20)</f>
        <v>Ing. Martin Horký</v>
      </c>
      <c r="AN50" s="407"/>
      <c r="AO50" s="407"/>
      <c r="AP50" s="407"/>
      <c r="AQ50" s="27"/>
      <c r="AR50" s="28"/>
      <c r="AS50" s="434"/>
      <c r="AT50" s="435"/>
      <c r="AU50" s="48"/>
      <c r="AV50" s="48"/>
      <c r="AW50" s="48"/>
      <c r="AX50" s="48"/>
      <c r="AY50" s="48"/>
      <c r="AZ50" s="48"/>
      <c r="BA50" s="48"/>
      <c r="BB50" s="48"/>
      <c r="BC50" s="48"/>
      <c r="BD50" s="49"/>
      <c r="BE50" s="27"/>
    </row>
    <row r="51" spans="1:91" s="2" customFormat="1" ht="10.9" customHeight="1" x14ac:dyDescent="0.2">
      <c r="A51" s="27"/>
      <c r="B51" s="28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8"/>
      <c r="AS51" s="434"/>
      <c r="AT51" s="435"/>
      <c r="AU51" s="48"/>
      <c r="AV51" s="48"/>
      <c r="AW51" s="48"/>
      <c r="AX51" s="48"/>
      <c r="AY51" s="48"/>
      <c r="AZ51" s="48"/>
      <c r="BA51" s="48"/>
      <c r="BB51" s="48"/>
      <c r="BC51" s="48"/>
      <c r="BD51" s="49"/>
      <c r="BE51" s="27"/>
    </row>
    <row r="52" spans="1:91" s="2" customFormat="1" ht="29.25" customHeight="1" x14ac:dyDescent="0.2">
      <c r="A52" s="27"/>
      <c r="B52" s="28"/>
      <c r="C52" s="410" t="s">
        <v>45</v>
      </c>
      <c r="D52" s="411"/>
      <c r="E52" s="411"/>
      <c r="F52" s="411"/>
      <c r="G52" s="411"/>
      <c r="H52" s="50"/>
      <c r="I52" s="412" t="s">
        <v>46</v>
      </c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3" t="s">
        <v>47</v>
      </c>
      <c r="AH52" s="411"/>
      <c r="AI52" s="411"/>
      <c r="AJ52" s="411"/>
      <c r="AK52" s="411"/>
      <c r="AL52" s="411"/>
      <c r="AM52" s="411"/>
      <c r="AN52" s="412" t="s">
        <v>48</v>
      </c>
      <c r="AO52" s="411"/>
      <c r="AP52" s="411"/>
      <c r="AQ52" s="51" t="s">
        <v>49</v>
      </c>
      <c r="AR52" s="28"/>
      <c r="AS52" s="52" t="s">
        <v>50</v>
      </c>
      <c r="AT52" s="53" t="s">
        <v>51</v>
      </c>
      <c r="AU52" s="53" t="s">
        <v>52</v>
      </c>
      <c r="AV52" s="53" t="s">
        <v>53</v>
      </c>
      <c r="AW52" s="53" t="s">
        <v>54</v>
      </c>
      <c r="AX52" s="53" t="s">
        <v>55</v>
      </c>
      <c r="AY52" s="53" t="s">
        <v>56</v>
      </c>
      <c r="AZ52" s="53" t="s">
        <v>57</v>
      </c>
      <c r="BA52" s="53" t="s">
        <v>58</v>
      </c>
      <c r="BB52" s="53" t="s">
        <v>59</v>
      </c>
      <c r="BC52" s="53" t="s">
        <v>60</v>
      </c>
      <c r="BD52" s="54" t="s">
        <v>61</v>
      </c>
      <c r="BE52" s="27"/>
    </row>
    <row r="53" spans="1:91" s="2" customFormat="1" ht="10.9" customHeight="1" x14ac:dyDescent="0.2">
      <c r="A53" s="27"/>
      <c r="B53" s="28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8"/>
      <c r="AS53" s="55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7"/>
      <c r="BE53" s="27"/>
    </row>
    <row r="54" spans="1:91" s="6" customFormat="1" ht="32.450000000000003" customHeight="1" x14ac:dyDescent="0.2">
      <c r="B54" s="58"/>
      <c r="C54" s="59" t="s">
        <v>62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408">
        <f>AG56+AG57+AG55+AG58</f>
        <v>0</v>
      </c>
      <c r="AH54" s="408"/>
      <c r="AI54" s="408"/>
      <c r="AJ54" s="408"/>
      <c r="AK54" s="408"/>
      <c r="AL54" s="408"/>
      <c r="AM54" s="408"/>
      <c r="AN54" s="409">
        <f>AN56+AN57+AN55+AN58</f>
        <v>0</v>
      </c>
      <c r="AO54" s="409"/>
      <c r="AP54" s="409"/>
      <c r="AQ54" s="62" t="s">
        <v>3</v>
      </c>
      <c r="AR54" s="58"/>
      <c r="AS54" s="63" t="e">
        <f>ROUND(#REF!+#REF!+#REF!,2)</f>
        <v>#REF!</v>
      </c>
      <c r="AT54" s="64" t="e">
        <f t="shared" ref="AT54:AT57" si="0">ROUND(SUM(AV54:AW54),2)</f>
        <v>#REF!</v>
      </c>
      <c r="AU54" s="65" t="e">
        <f>ROUND(#REF!+#REF!+#REF!,5)</f>
        <v>#REF!</v>
      </c>
      <c r="AV54" s="64" t="e">
        <f>ROUND(AZ54*L29,2)</f>
        <v>#REF!</v>
      </c>
      <c r="AW54" s="64" t="e">
        <f>ROUND(BA54*L30,2)</f>
        <v>#REF!</v>
      </c>
      <c r="AX54" s="64" t="e">
        <f>ROUND(BB54*L29,2)</f>
        <v>#REF!</v>
      </c>
      <c r="AY54" s="64" t="e">
        <f>ROUND(BC54*L30,2)</f>
        <v>#REF!</v>
      </c>
      <c r="AZ54" s="64" t="e">
        <f>ROUND(#REF!+#REF!+#REF!,2)</f>
        <v>#REF!</v>
      </c>
      <c r="BA54" s="64" t="e">
        <f>ROUND(#REF!+#REF!+#REF!,2)</f>
        <v>#REF!</v>
      </c>
      <c r="BB54" s="64" t="e">
        <f>ROUND(#REF!+#REF!+#REF!,2)</f>
        <v>#REF!</v>
      </c>
      <c r="BC54" s="64" t="e">
        <f>ROUND(#REF!+#REF!+#REF!,2)</f>
        <v>#REF!</v>
      </c>
      <c r="BD54" s="66" t="e">
        <f>ROUND(#REF!+#REF!+#REF!,2)</f>
        <v>#REF!</v>
      </c>
      <c r="BS54" s="67" t="s">
        <v>63</v>
      </c>
      <c r="BT54" s="67" t="s">
        <v>64</v>
      </c>
      <c r="BU54" s="68" t="s">
        <v>65</v>
      </c>
      <c r="BV54" s="67" t="s">
        <v>66</v>
      </c>
      <c r="BW54" s="67" t="s">
        <v>5</v>
      </c>
      <c r="BX54" s="67" t="s">
        <v>67</v>
      </c>
      <c r="CL54" s="67" t="s">
        <v>3</v>
      </c>
    </row>
    <row r="55" spans="1:91" s="254" customFormat="1" ht="27.75" customHeight="1" x14ac:dyDescent="0.2">
      <c r="A55" s="69" t="s">
        <v>71</v>
      </c>
      <c r="B55" s="41"/>
      <c r="C55" s="251"/>
      <c r="D55" s="251"/>
      <c r="E55" s="414"/>
      <c r="F55" s="414"/>
      <c r="G55" s="414"/>
      <c r="H55" s="414"/>
      <c r="I55" s="414"/>
      <c r="J55" s="251"/>
      <c r="K55" s="414" t="s">
        <v>456</v>
      </c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5">
        <f>'Příprava stanovišt'!J58</f>
        <v>0</v>
      </c>
      <c r="AH55" s="416"/>
      <c r="AI55" s="416"/>
      <c r="AJ55" s="416"/>
      <c r="AK55" s="416"/>
      <c r="AL55" s="416"/>
      <c r="AM55" s="416"/>
      <c r="AN55" s="415">
        <f>AG55*1.21</f>
        <v>0</v>
      </c>
      <c r="AO55" s="416"/>
      <c r="AP55" s="416"/>
      <c r="AQ55" s="71" t="s">
        <v>72</v>
      </c>
      <c r="AR55" s="41"/>
      <c r="AS55" s="72">
        <v>0</v>
      </c>
      <c r="AT55" s="73">
        <f t="shared" ref="AT55" si="1">ROUND(SUM(AV55:AW55),2)</f>
        <v>0</v>
      </c>
      <c r="AU55" s="74" t="str">
        <f>'Příprava stanovišt'!P79</f>
        <v>Nh celkem [h]</v>
      </c>
      <c r="AV55" s="73" t="str">
        <f>'Příprava stanovišt'!J31</f>
        <v>Výše daně</v>
      </c>
      <c r="AW55" s="73">
        <f>'Příprava stanovišt'!J32</f>
        <v>0</v>
      </c>
      <c r="AX55" s="73">
        <f>'Příprava stanovišt'!J33</f>
        <v>0</v>
      </c>
      <c r="AY55" s="73">
        <f>'Příprava stanovišt'!J34</f>
        <v>0</v>
      </c>
      <c r="AZ55" s="73" t="str">
        <f>'Příprava stanovišt'!F31</f>
        <v>Základ daně</v>
      </c>
      <c r="BA55" s="73">
        <f>'Příprava stanovišt'!F32</f>
        <v>0</v>
      </c>
      <c r="BB55" s="73">
        <f>'Příprava stanovišt'!F33</f>
        <v>0</v>
      </c>
      <c r="BC55" s="73">
        <f>'Příprava stanovišt'!F34</f>
        <v>0</v>
      </c>
      <c r="BD55" s="75">
        <f>'Příprava stanovišt'!F35</f>
        <v>0</v>
      </c>
      <c r="BT55" s="248" t="s">
        <v>70</v>
      </c>
      <c r="BU55" s="248" t="s">
        <v>73</v>
      </c>
      <c r="BV55" s="248" t="s">
        <v>66</v>
      </c>
      <c r="BW55" s="248" t="s">
        <v>69</v>
      </c>
      <c r="BX55" s="248" t="s">
        <v>5</v>
      </c>
      <c r="CL55" s="248" t="s">
        <v>3</v>
      </c>
      <c r="CM55" s="248" t="s">
        <v>70</v>
      </c>
    </row>
    <row r="56" spans="1:91" s="4" customFormat="1" ht="24.75" customHeight="1" x14ac:dyDescent="0.2">
      <c r="A56" s="69" t="s">
        <v>71</v>
      </c>
      <c r="B56" s="41"/>
      <c r="C56" s="70"/>
      <c r="D56" s="70"/>
      <c r="E56" s="414"/>
      <c r="F56" s="414"/>
      <c r="G56" s="414"/>
      <c r="H56" s="414"/>
      <c r="I56" s="414"/>
      <c r="J56" s="70"/>
      <c r="K56" s="414" t="s">
        <v>457</v>
      </c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5">
        <f>'Vegetační úpravy'!J83</f>
        <v>0</v>
      </c>
      <c r="AH56" s="416"/>
      <c r="AI56" s="416"/>
      <c r="AJ56" s="416"/>
      <c r="AK56" s="416"/>
      <c r="AL56" s="416"/>
      <c r="AM56" s="416"/>
      <c r="AN56" s="415">
        <f>AG56*1.21</f>
        <v>0</v>
      </c>
      <c r="AO56" s="416"/>
      <c r="AP56" s="416"/>
      <c r="AQ56" s="71" t="s">
        <v>72</v>
      </c>
      <c r="AR56" s="41"/>
      <c r="AS56" s="72">
        <v>0</v>
      </c>
      <c r="AT56" s="73">
        <f t="shared" si="0"/>
        <v>0</v>
      </c>
      <c r="AU56" s="74" t="e">
        <f>'Příprava stanovišt'!P80</f>
        <v>#REF!</v>
      </c>
      <c r="AV56" s="73">
        <f>'Příprava stanovišt'!J32</f>
        <v>0</v>
      </c>
      <c r="AW56" s="73">
        <f>'Příprava stanovišt'!J33</f>
        <v>0</v>
      </c>
      <c r="AX56" s="73">
        <f>'Příprava stanovišt'!J34</f>
        <v>0</v>
      </c>
      <c r="AY56" s="73">
        <f>'Příprava stanovišt'!J35</f>
        <v>0</v>
      </c>
      <c r="AZ56" s="73">
        <f>'Příprava stanovišt'!F32</f>
        <v>0</v>
      </c>
      <c r="BA56" s="73">
        <f>'Příprava stanovišt'!F33</f>
        <v>0</v>
      </c>
      <c r="BB56" s="73">
        <f>'Příprava stanovišt'!F34</f>
        <v>0</v>
      </c>
      <c r="BC56" s="73">
        <f>'Příprava stanovišt'!F35</f>
        <v>0</v>
      </c>
      <c r="BD56" s="75">
        <f>'Příprava stanovišt'!F36</f>
        <v>0</v>
      </c>
      <c r="BT56" s="22" t="s">
        <v>70</v>
      </c>
      <c r="BU56" s="22" t="s">
        <v>73</v>
      </c>
      <c r="BV56" s="22" t="s">
        <v>66</v>
      </c>
      <c r="BW56" s="22" t="s">
        <v>69</v>
      </c>
      <c r="BX56" s="22" t="s">
        <v>5</v>
      </c>
      <c r="CL56" s="22" t="s">
        <v>3</v>
      </c>
      <c r="CM56" s="22" t="s">
        <v>70</v>
      </c>
    </row>
    <row r="57" spans="1:91" s="4" customFormat="1" ht="23.25" customHeight="1" x14ac:dyDescent="0.2">
      <c r="A57" s="69" t="s">
        <v>71</v>
      </c>
      <c r="B57" s="41"/>
      <c r="C57" s="70"/>
      <c r="D57" s="70"/>
      <c r="E57" s="414"/>
      <c r="F57" s="414"/>
      <c r="G57" s="414"/>
      <c r="H57" s="414"/>
      <c r="I57" s="414"/>
      <c r="J57" s="70"/>
      <c r="K57" s="414" t="s">
        <v>74</v>
      </c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5">
        <f>'Následná péče...'!J32</f>
        <v>0</v>
      </c>
      <c r="AH57" s="416"/>
      <c r="AI57" s="416"/>
      <c r="AJ57" s="416"/>
      <c r="AK57" s="416"/>
      <c r="AL57" s="416"/>
      <c r="AM57" s="416"/>
      <c r="AN57" s="415">
        <f>AG57*1.21</f>
        <v>0</v>
      </c>
      <c r="AO57" s="416"/>
      <c r="AP57" s="416"/>
      <c r="AQ57" s="71" t="s">
        <v>72</v>
      </c>
      <c r="AR57" s="41"/>
      <c r="AS57" s="72">
        <v>0</v>
      </c>
      <c r="AT57" s="73">
        <f t="shared" si="0"/>
        <v>0</v>
      </c>
      <c r="AU57" s="74" t="e">
        <f>'Následná péče...'!P88</f>
        <v>#REF!</v>
      </c>
      <c r="AV57" s="73">
        <f>'Následná péče...'!J35</f>
        <v>0</v>
      </c>
      <c r="AW57" s="73">
        <f>'Následná péče...'!J36</f>
        <v>0</v>
      </c>
      <c r="AX57" s="73">
        <f>'Následná péče...'!J37</f>
        <v>0</v>
      </c>
      <c r="AY57" s="73">
        <f>'Následná péče...'!J38</f>
        <v>0</v>
      </c>
      <c r="AZ57" s="73">
        <f>'Následná péče...'!F35</f>
        <v>0</v>
      </c>
      <c r="BA57" s="73">
        <f>'Následná péče...'!F36</f>
        <v>0</v>
      </c>
      <c r="BB57" s="73">
        <f>'Následná péče...'!F37</f>
        <v>0</v>
      </c>
      <c r="BC57" s="73">
        <f>'Následná péče...'!F38</f>
        <v>0</v>
      </c>
      <c r="BD57" s="75">
        <f>'Následná péče...'!F39</f>
        <v>0</v>
      </c>
      <c r="BT57" s="22" t="s">
        <v>70</v>
      </c>
      <c r="BV57" s="22" t="s">
        <v>66</v>
      </c>
      <c r="BW57" s="22" t="s">
        <v>75</v>
      </c>
      <c r="BX57" s="22" t="s">
        <v>69</v>
      </c>
      <c r="CL57" s="22" t="s">
        <v>3</v>
      </c>
    </row>
    <row r="58" spans="1:91" s="274" customFormat="1" ht="31.5" customHeight="1" x14ac:dyDescent="0.2">
      <c r="A58" s="69" t="s">
        <v>71</v>
      </c>
      <c r="B58" s="41"/>
      <c r="C58" s="275"/>
      <c r="D58" s="275"/>
      <c r="E58" s="414" t="s">
        <v>495</v>
      </c>
      <c r="F58" s="414"/>
      <c r="G58" s="414"/>
      <c r="H58" s="414"/>
      <c r="I58" s="414"/>
      <c r="J58" s="275"/>
      <c r="K58" s="414" t="s">
        <v>549</v>
      </c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5">
        <f>'VRN - Vedlejší rozpočtové...'!J80</f>
        <v>0</v>
      </c>
      <c r="AH58" s="416"/>
      <c r="AI58" s="416"/>
      <c r="AJ58" s="416"/>
      <c r="AK58" s="416"/>
      <c r="AL58" s="416"/>
      <c r="AM58" s="416"/>
      <c r="AN58" s="415">
        <f>AG58*1.21</f>
        <v>0</v>
      </c>
      <c r="AO58" s="416"/>
      <c r="AP58" s="416"/>
      <c r="AQ58" s="71" t="s">
        <v>72</v>
      </c>
      <c r="AR58" s="41"/>
      <c r="AS58" s="72">
        <v>0</v>
      </c>
      <c r="AT58" s="73">
        <f t="shared" ref="AT58" si="2">ROUND(SUM(AV58:AW58),2)</f>
        <v>0</v>
      </c>
      <c r="AU58" s="74">
        <f>'Následná péče...'!P89</f>
        <v>113.93479999999998</v>
      </c>
      <c r="AV58" s="73">
        <f>'Následná péče...'!J36</f>
        <v>0</v>
      </c>
      <c r="AW58" s="73">
        <f>'Následná péče...'!J37</f>
        <v>0</v>
      </c>
      <c r="AX58" s="73">
        <f>'Následná péče...'!J38</f>
        <v>0</v>
      </c>
      <c r="AY58" s="73">
        <f>'Následná péče...'!J39</f>
        <v>0</v>
      </c>
      <c r="AZ58" s="73">
        <f>'Následná péče...'!F36</f>
        <v>0</v>
      </c>
      <c r="BA58" s="73">
        <f>'Následná péče...'!F37</f>
        <v>0</v>
      </c>
      <c r="BB58" s="73">
        <f>'Následná péče...'!F38</f>
        <v>0</v>
      </c>
      <c r="BC58" s="73">
        <f>'Následná péče...'!F39</f>
        <v>0</v>
      </c>
      <c r="BD58" s="75">
        <f>'Následná péče...'!F40</f>
        <v>0</v>
      </c>
      <c r="BT58" s="276" t="s">
        <v>70</v>
      </c>
      <c r="BV58" s="276" t="s">
        <v>66</v>
      </c>
      <c r="BW58" s="276" t="s">
        <v>75</v>
      </c>
      <c r="BX58" s="276" t="s">
        <v>69</v>
      </c>
      <c r="CL58" s="276" t="s">
        <v>3</v>
      </c>
    </row>
    <row r="59" spans="1:91" s="2" customFormat="1" ht="6.95" customHeight="1" x14ac:dyDescent="0.2">
      <c r="A59" s="27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28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</row>
  </sheetData>
  <sheetProtection algorithmName="SHA-512" hashValue="rsXptmHqWBQpXWqfn6izi3QARzW0QbrHBc/6LjO8IDRMUX/7j3uBSzG76XLUjfp17mLBKxkf23dtK1qJuWPrxg==" saltValue="XxDcMN/DBXQ6+TtFfnRrqg==" spinCount="100000" sheet="1" objects="1" scenarios="1"/>
  <mergeCells count="52">
    <mergeCell ref="AS49:AT51"/>
    <mergeCell ref="AM50:AP50"/>
    <mergeCell ref="E55:I55"/>
    <mergeCell ref="K55:AF55"/>
    <mergeCell ref="AG55:AM55"/>
    <mergeCell ref="AN55:AP55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C52:G52"/>
    <mergeCell ref="AN52:AP52"/>
    <mergeCell ref="AG52:AM52"/>
    <mergeCell ref="I52:AF52"/>
    <mergeCell ref="E58:I58"/>
    <mergeCell ref="K58:AF58"/>
    <mergeCell ref="AG58:AM58"/>
    <mergeCell ref="AN58:AP58"/>
    <mergeCell ref="K56:AF56"/>
    <mergeCell ref="AN56:AP56"/>
    <mergeCell ref="AG56:AM56"/>
    <mergeCell ref="E56:I56"/>
    <mergeCell ref="AG57:AM57"/>
    <mergeCell ref="E57:I57"/>
    <mergeCell ref="K57:AF57"/>
    <mergeCell ref="AN57:AP57"/>
    <mergeCell ref="L45:AO45"/>
    <mergeCell ref="AM47:AN47"/>
    <mergeCell ref="AM49:AP49"/>
    <mergeCell ref="AG54:AM54"/>
    <mergeCell ref="AN54:AP54"/>
  </mergeCells>
  <hyperlinks>
    <hyperlink ref="A56" location="'IO 900 - Sadové úpravy'!C2" display="/"/>
    <hyperlink ref="A57" location="'IO 900.NP - Následná péče...'!C2" display="/"/>
    <hyperlink ref="A55" location="'IO 900 - Sadové úpravy'!C2" display="/"/>
    <hyperlink ref="A58" location="'IO 900.NP - Následná péče...'!C2" display="/"/>
  </hyperlinks>
  <pageMargins left="0.7" right="0.7" top="0.75" bottom="0.75" header="0.3" footer="0.3"/>
  <pageSetup paperSize="9" scale="94" fitToHeight="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37"/>
  <sheetViews>
    <sheetView showGridLines="0" topLeftCell="A61" workbookViewId="0">
      <selection activeCell="I106" sqref="I10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55" x14ac:dyDescent="0.2">
      <c r="A1" s="76"/>
    </row>
    <row r="2" spans="1:55" s="1" customFormat="1" ht="6.95" customHeight="1" x14ac:dyDescent="0.2">
      <c r="B2" s="16"/>
      <c r="C2" s="17"/>
      <c r="D2" s="17"/>
      <c r="E2" s="17"/>
      <c r="F2" s="17"/>
      <c r="G2" s="17"/>
      <c r="H2" s="17"/>
      <c r="I2" s="17"/>
      <c r="J2" s="17"/>
      <c r="K2" s="17"/>
      <c r="L2" s="18"/>
      <c r="AS2" s="15" t="s">
        <v>70</v>
      </c>
      <c r="AY2" s="77" t="s">
        <v>76</v>
      </c>
      <c r="AZ2" s="77" t="s">
        <v>3</v>
      </c>
      <c r="BA2" s="77" t="s">
        <v>3</v>
      </c>
      <c r="BB2" s="77" t="s">
        <v>77</v>
      </c>
      <c r="BC2" s="77" t="s">
        <v>70</v>
      </c>
    </row>
    <row r="3" spans="1:55" s="1" customFormat="1" ht="24.95" customHeight="1" x14ac:dyDescent="0.2">
      <c r="B3" s="18"/>
      <c r="D3" s="19" t="s">
        <v>78</v>
      </c>
      <c r="L3" s="18"/>
      <c r="M3" s="78" t="s">
        <v>11</v>
      </c>
      <c r="AS3" s="15" t="s">
        <v>4</v>
      </c>
      <c r="AY3" s="77" t="s">
        <v>79</v>
      </c>
      <c r="AZ3" s="77" t="s">
        <v>3</v>
      </c>
      <c r="BA3" s="77" t="s">
        <v>3</v>
      </c>
      <c r="BB3" s="77" t="s">
        <v>80</v>
      </c>
      <c r="BC3" s="77" t="s">
        <v>70</v>
      </c>
    </row>
    <row r="4" spans="1:55" s="1" customFormat="1" ht="6.95" customHeight="1" x14ac:dyDescent="0.2">
      <c r="B4" s="18"/>
      <c r="L4" s="18"/>
      <c r="AY4" s="77" t="s">
        <v>81</v>
      </c>
      <c r="AZ4" s="77" t="s">
        <v>3</v>
      </c>
      <c r="BA4" s="77" t="s">
        <v>3</v>
      </c>
      <c r="BB4" s="77" t="s">
        <v>82</v>
      </c>
      <c r="BC4" s="77" t="s">
        <v>70</v>
      </c>
    </row>
    <row r="5" spans="1:55" s="1" customFormat="1" ht="12" customHeight="1" x14ac:dyDescent="0.2">
      <c r="B5" s="18"/>
      <c r="D5" s="24" t="s">
        <v>14</v>
      </c>
      <c r="L5" s="18"/>
      <c r="AY5" s="77" t="s">
        <v>83</v>
      </c>
      <c r="AZ5" s="77" t="s">
        <v>3</v>
      </c>
      <c r="BA5" s="77" t="s">
        <v>3</v>
      </c>
      <c r="BB5" s="77" t="s">
        <v>84</v>
      </c>
      <c r="BC5" s="77" t="s">
        <v>70</v>
      </c>
    </row>
    <row r="6" spans="1:55" s="1" customFormat="1" ht="16.5" customHeight="1" x14ac:dyDescent="0.2">
      <c r="B6" s="18"/>
      <c r="E6" s="437" t="str">
        <f>'Rekapitulace stavby'!K6</f>
        <v>PARČÍK VÍDEŇSKÁ GALLAŠOVA, PŘED GYMNÁZIEM</v>
      </c>
      <c r="F6" s="438"/>
      <c r="G6" s="438"/>
      <c r="H6" s="438"/>
      <c r="L6" s="18"/>
      <c r="AY6" s="77" t="s">
        <v>85</v>
      </c>
      <c r="AZ6" s="77" t="s">
        <v>3</v>
      </c>
      <c r="BA6" s="77" t="s">
        <v>3</v>
      </c>
      <c r="BB6" s="77" t="s">
        <v>86</v>
      </c>
      <c r="BC6" s="77" t="s">
        <v>70</v>
      </c>
    </row>
    <row r="7" spans="1:55" s="2" customFormat="1" ht="12" customHeight="1" x14ac:dyDescent="0.2">
      <c r="A7" s="27"/>
      <c r="B7" s="28"/>
      <c r="C7" s="27"/>
      <c r="D7" s="24" t="s">
        <v>87</v>
      </c>
      <c r="E7" s="27"/>
      <c r="F7" s="27"/>
      <c r="G7" s="27"/>
      <c r="H7" s="27"/>
      <c r="I7" s="27"/>
      <c r="J7" s="27"/>
      <c r="K7" s="27"/>
      <c r="L7" s="79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Y7" s="77" t="s">
        <v>88</v>
      </c>
      <c r="AZ7" s="77" t="s">
        <v>3</v>
      </c>
      <c r="BA7" s="77" t="s">
        <v>3</v>
      </c>
      <c r="BB7" s="77" t="s">
        <v>89</v>
      </c>
      <c r="BC7" s="77" t="s">
        <v>70</v>
      </c>
    </row>
    <row r="8" spans="1:55" s="2" customFormat="1" ht="16.5" customHeight="1" x14ac:dyDescent="0.2">
      <c r="A8" s="27"/>
      <c r="B8" s="28"/>
      <c r="C8" s="27"/>
      <c r="D8" s="27"/>
      <c r="E8" s="403"/>
      <c r="F8" s="436"/>
      <c r="G8" s="436"/>
      <c r="H8" s="436"/>
      <c r="I8" s="27"/>
      <c r="J8" s="27"/>
      <c r="K8" s="27"/>
      <c r="L8" s="79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Y8" s="77" t="s">
        <v>91</v>
      </c>
      <c r="AZ8" s="77" t="s">
        <v>3</v>
      </c>
      <c r="BA8" s="77" t="s">
        <v>3</v>
      </c>
      <c r="BB8" s="77" t="s">
        <v>92</v>
      </c>
      <c r="BC8" s="77" t="s">
        <v>70</v>
      </c>
    </row>
    <row r="9" spans="1:55" s="2" customFormat="1" x14ac:dyDescent="0.2">
      <c r="A9" s="27"/>
      <c r="B9" s="28"/>
      <c r="C9" s="27"/>
      <c r="D9" s="27"/>
      <c r="E9" s="27"/>
      <c r="F9" s="27"/>
      <c r="G9" s="27"/>
      <c r="H9" s="27"/>
      <c r="I9" s="27"/>
      <c r="J9" s="27"/>
      <c r="K9" s="27"/>
      <c r="L9" s="79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Y9" s="77" t="s">
        <v>93</v>
      </c>
      <c r="AZ9" s="77" t="s">
        <v>3</v>
      </c>
      <c r="BA9" s="77" t="s">
        <v>3</v>
      </c>
      <c r="BB9" s="77" t="s">
        <v>94</v>
      </c>
      <c r="BC9" s="77" t="s">
        <v>70</v>
      </c>
    </row>
    <row r="10" spans="1:55" s="2" customFormat="1" ht="12" customHeight="1" x14ac:dyDescent="0.2">
      <c r="A10" s="27"/>
      <c r="B10" s="28"/>
      <c r="C10" s="27"/>
      <c r="D10" s="24" t="s">
        <v>15</v>
      </c>
      <c r="E10" s="27"/>
      <c r="F10" s="22" t="s">
        <v>3</v>
      </c>
      <c r="G10" s="27"/>
      <c r="H10" s="27"/>
      <c r="I10" s="24" t="s">
        <v>16</v>
      </c>
      <c r="J10" s="22" t="s">
        <v>3</v>
      </c>
      <c r="K10" s="27"/>
      <c r="L10" s="79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Y10" s="77" t="s">
        <v>95</v>
      </c>
      <c r="AZ10" s="77" t="s">
        <v>3</v>
      </c>
      <c r="BA10" s="77" t="s">
        <v>3</v>
      </c>
      <c r="BB10" s="77" t="s">
        <v>96</v>
      </c>
      <c r="BC10" s="77" t="s">
        <v>70</v>
      </c>
    </row>
    <row r="11" spans="1:55" s="2" customFormat="1" ht="12" customHeight="1" x14ac:dyDescent="0.2">
      <c r="A11" s="27"/>
      <c r="B11" s="28"/>
      <c r="C11" s="27"/>
      <c r="D11" s="24" t="s">
        <v>17</v>
      </c>
      <c r="E11" s="27"/>
      <c r="F11" s="22" t="s">
        <v>18</v>
      </c>
      <c r="G11" s="27"/>
      <c r="H11" s="27"/>
      <c r="I11" s="24" t="s">
        <v>19</v>
      </c>
      <c r="J11" s="45" t="str">
        <f>'Rekapitulace stavby'!AN8</f>
        <v>04/2025</v>
      </c>
      <c r="K11" s="27"/>
      <c r="L11" s="79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Y11" s="77" t="s">
        <v>97</v>
      </c>
      <c r="AZ11" s="77" t="s">
        <v>3</v>
      </c>
      <c r="BA11" s="77" t="s">
        <v>3</v>
      </c>
      <c r="BB11" s="77" t="s">
        <v>98</v>
      </c>
      <c r="BC11" s="77" t="s">
        <v>70</v>
      </c>
    </row>
    <row r="12" spans="1:55" s="2" customFormat="1" ht="10.9" customHeight="1" x14ac:dyDescent="0.2">
      <c r="A12" s="27"/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79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Y12" s="77" t="s">
        <v>99</v>
      </c>
      <c r="AZ12" s="77" t="s">
        <v>3</v>
      </c>
      <c r="BA12" s="77" t="s">
        <v>3</v>
      </c>
      <c r="BB12" s="77" t="s">
        <v>100</v>
      </c>
      <c r="BC12" s="77" t="s">
        <v>70</v>
      </c>
    </row>
    <row r="13" spans="1:55" s="2" customFormat="1" ht="12" customHeight="1" x14ac:dyDescent="0.2">
      <c r="A13" s="27"/>
      <c r="B13" s="28"/>
      <c r="C13" s="27"/>
      <c r="D13" s="24" t="s">
        <v>20</v>
      </c>
      <c r="E13" s="27"/>
      <c r="F13" s="27"/>
      <c r="G13" s="27"/>
      <c r="H13" s="27"/>
      <c r="I13" s="24" t="s">
        <v>21</v>
      </c>
      <c r="J13" s="22"/>
      <c r="K13" s="27"/>
      <c r="L13" s="79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55" s="2" customFormat="1" ht="18" customHeight="1" x14ac:dyDescent="0.2">
      <c r="A14" s="27"/>
      <c r="B14" s="28"/>
      <c r="C14" s="27"/>
      <c r="D14" s="27"/>
      <c r="E14" s="22" t="s">
        <v>460</v>
      </c>
      <c r="F14" s="27"/>
      <c r="G14" s="27"/>
      <c r="H14" s="27"/>
      <c r="I14" s="24" t="s">
        <v>22</v>
      </c>
      <c r="J14" s="22"/>
      <c r="K14" s="27"/>
      <c r="L14" s="79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55" s="2" customFormat="1" ht="6.95" customHeight="1" x14ac:dyDescent="0.2">
      <c r="A15" s="27"/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79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55" s="2" customFormat="1" ht="12" customHeight="1" x14ac:dyDescent="0.2">
      <c r="A16" s="27"/>
      <c r="B16" s="28"/>
      <c r="C16" s="27"/>
      <c r="D16" s="24" t="s">
        <v>23</v>
      </c>
      <c r="E16" s="27"/>
      <c r="F16" s="27"/>
      <c r="G16" s="27"/>
      <c r="H16" s="27"/>
      <c r="I16" s="24" t="s">
        <v>21</v>
      </c>
      <c r="J16" s="22" t="str">
        <f>'Rekapitulace stavby'!AN13</f>
        <v/>
      </c>
      <c r="K16" s="27"/>
      <c r="L16" s="79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s="2" customFormat="1" ht="18" customHeight="1" x14ac:dyDescent="0.2">
      <c r="A17" s="27"/>
      <c r="B17" s="28"/>
      <c r="C17" s="27"/>
      <c r="D17" s="27"/>
      <c r="E17" s="417" t="str">
        <f>'Rekapitulace stavby'!E14</f>
        <v xml:space="preserve"> </v>
      </c>
      <c r="F17" s="417"/>
      <c r="G17" s="417"/>
      <c r="H17" s="417"/>
      <c r="I17" s="24" t="s">
        <v>22</v>
      </c>
      <c r="J17" s="22" t="str">
        <f>'Rekapitulace stavby'!AN14</f>
        <v/>
      </c>
      <c r="K17" s="27"/>
      <c r="L17" s="79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s="2" customFormat="1" ht="6.95" customHeight="1" x14ac:dyDescent="0.2">
      <c r="A18" s="27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79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s="2" customFormat="1" ht="12" customHeight="1" x14ac:dyDescent="0.2">
      <c r="A19" s="27"/>
      <c r="B19" s="28"/>
      <c r="C19" s="27"/>
      <c r="D19" s="24" t="s">
        <v>24</v>
      </c>
      <c r="E19" s="27"/>
      <c r="F19" s="27"/>
      <c r="G19" s="27"/>
      <c r="H19" s="27"/>
      <c r="I19" s="24" t="s">
        <v>21</v>
      </c>
      <c r="J19" s="22"/>
      <c r="K19" s="27"/>
      <c r="L19" s="79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s="2" customFormat="1" ht="18" customHeight="1" x14ac:dyDescent="0.2">
      <c r="A20" s="27"/>
      <c r="B20" s="28"/>
      <c r="C20" s="27"/>
      <c r="D20" s="27"/>
      <c r="E20" s="22" t="s">
        <v>25</v>
      </c>
      <c r="F20" s="27"/>
      <c r="G20" s="27"/>
      <c r="H20" s="27"/>
      <c r="I20" s="24" t="s">
        <v>22</v>
      </c>
      <c r="J20" s="22"/>
      <c r="K20" s="27"/>
      <c r="L20" s="79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s="2" customFormat="1" ht="6.95" customHeight="1" x14ac:dyDescent="0.2">
      <c r="A21" s="27"/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79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s="2" customFormat="1" ht="12" customHeight="1" x14ac:dyDescent="0.2">
      <c r="A22" s="27"/>
      <c r="B22" s="28"/>
      <c r="C22" s="27"/>
      <c r="D22" s="24" t="s">
        <v>27</v>
      </c>
      <c r="E22" s="27"/>
      <c r="F22" s="27"/>
      <c r="G22" s="27"/>
      <c r="H22" s="27"/>
      <c r="I22" s="24" t="s">
        <v>21</v>
      </c>
      <c r="J22" s="22"/>
      <c r="K22" s="27"/>
      <c r="L22" s="79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s="2" customFormat="1" ht="18" customHeight="1" x14ac:dyDescent="0.2">
      <c r="A23" s="27"/>
      <c r="B23" s="28"/>
      <c r="C23" s="27"/>
      <c r="D23" s="27"/>
      <c r="E23" s="22" t="s">
        <v>262</v>
      </c>
      <c r="F23" s="27"/>
      <c r="G23" s="27"/>
      <c r="H23" s="27"/>
      <c r="I23" s="24" t="s">
        <v>22</v>
      </c>
      <c r="J23" s="22" t="s">
        <v>3</v>
      </c>
      <c r="K23" s="27"/>
      <c r="L23" s="79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 s="2" customFormat="1" ht="6.95" customHeight="1" x14ac:dyDescent="0.2">
      <c r="A24" s="27"/>
      <c r="B24" s="28"/>
      <c r="C24" s="27"/>
      <c r="D24" s="27"/>
      <c r="E24" s="27"/>
      <c r="F24" s="27"/>
      <c r="G24" s="27"/>
      <c r="H24" s="27"/>
      <c r="I24" s="27"/>
      <c r="J24" s="27"/>
      <c r="K24" s="27"/>
      <c r="L24" s="79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s="2" customFormat="1" ht="12" customHeight="1" x14ac:dyDescent="0.2">
      <c r="A25" s="27"/>
      <c r="B25" s="28"/>
      <c r="C25" s="27"/>
      <c r="D25" s="24" t="s">
        <v>28</v>
      </c>
      <c r="E25" s="27"/>
      <c r="F25" s="27"/>
      <c r="G25" s="27"/>
      <c r="H25" s="27"/>
      <c r="I25" s="27"/>
      <c r="J25" s="27"/>
      <c r="K25" s="27"/>
      <c r="L25" s="79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s="7" customFormat="1" ht="16.5" customHeight="1" x14ac:dyDescent="0.2">
      <c r="A26" s="80"/>
      <c r="B26" s="81"/>
      <c r="C26" s="80"/>
      <c r="D26" s="80"/>
      <c r="E26" s="420" t="s">
        <v>3</v>
      </c>
      <c r="F26" s="420"/>
      <c r="G26" s="420"/>
      <c r="H26" s="420"/>
      <c r="I26" s="80"/>
      <c r="J26" s="80"/>
      <c r="K26" s="80"/>
      <c r="L26" s="82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</row>
    <row r="27" spans="1:30" s="2" customFormat="1" ht="6.95" customHeight="1" x14ac:dyDescent="0.2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79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s="2" customFormat="1" ht="6.95" customHeight="1" x14ac:dyDescent="0.2">
      <c r="A28" s="27"/>
      <c r="B28" s="28"/>
      <c r="C28" s="27"/>
      <c r="D28" s="56"/>
      <c r="E28" s="56"/>
      <c r="F28" s="56"/>
      <c r="G28" s="56"/>
      <c r="H28" s="56"/>
      <c r="I28" s="56"/>
      <c r="J28" s="56"/>
      <c r="K28" s="56"/>
      <c r="L28" s="79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s="2" customFormat="1" ht="25.35" customHeight="1" x14ac:dyDescent="0.2">
      <c r="A29" s="27"/>
      <c r="B29" s="28"/>
      <c r="C29" s="27"/>
      <c r="D29" s="83" t="s">
        <v>30</v>
      </c>
      <c r="E29" s="27"/>
      <c r="F29" s="27"/>
      <c r="G29" s="27"/>
      <c r="H29" s="27"/>
      <c r="I29" s="27"/>
      <c r="J29" s="61">
        <f>ROUND(J80, 2)</f>
        <v>0</v>
      </c>
      <c r="K29" s="27"/>
      <c r="L29" s="79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s="2" customFormat="1" ht="6.95" customHeight="1" x14ac:dyDescent="0.2">
      <c r="A30" s="27"/>
      <c r="B30" s="28"/>
      <c r="C30" s="27"/>
      <c r="D30" s="56"/>
      <c r="E30" s="56"/>
      <c r="F30" s="56"/>
      <c r="G30" s="56"/>
      <c r="H30" s="56"/>
      <c r="I30" s="56"/>
      <c r="J30" s="56"/>
      <c r="K30" s="56"/>
      <c r="L30" s="79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s="2" customFormat="1" ht="14.45" customHeight="1" x14ac:dyDescent="0.2">
      <c r="A31" s="27"/>
      <c r="B31" s="28"/>
      <c r="C31" s="27"/>
      <c r="D31" s="27"/>
      <c r="E31" s="27"/>
      <c r="F31" s="31" t="s">
        <v>32</v>
      </c>
      <c r="G31" s="27"/>
      <c r="H31" s="27"/>
      <c r="I31" s="31" t="s">
        <v>31</v>
      </c>
      <c r="J31" s="31" t="s">
        <v>33</v>
      </c>
      <c r="K31" s="27"/>
      <c r="L31" s="79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s="2" customFormat="1" ht="14.45" customHeight="1" x14ac:dyDescent="0.2">
      <c r="A32" s="27"/>
      <c r="B32" s="28"/>
      <c r="C32" s="27"/>
      <c r="D32" s="84" t="s">
        <v>34</v>
      </c>
      <c r="E32" s="24" t="s">
        <v>35</v>
      </c>
      <c r="F32" s="85">
        <f>ROUND((SUM(BD80:BD91)),  2)</f>
        <v>0</v>
      </c>
      <c r="G32" s="27"/>
      <c r="H32" s="27"/>
      <c r="I32" s="86">
        <v>0.21</v>
      </c>
      <c r="J32" s="85">
        <f>J29*0.21</f>
        <v>0</v>
      </c>
      <c r="K32" s="27"/>
      <c r="L32" s="79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s="2" customFormat="1" ht="14.45" customHeight="1" x14ac:dyDescent="0.2">
      <c r="A33" s="27"/>
      <c r="B33" s="28"/>
      <c r="C33" s="27"/>
      <c r="D33" s="27"/>
      <c r="E33" s="24" t="s">
        <v>36</v>
      </c>
      <c r="F33" s="85">
        <f>ROUND((SUM(BE80:BE91)),  2)</f>
        <v>0</v>
      </c>
      <c r="G33" s="27"/>
      <c r="H33" s="27"/>
      <c r="I33" s="86">
        <v>0.12</v>
      </c>
      <c r="J33" s="85">
        <f>ROUND(((SUM(BE80:BE91))*I33),  2)</f>
        <v>0</v>
      </c>
      <c r="K33" s="27"/>
      <c r="L33" s="79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s="2" customFormat="1" ht="14.45" hidden="1" customHeight="1" x14ac:dyDescent="0.2">
      <c r="A34" s="27"/>
      <c r="B34" s="28"/>
      <c r="C34" s="27"/>
      <c r="D34" s="27"/>
      <c r="E34" s="24" t="s">
        <v>37</v>
      </c>
      <c r="F34" s="85">
        <f>ROUND((SUM(BF80:BF91)),  2)</f>
        <v>0</v>
      </c>
      <c r="G34" s="27"/>
      <c r="H34" s="27"/>
      <c r="I34" s="86">
        <v>0.21</v>
      </c>
      <c r="J34" s="85">
        <f>0</f>
        <v>0</v>
      </c>
      <c r="K34" s="27"/>
      <c r="L34" s="79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s="2" customFormat="1" ht="14.45" hidden="1" customHeight="1" x14ac:dyDescent="0.2">
      <c r="A35" s="27"/>
      <c r="B35" s="28"/>
      <c r="C35" s="27"/>
      <c r="D35" s="27"/>
      <c r="E35" s="24" t="s">
        <v>38</v>
      </c>
      <c r="F35" s="85">
        <f>ROUND((SUM(BG80:BG91)),  2)</f>
        <v>0</v>
      </c>
      <c r="G35" s="27"/>
      <c r="H35" s="27"/>
      <c r="I35" s="86">
        <v>0.12</v>
      </c>
      <c r="J35" s="85">
        <f>0</f>
        <v>0</v>
      </c>
      <c r="K35" s="27"/>
      <c r="L35" s="79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s="2" customFormat="1" ht="14.45" hidden="1" customHeight="1" x14ac:dyDescent="0.2">
      <c r="A36" s="27"/>
      <c r="B36" s="28"/>
      <c r="C36" s="27"/>
      <c r="D36" s="27"/>
      <c r="E36" s="24" t="s">
        <v>39</v>
      </c>
      <c r="F36" s="85">
        <f>ROUND((SUM(BH80:BH91)),  2)</f>
        <v>0</v>
      </c>
      <c r="G36" s="27"/>
      <c r="H36" s="27"/>
      <c r="I36" s="86">
        <v>0</v>
      </c>
      <c r="J36" s="85">
        <f>0</f>
        <v>0</v>
      </c>
      <c r="K36" s="27"/>
      <c r="L36" s="79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s="2" customFormat="1" ht="6.95" customHeight="1" x14ac:dyDescent="0.2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79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s="2" customFormat="1" ht="25.35" customHeight="1" x14ac:dyDescent="0.2">
      <c r="A38" s="27"/>
      <c r="B38" s="28"/>
      <c r="C38" s="87"/>
      <c r="D38" s="88" t="s">
        <v>40</v>
      </c>
      <c r="E38" s="50"/>
      <c r="F38" s="50"/>
      <c r="G38" s="89" t="s">
        <v>41</v>
      </c>
      <c r="H38" s="90" t="s">
        <v>42</v>
      </c>
      <c r="I38" s="50"/>
      <c r="J38" s="91">
        <f>J29+J32</f>
        <v>0</v>
      </c>
      <c r="K38" s="92"/>
      <c r="L38" s="79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s="2" customFormat="1" ht="14.45" customHeight="1" x14ac:dyDescent="0.2">
      <c r="A39" s="27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79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3" spans="1:30" s="2" customFormat="1" ht="6.95" customHeight="1" x14ac:dyDescent="0.2">
      <c r="A43" s="27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79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s="2" customFormat="1" ht="24.95" customHeight="1" x14ac:dyDescent="0.2">
      <c r="A44" s="27"/>
      <c r="B44" s="28"/>
      <c r="C44" s="19" t="s">
        <v>101</v>
      </c>
      <c r="D44" s="27"/>
      <c r="E44" s="27"/>
      <c r="F44" s="27"/>
      <c r="G44" s="27"/>
      <c r="H44" s="27"/>
      <c r="I44" s="27"/>
      <c r="J44" s="27"/>
      <c r="K44" s="27"/>
      <c r="L44" s="79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s="2" customFormat="1" ht="6.95" customHeight="1" x14ac:dyDescent="0.2">
      <c r="A45" s="27"/>
      <c r="B45" s="28"/>
      <c r="C45" s="27"/>
      <c r="D45" s="27"/>
      <c r="E45" s="27"/>
      <c r="F45" s="27"/>
      <c r="G45" s="27"/>
      <c r="H45" s="27"/>
      <c r="I45" s="27"/>
      <c r="J45" s="27"/>
      <c r="K45" s="27"/>
      <c r="L45" s="79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s="2" customFormat="1" ht="12" customHeight="1" x14ac:dyDescent="0.2">
      <c r="A46" s="27"/>
      <c r="B46" s="28"/>
      <c r="C46" s="24" t="s">
        <v>14</v>
      </c>
      <c r="D46" s="27"/>
      <c r="E46" s="27"/>
      <c r="F46" s="27"/>
      <c r="G46" s="27"/>
      <c r="H46" s="27"/>
      <c r="I46" s="27"/>
      <c r="J46" s="27"/>
      <c r="K46" s="27"/>
      <c r="L46" s="79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s="2" customFormat="1" ht="16.5" customHeight="1" x14ac:dyDescent="0.2">
      <c r="A47" s="27"/>
      <c r="B47" s="28"/>
      <c r="C47" s="27"/>
      <c r="D47" s="27"/>
      <c r="E47" s="437" t="str">
        <f>E6</f>
        <v>PARČÍK VÍDEŇSKÁ GALLAŠOVA, PŘED GYMNÁZIEM</v>
      </c>
      <c r="F47" s="438"/>
      <c r="G47" s="438"/>
      <c r="H47" s="438"/>
      <c r="I47" s="27"/>
      <c r="J47" s="27"/>
      <c r="K47" s="27"/>
      <c r="L47" s="79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0" s="2" customFormat="1" ht="12" customHeight="1" x14ac:dyDescent="0.2">
      <c r="A48" s="27"/>
      <c r="B48" s="28"/>
      <c r="C48" s="24" t="s">
        <v>87</v>
      </c>
      <c r="D48" s="27"/>
      <c r="E48" s="27"/>
      <c r="F48" s="27"/>
      <c r="G48" s="27"/>
      <c r="H48" s="27"/>
      <c r="I48" s="27"/>
      <c r="J48" s="27"/>
      <c r="K48" s="27"/>
      <c r="L48" s="79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46" s="2" customFormat="1" ht="16.5" customHeight="1" x14ac:dyDescent="0.2">
      <c r="A49" s="27"/>
      <c r="B49" s="28"/>
      <c r="C49" s="27"/>
      <c r="D49" s="27"/>
      <c r="E49" s="403">
        <f>E8</f>
        <v>0</v>
      </c>
      <c r="F49" s="436"/>
      <c r="G49" s="436"/>
      <c r="H49" s="436"/>
      <c r="I49" s="27"/>
      <c r="J49" s="27"/>
      <c r="K49" s="27"/>
      <c r="L49" s="79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46" s="2" customFormat="1" ht="6.95" customHeight="1" x14ac:dyDescent="0.2">
      <c r="A50" s="27"/>
      <c r="B50" s="28"/>
      <c r="C50" s="27"/>
      <c r="D50" s="27"/>
      <c r="E50" s="27"/>
      <c r="F50" s="27"/>
      <c r="G50" s="27"/>
      <c r="H50" s="27"/>
      <c r="I50" s="27"/>
      <c r="J50" s="27"/>
      <c r="K50" s="27"/>
      <c r="L50" s="79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</row>
    <row r="51" spans="1:46" s="2" customFormat="1" ht="12" customHeight="1" x14ac:dyDescent="0.2">
      <c r="A51" s="27"/>
      <c r="B51" s="28"/>
      <c r="C51" s="24" t="s">
        <v>17</v>
      </c>
      <c r="D51" s="27"/>
      <c r="E51" s="27"/>
      <c r="F51" s="22" t="str">
        <f>F11</f>
        <v xml:space="preserve"> </v>
      </c>
      <c r="G51" s="27"/>
      <c r="H51" s="27"/>
      <c r="I51" s="24" t="s">
        <v>19</v>
      </c>
      <c r="J51" s="45" t="str">
        <f>IF(J11="","",J11)</f>
        <v>04/2025</v>
      </c>
      <c r="K51" s="27"/>
      <c r="L51" s="79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 spans="1:46" s="2" customFormat="1" ht="6.95" customHeight="1" x14ac:dyDescent="0.2">
      <c r="A52" s="27"/>
      <c r="B52" s="28"/>
      <c r="C52" s="27"/>
      <c r="D52" s="27"/>
      <c r="E52" s="27"/>
      <c r="F52" s="27"/>
      <c r="G52" s="27"/>
      <c r="H52" s="27"/>
      <c r="I52" s="27"/>
      <c r="J52" s="27"/>
      <c r="K52" s="27"/>
      <c r="L52" s="79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1:46" s="2" customFormat="1" ht="15.2" customHeight="1" x14ac:dyDescent="0.2">
      <c r="A53" s="27"/>
      <c r="B53" s="28"/>
      <c r="C53" s="24" t="s">
        <v>20</v>
      </c>
      <c r="D53" s="27"/>
      <c r="E53" s="27"/>
      <c r="F53" s="22" t="str">
        <f>E14</f>
        <v>ÚMČ Brno - střed</v>
      </c>
      <c r="G53" s="27"/>
      <c r="H53" s="27"/>
      <c r="I53" s="24" t="s">
        <v>24</v>
      </c>
      <c r="J53" s="25" t="str">
        <f>E20</f>
        <v>Eva Wagnerová</v>
      </c>
      <c r="K53" s="27"/>
      <c r="L53" s="79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 spans="1:46" s="2" customFormat="1" ht="15.2" customHeight="1" x14ac:dyDescent="0.2">
      <c r="A54" s="27"/>
      <c r="B54" s="28"/>
      <c r="C54" s="24" t="s">
        <v>23</v>
      </c>
      <c r="D54" s="27"/>
      <c r="E54" s="27"/>
      <c r="F54" s="22" t="str">
        <f>IF(E17="","",E17)</f>
        <v xml:space="preserve"> </v>
      </c>
      <c r="G54" s="27"/>
      <c r="H54" s="27"/>
      <c r="I54" s="24" t="s">
        <v>27</v>
      </c>
      <c r="J54" s="25" t="str">
        <f>E23</f>
        <v>Ing. Martin Horký</v>
      </c>
      <c r="K54" s="27"/>
      <c r="L54" s="79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 spans="1:46" s="2" customFormat="1" ht="10.35" customHeight="1" x14ac:dyDescent="0.2">
      <c r="A55" s="27"/>
      <c r="B55" s="28"/>
      <c r="C55" s="27"/>
      <c r="D55" s="27"/>
      <c r="E55" s="27"/>
      <c r="F55" s="27"/>
      <c r="G55" s="27"/>
      <c r="H55" s="27"/>
      <c r="I55" s="27"/>
      <c r="J55" s="27"/>
      <c r="K55" s="27"/>
      <c r="L55" s="79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</row>
    <row r="56" spans="1:46" s="2" customFormat="1" ht="29.25" customHeight="1" x14ac:dyDescent="0.2">
      <c r="A56" s="27"/>
      <c r="B56" s="28"/>
      <c r="C56" s="93" t="s">
        <v>102</v>
      </c>
      <c r="D56" s="87"/>
      <c r="E56" s="87"/>
      <c r="F56" s="87"/>
      <c r="G56" s="87"/>
      <c r="H56" s="87"/>
      <c r="I56" s="87"/>
      <c r="J56" s="94" t="s">
        <v>103</v>
      </c>
      <c r="K56" s="87"/>
      <c r="L56" s="79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</row>
    <row r="57" spans="1:46" s="2" customFormat="1" ht="10.35" customHeight="1" x14ac:dyDescent="0.2">
      <c r="A57" s="27"/>
      <c r="B57" s="28"/>
      <c r="C57" s="27"/>
      <c r="D57" s="27"/>
      <c r="E57" s="27"/>
      <c r="F57" s="27"/>
      <c r="G57" s="27"/>
      <c r="H57" s="27"/>
      <c r="I57" s="27"/>
      <c r="J57" s="27"/>
      <c r="K57" s="27"/>
      <c r="L57" s="79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</row>
    <row r="58" spans="1:46" s="2" customFormat="1" ht="22.9" customHeight="1" x14ac:dyDescent="0.2">
      <c r="A58" s="27"/>
      <c r="B58" s="28"/>
      <c r="C58" s="95" t="s">
        <v>62</v>
      </c>
      <c r="D58" s="27"/>
      <c r="E58" s="27"/>
      <c r="F58" s="27"/>
      <c r="G58" s="27"/>
      <c r="H58" s="27"/>
      <c r="I58" s="27"/>
      <c r="J58" s="61">
        <f>J80</f>
        <v>0</v>
      </c>
      <c r="K58" s="27"/>
      <c r="L58" s="79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T58" s="15" t="s">
        <v>104</v>
      </c>
    </row>
    <row r="59" spans="1:46" s="8" customFormat="1" ht="24.95" customHeight="1" x14ac:dyDescent="0.2">
      <c r="B59" s="96"/>
      <c r="D59" s="97" t="s">
        <v>105</v>
      </c>
      <c r="E59" s="98" t="s">
        <v>462</v>
      </c>
      <c r="F59" s="98"/>
      <c r="G59" s="98"/>
      <c r="H59" s="98"/>
      <c r="I59" s="98"/>
      <c r="J59" s="99">
        <f>J81</f>
        <v>0</v>
      </c>
      <c r="L59" s="96"/>
    </row>
    <row r="60" spans="1:46" s="8" customFormat="1" ht="24.95" customHeight="1" x14ac:dyDescent="0.2">
      <c r="B60" s="96"/>
      <c r="D60" s="97" t="s">
        <v>461</v>
      </c>
      <c r="E60" s="98"/>
      <c r="F60" s="98"/>
      <c r="G60" s="98"/>
      <c r="H60" s="98"/>
      <c r="I60" s="98"/>
      <c r="J60" s="99">
        <f>J87</f>
        <v>0</v>
      </c>
      <c r="L60" s="96"/>
    </row>
    <row r="61" spans="1:46" s="2" customFormat="1" ht="21.75" customHeight="1" x14ac:dyDescent="0.2">
      <c r="A61" s="27"/>
      <c r="B61" s="28"/>
      <c r="C61" s="27"/>
      <c r="D61" s="27"/>
      <c r="E61" s="27"/>
      <c r="F61" s="27"/>
      <c r="G61" s="27"/>
      <c r="H61" s="27"/>
      <c r="I61" s="27"/>
      <c r="J61" s="27"/>
      <c r="K61" s="27"/>
      <c r="L61" s="79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spans="1:46" s="2" customFormat="1" ht="6.95" customHeight="1" x14ac:dyDescent="0.2">
      <c r="A62" s="27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79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</row>
    <row r="66" spans="1:62" s="2" customFormat="1" ht="6.95" customHeight="1" x14ac:dyDescent="0.2">
      <c r="A66" s="27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79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</row>
    <row r="67" spans="1:62" s="2" customFormat="1" ht="24.95" customHeight="1" x14ac:dyDescent="0.2">
      <c r="A67" s="27"/>
      <c r="B67" s="28"/>
      <c r="C67" s="19" t="s">
        <v>106</v>
      </c>
      <c r="D67" s="27"/>
      <c r="E67" s="27"/>
      <c r="F67" s="27"/>
      <c r="G67" s="27"/>
      <c r="H67" s="27"/>
      <c r="I67" s="27"/>
      <c r="J67" s="27"/>
      <c r="K67" s="27"/>
      <c r="L67" s="79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</row>
    <row r="68" spans="1:62" s="2" customFormat="1" ht="6.95" customHeight="1" x14ac:dyDescent="0.2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79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</row>
    <row r="69" spans="1:62" s="2" customFormat="1" ht="12" customHeight="1" x14ac:dyDescent="0.2">
      <c r="A69" s="27"/>
      <c r="B69" s="28"/>
      <c r="C69" s="24" t="s">
        <v>14</v>
      </c>
      <c r="D69" s="27"/>
      <c r="E69" s="27"/>
      <c r="F69" s="27"/>
      <c r="G69" s="27"/>
      <c r="H69" s="27"/>
      <c r="I69" s="27"/>
      <c r="J69" s="27"/>
      <c r="K69" s="27"/>
      <c r="L69" s="79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</row>
    <row r="70" spans="1:62" s="2" customFormat="1" ht="16.5" customHeight="1" x14ac:dyDescent="0.2">
      <c r="A70" s="27"/>
      <c r="B70" s="28"/>
      <c r="C70" s="27"/>
      <c r="D70" s="27"/>
      <c r="E70" s="437" t="str">
        <f>E6</f>
        <v>PARČÍK VÍDEŇSKÁ GALLAŠOVA, PŘED GYMNÁZIEM</v>
      </c>
      <c r="F70" s="438"/>
      <c r="G70" s="438"/>
      <c r="H70" s="438"/>
      <c r="I70" s="27"/>
      <c r="J70" s="27"/>
      <c r="K70" s="27"/>
      <c r="L70" s="79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 spans="1:62" s="2" customFormat="1" ht="12" customHeight="1" x14ac:dyDescent="0.2">
      <c r="A71" s="27"/>
      <c r="B71" s="28"/>
      <c r="C71" s="24" t="s">
        <v>87</v>
      </c>
      <c r="D71" s="27"/>
      <c r="E71" s="27"/>
      <c r="F71" s="27"/>
      <c r="G71" s="27"/>
      <c r="H71" s="27"/>
      <c r="I71" s="27"/>
      <c r="J71" s="27"/>
      <c r="K71" s="27"/>
      <c r="L71" s="79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</row>
    <row r="72" spans="1:62" s="2" customFormat="1" ht="16.5" customHeight="1" x14ac:dyDescent="0.2">
      <c r="A72" s="27"/>
      <c r="B72" s="28"/>
      <c r="C72" s="27"/>
      <c r="D72" s="27"/>
      <c r="E72" s="403">
        <f>E8</f>
        <v>0</v>
      </c>
      <c r="F72" s="436"/>
      <c r="G72" s="436"/>
      <c r="H72" s="436"/>
      <c r="I72" s="27"/>
      <c r="J72" s="27"/>
      <c r="K72" s="27"/>
      <c r="L72" s="79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</row>
    <row r="73" spans="1:62" s="2" customFormat="1" ht="6.95" customHeight="1" x14ac:dyDescent="0.2">
      <c r="A73" s="27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79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</row>
    <row r="74" spans="1:62" s="2" customFormat="1" ht="12" customHeight="1" x14ac:dyDescent="0.2">
      <c r="A74" s="27"/>
      <c r="B74" s="28"/>
      <c r="C74" s="24" t="s">
        <v>17</v>
      </c>
      <c r="D74" s="27"/>
      <c r="E74" s="27"/>
      <c r="F74" s="22" t="str">
        <f>F11</f>
        <v xml:space="preserve"> </v>
      </c>
      <c r="G74" s="27"/>
      <c r="H74" s="27"/>
      <c r="I74" s="24" t="s">
        <v>19</v>
      </c>
      <c r="J74" s="45" t="str">
        <f>IF(J11="","",J11)</f>
        <v>04/2025</v>
      </c>
      <c r="K74" s="27"/>
      <c r="L74" s="79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 spans="1:62" s="2" customFormat="1" ht="6.95" customHeight="1" x14ac:dyDescent="0.2">
      <c r="A75" s="27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79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</row>
    <row r="76" spans="1:62" s="2" customFormat="1" ht="15.2" customHeight="1" x14ac:dyDescent="0.2">
      <c r="A76" s="27"/>
      <c r="B76" s="28"/>
      <c r="C76" s="24" t="s">
        <v>20</v>
      </c>
      <c r="D76" s="27"/>
      <c r="E76" s="27"/>
      <c r="F76" s="22" t="str">
        <f>E14</f>
        <v>ÚMČ Brno - střed</v>
      </c>
      <c r="G76" s="27"/>
      <c r="H76" s="27"/>
      <c r="I76" s="24" t="s">
        <v>24</v>
      </c>
      <c r="J76" s="25" t="str">
        <f>E20</f>
        <v>Eva Wagnerová</v>
      </c>
      <c r="K76" s="27"/>
      <c r="L76" s="79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</row>
    <row r="77" spans="1:62" s="2" customFormat="1" ht="15.2" customHeight="1" x14ac:dyDescent="0.2">
      <c r="A77" s="27"/>
      <c r="B77" s="28"/>
      <c r="C77" s="24" t="s">
        <v>23</v>
      </c>
      <c r="D77" s="27"/>
      <c r="E77" s="27"/>
      <c r="F77" s="22" t="str">
        <f>IF(E17="","",E17)</f>
        <v xml:space="preserve"> </v>
      </c>
      <c r="G77" s="27"/>
      <c r="H77" s="27"/>
      <c r="I77" s="24" t="s">
        <v>27</v>
      </c>
      <c r="J77" s="25" t="str">
        <f>E23</f>
        <v>Ing. Martin Horký</v>
      </c>
      <c r="K77" s="27"/>
      <c r="L77" s="79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  <row r="78" spans="1:62" s="2" customFormat="1" ht="10.35" customHeight="1" x14ac:dyDescent="0.2">
      <c r="A78" s="27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79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</row>
    <row r="79" spans="1:62" s="9" customFormat="1" ht="29.25" customHeight="1" x14ac:dyDescent="0.2">
      <c r="A79" s="100"/>
      <c r="B79" s="101"/>
      <c r="C79" s="102" t="s">
        <v>107</v>
      </c>
      <c r="D79" s="103" t="s">
        <v>49</v>
      </c>
      <c r="E79" s="103" t="s">
        <v>45</v>
      </c>
      <c r="F79" s="103" t="s">
        <v>46</v>
      </c>
      <c r="G79" s="103" t="s">
        <v>108</v>
      </c>
      <c r="H79" s="103" t="s">
        <v>109</v>
      </c>
      <c r="I79" s="103" t="s">
        <v>110</v>
      </c>
      <c r="J79" s="103" t="s">
        <v>103</v>
      </c>
      <c r="K79" s="104" t="s">
        <v>111</v>
      </c>
      <c r="L79" s="105"/>
      <c r="M79" s="52" t="s">
        <v>3</v>
      </c>
      <c r="N79" s="53" t="s">
        <v>34</v>
      </c>
      <c r="O79" s="53" t="s">
        <v>112</v>
      </c>
      <c r="P79" s="53" t="s">
        <v>113</v>
      </c>
      <c r="Q79" s="53" t="s">
        <v>114</v>
      </c>
      <c r="R79" s="53" t="s">
        <v>115</v>
      </c>
      <c r="S79" s="53" t="s">
        <v>116</v>
      </c>
      <c r="T79" s="54" t="s">
        <v>117</v>
      </c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62" s="2" customFormat="1" ht="22.9" customHeight="1" x14ac:dyDescent="0.25">
      <c r="A80" s="27"/>
      <c r="B80" s="28"/>
      <c r="C80" s="59" t="s">
        <v>118</v>
      </c>
      <c r="D80" s="27"/>
      <c r="E80" s="27"/>
      <c r="F80" s="27"/>
      <c r="G80" s="27"/>
      <c r="H80" s="27"/>
      <c r="I80" s="27"/>
      <c r="J80" s="106">
        <f>J81+J87</f>
        <v>0</v>
      </c>
      <c r="K80" s="27"/>
      <c r="L80" s="28"/>
      <c r="M80" s="55"/>
      <c r="N80" s="46"/>
      <c r="O80" s="56"/>
      <c r="P80" s="107" t="e">
        <f>P81+#REF!+#REF!+#REF!+#REF!+#REF!+#REF!+#REF!</f>
        <v>#REF!</v>
      </c>
      <c r="Q80" s="56"/>
      <c r="R80" s="107" t="e">
        <f>R81+#REF!+#REF!+#REF!+#REF!+#REF!+#REF!+#REF!</f>
        <v>#REF!</v>
      </c>
      <c r="S80" s="56"/>
      <c r="T80" s="108" t="e">
        <f>T81+#REF!+#REF!+#REF!+#REF!+#REF!+#REF!+#REF!</f>
        <v>#REF!</v>
      </c>
      <c r="U80" s="27"/>
      <c r="V80" s="27"/>
      <c r="W80" s="27"/>
      <c r="X80" s="27"/>
      <c r="Y80" s="27"/>
      <c r="Z80" s="27"/>
      <c r="AA80" s="27"/>
      <c r="AB80" s="27"/>
      <c r="AC80" s="27"/>
      <c r="AD80" s="27"/>
      <c r="AS80" s="15" t="s">
        <v>63</v>
      </c>
      <c r="AT80" s="15" t="s">
        <v>104</v>
      </c>
      <c r="BJ80" s="109" t="e">
        <f>BJ81+#REF!+#REF!+#REF!+#REF!+#REF!+#REF!+#REF!</f>
        <v>#REF!</v>
      </c>
    </row>
    <row r="81" spans="1:128" s="10" customFormat="1" ht="25.9" customHeight="1" x14ac:dyDescent="0.2">
      <c r="B81" s="110"/>
      <c r="D81" s="111" t="s">
        <v>63</v>
      </c>
      <c r="E81" s="112" t="s">
        <v>119</v>
      </c>
      <c r="F81" s="112" t="s">
        <v>462</v>
      </c>
      <c r="J81" s="113">
        <f>SUM(J82:J86)</f>
        <v>0</v>
      </c>
      <c r="L81" s="110"/>
      <c r="M81" s="114"/>
      <c r="N81" s="115"/>
      <c r="O81" s="115"/>
      <c r="P81" s="116" t="e">
        <f>SUM(#REF!)</f>
        <v>#REF!</v>
      </c>
      <c r="Q81" s="115"/>
      <c r="R81" s="116" t="e">
        <f>SUM(#REF!)</f>
        <v>#REF!</v>
      </c>
      <c r="S81" s="115"/>
      <c r="T81" s="117" t="e">
        <f>SUM(#REF!)</f>
        <v>#REF!</v>
      </c>
      <c r="AQ81" s="111" t="s">
        <v>68</v>
      </c>
      <c r="AS81" s="118" t="s">
        <v>63</v>
      </c>
      <c r="AT81" s="118" t="s">
        <v>64</v>
      </c>
      <c r="AX81" s="111" t="s">
        <v>120</v>
      </c>
      <c r="BJ81" s="119" t="e">
        <f>SUM(#REF!)</f>
        <v>#REF!</v>
      </c>
    </row>
    <row r="82" spans="1:128" s="189" customFormat="1" ht="24.2" customHeight="1" x14ac:dyDescent="0.2">
      <c r="A82" s="176"/>
      <c r="B82" s="190"/>
      <c r="C82" s="192"/>
      <c r="D82" s="193" t="s">
        <v>121</v>
      </c>
      <c r="E82" s="194" t="s">
        <v>320</v>
      </c>
      <c r="F82" s="194" t="s">
        <v>319</v>
      </c>
      <c r="G82" s="195" t="s">
        <v>160</v>
      </c>
      <c r="H82" s="196">
        <v>1</v>
      </c>
      <c r="I82" s="392"/>
      <c r="J82" s="197">
        <f>ROUND(I82*H82,2)</f>
        <v>0</v>
      </c>
      <c r="K82" s="198" t="s">
        <v>330</v>
      </c>
      <c r="L82" s="177"/>
      <c r="M82" s="178"/>
      <c r="N82" s="179" t="s">
        <v>35</v>
      </c>
      <c r="O82" s="180">
        <v>0.05</v>
      </c>
      <c r="P82" s="180">
        <f>O82*H82</f>
        <v>0.05</v>
      </c>
      <c r="Q82" s="180">
        <v>0</v>
      </c>
      <c r="R82" s="180">
        <f>Q82*H82</f>
        <v>0</v>
      </c>
      <c r="S82" s="180">
        <v>0</v>
      </c>
      <c r="T82" s="181">
        <f>S82*H82</f>
        <v>0</v>
      </c>
      <c r="U82" s="182"/>
      <c r="V82" s="183"/>
      <c r="W82" s="183"/>
      <c r="X82" s="183"/>
      <c r="Y82" s="183"/>
      <c r="Z82" s="183"/>
      <c r="AA82" s="183"/>
      <c r="AB82" s="183"/>
      <c r="AC82" s="183"/>
      <c r="AD82" s="183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5" t="s">
        <v>122</v>
      </c>
      <c r="AR82" s="183"/>
      <c r="AS82" s="185" t="s">
        <v>121</v>
      </c>
      <c r="AT82" s="185" t="s">
        <v>68</v>
      </c>
      <c r="AU82" s="183"/>
      <c r="AV82" s="183"/>
      <c r="AW82" s="183"/>
      <c r="AX82" s="186" t="s">
        <v>120</v>
      </c>
      <c r="AY82" s="183"/>
      <c r="AZ82" s="183"/>
      <c r="BA82" s="183"/>
      <c r="BB82" s="183"/>
      <c r="BC82" s="183"/>
      <c r="BD82" s="187">
        <f>IF(N82="základní",J82,0)</f>
        <v>0</v>
      </c>
      <c r="BE82" s="187">
        <f>IF(N82="snížená",J82,0)</f>
        <v>0</v>
      </c>
      <c r="BF82" s="187">
        <f>IF(N82="zákl. přenesená",J82,0)</f>
        <v>0</v>
      </c>
      <c r="BG82" s="187">
        <f>IF(N82="sníž. přenesená",J82,0)</f>
        <v>0</v>
      </c>
      <c r="BH82" s="187">
        <f>IF(N82="nulová",J82,0)</f>
        <v>0</v>
      </c>
      <c r="BI82" s="186" t="s">
        <v>68</v>
      </c>
      <c r="BJ82" s="187">
        <f>ROUND(I82*H82,2)</f>
        <v>0</v>
      </c>
      <c r="BK82" s="186" t="s">
        <v>122</v>
      </c>
      <c r="BL82" s="185" t="s">
        <v>249</v>
      </c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4"/>
      <c r="DM82" s="184"/>
      <c r="DN82" s="184"/>
      <c r="DO82" s="184"/>
      <c r="DP82" s="184"/>
      <c r="DQ82" s="184"/>
      <c r="DR82" s="184"/>
      <c r="DS82" s="184"/>
      <c r="DT82" s="184"/>
      <c r="DU82" s="184"/>
      <c r="DV82" s="184"/>
      <c r="DW82" s="184"/>
      <c r="DX82" s="188"/>
    </row>
    <row r="83" spans="1:128" s="189" customFormat="1" ht="24.2" customHeight="1" x14ac:dyDescent="0.2">
      <c r="A83" s="176"/>
      <c r="B83" s="190"/>
      <c r="C83" s="192"/>
      <c r="D83" s="193" t="s">
        <v>121</v>
      </c>
      <c r="E83" s="194" t="s">
        <v>322</v>
      </c>
      <c r="F83" s="194" t="s">
        <v>321</v>
      </c>
      <c r="G83" s="195" t="s">
        <v>160</v>
      </c>
      <c r="H83" s="196">
        <v>1</v>
      </c>
      <c r="I83" s="392"/>
      <c r="J83" s="197">
        <f>ROUND(I83*H83,2)</f>
        <v>0</v>
      </c>
      <c r="K83" s="198" t="s">
        <v>330</v>
      </c>
      <c r="L83" s="177"/>
      <c r="M83" s="178"/>
      <c r="N83" s="179" t="s">
        <v>35</v>
      </c>
      <c r="O83" s="180">
        <v>0.05</v>
      </c>
      <c r="P83" s="180">
        <f>O83*H83</f>
        <v>0.05</v>
      </c>
      <c r="Q83" s="180">
        <v>0</v>
      </c>
      <c r="R83" s="180">
        <f>Q83*H83</f>
        <v>0</v>
      </c>
      <c r="S83" s="180">
        <v>0</v>
      </c>
      <c r="T83" s="181">
        <f>S83*H83</f>
        <v>0</v>
      </c>
      <c r="U83" s="182"/>
      <c r="V83" s="183"/>
      <c r="W83" s="183"/>
      <c r="X83" s="183"/>
      <c r="Y83" s="183"/>
      <c r="Z83" s="183"/>
      <c r="AA83" s="183"/>
      <c r="AB83" s="183"/>
      <c r="AC83" s="183"/>
      <c r="AD83" s="183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5" t="s">
        <v>122</v>
      </c>
      <c r="AR83" s="183"/>
      <c r="AS83" s="185" t="s">
        <v>121</v>
      </c>
      <c r="AT83" s="185" t="s">
        <v>68</v>
      </c>
      <c r="AU83" s="183"/>
      <c r="AV83" s="183"/>
      <c r="AW83" s="183"/>
      <c r="AX83" s="186" t="s">
        <v>120</v>
      </c>
      <c r="AY83" s="183"/>
      <c r="AZ83" s="183"/>
      <c r="BA83" s="183"/>
      <c r="BB83" s="183"/>
      <c r="BC83" s="183"/>
      <c r="BD83" s="187">
        <f>IF(N83="základní",J83,0)</f>
        <v>0</v>
      </c>
      <c r="BE83" s="187">
        <f>IF(N83="snížená",J83,0)</f>
        <v>0</v>
      </c>
      <c r="BF83" s="187">
        <f>IF(N83="zákl. přenesená",J83,0)</f>
        <v>0</v>
      </c>
      <c r="BG83" s="187">
        <f>IF(N83="sníž. přenesená",J83,0)</f>
        <v>0</v>
      </c>
      <c r="BH83" s="187">
        <f>IF(N83="nulová",J83,0)</f>
        <v>0</v>
      </c>
      <c r="BI83" s="186" t="s">
        <v>68</v>
      </c>
      <c r="BJ83" s="187">
        <f>ROUND(I83*H83,2)</f>
        <v>0</v>
      </c>
      <c r="BK83" s="186" t="s">
        <v>122</v>
      </c>
      <c r="BL83" s="185" t="s">
        <v>249</v>
      </c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4"/>
      <c r="DM83" s="184"/>
      <c r="DN83" s="184"/>
      <c r="DO83" s="184"/>
      <c r="DP83" s="184"/>
      <c r="DQ83" s="184"/>
      <c r="DR83" s="184"/>
      <c r="DS83" s="184"/>
      <c r="DT83" s="184"/>
      <c r="DU83" s="184"/>
      <c r="DV83" s="184"/>
      <c r="DW83" s="184"/>
      <c r="DX83" s="188"/>
    </row>
    <row r="84" spans="1:128" s="189" customFormat="1" ht="12" customHeight="1" x14ac:dyDescent="0.2">
      <c r="A84" s="176"/>
      <c r="B84" s="190"/>
      <c r="C84" s="192"/>
      <c r="D84" s="193" t="s">
        <v>121</v>
      </c>
      <c r="E84" s="194" t="s">
        <v>325</v>
      </c>
      <c r="F84" s="194" t="s">
        <v>324</v>
      </c>
      <c r="G84" s="195" t="s">
        <v>127</v>
      </c>
      <c r="H84" s="196">
        <v>1</v>
      </c>
      <c r="I84" s="392"/>
      <c r="J84" s="197">
        <f>ROUND(I84*H84,2)</f>
        <v>0</v>
      </c>
      <c r="K84" s="198" t="s">
        <v>330</v>
      </c>
      <c r="L84" s="177"/>
      <c r="M84" s="182"/>
      <c r="N84" s="183"/>
      <c r="O84" s="183"/>
      <c r="P84" s="183"/>
      <c r="Q84" s="183"/>
      <c r="R84" s="183"/>
      <c r="S84" s="183"/>
      <c r="T84" s="246"/>
      <c r="U84" s="182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218"/>
      <c r="AT84" s="218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232"/>
    </row>
    <row r="85" spans="1:128" s="189" customFormat="1" ht="12" customHeight="1" x14ac:dyDescent="0.2">
      <c r="A85" s="176"/>
      <c r="B85" s="190"/>
      <c r="C85" s="192"/>
      <c r="D85" s="193" t="s">
        <v>121</v>
      </c>
      <c r="E85" s="194" t="s">
        <v>295</v>
      </c>
      <c r="F85" s="194" t="s">
        <v>323</v>
      </c>
      <c r="G85" s="195" t="s">
        <v>127</v>
      </c>
      <c r="H85" s="196">
        <v>1</v>
      </c>
      <c r="I85" s="392"/>
      <c r="J85" s="197">
        <f>ROUND(I85*H85,2)</f>
        <v>0</v>
      </c>
      <c r="K85" s="198" t="s">
        <v>330</v>
      </c>
      <c r="L85" s="177"/>
      <c r="M85" s="182"/>
      <c r="N85" s="183"/>
      <c r="O85" s="183"/>
      <c r="P85" s="183"/>
      <c r="Q85" s="183"/>
      <c r="R85" s="183"/>
      <c r="S85" s="183"/>
      <c r="T85" s="246"/>
      <c r="U85" s="182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218"/>
      <c r="AT85" s="218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232"/>
    </row>
    <row r="86" spans="1:128" s="2" customFormat="1" ht="24.2" customHeight="1" x14ac:dyDescent="0.2">
      <c r="B86" s="79"/>
      <c r="C86" s="262"/>
      <c r="D86" s="262" t="s">
        <v>121</v>
      </c>
      <c r="E86" s="263" t="s">
        <v>410</v>
      </c>
      <c r="F86" s="264" t="s">
        <v>411</v>
      </c>
      <c r="G86" s="265" t="s">
        <v>129</v>
      </c>
      <c r="H86" s="266">
        <v>4</v>
      </c>
      <c r="I86" s="126"/>
      <c r="J86" s="267">
        <f t="shared" ref="J86" si="0">ROUND(I86*H86,2)</f>
        <v>0</v>
      </c>
      <c r="K86" s="264" t="s">
        <v>330</v>
      </c>
      <c r="L86" s="79"/>
      <c r="M86" s="127" t="s">
        <v>3</v>
      </c>
      <c r="N86" s="268" t="s">
        <v>35</v>
      </c>
      <c r="O86" s="269">
        <v>0.27</v>
      </c>
      <c r="P86" s="269">
        <f t="shared" ref="P86" si="1">O86*H86</f>
        <v>1.08</v>
      </c>
      <c r="Q86" s="269">
        <v>0</v>
      </c>
      <c r="R86" s="269">
        <f t="shared" ref="R86" si="2">Q86*H86</f>
        <v>0</v>
      </c>
      <c r="S86" s="269">
        <v>0</v>
      </c>
      <c r="T86" s="130">
        <f t="shared" ref="T86" si="3">S86*H86</f>
        <v>0</v>
      </c>
      <c r="AR86" s="131" t="s">
        <v>122</v>
      </c>
      <c r="AT86" s="131" t="s">
        <v>121</v>
      </c>
      <c r="AU86" s="131" t="s">
        <v>70</v>
      </c>
      <c r="AY86" s="270" t="s">
        <v>120</v>
      </c>
      <c r="BE86" s="271">
        <f t="shared" ref="BE86" si="4">IF(N86="základní",J86,0)</f>
        <v>0</v>
      </c>
      <c r="BF86" s="271">
        <f t="shared" ref="BF86" si="5">IF(N86="snížená",J86,0)</f>
        <v>0</v>
      </c>
      <c r="BG86" s="271">
        <f t="shared" ref="BG86" si="6">IF(N86="zákl. přenesená",J86,0)</f>
        <v>0</v>
      </c>
      <c r="BH86" s="271">
        <f t="shared" ref="BH86" si="7">IF(N86="sníž. přenesená",J86,0)</f>
        <v>0</v>
      </c>
      <c r="BI86" s="271">
        <f t="shared" ref="BI86" si="8">IF(N86="nulová",J86,0)</f>
        <v>0</v>
      </c>
      <c r="BJ86" s="270" t="s">
        <v>68</v>
      </c>
      <c r="BK86" s="271">
        <f t="shared" ref="BK86" si="9">ROUND(I86*H86,2)</f>
        <v>0</v>
      </c>
      <c r="BL86" s="270" t="s">
        <v>122</v>
      </c>
      <c r="BM86" s="131" t="s">
        <v>412</v>
      </c>
    </row>
    <row r="87" spans="1:128" s="10" customFormat="1" ht="25.9" customHeight="1" x14ac:dyDescent="0.2">
      <c r="B87" s="110"/>
      <c r="D87" s="111" t="s">
        <v>63</v>
      </c>
      <c r="E87" s="112" t="s">
        <v>153</v>
      </c>
      <c r="F87" s="112" t="s">
        <v>331</v>
      </c>
      <c r="J87" s="113">
        <f>SUM(J88:J124)</f>
        <v>0</v>
      </c>
      <c r="L87" s="110"/>
      <c r="M87" s="114"/>
      <c r="N87" s="115"/>
      <c r="O87" s="115"/>
      <c r="P87" s="116" t="e">
        <f>SUM(#REF!)</f>
        <v>#REF!</v>
      </c>
      <c r="Q87" s="115"/>
      <c r="R87" s="116" t="e">
        <f>SUM(#REF!)</f>
        <v>#REF!</v>
      </c>
      <c r="S87" s="115"/>
      <c r="T87" s="117" t="e">
        <f>SUM(#REF!)</f>
        <v>#REF!</v>
      </c>
      <c r="AQ87" s="111" t="s">
        <v>68</v>
      </c>
      <c r="AS87" s="118" t="s">
        <v>63</v>
      </c>
      <c r="AT87" s="118" t="s">
        <v>64</v>
      </c>
      <c r="AX87" s="111" t="s">
        <v>120</v>
      </c>
      <c r="BJ87" s="119" t="e">
        <f>SUM(#REF!)</f>
        <v>#REF!</v>
      </c>
    </row>
    <row r="88" spans="1:128" s="189" customFormat="1" ht="27" customHeight="1" x14ac:dyDescent="0.2">
      <c r="A88" s="176"/>
      <c r="B88" s="190"/>
      <c r="C88" s="192"/>
      <c r="D88" s="193" t="s">
        <v>121</v>
      </c>
      <c r="E88" s="257" t="s">
        <v>318</v>
      </c>
      <c r="F88" s="194" t="s">
        <v>317</v>
      </c>
      <c r="G88" s="195" t="s">
        <v>127</v>
      </c>
      <c r="H88" s="196">
        <v>2</v>
      </c>
      <c r="I88" s="392"/>
      <c r="J88" s="197">
        <f>ROUND(I88*H88,2)</f>
        <v>0</v>
      </c>
      <c r="K88" s="198" t="s">
        <v>330</v>
      </c>
      <c r="L88" s="177"/>
      <c r="M88" s="182"/>
      <c r="N88" s="183"/>
      <c r="O88" s="183"/>
      <c r="P88" s="183"/>
      <c r="Q88" s="183"/>
      <c r="R88" s="183"/>
      <c r="S88" s="183"/>
      <c r="T88" s="246"/>
      <c r="U88" s="182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218"/>
      <c r="AT88" s="218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232"/>
    </row>
    <row r="89" spans="1:128" s="11" customFormat="1" x14ac:dyDescent="0.2">
      <c r="B89" s="137"/>
      <c r="D89" s="138" t="s">
        <v>124</v>
      </c>
      <c r="E89" s="139" t="s">
        <v>3</v>
      </c>
      <c r="F89" s="140" t="s">
        <v>326</v>
      </c>
      <c r="H89" s="139" t="s">
        <v>3</v>
      </c>
      <c r="I89" s="393"/>
      <c r="L89" s="137"/>
      <c r="M89" s="141"/>
      <c r="N89" s="142"/>
      <c r="O89" s="142"/>
      <c r="P89" s="142"/>
      <c r="Q89" s="142"/>
      <c r="R89" s="142"/>
      <c r="S89" s="142"/>
      <c r="T89" s="143"/>
      <c r="AS89" s="139" t="s">
        <v>124</v>
      </c>
      <c r="AT89" s="139" t="s">
        <v>68</v>
      </c>
      <c r="AU89" s="11" t="s">
        <v>68</v>
      </c>
      <c r="AV89" s="11" t="s">
        <v>26</v>
      </c>
      <c r="AW89" s="11" t="s">
        <v>64</v>
      </c>
      <c r="AX89" s="139" t="s">
        <v>120</v>
      </c>
    </row>
    <row r="90" spans="1:128" s="189" customFormat="1" ht="27" customHeight="1" x14ac:dyDescent="0.2">
      <c r="A90" s="176"/>
      <c r="B90" s="190"/>
      <c r="C90" s="192"/>
      <c r="D90" s="193" t="s">
        <v>121</v>
      </c>
      <c r="E90" s="257" t="s">
        <v>328</v>
      </c>
      <c r="F90" s="194" t="s">
        <v>327</v>
      </c>
      <c r="G90" s="195" t="s">
        <v>127</v>
      </c>
      <c r="H90" s="196">
        <v>3</v>
      </c>
      <c r="I90" s="392"/>
      <c r="J90" s="197">
        <f>ROUND(I90*H90,2)</f>
        <v>0</v>
      </c>
      <c r="K90" s="198" t="s">
        <v>330</v>
      </c>
      <c r="L90" s="177"/>
      <c r="M90" s="182"/>
      <c r="N90" s="183"/>
      <c r="O90" s="183"/>
      <c r="P90" s="183"/>
      <c r="Q90" s="183"/>
      <c r="R90" s="183"/>
      <c r="S90" s="183"/>
      <c r="T90" s="246"/>
      <c r="U90" s="182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218"/>
      <c r="AT90" s="218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232"/>
    </row>
    <row r="91" spans="1:128" s="11" customFormat="1" x14ac:dyDescent="0.2">
      <c r="B91" s="137"/>
      <c r="D91" s="138" t="s">
        <v>124</v>
      </c>
      <c r="E91" s="139" t="s">
        <v>3</v>
      </c>
      <c r="F91" s="140" t="s">
        <v>329</v>
      </c>
      <c r="H91" s="139" t="s">
        <v>3</v>
      </c>
      <c r="I91" s="393"/>
      <c r="L91" s="137"/>
      <c r="M91" s="141"/>
      <c r="N91" s="142"/>
      <c r="O91" s="142"/>
      <c r="P91" s="142"/>
      <c r="Q91" s="142"/>
      <c r="R91" s="142"/>
      <c r="S91" s="142"/>
      <c r="T91" s="143"/>
      <c r="AS91" s="139" t="s">
        <v>124</v>
      </c>
      <c r="AT91" s="139" t="s">
        <v>68</v>
      </c>
      <c r="AU91" s="11" t="s">
        <v>68</v>
      </c>
      <c r="AV91" s="11" t="s">
        <v>26</v>
      </c>
      <c r="AW91" s="11" t="s">
        <v>64</v>
      </c>
      <c r="AX91" s="139" t="s">
        <v>120</v>
      </c>
    </row>
    <row r="92" spans="1:128" s="189" customFormat="1" ht="24.2" customHeight="1" x14ac:dyDescent="0.2">
      <c r="A92" s="176"/>
      <c r="B92" s="190"/>
      <c r="C92" s="192"/>
      <c r="D92" s="193" t="s">
        <v>121</v>
      </c>
      <c r="E92" s="194" t="s">
        <v>333</v>
      </c>
      <c r="F92" s="194" t="s">
        <v>332</v>
      </c>
      <c r="G92" s="195" t="s">
        <v>160</v>
      </c>
      <c r="H92" s="196">
        <v>1</v>
      </c>
      <c r="I92" s="392"/>
      <c r="J92" s="197">
        <f>ROUND(I92*H92,2)</f>
        <v>0</v>
      </c>
      <c r="K92" s="260" t="s">
        <v>330</v>
      </c>
      <c r="L92" s="177"/>
      <c r="M92" s="178"/>
      <c r="N92" s="179" t="s">
        <v>35</v>
      </c>
      <c r="O92" s="180">
        <v>0.05</v>
      </c>
      <c r="P92" s="180">
        <f>O92*H92</f>
        <v>0.05</v>
      </c>
      <c r="Q92" s="180">
        <v>0</v>
      </c>
      <c r="R92" s="180">
        <f>Q92*H92</f>
        <v>0</v>
      </c>
      <c r="S92" s="180">
        <v>0</v>
      </c>
      <c r="T92" s="181">
        <f>S92*H92</f>
        <v>0</v>
      </c>
      <c r="U92" s="182"/>
      <c r="V92" s="183"/>
      <c r="W92" s="183"/>
      <c r="X92" s="183"/>
      <c r="Y92" s="183"/>
      <c r="Z92" s="183"/>
      <c r="AA92" s="183"/>
      <c r="AB92" s="183"/>
      <c r="AC92" s="183"/>
      <c r="AD92" s="183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5" t="s">
        <v>122</v>
      </c>
      <c r="AR92" s="183"/>
      <c r="AS92" s="185" t="s">
        <v>121</v>
      </c>
      <c r="AT92" s="185" t="s">
        <v>68</v>
      </c>
      <c r="AU92" s="183"/>
      <c r="AV92" s="183"/>
      <c r="AW92" s="183"/>
      <c r="AX92" s="186" t="s">
        <v>120</v>
      </c>
      <c r="AY92" s="183"/>
      <c r="AZ92" s="183"/>
      <c r="BA92" s="183"/>
      <c r="BB92" s="183"/>
      <c r="BC92" s="183"/>
      <c r="BD92" s="187">
        <f>IF(N92="základní",J92,0)</f>
        <v>0</v>
      </c>
      <c r="BE92" s="187">
        <f>IF(N92="snížená",J92,0)</f>
        <v>0</v>
      </c>
      <c r="BF92" s="187">
        <f>IF(N92="zákl. přenesená",J92,0)</f>
        <v>0</v>
      </c>
      <c r="BG92" s="187">
        <f>IF(N92="sníž. přenesená",J92,0)</f>
        <v>0</v>
      </c>
      <c r="BH92" s="187">
        <f>IF(N92="nulová",J92,0)</f>
        <v>0</v>
      </c>
      <c r="BI92" s="186" t="s">
        <v>68</v>
      </c>
      <c r="BJ92" s="187">
        <f>ROUND(I92*H92,2)</f>
        <v>0</v>
      </c>
      <c r="BK92" s="186" t="s">
        <v>122</v>
      </c>
      <c r="BL92" s="185" t="s">
        <v>249</v>
      </c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4"/>
      <c r="DQ92" s="184"/>
      <c r="DR92" s="184"/>
      <c r="DS92" s="184"/>
      <c r="DT92" s="184"/>
      <c r="DU92" s="184"/>
      <c r="DV92" s="184"/>
      <c r="DW92" s="184"/>
      <c r="DX92" s="188"/>
    </row>
    <row r="93" spans="1:128" s="11" customFormat="1" x14ac:dyDescent="0.2">
      <c r="B93" s="137"/>
      <c r="D93" s="138" t="s">
        <v>124</v>
      </c>
      <c r="E93" s="139" t="s">
        <v>3</v>
      </c>
      <c r="F93" s="140" t="s">
        <v>334</v>
      </c>
      <c r="H93" s="139" t="s">
        <v>3</v>
      </c>
      <c r="I93" s="393"/>
      <c r="K93" s="261"/>
      <c r="L93" s="137"/>
      <c r="M93" s="141"/>
      <c r="N93" s="142"/>
      <c r="O93" s="142"/>
      <c r="P93" s="142"/>
      <c r="Q93" s="142"/>
      <c r="R93" s="142"/>
      <c r="S93" s="142"/>
      <c r="T93" s="143"/>
      <c r="AS93" s="139" t="s">
        <v>124</v>
      </c>
      <c r="AT93" s="139" t="s">
        <v>68</v>
      </c>
      <c r="AU93" s="11" t="s">
        <v>68</v>
      </c>
      <c r="AV93" s="11" t="s">
        <v>26</v>
      </c>
      <c r="AW93" s="11" t="s">
        <v>64</v>
      </c>
      <c r="AX93" s="139" t="s">
        <v>120</v>
      </c>
    </row>
    <row r="94" spans="1:128" s="189" customFormat="1" ht="24.2" customHeight="1" x14ac:dyDescent="0.2">
      <c r="A94" s="176"/>
      <c r="B94" s="190"/>
      <c r="C94" s="192"/>
      <c r="D94" s="193" t="s">
        <v>121</v>
      </c>
      <c r="E94" s="194" t="s">
        <v>335</v>
      </c>
      <c r="F94" s="194" t="s">
        <v>336</v>
      </c>
      <c r="G94" s="195" t="s">
        <v>160</v>
      </c>
      <c r="H94" s="196">
        <v>2</v>
      </c>
      <c r="I94" s="392"/>
      <c r="J94" s="197">
        <f>ROUND(I94*H94,2)</f>
        <v>0</v>
      </c>
      <c r="K94" s="260" t="s">
        <v>330</v>
      </c>
      <c r="L94" s="177"/>
      <c r="M94" s="178"/>
      <c r="N94" s="179" t="s">
        <v>35</v>
      </c>
      <c r="O94" s="180">
        <v>0.05</v>
      </c>
      <c r="P94" s="180">
        <f>O94*H94</f>
        <v>0.1</v>
      </c>
      <c r="Q94" s="180">
        <v>0</v>
      </c>
      <c r="R94" s="180">
        <f>Q94*H94</f>
        <v>0</v>
      </c>
      <c r="S94" s="180">
        <v>0</v>
      </c>
      <c r="T94" s="181">
        <f>S94*H94</f>
        <v>0</v>
      </c>
      <c r="U94" s="182"/>
      <c r="V94" s="183"/>
      <c r="W94" s="183"/>
      <c r="X94" s="183"/>
      <c r="Y94" s="183"/>
      <c r="Z94" s="183"/>
      <c r="AA94" s="183"/>
      <c r="AB94" s="183"/>
      <c r="AC94" s="183"/>
      <c r="AD94" s="183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5" t="s">
        <v>122</v>
      </c>
      <c r="AR94" s="183"/>
      <c r="AS94" s="185" t="s">
        <v>121</v>
      </c>
      <c r="AT94" s="185" t="s">
        <v>68</v>
      </c>
      <c r="AU94" s="183"/>
      <c r="AV94" s="183"/>
      <c r="AW94" s="183"/>
      <c r="AX94" s="186" t="s">
        <v>120</v>
      </c>
      <c r="AY94" s="183"/>
      <c r="AZ94" s="183"/>
      <c r="BA94" s="183"/>
      <c r="BB94" s="183"/>
      <c r="BC94" s="183"/>
      <c r="BD94" s="187">
        <f>IF(N94="základní",J94,0)</f>
        <v>0</v>
      </c>
      <c r="BE94" s="187">
        <f>IF(N94="snížená",J94,0)</f>
        <v>0</v>
      </c>
      <c r="BF94" s="187">
        <f>IF(N94="zákl. přenesená",J94,0)</f>
        <v>0</v>
      </c>
      <c r="BG94" s="187">
        <f>IF(N94="sníž. přenesená",J94,0)</f>
        <v>0</v>
      </c>
      <c r="BH94" s="187">
        <f>IF(N94="nulová",J94,0)</f>
        <v>0</v>
      </c>
      <c r="BI94" s="186" t="s">
        <v>68</v>
      </c>
      <c r="BJ94" s="187">
        <f>ROUND(I94*H94,2)</f>
        <v>0</v>
      </c>
      <c r="BK94" s="186" t="s">
        <v>122</v>
      </c>
      <c r="BL94" s="185" t="s">
        <v>249</v>
      </c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4"/>
      <c r="DM94" s="184"/>
      <c r="DN94" s="184"/>
      <c r="DO94" s="184"/>
      <c r="DP94" s="184"/>
      <c r="DQ94" s="184"/>
      <c r="DR94" s="184"/>
      <c r="DS94" s="184"/>
      <c r="DT94" s="184"/>
      <c r="DU94" s="184"/>
      <c r="DV94" s="184"/>
      <c r="DW94" s="184"/>
      <c r="DX94" s="188"/>
    </row>
    <row r="95" spans="1:128" s="11" customFormat="1" x14ac:dyDescent="0.2">
      <c r="B95" s="137"/>
      <c r="D95" s="138" t="s">
        <v>124</v>
      </c>
      <c r="E95" s="139" t="s">
        <v>3</v>
      </c>
      <c r="F95" s="140" t="s">
        <v>337</v>
      </c>
      <c r="H95" s="139" t="s">
        <v>3</v>
      </c>
      <c r="I95" s="393"/>
      <c r="K95" s="261"/>
      <c r="L95" s="137"/>
      <c r="M95" s="141"/>
      <c r="N95" s="142"/>
      <c r="O95" s="142"/>
      <c r="P95" s="142"/>
      <c r="Q95" s="142"/>
      <c r="R95" s="142"/>
      <c r="S95" s="142"/>
      <c r="T95" s="143"/>
      <c r="AS95" s="139" t="s">
        <v>124</v>
      </c>
      <c r="AT95" s="139" t="s">
        <v>68</v>
      </c>
      <c r="AU95" s="11" t="s">
        <v>68</v>
      </c>
      <c r="AV95" s="11" t="s">
        <v>26</v>
      </c>
      <c r="AW95" s="11" t="s">
        <v>64</v>
      </c>
      <c r="AX95" s="139" t="s">
        <v>120</v>
      </c>
    </row>
    <row r="96" spans="1:128" s="189" customFormat="1" ht="24.2" customHeight="1" x14ac:dyDescent="0.2">
      <c r="A96" s="176"/>
      <c r="B96" s="190"/>
      <c r="C96" s="192"/>
      <c r="D96" s="193" t="s">
        <v>121</v>
      </c>
      <c r="E96" s="194" t="s">
        <v>352</v>
      </c>
      <c r="F96" s="194" t="s">
        <v>338</v>
      </c>
      <c r="G96" s="195" t="s">
        <v>160</v>
      </c>
      <c r="H96" s="196">
        <v>2</v>
      </c>
      <c r="I96" s="392"/>
      <c r="J96" s="197">
        <f>ROUND(I96*H96,2)</f>
        <v>0</v>
      </c>
      <c r="K96" s="260" t="s">
        <v>330</v>
      </c>
      <c r="L96" s="177"/>
      <c r="M96" s="178"/>
      <c r="N96" s="179" t="s">
        <v>35</v>
      </c>
      <c r="O96" s="180">
        <v>0.05</v>
      </c>
      <c r="P96" s="180">
        <f>O96*H96</f>
        <v>0.1</v>
      </c>
      <c r="Q96" s="180">
        <v>0</v>
      </c>
      <c r="R96" s="180">
        <f>Q96*H96</f>
        <v>0</v>
      </c>
      <c r="S96" s="180">
        <v>0</v>
      </c>
      <c r="T96" s="181">
        <f>S96*H96</f>
        <v>0</v>
      </c>
      <c r="U96" s="182"/>
      <c r="V96" s="183"/>
      <c r="W96" s="183"/>
      <c r="X96" s="183"/>
      <c r="Y96" s="183"/>
      <c r="Z96" s="183"/>
      <c r="AA96" s="183"/>
      <c r="AB96" s="183"/>
      <c r="AC96" s="183"/>
      <c r="AD96" s="183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5" t="s">
        <v>122</v>
      </c>
      <c r="AR96" s="183"/>
      <c r="AS96" s="185" t="s">
        <v>121</v>
      </c>
      <c r="AT96" s="185" t="s">
        <v>68</v>
      </c>
      <c r="AU96" s="183"/>
      <c r="AV96" s="183"/>
      <c r="AW96" s="183"/>
      <c r="AX96" s="186" t="s">
        <v>120</v>
      </c>
      <c r="AY96" s="183"/>
      <c r="AZ96" s="183"/>
      <c r="BA96" s="183"/>
      <c r="BB96" s="183"/>
      <c r="BC96" s="183"/>
      <c r="BD96" s="187">
        <f>IF(N96="základní",J96,0)</f>
        <v>0</v>
      </c>
      <c r="BE96" s="187">
        <f>IF(N96="snížená",J96,0)</f>
        <v>0</v>
      </c>
      <c r="BF96" s="187">
        <f>IF(N96="zákl. přenesená",J96,0)</f>
        <v>0</v>
      </c>
      <c r="BG96" s="187">
        <f>IF(N96="sníž. přenesená",J96,0)</f>
        <v>0</v>
      </c>
      <c r="BH96" s="187">
        <f>IF(N96="nulová",J96,0)</f>
        <v>0</v>
      </c>
      <c r="BI96" s="186" t="s">
        <v>68</v>
      </c>
      <c r="BJ96" s="187">
        <f>ROUND(I96*H96,2)</f>
        <v>0</v>
      </c>
      <c r="BK96" s="186" t="s">
        <v>122</v>
      </c>
      <c r="BL96" s="185" t="s">
        <v>249</v>
      </c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8"/>
    </row>
    <row r="97" spans="1:128" s="11" customFormat="1" x14ac:dyDescent="0.2">
      <c r="B97" s="137"/>
      <c r="D97" s="138" t="s">
        <v>124</v>
      </c>
      <c r="E97" s="139" t="s">
        <v>3</v>
      </c>
      <c r="F97" s="140" t="s">
        <v>339</v>
      </c>
      <c r="H97" s="139" t="s">
        <v>3</v>
      </c>
      <c r="I97" s="393"/>
      <c r="K97" s="261"/>
      <c r="L97" s="137"/>
      <c r="M97" s="141"/>
      <c r="N97" s="142"/>
      <c r="O97" s="142"/>
      <c r="P97" s="142"/>
      <c r="Q97" s="142"/>
      <c r="R97" s="142"/>
      <c r="S97" s="142"/>
      <c r="T97" s="143"/>
      <c r="AS97" s="139" t="s">
        <v>124</v>
      </c>
      <c r="AT97" s="139" t="s">
        <v>68</v>
      </c>
      <c r="AU97" s="11" t="s">
        <v>68</v>
      </c>
      <c r="AV97" s="11" t="s">
        <v>26</v>
      </c>
      <c r="AW97" s="11" t="s">
        <v>64</v>
      </c>
      <c r="AX97" s="139" t="s">
        <v>120</v>
      </c>
    </row>
    <row r="98" spans="1:128" s="189" customFormat="1" ht="24.2" customHeight="1" x14ac:dyDescent="0.2">
      <c r="A98" s="176"/>
      <c r="B98" s="190"/>
      <c r="C98" s="192"/>
      <c r="D98" s="193" t="s">
        <v>121</v>
      </c>
      <c r="E98" s="194" t="s">
        <v>353</v>
      </c>
      <c r="F98" s="194" t="s">
        <v>340</v>
      </c>
      <c r="G98" s="195" t="s">
        <v>160</v>
      </c>
      <c r="H98" s="196">
        <v>9</v>
      </c>
      <c r="I98" s="392"/>
      <c r="J98" s="197">
        <f>ROUND(I98*H98,2)</f>
        <v>0</v>
      </c>
      <c r="K98" s="260" t="s">
        <v>330</v>
      </c>
      <c r="L98" s="177"/>
      <c r="M98" s="178"/>
      <c r="N98" s="179" t="s">
        <v>35</v>
      </c>
      <c r="O98" s="180">
        <v>0.05</v>
      </c>
      <c r="P98" s="180">
        <f>O98*H98</f>
        <v>0.45</v>
      </c>
      <c r="Q98" s="180">
        <v>0</v>
      </c>
      <c r="R98" s="180">
        <f>Q98*H98</f>
        <v>0</v>
      </c>
      <c r="S98" s="180">
        <v>0</v>
      </c>
      <c r="T98" s="181">
        <f>S98*H98</f>
        <v>0</v>
      </c>
      <c r="U98" s="182"/>
      <c r="V98" s="183"/>
      <c r="W98" s="183"/>
      <c r="X98" s="183"/>
      <c r="Y98" s="183"/>
      <c r="Z98" s="183"/>
      <c r="AA98" s="183"/>
      <c r="AB98" s="183"/>
      <c r="AC98" s="183"/>
      <c r="AD98" s="183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5" t="s">
        <v>122</v>
      </c>
      <c r="AR98" s="183"/>
      <c r="AS98" s="185" t="s">
        <v>121</v>
      </c>
      <c r="AT98" s="185" t="s">
        <v>68</v>
      </c>
      <c r="AU98" s="183"/>
      <c r="AV98" s="183"/>
      <c r="AW98" s="183"/>
      <c r="AX98" s="186" t="s">
        <v>120</v>
      </c>
      <c r="AY98" s="183"/>
      <c r="AZ98" s="183"/>
      <c r="BA98" s="183"/>
      <c r="BB98" s="183"/>
      <c r="BC98" s="183"/>
      <c r="BD98" s="187">
        <f>IF(N98="základní",J98,0)</f>
        <v>0</v>
      </c>
      <c r="BE98" s="187">
        <f>IF(N98="snížená",J98,0)</f>
        <v>0</v>
      </c>
      <c r="BF98" s="187">
        <f>IF(N98="zákl. přenesená",J98,0)</f>
        <v>0</v>
      </c>
      <c r="BG98" s="187">
        <f>IF(N98="sníž. přenesená",J98,0)</f>
        <v>0</v>
      </c>
      <c r="BH98" s="187">
        <f>IF(N98="nulová",J98,0)</f>
        <v>0</v>
      </c>
      <c r="BI98" s="186" t="s">
        <v>68</v>
      </c>
      <c r="BJ98" s="187">
        <f>ROUND(I98*H98,2)</f>
        <v>0</v>
      </c>
      <c r="BK98" s="186" t="s">
        <v>122</v>
      </c>
      <c r="BL98" s="185" t="s">
        <v>249</v>
      </c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4"/>
      <c r="DM98" s="184"/>
      <c r="DN98" s="184"/>
      <c r="DO98" s="184"/>
      <c r="DP98" s="184"/>
      <c r="DQ98" s="184"/>
      <c r="DR98" s="184"/>
      <c r="DS98" s="184"/>
      <c r="DT98" s="184"/>
      <c r="DU98" s="184"/>
      <c r="DV98" s="184"/>
      <c r="DW98" s="184"/>
      <c r="DX98" s="188"/>
    </row>
    <row r="99" spans="1:128" s="11" customFormat="1" x14ac:dyDescent="0.2">
      <c r="B99" s="137"/>
      <c r="D99" s="138" t="s">
        <v>124</v>
      </c>
      <c r="E99" s="139" t="s">
        <v>3</v>
      </c>
      <c r="F99" s="140" t="s">
        <v>341</v>
      </c>
      <c r="H99" s="139" t="s">
        <v>3</v>
      </c>
      <c r="I99" s="393"/>
      <c r="K99" s="261"/>
      <c r="L99" s="137"/>
      <c r="M99" s="141"/>
      <c r="N99" s="142"/>
      <c r="O99" s="142"/>
      <c r="P99" s="142"/>
      <c r="Q99" s="142"/>
      <c r="R99" s="142"/>
      <c r="S99" s="142"/>
      <c r="T99" s="143"/>
      <c r="AS99" s="139" t="s">
        <v>124</v>
      </c>
      <c r="AT99" s="139" t="s">
        <v>68</v>
      </c>
      <c r="AU99" s="11" t="s">
        <v>68</v>
      </c>
      <c r="AV99" s="11" t="s">
        <v>26</v>
      </c>
      <c r="AW99" s="11" t="s">
        <v>64</v>
      </c>
      <c r="AX99" s="139" t="s">
        <v>120</v>
      </c>
    </row>
    <row r="100" spans="1:128" s="189" customFormat="1" ht="24.2" customHeight="1" x14ac:dyDescent="0.2">
      <c r="A100" s="176"/>
      <c r="B100" s="190"/>
      <c r="C100" s="192"/>
      <c r="D100" s="193" t="s">
        <v>121</v>
      </c>
      <c r="E100" s="194" t="s">
        <v>354</v>
      </c>
      <c r="F100" s="194" t="s">
        <v>342</v>
      </c>
      <c r="G100" s="195" t="s">
        <v>160</v>
      </c>
      <c r="H100" s="196">
        <v>4</v>
      </c>
      <c r="I100" s="392"/>
      <c r="J100" s="197">
        <f>ROUND(I100*H100,2)</f>
        <v>0</v>
      </c>
      <c r="K100" s="260" t="s">
        <v>330</v>
      </c>
      <c r="L100" s="177"/>
      <c r="M100" s="178"/>
      <c r="N100" s="179" t="s">
        <v>35</v>
      </c>
      <c r="O100" s="180">
        <v>0.05</v>
      </c>
      <c r="P100" s="180">
        <f>O100*H100</f>
        <v>0.2</v>
      </c>
      <c r="Q100" s="180">
        <v>0</v>
      </c>
      <c r="R100" s="180">
        <f>Q100*H100</f>
        <v>0</v>
      </c>
      <c r="S100" s="180">
        <v>0</v>
      </c>
      <c r="T100" s="181">
        <f>S100*H100</f>
        <v>0</v>
      </c>
      <c r="U100" s="182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5" t="s">
        <v>122</v>
      </c>
      <c r="AR100" s="183"/>
      <c r="AS100" s="185" t="s">
        <v>121</v>
      </c>
      <c r="AT100" s="185" t="s">
        <v>68</v>
      </c>
      <c r="AU100" s="183"/>
      <c r="AV100" s="183"/>
      <c r="AW100" s="183"/>
      <c r="AX100" s="186" t="s">
        <v>120</v>
      </c>
      <c r="AY100" s="183"/>
      <c r="AZ100" s="183"/>
      <c r="BA100" s="183"/>
      <c r="BB100" s="183"/>
      <c r="BC100" s="183"/>
      <c r="BD100" s="187">
        <f>IF(N100="základní",J100,0)</f>
        <v>0</v>
      </c>
      <c r="BE100" s="187">
        <f>IF(N100="snížená",J100,0)</f>
        <v>0</v>
      </c>
      <c r="BF100" s="187">
        <f>IF(N100="zákl. přenesená",J100,0)</f>
        <v>0</v>
      </c>
      <c r="BG100" s="187">
        <f>IF(N100="sníž. přenesená",J100,0)</f>
        <v>0</v>
      </c>
      <c r="BH100" s="187">
        <f>IF(N100="nulová",J100,0)</f>
        <v>0</v>
      </c>
      <c r="BI100" s="186" t="s">
        <v>68</v>
      </c>
      <c r="BJ100" s="187">
        <f>ROUND(I100*H100,2)</f>
        <v>0</v>
      </c>
      <c r="BK100" s="186" t="s">
        <v>122</v>
      </c>
      <c r="BL100" s="185" t="s">
        <v>249</v>
      </c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4"/>
      <c r="DM100" s="184"/>
      <c r="DN100" s="184"/>
      <c r="DO100" s="184"/>
      <c r="DP100" s="184"/>
      <c r="DQ100" s="184"/>
      <c r="DR100" s="184"/>
      <c r="DS100" s="184"/>
      <c r="DT100" s="184"/>
      <c r="DU100" s="184"/>
      <c r="DV100" s="184"/>
      <c r="DW100" s="184"/>
      <c r="DX100" s="188"/>
    </row>
    <row r="101" spans="1:128" s="11" customFormat="1" x14ac:dyDescent="0.2">
      <c r="B101" s="137"/>
      <c r="D101" s="138" t="s">
        <v>124</v>
      </c>
      <c r="E101" s="139" t="s">
        <v>3</v>
      </c>
      <c r="F101" s="140" t="s">
        <v>343</v>
      </c>
      <c r="H101" s="139" t="s">
        <v>3</v>
      </c>
      <c r="I101" s="393"/>
      <c r="K101" s="261"/>
      <c r="L101" s="137"/>
      <c r="M101" s="141"/>
      <c r="N101" s="142"/>
      <c r="O101" s="142"/>
      <c r="P101" s="142"/>
      <c r="Q101" s="142"/>
      <c r="R101" s="142"/>
      <c r="S101" s="142"/>
      <c r="T101" s="143"/>
      <c r="AS101" s="139" t="s">
        <v>124</v>
      </c>
      <c r="AT101" s="139" t="s">
        <v>68</v>
      </c>
      <c r="AU101" s="11" t="s">
        <v>68</v>
      </c>
      <c r="AV101" s="11" t="s">
        <v>26</v>
      </c>
      <c r="AW101" s="11" t="s">
        <v>64</v>
      </c>
      <c r="AX101" s="139" t="s">
        <v>120</v>
      </c>
    </row>
    <row r="102" spans="1:128" s="189" customFormat="1" ht="24.2" customHeight="1" x14ac:dyDescent="0.2">
      <c r="A102" s="176"/>
      <c r="B102" s="190"/>
      <c r="C102" s="192"/>
      <c r="D102" s="193" t="s">
        <v>121</v>
      </c>
      <c r="E102" s="194" t="s">
        <v>355</v>
      </c>
      <c r="F102" s="194" t="s">
        <v>344</v>
      </c>
      <c r="G102" s="195" t="s">
        <v>160</v>
      </c>
      <c r="H102" s="196">
        <v>4</v>
      </c>
      <c r="I102" s="392"/>
      <c r="J102" s="197">
        <f>ROUND(I102*H102,2)</f>
        <v>0</v>
      </c>
      <c r="K102" s="260" t="s">
        <v>330</v>
      </c>
      <c r="L102" s="177"/>
      <c r="M102" s="178"/>
      <c r="N102" s="179" t="s">
        <v>35</v>
      </c>
      <c r="O102" s="180">
        <v>0.05</v>
      </c>
      <c r="P102" s="180">
        <f>O102*H102</f>
        <v>0.2</v>
      </c>
      <c r="Q102" s="180">
        <v>0</v>
      </c>
      <c r="R102" s="180">
        <f>Q102*H102</f>
        <v>0</v>
      </c>
      <c r="S102" s="180">
        <v>0</v>
      </c>
      <c r="T102" s="181">
        <f>S102*H102</f>
        <v>0</v>
      </c>
      <c r="U102" s="182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5" t="s">
        <v>122</v>
      </c>
      <c r="AR102" s="183"/>
      <c r="AS102" s="185" t="s">
        <v>121</v>
      </c>
      <c r="AT102" s="185" t="s">
        <v>68</v>
      </c>
      <c r="AU102" s="183"/>
      <c r="AV102" s="183"/>
      <c r="AW102" s="183"/>
      <c r="AX102" s="186" t="s">
        <v>120</v>
      </c>
      <c r="AY102" s="183"/>
      <c r="AZ102" s="183"/>
      <c r="BA102" s="183"/>
      <c r="BB102" s="183"/>
      <c r="BC102" s="183"/>
      <c r="BD102" s="187">
        <f>IF(N102="základní",J102,0)</f>
        <v>0</v>
      </c>
      <c r="BE102" s="187">
        <f>IF(N102="snížená",J102,0)</f>
        <v>0</v>
      </c>
      <c r="BF102" s="187">
        <f>IF(N102="zákl. přenesená",J102,0)</f>
        <v>0</v>
      </c>
      <c r="BG102" s="187">
        <f>IF(N102="sníž. přenesená",J102,0)</f>
        <v>0</v>
      </c>
      <c r="BH102" s="187">
        <f>IF(N102="nulová",J102,0)</f>
        <v>0</v>
      </c>
      <c r="BI102" s="186" t="s">
        <v>68</v>
      </c>
      <c r="BJ102" s="187">
        <f>ROUND(I102*H102,2)</f>
        <v>0</v>
      </c>
      <c r="BK102" s="186" t="s">
        <v>122</v>
      </c>
      <c r="BL102" s="185" t="s">
        <v>249</v>
      </c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8"/>
    </row>
    <row r="103" spans="1:128" s="11" customFormat="1" x14ac:dyDescent="0.2">
      <c r="B103" s="137"/>
      <c r="D103" s="138" t="s">
        <v>124</v>
      </c>
      <c r="E103" s="139" t="s">
        <v>3</v>
      </c>
      <c r="F103" s="140" t="s">
        <v>345</v>
      </c>
      <c r="H103" s="139" t="s">
        <v>3</v>
      </c>
      <c r="I103" s="393"/>
      <c r="K103" s="261"/>
      <c r="L103" s="137"/>
      <c r="M103" s="141"/>
      <c r="N103" s="142"/>
      <c r="O103" s="142"/>
      <c r="P103" s="142"/>
      <c r="Q103" s="142"/>
      <c r="R103" s="142"/>
      <c r="S103" s="142"/>
      <c r="T103" s="143"/>
      <c r="AS103" s="139" t="s">
        <v>124</v>
      </c>
      <c r="AT103" s="139" t="s">
        <v>68</v>
      </c>
      <c r="AU103" s="11" t="s">
        <v>68</v>
      </c>
      <c r="AV103" s="11" t="s">
        <v>26</v>
      </c>
      <c r="AW103" s="11" t="s">
        <v>64</v>
      </c>
      <c r="AX103" s="139" t="s">
        <v>120</v>
      </c>
    </row>
    <row r="104" spans="1:128" s="189" customFormat="1" ht="24.2" customHeight="1" x14ac:dyDescent="0.2">
      <c r="A104" s="176"/>
      <c r="B104" s="190"/>
      <c r="C104" s="192"/>
      <c r="D104" s="193" t="s">
        <v>121</v>
      </c>
      <c r="E104" s="194" t="s">
        <v>356</v>
      </c>
      <c r="F104" s="194" t="s">
        <v>346</v>
      </c>
      <c r="G104" s="195" t="s">
        <v>160</v>
      </c>
      <c r="H104" s="196">
        <v>3</v>
      </c>
      <c r="I104" s="392"/>
      <c r="J104" s="197">
        <f>ROUND(I104*H104,2)</f>
        <v>0</v>
      </c>
      <c r="K104" s="260" t="s">
        <v>330</v>
      </c>
      <c r="L104" s="177"/>
      <c r="M104" s="178"/>
      <c r="N104" s="179" t="s">
        <v>35</v>
      </c>
      <c r="O104" s="180">
        <v>0.05</v>
      </c>
      <c r="P104" s="180">
        <f>O104*H104</f>
        <v>0.15000000000000002</v>
      </c>
      <c r="Q104" s="180">
        <v>0</v>
      </c>
      <c r="R104" s="180">
        <f>Q104*H104</f>
        <v>0</v>
      </c>
      <c r="S104" s="180">
        <v>0</v>
      </c>
      <c r="T104" s="181">
        <f>S104*H104</f>
        <v>0</v>
      </c>
      <c r="U104" s="182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5" t="s">
        <v>122</v>
      </c>
      <c r="AR104" s="183"/>
      <c r="AS104" s="185" t="s">
        <v>121</v>
      </c>
      <c r="AT104" s="185" t="s">
        <v>68</v>
      </c>
      <c r="AU104" s="183"/>
      <c r="AV104" s="183"/>
      <c r="AW104" s="183"/>
      <c r="AX104" s="186" t="s">
        <v>120</v>
      </c>
      <c r="AY104" s="183"/>
      <c r="AZ104" s="183"/>
      <c r="BA104" s="183"/>
      <c r="BB104" s="183"/>
      <c r="BC104" s="183"/>
      <c r="BD104" s="187">
        <f>IF(N104="základní",J104,0)</f>
        <v>0</v>
      </c>
      <c r="BE104" s="187">
        <f>IF(N104="snížená",J104,0)</f>
        <v>0</v>
      </c>
      <c r="BF104" s="187">
        <f>IF(N104="zákl. přenesená",J104,0)</f>
        <v>0</v>
      </c>
      <c r="BG104" s="187">
        <f>IF(N104="sníž. přenesená",J104,0)</f>
        <v>0</v>
      </c>
      <c r="BH104" s="187">
        <f>IF(N104="nulová",J104,0)</f>
        <v>0</v>
      </c>
      <c r="BI104" s="186" t="s">
        <v>68</v>
      </c>
      <c r="BJ104" s="187">
        <f>ROUND(I104*H104,2)</f>
        <v>0</v>
      </c>
      <c r="BK104" s="186" t="s">
        <v>122</v>
      </c>
      <c r="BL104" s="185" t="s">
        <v>249</v>
      </c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8"/>
    </row>
    <row r="105" spans="1:128" s="11" customFormat="1" x14ac:dyDescent="0.2">
      <c r="B105" s="137"/>
      <c r="D105" s="138" t="s">
        <v>124</v>
      </c>
      <c r="E105" s="139" t="s">
        <v>3</v>
      </c>
      <c r="F105" s="140" t="s">
        <v>347</v>
      </c>
      <c r="H105" s="139" t="s">
        <v>3</v>
      </c>
      <c r="I105" s="393"/>
      <c r="K105" s="261"/>
      <c r="L105" s="137"/>
      <c r="M105" s="141"/>
      <c r="N105" s="142"/>
      <c r="O105" s="142"/>
      <c r="P105" s="142"/>
      <c r="Q105" s="142"/>
      <c r="R105" s="142"/>
      <c r="S105" s="142"/>
      <c r="T105" s="143"/>
      <c r="AS105" s="139" t="s">
        <v>124</v>
      </c>
      <c r="AT105" s="139" t="s">
        <v>68</v>
      </c>
      <c r="AU105" s="11" t="s">
        <v>68</v>
      </c>
      <c r="AV105" s="11" t="s">
        <v>26</v>
      </c>
      <c r="AW105" s="11" t="s">
        <v>64</v>
      </c>
      <c r="AX105" s="139" t="s">
        <v>120</v>
      </c>
    </row>
    <row r="106" spans="1:128" s="189" customFormat="1" ht="24.2" customHeight="1" x14ac:dyDescent="0.2">
      <c r="A106" s="176"/>
      <c r="B106" s="190"/>
      <c r="C106" s="192"/>
      <c r="D106" s="193" t="s">
        <v>121</v>
      </c>
      <c r="E106" s="194" t="s">
        <v>357</v>
      </c>
      <c r="F106" s="194" t="s">
        <v>348</v>
      </c>
      <c r="G106" s="195" t="s">
        <v>160</v>
      </c>
      <c r="H106" s="196">
        <v>1</v>
      </c>
      <c r="I106" s="392"/>
      <c r="J106" s="197">
        <f>ROUND(I106*H106,2)</f>
        <v>0</v>
      </c>
      <c r="K106" s="260" t="s">
        <v>330</v>
      </c>
      <c r="L106" s="177"/>
      <c r="M106" s="178"/>
      <c r="N106" s="179" t="s">
        <v>35</v>
      </c>
      <c r="O106" s="180">
        <v>0.05</v>
      </c>
      <c r="P106" s="180">
        <f>O106*H106</f>
        <v>0.05</v>
      </c>
      <c r="Q106" s="180">
        <v>0</v>
      </c>
      <c r="R106" s="180">
        <f>Q106*H106</f>
        <v>0</v>
      </c>
      <c r="S106" s="180">
        <v>0</v>
      </c>
      <c r="T106" s="181">
        <f>S106*H106</f>
        <v>0</v>
      </c>
      <c r="U106" s="182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5" t="s">
        <v>122</v>
      </c>
      <c r="AR106" s="183"/>
      <c r="AS106" s="185" t="s">
        <v>121</v>
      </c>
      <c r="AT106" s="185" t="s">
        <v>68</v>
      </c>
      <c r="AU106" s="183"/>
      <c r="AV106" s="183"/>
      <c r="AW106" s="183"/>
      <c r="AX106" s="186" t="s">
        <v>120</v>
      </c>
      <c r="AY106" s="183"/>
      <c r="AZ106" s="183"/>
      <c r="BA106" s="183"/>
      <c r="BB106" s="183"/>
      <c r="BC106" s="183"/>
      <c r="BD106" s="187">
        <f>IF(N106="základní",J106,0)</f>
        <v>0</v>
      </c>
      <c r="BE106" s="187">
        <f>IF(N106="snížená",J106,0)</f>
        <v>0</v>
      </c>
      <c r="BF106" s="187">
        <f>IF(N106="zákl. přenesená",J106,0)</f>
        <v>0</v>
      </c>
      <c r="BG106" s="187">
        <f>IF(N106="sníž. přenesená",J106,0)</f>
        <v>0</v>
      </c>
      <c r="BH106" s="187">
        <f>IF(N106="nulová",J106,0)</f>
        <v>0</v>
      </c>
      <c r="BI106" s="186" t="s">
        <v>68</v>
      </c>
      <c r="BJ106" s="187">
        <f>ROUND(I106*H106,2)</f>
        <v>0</v>
      </c>
      <c r="BK106" s="186" t="s">
        <v>122</v>
      </c>
      <c r="BL106" s="185" t="s">
        <v>249</v>
      </c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8"/>
    </row>
    <row r="107" spans="1:128" s="11" customFormat="1" x14ac:dyDescent="0.2">
      <c r="B107" s="137"/>
      <c r="D107" s="138" t="s">
        <v>124</v>
      </c>
      <c r="E107" s="139" t="s">
        <v>3</v>
      </c>
      <c r="F107" s="140" t="s">
        <v>349</v>
      </c>
      <c r="H107" s="139" t="s">
        <v>3</v>
      </c>
      <c r="I107" s="393"/>
      <c r="K107" s="261"/>
      <c r="L107" s="137"/>
      <c r="M107" s="141"/>
      <c r="N107" s="142"/>
      <c r="O107" s="142"/>
      <c r="P107" s="142"/>
      <c r="Q107" s="142"/>
      <c r="R107" s="142"/>
      <c r="S107" s="142"/>
      <c r="T107" s="143"/>
      <c r="AS107" s="139" t="s">
        <v>124</v>
      </c>
      <c r="AT107" s="139" t="s">
        <v>68</v>
      </c>
      <c r="AU107" s="11" t="s">
        <v>68</v>
      </c>
      <c r="AV107" s="11" t="s">
        <v>26</v>
      </c>
      <c r="AW107" s="11" t="s">
        <v>64</v>
      </c>
      <c r="AX107" s="139" t="s">
        <v>120</v>
      </c>
    </row>
    <row r="108" spans="1:128" s="189" customFormat="1" ht="24.2" customHeight="1" x14ac:dyDescent="0.2">
      <c r="A108" s="176"/>
      <c r="B108" s="190"/>
      <c r="C108" s="192"/>
      <c r="D108" s="193" t="s">
        <v>121</v>
      </c>
      <c r="E108" s="194" t="s">
        <v>358</v>
      </c>
      <c r="F108" s="194" t="s">
        <v>350</v>
      </c>
      <c r="G108" s="195" t="s">
        <v>160</v>
      </c>
      <c r="H108" s="196">
        <v>2</v>
      </c>
      <c r="I108" s="392"/>
      <c r="J108" s="197">
        <f>ROUND(I108*H108,2)</f>
        <v>0</v>
      </c>
      <c r="K108" s="260" t="s">
        <v>330</v>
      </c>
      <c r="L108" s="177"/>
      <c r="M108" s="178"/>
      <c r="N108" s="179" t="s">
        <v>35</v>
      </c>
      <c r="O108" s="180">
        <v>0.05</v>
      </c>
      <c r="P108" s="180">
        <f>O108*H108</f>
        <v>0.1</v>
      </c>
      <c r="Q108" s="180">
        <v>0</v>
      </c>
      <c r="R108" s="180">
        <f>Q108*H108</f>
        <v>0</v>
      </c>
      <c r="S108" s="180">
        <v>0</v>
      </c>
      <c r="T108" s="181">
        <f>S108*H108</f>
        <v>0</v>
      </c>
      <c r="U108" s="182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5" t="s">
        <v>122</v>
      </c>
      <c r="AR108" s="183"/>
      <c r="AS108" s="185" t="s">
        <v>121</v>
      </c>
      <c r="AT108" s="185" t="s">
        <v>68</v>
      </c>
      <c r="AU108" s="183"/>
      <c r="AV108" s="183"/>
      <c r="AW108" s="183"/>
      <c r="AX108" s="186" t="s">
        <v>120</v>
      </c>
      <c r="AY108" s="183"/>
      <c r="AZ108" s="183"/>
      <c r="BA108" s="183"/>
      <c r="BB108" s="183"/>
      <c r="BC108" s="183"/>
      <c r="BD108" s="187">
        <f>IF(N108="základní",J108,0)</f>
        <v>0</v>
      </c>
      <c r="BE108" s="187">
        <f>IF(N108="snížená",J108,0)</f>
        <v>0</v>
      </c>
      <c r="BF108" s="187">
        <f>IF(N108="zákl. přenesená",J108,0)</f>
        <v>0</v>
      </c>
      <c r="BG108" s="187">
        <f>IF(N108="sníž. přenesená",J108,0)</f>
        <v>0</v>
      </c>
      <c r="BH108" s="187">
        <f>IF(N108="nulová",J108,0)</f>
        <v>0</v>
      </c>
      <c r="BI108" s="186" t="s">
        <v>68</v>
      </c>
      <c r="BJ108" s="187">
        <f>ROUND(I108*H108,2)</f>
        <v>0</v>
      </c>
      <c r="BK108" s="186" t="s">
        <v>122</v>
      </c>
      <c r="BL108" s="185" t="s">
        <v>249</v>
      </c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  <c r="BX108" s="184"/>
      <c r="BY108" s="184"/>
      <c r="BZ108" s="184"/>
      <c r="CA108" s="184"/>
      <c r="CB108" s="184"/>
      <c r="CC108" s="184"/>
      <c r="CD108" s="184"/>
      <c r="CE108" s="184"/>
      <c r="CF108" s="184"/>
      <c r="CG108" s="184"/>
      <c r="CH108" s="184"/>
      <c r="CI108" s="184"/>
      <c r="CJ108" s="184"/>
      <c r="CK108" s="184"/>
      <c r="CL108" s="184"/>
      <c r="CM108" s="184"/>
      <c r="CN108" s="184"/>
      <c r="CO108" s="184"/>
      <c r="CP108" s="184"/>
      <c r="CQ108" s="184"/>
      <c r="CR108" s="184"/>
      <c r="CS108" s="184"/>
      <c r="CT108" s="184"/>
      <c r="CU108" s="184"/>
      <c r="CV108" s="184"/>
      <c r="CW108" s="184"/>
      <c r="CX108" s="184"/>
      <c r="CY108" s="184"/>
      <c r="CZ108" s="184"/>
      <c r="DA108" s="184"/>
      <c r="DB108" s="184"/>
      <c r="DC108" s="184"/>
      <c r="DD108" s="184"/>
      <c r="DE108" s="184"/>
      <c r="DF108" s="184"/>
      <c r="DG108" s="184"/>
      <c r="DH108" s="184"/>
      <c r="DI108" s="184"/>
      <c r="DJ108" s="184"/>
      <c r="DK108" s="184"/>
      <c r="DL108" s="184"/>
      <c r="DM108" s="184"/>
      <c r="DN108" s="184"/>
      <c r="DO108" s="184"/>
      <c r="DP108" s="184"/>
      <c r="DQ108" s="184"/>
      <c r="DR108" s="184"/>
      <c r="DS108" s="184"/>
      <c r="DT108" s="184"/>
      <c r="DU108" s="184"/>
      <c r="DV108" s="184"/>
      <c r="DW108" s="184"/>
      <c r="DX108" s="188"/>
    </row>
    <row r="109" spans="1:128" s="11" customFormat="1" x14ac:dyDescent="0.2">
      <c r="B109" s="137"/>
      <c r="D109" s="138" t="s">
        <v>124</v>
      </c>
      <c r="E109" s="139" t="s">
        <v>3</v>
      </c>
      <c r="F109" s="140" t="s">
        <v>351</v>
      </c>
      <c r="H109" s="139" t="s">
        <v>3</v>
      </c>
      <c r="I109" s="393"/>
      <c r="L109" s="137"/>
      <c r="M109" s="141"/>
      <c r="N109" s="142"/>
      <c r="O109" s="142"/>
      <c r="P109" s="142"/>
      <c r="Q109" s="142"/>
      <c r="R109" s="142"/>
      <c r="S109" s="142"/>
      <c r="T109" s="143"/>
      <c r="AS109" s="139" t="s">
        <v>124</v>
      </c>
      <c r="AT109" s="139" t="s">
        <v>68</v>
      </c>
      <c r="AU109" s="11" t="s">
        <v>68</v>
      </c>
      <c r="AV109" s="11" t="s">
        <v>26</v>
      </c>
      <c r="AW109" s="11" t="s">
        <v>64</v>
      </c>
      <c r="AX109" s="139" t="s">
        <v>120</v>
      </c>
    </row>
    <row r="110" spans="1:128" s="189" customFormat="1" ht="24.2" customHeight="1" x14ac:dyDescent="0.2">
      <c r="A110" s="176"/>
      <c r="B110" s="190"/>
      <c r="C110" s="192"/>
      <c r="D110" s="193" t="s">
        <v>121</v>
      </c>
      <c r="E110" s="194" t="s">
        <v>365</v>
      </c>
      <c r="F110" s="194" t="s">
        <v>359</v>
      </c>
      <c r="G110" s="195" t="s">
        <v>160</v>
      </c>
      <c r="H110" s="196">
        <v>1</v>
      </c>
      <c r="I110" s="392"/>
      <c r="J110" s="197">
        <f>ROUND(I110*H110,2)</f>
        <v>0</v>
      </c>
      <c r="K110" s="260" t="s">
        <v>330</v>
      </c>
      <c r="L110" s="177"/>
      <c r="M110" s="178"/>
      <c r="N110" s="179" t="s">
        <v>35</v>
      </c>
      <c r="O110" s="180">
        <v>0.05</v>
      </c>
      <c r="P110" s="180">
        <f>O110*H110</f>
        <v>0.05</v>
      </c>
      <c r="Q110" s="180">
        <v>0</v>
      </c>
      <c r="R110" s="180">
        <f>Q110*H110</f>
        <v>0</v>
      </c>
      <c r="S110" s="180">
        <v>0</v>
      </c>
      <c r="T110" s="181">
        <f>S110*H110</f>
        <v>0</v>
      </c>
      <c r="U110" s="182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5" t="s">
        <v>122</v>
      </c>
      <c r="AR110" s="183"/>
      <c r="AS110" s="185" t="s">
        <v>121</v>
      </c>
      <c r="AT110" s="185" t="s">
        <v>68</v>
      </c>
      <c r="AU110" s="183"/>
      <c r="AV110" s="183"/>
      <c r="AW110" s="183"/>
      <c r="AX110" s="186" t="s">
        <v>120</v>
      </c>
      <c r="AY110" s="183"/>
      <c r="AZ110" s="183"/>
      <c r="BA110" s="183"/>
      <c r="BB110" s="183"/>
      <c r="BC110" s="183"/>
      <c r="BD110" s="187">
        <f>IF(N110="základní",J110,0)</f>
        <v>0</v>
      </c>
      <c r="BE110" s="187">
        <f>IF(N110="snížená",J110,0)</f>
        <v>0</v>
      </c>
      <c r="BF110" s="187">
        <f>IF(N110="zákl. přenesená",J110,0)</f>
        <v>0</v>
      </c>
      <c r="BG110" s="187">
        <f>IF(N110="sníž. přenesená",J110,0)</f>
        <v>0</v>
      </c>
      <c r="BH110" s="187">
        <f>IF(N110="nulová",J110,0)</f>
        <v>0</v>
      </c>
      <c r="BI110" s="186" t="s">
        <v>68</v>
      </c>
      <c r="BJ110" s="187">
        <f>ROUND(I110*H110,2)</f>
        <v>0</v>
      </c>
      <c r="BK110" s="186" t="s">
        <v>122</v>
      </c>
      <c r="BL110" s="185" t="s">
        <v>249</v>
      </c>
      <c r="BM110" s="184"/>
      <c r="BN110" s="184"/>
      <c r="BO110" s="184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4"/>
      <c r="CA110" s="184"/>
      <c r="CB110" s="184"/>
      <c r="CC110" s="184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4"/>
      <c r="CO110" s="184"/>
      <c r="CP110" s="184"/>
      <c r="CQ110" s="184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4"/>
      <c r="DC110" s="184"/>
      <c r="DD110" s="184"/>
      <c r="DE110" s="184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4"/>
      <c r="DQ110" s="184"/>
      <c r="DR110" s="184"/>
      <c r="DS110" s="184"/>
      <c r="DT110" s="184"/>
      <c r="DU110" s="184"/>
      <c r="DV110" s="184"/>
      <c r="DW110" s="184"/>
      <c r="DX110" s="188"/>
    </row>
    <row r="111" spans="1:128" s="11" customFormat="1" x14ac:dyDescent="0.2">
      <c r="B111" s="137"/>
      <c r="D111" s="138" t="s">
        <v>124</v>
      </c>
      <c r="E111" s="139" t="s">
        <v>3</v>
      </c>
      <c r="F111" s="140" t="s">
        <v>373</v>
      </c>
      <c r="H111" s="139" t="s">
        <v>3</v>
      </c>
      <c r="I111" s="393"/>
      <c r="K111" s="261"/>
      <c r="L111" s="137"/>
      <c r="M111" s="141"/>
      <c r="N111" s="142"/>
      <c r="O111" s="142"/>
      <c r="P111" s="142"/>
      <c r="Q111" s="142"/>
      <c r="R111" s="142"/>
      <c r="S111" s="142"/>
      <c r="T111" s="143"/>
      <c r="AS111" s="139" t="s">
        <v>124</v>
      </c>
      <c r="AT111" s="139" t="s">
        <v>68</v>
      </c>
      <c r="AU111" s="11" t="s">
        <v>68</v>
      </c>
      <c r="AV111" s="11" t="s">
        <v>26</v>
      </c>
      <c r="AW111" s="11" t="s">
        <v>64</v>
      </c>
      <c r="AX111" s="139" t="s">
        <v>120</v>
      </c>
    </row>
    <row r="112" spans="1:128" s="189" customFormat="1" ht="24.2" customHeight="1" x14ac:dyDescent="0.2">
      <c r="A112" s="176"/>
      <c r="B112" s="190"/>
      <c r="C112" s="192"/>
      <c r="D112" s="193" t="s">
        <v>121</v>
      </c>
      <c r="E112" s="194" t="s">
        <v>366</v>
      </c>
      <c r="F112" s="194" t="s">
        <v>360</v>
      </c>
      <c r="G112" s="195" t="s">
        <v>160</v>
      </c>
      <c r="H112" s="196">
        <v>8</v>
      </c>
      <c r="I112" s="392"/>
      <c r="J112" s="197">
        <f>ROUND(I112*H112,2)</f>
        <v>0</v>
      </c>
      <c r="K112" s="260" t="s">
        <v>330</v>
      </c>
      <c r="L112" s="177"/>
      <c r="M112" s="178"/>
      <c r="N112" s="179" t="s">
        <v>35</v>
      </c>
      <c r="O112" s="180">
        <v>0.05</v>
      </c>
      <c r="P112" s="180">
        <f>O112*H112</f>
        <v>0.4</v>
      </c>
      <c r="Q112" s="180">
        <v>0</v>
      </c>
      <c r="R112" s="180">
        <f>Q112*H112</f>
        <v>0</v>
      </c>
      <c r="S112" s="180">
        <v>0</v>
      </c>
      <c r="T112" s="181">
        <f>S112*H112</f>
        <v>0</v>
      </c>
      <c r="U112" s="182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5" t="s">
        <v>122</v>
      </c>
      <c r="AR112" s="183"/>
      <c r="AS112" s="185" t="s">
        <v>121</v>
      </c>
      <c r="AT112" s="185" t="s">
        <v>68</v>
      </c>
      <c r="AU112" s="183"/>
      <c r="AV112" s="183"/>
      <c r="AW112" s="183"/>
      <c r="AX112" s="186" t="s">
        <v>120</v>
      </c>
      <c r="AY112" s="183"/>
      <c r="AZ112" s="183"/>
      <c r="BA112" s="183"/>
      <c r="BB112" s="183"/>
      <c r="BC112" s="183"/>
      <c r="BD112" s="187">
        <f>IF(N112="základní",J112,0)</f>
        <v>0</v>
      </c>
      <c r="BE112" s="187">
        <f>IF(N112="snížená",J112,0)</f>
        <v>0</v>
      </c>
      <c r="BF112" s="187">
        <f>IF(N112="zákl. přenesená",J112,0)</f>
        <v>0</v>
      </c>
      <c r="BG112" s="187">
        <f>IF(N112="sníž. přenesená",J112,0)</f>
        <v>0</v>
      </c>
      <c r="BH112" s="187">
        <f>IF(N112="nulová",J112,0)</f>
        <v>0</v>
      </c>
      <c r="BI112" s="186" t="s">
        <v>68</v>
      </c>
      <c r="BJ112" s="187">
        <f>ROUND(I112*H112,2)</f>
        <v>0</v>
      </c>
      <c r="BK112" s="186" t="s">
        <v>122</v>
      </c>
      <c r="BL112" s="185" t="s">
        <v>249</v>
      </c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184"/>
      <c r="DU112" s="184"/>
      <c r="DV112" s="184"/>
      <c r="DW112" s="184"/>
      <c r="DX112" s="188"/>
    </row>
    <row r="113" spans="1:128" s="11" customFormat="1" x14ac:dyDescent="0.2">
      <c r="B113" s="137"/>
      <c r="D113" s="138" t="s">
        <v>124</v>
      </c>
      <c r="E113" s="139" t="s">
        <v>3</v>
      </c>
      <c r="F113" s="140" t="s">
        <v>374</v>
      </c>
      <c r="H113" s="139" t="s">
        <v>3</v>
      </c>
      <c r="I113" s="393"/>
      <c r="K113" s="261"/>
      <c r="L113" s="137"/>
      <c r="M113" s="141"/>
      <c r="N113" s="142"/>
      <c r="O113" s="142"/>
      <c r="P113" s="142"/>
      <c r="Q113" s="142"/>
      <c r="R113" s="142"/>
      <c r="S113" s="142"/>
      <c r="T113" s="143"/>
      <c r="AS113" s="139" t="s">
        <v>124</v>
      </c>
      <c r="AT113" s="139" t="s">
        <v>68</v>
      </c>
      <c r="AU113" s="11" t="s">
        <v>68</v>
      </c>
      <c r="AV113" s="11" t="s">
        <v>26</v>
      </c>
      <c r="AW113" s="11" t="s">
        <v>64</v>
      </c>
      <c r="AX113" s="139" t="s">
        <v>120</v>
      </c>
    </row>
    <row r="114" spans="1:128" s="189" customFormat="1" ht="24.2" customHeight="1" x14ac:dyDescent="0.2">
      <c r="A114" s="176"/>
      <c r="B114" s="190"/>
      <c r="C114" s="192"/>
      <c r="D114" s="193" t="s">
        <v>121</v>
      </c>
      <c r="E114" s="194" t="s">
        <v>367</v>
      </c>
      <c r="F114" s="194" t="s">
        <v>361</v>
      </c>
      <c r="G114" s="195" t="s">
        <v>160</v>
      </c>
      <c r="H114" s="196">
        <v>4</v>
      </c>
      <c r="I114" s="392"/>
      <c r="J114" s="197">
        <f>ROUND(I114*H114,2)</f>
        <v>0</v>
      </c>
      <c r="K114" s="260" t="s">
        <v>330</v>
      </c>
      <c r="L114" s="177"/>
      <c r="M114" s="178"/>
      <c r="N114" s="179" t="s">
        <v>35</v>
      </c>
      <c r="O114" s="180">
        <v>0.05</v>
      </c>
      <c r="P114" s="180">
        <f>O114*H114</f>
        <v>0.2</v>
      </c>
      <c r="Q114" s="180">
        <v>0</v>
      </c>
      <c r="R114" s="180">
        <f>Q114*H114</f>
        <v>0</v>
      </c>
      <c r="S114" s="180">
        <v>0</v>
      </c>
      <c r="T114" s="181">
        <f>S114*H114</f>
        <v>0</v>
      </c>
      <c r="U114" s="182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5" t="s">
        <v>122</v>
      </c>
      <c r="AR114" s="183"/>
      <c r="AS114" s="185" t="s">
        <v>121</v>
      </c>
      <c r="AT114" s="185" t="s">
        <v>68</v>
      </c>
      <c r="AU114" s="183"/>
      <c r="AV114" s="183"/>
      <c r="AW114" s="183"/>
      <c r="AX114" s="186" t="s">
        <v>120</v>
      </c>
      <c r="AY114" s="183"/>
      <c r="AZ114" s="183"/>
      <c r="BA114" s="183"/>
      <c r="BB114" s="183"/>
      <c r="BC114" s="183"/>
      <c r="BD114" s="187">
        <f>IF(N114="základní",J114,0)</f>
        <v>0</v>
      </c>
      <c r="BE114" s="187">
        <f>IF(N114="snížená",J114,0)</f>
        <v>0</v>
      </c>
      <c r="BF114" s="187">
        <f>IF(N114="zákl. přenesená",J114,0)</f>
        <v>0</v>
      </c>
      <c r="BG114" s="187">
        <f>IF(N114="sníž. přenesená",J114,0)</f>
        <v>0</v>
      </c>
      <c r="BH114" s="187">
        <f>IF(N114="nulová",J114,0)</f>
        <v>0</v>
      </c>
      <c r="BI114" s="186" t="s">
        <v>68</v>
      </c>
      <c r="BJ114" s="187">
        <f>ROUND(I114*H114,2)</f>
        <v>0</v>
      </c>
      <c r="BK114" s="186" t="s">
        <v>122</v>
      </c>
      <c r="BL114" s="185" t="s">
        <v>249</v>
      </c>
      <c r="BM114" s="184"/>
      <c r="BN114" s="184"/>
      <c r="BO114" s="184"/>
      <c r="BP114" s="184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8"/>
    </row>
    <row r="115" spans="1:128" s="11" customFormat="1" x14ac:dyDescent="0.2">
      <c r="B115" s="137"/>
      <c r="D115" s="138" t="s">
        <v>124</v>
      </c>
      <c r="E115" s="139" t="s">
        <v>3</v>
      </c>
      <c r="F115" s="140" t="s">
        <v>375</v>
      </c>
      <c r="H115" s="139" t="s">
        <v>3</v>
      </c>
      <c r="I115" s="393"/>
      <c r="K115" s="261"/>
      <c r="L115" s="137"/>
      <c r="M115" s="141"/>
      <c r="N115" s="142"/>
      <c r="O115" s="142"/>
      <c r="P115" s="142"/>
      <c r="Q115" s="142"/>
      <c r="R115" s="142"/>
      <c r="S115" s="142"/>
      <c r="T115" s="143"/>
      <c r="AS115" s="139" t="s">
        <v>124</v>
      </c>
      <c r="AT115" s="139" t="s">
        <v>68</v>
      </c>
      <c r="AU115" s="11" t="s">
        <v>68</v>
      </c>
      <c r="AV115" s="11" t="s">
        <v>26</v>
      </c>
      <c r="AW115" s="11" t="s">
        <v>64</v>
      </c>
      <c r="AX115" s="139" t="s">
        <v>120</v>
      </c>
    </row>
    <row r="116" spans="1:128" s="189" customFormat="1" ht="24.2" customHeight="1" x14ac:dyDescent="0.2">
      <c r="A116" s="176"/>
      <c r="B116" s="190"/>
      <c r="C116" s="192"/>
      <c r="D116" s="193" t="s">
        <v>121</v>
      </c>
      <c r="E116" s="194" t="s">
        <v>369</v>
      </c>
      <c r="F116" s="194" t="s">
        <v>368</v>
      </c>
      <c r="G116" s="195" t="s">
        <v>160</v>
      </c>
      <c r="H116" s="196">
        <v>4</v>
      </c>
      <c r="I116" s="392"/>
      <c r="J116" s="197">
        <f>ROUND(I116*H116,2)</f>
        <v>0</v>
      </c>
      <c r="K116" s="260" t="s">
        <v>330</v>
      </c>
      <c r="L116" s="177"/>
      <c r="M116" s="178"/>
      <c r="N116" s="179" t="s">
        <v>35</v>
      </c>
      <c r="O116" s="180">
        <v>0.05</v>
      </c>
      <c r="P116" s="180">
        <f>O116*H116</f>
        <v>0.2</v>
      </c>
      <c r="Q116" s="180">
        <v>0</v>
      </c>
      <c r="R116" s="180">
        <f>Q116*H116</f>
        <v>0</v>
      </c>
      <c r="S116" s="180">
        <v>0</v>
      </c>
      <c r="T116" s="181">
        <f>S116*H116</f>
        <v>0</v>
      </c>
      <c r="U116" s="182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5" t="s">
        <v>122</v>
      </c>
      <c r="AR116" s="183"/>
      <c r="AS116" s="185" t="s">
        <v>121</v>
      </c>
      <c r="AT116" s="185" t="s">
        <v>68</v>
      </c>
      <c r="AU116" s="183"/>
      <c r="AV116" s="183"/>
      <c r="AW116" s="183"/>
      <c r="AX116" s="186" t="s">
        <v>120</v>
      </c>
      <c r="AY116" s="183"/>
      <c r="AZ116" s="183"/>
      <c r="BA116" s="183"/>
      <c r="BB116" s="183"/>
      <c r="BC116" s="183"/>
      <c r="BD116" s="187">
        <f>IF(N116="základní",J116,0)</f>
        <v>0</v>
      </c>
      <c r="BE116" s="187">
        <f>IF(N116="snížená",J116,0)</f>
        <v>0</v>
      </c>
      <c r="BF116" s="187">
        <f>IF(N116="zákl. přenesená",J116,0)</f>
        <v>0</v>
      </c>
      <c r="BG116" s="187">
        <f>IF(N116="sníž. přenesená",J116,0)</f>
        <v>0</v>
      </c>
      <c r="BH116" s="187">
        <f>IF(N116="nulová",J116,0)</f>
        <v>0</v>
      </c>
      <c r="BI116" s="186" t="s">
        <v>68</v>
      </c>
      <c r="BJ116" s="187">
        <f>ROUND(I116*H116,2)</f>
        <v>0</v>
      </c>
      <c r="BK116" s="186" t="s">
        <v>122</v>
      </c>
      <c r="BL116" s="185" t="s">
        <v>249</v>
      </c>
      <c r="BM116" s="184"/>
      <c r="BN116" s="184"/>
      <c r="BO116" s="184"/>
      <c r="BP116" s="184"/>
      <c r="BQ116" s="184"/>
      <c r="BR116" s="184"/>
      <c r="BS116" s="184"/>
      <c r="BT116" s="184"/>
      <c r="BU116" s="184"/>
      <c r="BV116" s="184"/>
      <c r="BW116" s="184"/>
      <c r="BX116" s="184"/>
      <c r="BY116" s="184"/>
      <c r="BZ116" s="184"/>
      <c r="CA116" s="184"/>
      <c r="CB116" s="184"/>
      <c r="CC116" s="184"/>
      <c r="CD116" s="184"/>
      <c r="CE116" s="184"/>
      <c r="CF116" s="184"/>
      <c r="CG116" s="184"/>
      <c r="CH116" s="184"/>
      <c r="CI116" s="184"/>
      <c r="CJ116" s="184"/>
      <c r="CK116" s="184"/>
      <c r="CL116" s="184"/>
      <c r="CM116" s="184"/>
      <c r="CN116" s="184"/>
      <c r="CO116" s="184"/>
      <c r="CP116" s="184"/>
      <c r="CQ116" s="184"/>
      <c r="CR116" s="184"/>
      <c r="CS116" s="184"/>
      <c r="CT116" s="184"/>
      <c r="CU116" s="184"/>
      <c r="CV116" s="184"/>
      <c r="CW116" s="184"/>
      <c r="CX116" s="184"/>
      <c r="CY116" s="184"/>
      <c r="CZ116" s="184"/>
      <c r="DA116" s="184"/>
      <c r="DB116" s="184"/>
      <c r="DC116" s="184"/>
      <c r="DD116" s="184"/>
      <c r="DE116" s="184"/>
      <c r="DF116" s="184"/>
      <c r="DG116" s="184"/>
      <c r="DH116" s="184"/>
      <c r="DI116" s="184"/>
      <c r="DJ116" s="184"/>
      <c r="DK116" s="184"/>
      <c r="DL116" s="184"/>
      <c r="DM116" s="184"/>
      <c r="DN116" s="184"/>
      <c r="DO116" s="184"/>
      <c r="DP116" s="184"/>
      <c r="DQ116" s="184"/>
      <c r="DR116" s="184"/>
      <c r="DS116" s="184"/>
      <c r="DT116" s="184"/>
      <c r="DU116" s="184"/>
      <c r="DV116" s="184"/>
      <c r="DW116" s="184"/>
      <c r="DX116" s="188"/>
    </row>
    <row r="117" spans="1:128" s="11" customFormat="1" x14ac:dyDescent="0.2">
      <c r="B117" s="137"/>
      <c r="D117" s="138" t="s">
        <v>124</v>
      </c>
      <c r="E117" s="139" t="s">
        <v>3</v>
      </c>
      <c r="F117" s="140" t="s">
        <v>376</v>
      </c>
      <c r="H117" s="139" t="s">
        <v>3</v>
      </c>
      <c r="I117" s="393"/>
      <c r="K117" s="261"/>
      <c r="L117" s="137"/>
      <c r="M117" s="141"/>
      <c r="N117" s="142"/>
      <c r="O117" s="142"/>
      <c r="P117" s="142"/>
      <c r="Q117" s="142"/>
      <c r="R117" s="142"/>
      <c r="S117" s="142"/>
      <c r="T117" s="143"/>
      <c r="AS117" s="139" t="s">
        <v>124</v>
      </c>
      <c r="AT117" s="139" t="s">
        <v>68</v>
      </c>
      <c r="AU117" s="11" t="s">
        <v>68</v>
      </c>
      <c r="AV117" s="11" t="s">
        <v>26</v>
      </c>
      <c r="AW117" s="11" t="s">
        <v>64</v>
      </c>
      <c r="AX117" s="139" t="s">
        <v>120</v>
      </c>
    </row>
    <row r="118" spans="1:128" s="189" customFormat="1" ht="24.2" customHeight="1" x14ac:dyDescent="0.2">
      <c r="A118" s="176"/>
      <c r="B118" s="190"/>
      <c r="C118" s="192"/>
      <c r="D118" s="193" t="s">
        <v>121</v>
      </c>
      <c r="E118" s="194" t="s">
        <v>370</v>
      </c>
      <c r="F118" s="194" t="s">
        <v>362</v>
      </c>
      <c r="G118" s="195" t="s">
        <v>160</v>
      </c>
      <c r="H118" s="196">
        <v>3</v>
      </c>
      <c r="I118" s="392"/>
      <c r="J118" s="197">
        <f>ROUND(I118*H118,2)</f>
        <v>0</v>
      </c>
      <c r="K118" s="260" t="s">
        <v>330</v>
      </c>
      <c r="L118" s="177"/>
      <c r="M118" s="178"/>
      <c r="N118" s="179" t="s">
        <v>35</v>
      </c>
      <c r="O118" s="180">
        <v>0.05</v>
      </c>
      <c r="P118" s="180">
        <f>O118*H118</f>
        <v>0.15000000000000002</v>
      </c>
      <c r="Q118" s="180">
        <v>0</v>
      </c>
      <c r="R118" s="180">
        <f>Q118*H118</f>
        <v>0</v>
      </c>
      <c r="S118" s="180">
        <v>0</v>
      </c>
      <c r="T118" s="181">
        <f>S118*H118</f>
        <v>0</v>
      </c>
      <c r="U118" s="182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5" t="s">
        <v>122</v>
      </c>
      <c r="AR118" s="183"/>
      <c r="AS118" s="185" t="s">
        <v>121</v>
      </c>
      <c r="AT118" s="185" t="s">
        <v>68</v>
      </c>
      <c r="AU118" s="183"/>
      <c r="AV118" s="183"/>
      <c r="AW118" s="183"/>
      <c r="AX118" s="186" t="s">
        <v>120</v>
      </c>
      <c r="AY118" s="183"/>
      <c r="AZ118" s="183"/>
      <c r="BA118" s="183"/>
      <c r="BB118" s="183"/>
      <c r="BC118" s="183"/>
      <c r="BD118" s="187">
        <f>IF(N118="základní",J118,0)</f>
        <v>0</v>
      </c>
      <c r="BE118" s="187">
        <f>IF(N118="snížená",J118,0)</f>
        <v>0</v>
      </c>
      <c r="BF118" s="187">
        <f>IF(N118="zákl. přenesená",J118,0)</f>
        <v>0</v>
      </c>
      <c r="BG118" s="187">
        <f>IF(N118="sníž. přenesená",J118,0)</f>
        <v>0</v>
      </c>
      <c r="BH118" s="187">
        <f>IF(N118="nulová",J118,0)</f>
        <v>0</v>
      </c>
      <c r="BI118" s="186" t="s">
        <v>68</v>
      </c>
      <c r="BJ118" s="187">
        <f>ROUND(I118*H118,2)</f>
        <v>0</v>
      </c>
      <c r="BK118" s="186" t="s">
        <v>122</v>
      </c>
      <c r="BL118" s="185" t="s">
        <v>249</v>
      </c>
      <c r="BM118" s="184"/>
      <c r="BN118" s="184"/>
      <c r="BO118" s="184"/>
      <c r="BP118" s="184"/>
      <c r="BQ118" s="184"/>
      <c r="BR118" s="184"/>
      <c r="BS118" s="184"/>
      <c r="BT118" s="184"/>
      <c r="BU118" s="184"/>
      <c r="BV118" s="184"/>
      <c r="BW118" s="184"/>
      <c r="BX118" s="184"/>
      <c r="BY118" s="184"/>
      <c r="BZ118" s="184"/>
      <c r="CA118" s="184"/>
      <c r="CB118" s="184"/>
      <c r="CC118" s="184"/>
      <c r="CD118" s="184"/>
      <c r="CE118" s="184"/>
      <c r="CF118" s="184"/>
      <c r="CG118" s="184"/>
      <c r="CH118" s="184"/>
      <c r="CI118" s="184"/>
      <c r="CJ118" s="184"/>
      <c r="CK118" s="184"/>
      <c r="CL118" s="184"/>
      <c r="CM118" s="184"/>
      <c r="CN118" s="184"/>
      <c r="CO118" s="184"/>
      <c r="CP118" s="184"/>
      <c r="CQ118" s="184"/>
      <c r="CR118" s="184"/>
      <c r="CS118" s="184"/>
      <c r="CT118" s="184"/>
      <c r="CU118" s="184"/>
      <c r="CV118" s="184"/>
      <c r="CW118" s="184"/>
      <c r="CX118" s="184"/>
      <c r="CY118" s="184"/>
      <c r="CZ118" s="184"/>
      <c r="DA118" s="184"/>
      <c r="DB118" s="184"/>
      <c r="DC118" s="184"/>
      <c r="DD118" s="184"/>
      <c r="DE118" s="184"/>
      <c r="DF118" s="184"/>
      <c r="DG118" s="184"/>
      <c r="DH118" s="184"/>
      <c r="DI118" s="184"/>
      <c r="DJ118" s="184"/>
      <c r="DK118" s="184"/>
      <c r="DL118" s="184"/>
      <c r="DM118" s="184"/>
      <c r="DN118" s="184"/>
      <c r="DO118" s="184"/>
      <c r="DP118" s="184"/>
      <c r="DQ118" s="184"/>
      <c r="DR118" s="184"/>
      <c r="DS118" s="184"/>
      <c r="DT118" s="184"/>
      <c r="DU118" s="184"/>
      <c r="DV118" s="184"/>
      <c r="DW118" s="184"/>
      <c r="DX118" s="188"/>
    </row>
    <row r="119" spans="1:128" s="11" customFormat="1" x14ac:dyDescent="0.2">
      <c r="B119" s="137"/>
      <c r="D119" s="138" t="s">
        <v>124</v>
      </c>
      <c r="E119" s="139" t="s">
        <v>3</v>
      </c>
      <c r="F119" s="140" t="s">
        <v>377</v>
      </c>
      <c r="H119" s="139" t="s">
        <v>3</v>
      </c>
      <c r="I119" s="393"/>
      <c r="K119" s="261"/>
      <c r="L119" s="137"/>
      <c r="M119" s="141"/>
      <c r="N119" s="142"/>
      <c r="O119" s="142"/>
      <c r="P119" s="142"/>
      <c r="Q119" s="142"/>
      <c r="R119" s="142"/>
      <c r="S119" s="142"/>
      <c r="T119" s="143"/>
      <c r="AS119" s="139" t="s">
        <v>124</v>
      </c>
      <c r="AT119" s="139" t="s">
        <v>68</v>
      </c>
      <c r="AU119" s="11" t="s">
        <v>68</v>
      </c>
      <c r="AV119" s="11" t="s">
        <v>26</v>
      </c>
      <c r="AW119" s="11" t="s">
        <v>64</v>
      </c>
      <c r="AX119" s="139" t="s">
        <v>120</v>
      </c>
    </row>
    <row r="120" spans="1:128" s="189" customFormat="1" ht="24.2" customHeight="1" x14ac:dyDescent="0.2">
      <c r="A120" s="176"/>
      <c r="B120" s="190"/>
      <c r="C120" s="192"/>
      <c r="D120" s="193" t="s">
        <v>121</v>
      </c>
      <c r="E120" s="194" t="s">
        <v>371</v>
      </c>
      <c r="F120" s="194" t="s">
        <v>363</v>
      </c>
      <c r="G120" s="195" t="s">
        <v>160</v>
      </c>
      <c r="H120" s="196">
        <v>1</v>
      </c>
      <c r="I120" s="392"/>
      <c r="J120" s="197">
        <f>ROUND(I120*H120,2)</f>
        <v>0</v>
      </c>
      <c r="K120" s="260" t="s">
        <v>330</v>
      </c>
      <c r="L120" s="177"/>
      <c r="M120" s="178"/>
      <c r="N120" s="179" t="s">
        <v>35</v>
      </c>
      <c r="O120" s="180">
        <v>0.05</v>
      </c>
      <c r="P120" s="180">
        <f>O120*H120</f>
        <v>0.05</v>
      </c>
      <c r="Q120" s="180">
        <v>0</v>
      </c>
      <c r="R120" s="180">
        <f>Q120*H120</f>
        <v>0</v>
      </c>
      <c r="S120" s="180">
        <v>0</v>
      </c>
      <c r="T120" s="181">
        <f>S120*H120</f>
        <v>0</v>
      </c>
      <c r="U120" s="182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4"/>
      <c r="AQ120" s="185" t="s">
        <v>122</v>
      </c>
      <c r="AR120" s="183"/>
      <c r="AS120" s="185" t="s">
        <v>121</v>
      </c>
      <c r="AT120" s="185" t="s">
        <v>68</v>
      </c>
      <c r="AU120" s="183"/>
      <c r="AV120" s="183"/>
      <c r="AW120" s="183"/>
      <c r="AX120" s="186" t="s">
        <v>120</v>
      </c>
      <c r="AY120" s="183"/>
      <c r="AZ120" s="183"/>
      <c r="BA120" s="183"/>
      <c r="BB120" s="183"/>
      <c r="BC120" s="183"/>
      <c r="BD120" s="187">
        <f>IF(N120="základní",J120,0)</f>
        <v>0</v>
      </c>
      <c r="BE120" s="187">
        <f>IF(N120="snížená",J120,0)</f>
        <v>0</v>
      </c>
      <c r="BF120" s="187">
        <f>IF(N120="zákl. přenesená",J120,0)</f>
        <v>0</v>
      </c>
      <c r="BG120" s="187">
        <f>IF(N120="sníž. přenesená",J120,0)</f>
        <v>0</v>
      </c>
      <c r="BH120" s="187">
        <f>IF(N120="nulová",J120,0)</f>
        <v>0</v>
      </c>
      <c r="BI120" s="186" t="s">
        <v>68</v>
      </c>
      <c r="BJ120" s="187">
        <f>ROUND(I120*H120,2)</f>
        <v>0</v>
      </c>
      <c r="BK120" s="186" t="s">
        <v>122</v>
      </c>
      <c r="BL120" s="185" t="s">
        <v>249</v>
      </c>
      <c r="BM120" s="184"/>
      <c r="BN120" s="184"/>
      <c r="BO120" s="184"/>
      <c r="BP120" s="184"/>
      <c r="BQ120" s="184"/>
      <c r="BR120" s="184"/>
      <c r="BS120" s="184"/>
      <c r="BT120" s="184"/>
      <c r="BU120" s="184"/>
      <c r="BV120" s="184"/>
      <c r="BW120" s="184"/>
      <c r="BX120" s="184"/>
      <c r="BY120" s="184"/>
      <c r="BZ120" s="184"/>
      <c r="CA120" s="184"/>
      <c r="CB120" s="184"/>
      <c r="CC120" s="184"/>
      <c r="CD120" s="184"/>
      <c r="CE120" s="184"/>
      <c r="CF120" s="184"/>
      <c r="CG120" s="184"/>
      <c r="CH120" s="184"/>
      <c r="CI120" s="184"/>
      <c r="CJ120" s="184"/>
      <c r="CK120" s="184"/>
      <c r="CL120" s="184"/>
      <c r="CM120" s="184"/>
      <c r="CN120" s="184"/>
      <c r="CO120" s="184"/>
      <c r="CP120" s="184"/>
      <c r="CQ120" s="184"/>
      <c r="CR120" s="184"/>
      <c r="CS120" s="184"/>
      <c r="CT120" s="184"/>
      <c r="CU120" s="184"/>
      <c r="CV120" s="184"/>
      <c r="CW120" s="184"/>
      <c r="CX120" s="184"/>
      <c r="CY120" s="184"/>
      <c r="CZ120" s="184"/>
      <c r="DA120" s="184"/>
      <c r="DB120" s="184"/>
      <c r="DC120" s="184"/>
      <c r="DD120" s="184"/>
      <c r="DE120" s="184"/>
      <c r="DF120" s="184"/>
      <c r="DG120" s="184"/>
      <c r="DH120" s="184"/>
      <c r="DI120" s="184"/>
      <c r="DJ120" s="184"/>
      <c r="DK120" s="184"/>
      <c r="DL120" s="184"/>
      <c r="DM120" s="184"/>
      <c r="DN120" s="184"/>
      <c r="DO120" s="184"/>
      <c r="DP120" s="184"/>
      <c r="DQ120" s="184"/>
      <c r="DR120" s="184"/>
      <c r="DS120" s="184"/>
      <c r="DT120" s="184"/>
      <c r="DU120" s="184"/>
      <c r="DV120" s="184"/>
      <c r="DW120" s="184"/>
      <c r="DX120" s="188"/>
    </row>
    <row r="121" spans="1:128" s="11" customFormat="1" x14ac:dyDescent="0.2">
      <c r="B121" s="137"/>
      <c r="D121" s="138" t="s">
        <v>124</v>
      </c>
      <c r="E121" s="139" t="s">
        <v>3</v>
      </c>
      <c r="F121" s="140" t="s">
        <v>378</v>
      </c>
      <c r="H121" s="139" t="s">
        <v>3</v>
      </c>
      <c r="I121" s="393"/>
      <c r="K121" s="261"/>
      <c r="L121" s="137"/>
      <c r="M121" s="141"/>
      <c r="N121" s="142"/>
      <c r="O121" s="142"/>
      <c r="P121" s="142"/>
      <c r="Q121" s="142"/>
      <c r="R121" s="142"/>
      <c r="S121" s="142"/>
      <c r="T121" s="143"/>
      <c r="AS121" s="139" t="s">
        <v>124</v>
      </c>
      <c r="AT121" s="139" t="s">
        <v>68</v>
      </c>
      <c r="AU121" s="11" t="s">
        <v>68</v>
      </c>
      <c r="AV121" s="11" t="s">
        <v>26</v>
      </c>
      <c r="AW121" s="11" t="s">
        <v>64</v>
      </c>
      <c r="AX121" s="139" t="s">
        <v>120</v>
      </c>
    </row>
    <row r="122" spans="1:128" s="189" customFormat="1" ht="24.2" customHeight="1" x14ac:dyDescent="0.2">
      <c r="A122" s="176"/>
      <c r="B122" s="190"/>
      <c r="C122" s="192"/>
      <c r="D122" s="193" t="s">
        <v>121</v>
      </c>
      <c r="E122" s="194" t="s">
        <v>372</v>
      </c>
      <c r="F122" s="194" t="s">
        <v>364</v>
      </c>
      <c r="G122" s="195" t="s">
        <v>160</v>
      </c>
      <c r="H122" s="196">
        <v>2</v>
      </c>
      <c r="I122" s="392"/>
      <c r="J122" s="197">
        <f>ROUND(I122*H122,2)</f>
        <v>0</v>
      </c>
      <c r="K122" s="260" t="s">
        <v>330</v>
      </c>
      <c r="L122" s="177"/>
      <c r="M122" s="178"/>
      <c r="N122" s="179" t="s">
        <v>35</v>
      </c>
      <c r="O122" s="180">
        <v>0.05</v>
      </c>
      <c r="P122" s="180">
        <f>O122*H122</f>
        <v>0.1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182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5" t="s">
        <v>122</v>
      </c>
      <c r="AR122" s="183"/>
      <c r="AS122" s="185" t="s">
        <v>121</v>
      </c>
      <c r="AT122" s="185" t="s">
        <v>68</v>
      </c>
      <c r="AU122" s="183"/>
      <c r="AV122" s="183"/>
      <c r="AW122" s="183"/>
      <c r="AX122" s="186" t="s">
        <v>120</v>
      </c>
      <c r="AY122" s="183"/>
      <c r="AZ122" s="183"/>
      <c r="BA122" s="183"/>
      <c r="BB122" s="183"/>
      <c r="BC122" s="183"/>
      <c r="BD122" s="187">
        <f>IF(N122="základní",J122,0)</f>
        <v>0</v>
      </c>
      <c r="BE122" s="187">
        <f>IF(N122="snížená",J122,0)</f>
        <v>0</v>
      </c>
      <c r="BF122" s="187">
        <f>IF(N122="zákl. přenesená",J122,0)</f>
        <v>0</v>
      </c>
      <c r="BG122" s="187">
        <f>IF(N122="sníž. přenesená",J122,0)</f>
        <v>0</v>
      </c>
      <c r="BH122" s="187">
        <f>IF(N122="nulová",J122,0)</f>
        <v>0</v>
      </c>
      <c r="BI122" s="186" t="s">
        <v>68</v>
      </c>
      <c r="BJ122" s="187">
        <f>ROUND(I122*H122,2)</f>
        <v>0</v>
      </c>
      <c r="BK122" s="186" t="s">
        <v>122</v>
      </c>
      <c r="BL122" s="185" t="s">
        <v>249</v>
      </c>
      <c r="BM122" s="184"/>
      <c r="BN122" s="184"/>
      <c r="BO122" s="184"/>
      <c r="BP122" s="184"/>
      <c r="BQ122" s="184"/>
      <c r="BR122" s="184"/>
      <c r="BS122" s="184"/>
      <c r="BT122" s="184"/>
      <c r="BU122" s="184"/>
      <c r="BV122" s="184"/>
      <c r="BW122" s="184"/>
      <c r="BX122" s="184"/>
      <c r="BY122" s="184"/>
      <c r="BZ122" s="184"/>
      <c r="CA122" s="184"/>
      <c r="CB122" s="184"/>
      <c r="CC122" s="184"/>
      <c r="CD122" s="184"/>
      <c r="CE122" s="184"/>
      <c r="CF122" s="184"/>
      <c r="CG122" s="184"/>
      <c r="CH122" s="184"/>
      <c r="CI122" s="184"/>
      <c r="CJ122" s="184"/>
      <c r="CK122" s="184"/>
      <c r="CL122" s="184"/>
      <c r="CM122" s="184"/>
      <c r="CN122" s="184"/>
      <c r="CO122" s="184"/>
      <c r="CP122" s="184"/>
      <c r="CQ122" s="184"/>
      <c r="CR122" s="184"/>
      <c r="CS122" s="184"/>
      <c r="CT122" s="184"/>
      <c r="CU122" s="184"/>
      <c r="CV122" s="184"/>
      <c r="CW122" s="184"/>
      <c r="CX122" s="184"/>
      <c r="CY122" s="184"/>
      <c r="CZ122" s="184"/>
      <c r="DA122" s="184"/>
      <c r="DB122" s="184"/>
      <c r="DC122" s="184"/>
      <c r="DD122" s="184"/>
      <c r="DE122" s="184"/>
      <c r="DF122" s="184"/>
      <c r="DG122" s="184"/>
      <c r="DH122" s="184"/>
      <c r="DI122" s="184"/>
      <c r="DJ122" s="184"/>
      <c r="DK122" s="184"/>
      <c r="DL122" s="184"/>
      <c r="DM122" s="184"/>
      <c r="DN122" s="184"/>
      <c r="DO122" s="184"/>
      <c r="DP122" s="184"/>
      <c r="DQ122" s="184"/>
      <c r="DR122" s="184"/>
      <c r="DS122" s="184"/>
      <c r="DT122" s="184"/>
      <c r="DU122" s="184"/>
      <c r="DV122" s="184"/>
      <c r="DW122" s="184"/>
      <c r="DX122" s="188"/>
    </row>
    <row r="123" spans="1:128" s="11" customFormat="1" ht="12.75" customHeight="1" x14ac:dyDescent="0.2">
      <c r="B123" s="137"/>
      <c r="D123" s="138" t="s">
        <v>124</v>
      </c>
      <c r="E123" s="139" t="s">
        <v>3</v>
      </c>
      <c r="F123" s="140" t="s">
        <v>379</v>
      </c>
      <c r="H123" s="139" t="s">
        <v>3</v>
      </c>
      <c r="I123" s="393"/>
      <c r="L123" s="137"/>
      <c r="M123" s="141"/>
      <c r="N123" s="142"/>
      <c r="O123" s="142"/>
      <c r="P123" s="142"/>
      <c r="Q123" s="142"/>
      <c r="R123" s="142"/>
      <c r="S123" s="142"/>
      <c r="T123" s="143"/>
      <c r="AS123" s="139" t="s">
        <v>124</v>
      </c>
      <c r="AT123" s="139" t="s">
        <v>68</v>
      </c>
      <c r="AU123" s="11" t="s">
        <v>68</v>
      </c>
      <c r="AV123" s="11" t="s">
        <v>26</v>
      </c>
      <c r="AW123" s="11" t="s">
        <v>64</v>
      </c>
      <c r="AX123" s="139" t="s">
        <v>120</v>
      </c>
    </row>
    <row r="124" spans="1:128" s="2" customFormat="1" ht="24.2" customHeight="1" x14ac:dyDescent="0.2">
      <c r="B124" s="79"/>
      <c r="C124" s="262"/>
      <c r="D124" s="262" t="s">
        <v>121</v>
      </c>
      <c r="E124" s="263" t="s">
        <v>410</v>
      </c>
      <c r="F124" s="264" t="s">
        <v>411</v>
      </c>
      <c r="G124" s="265" t="s">
        <v>129</v>
      </c>
      <c r="H124" s="266">
        <v>5</v>
      </c>
      <c r="I124" s="126"/>
      <c r="J124" s="267">
        <f t="shared" ref="J124" si="10">ROUND(I124*H124,2)</f>
        <v>0</v>
      </c>
      <c r="K124" s="264" t="s">
        <v>330</v>
      </c>
      <c r="L124" s="79"/>
      <c r="M124" s="127" t="s">
        <v>3</v>
      </c>
      <c r="N124" s="268" t="s">
        <v>35</v>
      </c>
      <c r="O124" s="269">
        <v>0.27</v>
      </c>
      <c r="P124" s="269">
        <f t="shared" ref="P124" si="11">O124*H124</f>
        <v>1.35</v>
      </c>
      <c r="Q124" s="269">
        <v>0</v>
      </c>
      <c r="R124" s="269">
        <f t="shared" ref="R124" si="12">Q124*H124</f>
        <v>0</v>
      </c>
      <c r="S124" s="269">
        <v>0</v>
      </c>
      <c r="T124" s="130">
        <f t="shared" ref="T124" si="13">S124*H124</f>
        <v>0</v>
      </c>
      <c r="AR124" s="131" t="s">
        <v>122</v>
      </c>
      <c r="AT124" s="131" t="s">
        <v>121</v>
      </c>
      <c r="AU124" s="131" t="s">
        <v>70</v>
      </c>
      <c r="AY124" s="270" t="s">
        <v>120</v>
      </c>
      <c r="BE124" s="271">
        <f t="shared" ref="BE124" si="14">IF(N124="základní",J124,0)</f>
        <v>0</v>
      </c>
      <c r="BF124" s="271">
        <f t="shared" ref="BF124" si="15">IF(N124="snížená",J124,0)</f>
        <v>0</v>
      </c>
      <c r="BG124" s="271">
        <f t="shared" ref="BG124" si="16">IF(N124="zákl. přenesená",J124,0)</f>
        <v>0</v>
      </c>
      <c r="BH124" s="271">
        <f t="shared" ref="BH124" si="17">IF(N124="sníž. přenesená",J124,0)</f>
        <v>0</v>
      </c>
      <c r="BI124" s="271">
        <f t="shared" ref="BI124" si="18">IF(N124="nulová",J124,0)</f>
        <v>0</v>
      </c>
      <c r="BJ124" s="270" t="s">
        <v>68</v>
      </c>
      <c r="BK124" s="271">
        <f t="shared" ref="BK124" si="19">ROUND(I124*H124,2)</f>
        <v>0</v>
      </c>
      <c r="BL124" s="270" t="s">
        <v>122</v>
      </c>
      <c r="BM124" s="131" t="s">
        <v>412</v>
      </c>
    </row>
    <row r="125" spans="1:128" s="2" customFormat="1" ht="6.95" customHeight="1" x14ac:dyDescent="0.2">
      <c r="A125" s="27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28"/>
      <c r="M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</row>
    <row r="137" spans="6:6" x14ac:dyDescent="0.2">
      <c r="F137" s="1" t="s">
        <v>18</v>
      </c>
    </row>
  </sheetData>
  <sheetProtection algorithmName="SHA-512" hashValue="AJ4aIoo+ZJdedYDYKCjMiOg7LuQ1qOupCKFcH1l12HSySBAeSIYx4xddQyqksC45EUSlmnHjHYPHL1G/Ie0sRw==" saltValue="YAo+5z1sU4eEX+gLFY/Nyw==" spinCount="100000" sheet="1" objects="1" scenarios="1"/>
  <autoFilter ref="C79:K85"/>
  <mergeCells count="8">
    <mergeCell ref="E49:H49"/>
    <mergeCell ref="E70:H70"/>
    <mergeCell ref="E72:H72"/>
    <mergeCell ref="E6:H6"/>
    <mergeCell ref="E8:H8"/>
    <mergeCell ref="E17:H17"/>
    <mergeCell ref="E26:H26"/>
    <mergeCell ref="E47:H47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27"/>
  <sheetViews>
    <sheetView showGridLines="0" topLeftCell="A84" zoomScaleNormal="100" workbookViewId="0">
      <selection activeCell="J98" sqref="J98"/>
    </sheetView>
  </sheetViews>
  <sheetFormatPr defaultRowHeight="11.25" x14ac:dyDescent="0.2"/>
  <cols>
    <col min="1" max="1" width="8.33203125" style="247" customWidth="1"/>
    <col min="2" max="2" width="1.1640625" style="247" customWidth="1"/>
    <col min="3" max="3" width="4.1640625" style="247" customWidth="1"/>
    <col min="4" max="4" width="4.33203125" style="247" customWidth="1"/>
    <col min="5" max="5" width="17.1640625" style="247" customWidth="1"/>
    <col min="6" max="6" width="100.83203125" style="247" customWidth="1"/>
    <col min="7" max="7" width="7.5" style="247" customWidth="1"/>
    <col min="8" max="8" width="14" style="247" customWidth="1"/>
    <col min="9" max="9" width="15.83203125" style="247" customWidth="1"/>
    <col min="10" max="11" width="22.33203125" style="247" customWidth="1"/>
    <col min="12" max="12" width="9.33203125" style="247" customWidth="1"/>
    <col min="13" max="13" width="10.83203125" style="247" hidden="1" customWidth="1"/>
    <col min="14" max="19" width="14.1640625" style="247" hidden="1" customWidth="1"/>
    <col min="20" max="20" width="16.33203125" style="247" hidden="1" customWidth="1"/>
    <col min="21" max="21" width="12.33203125" style="247" customWidth="1"/>
    <col min="22" max="22" width="16.33203125" style="247" customWidth="1"/>
    <col min="23" max="23" width="12.33203125" style="247" customWidth="1"/>
    <col min="24" max="24" width="15" style="247" customWidth="1"/>
    <col min="25" max="25" width="11" style="247" customWidth="1"/>
    <col min="26" max="26" width="15" style="247" customWidth="1"/>
    <col min="27" max="27" width="16.33203125" style="247" customWidth="1"/>
    <col min="28" max="28" width="11" style="247" customWidth="1"/>
    <col min="29" max="29" width="15" style="247" customWidth="1"/>
    <col min="30" max="30" width="16.33203125" style="247" customWidth="1"/>
    <col min="31" max="16384" width="9.33203125" style="247"/>
  </cols>
  <sheetData>
    <row r="1" spans="1:30" x14ac:dyDescent="0.2">
      <c r="A1" s="76"/>
    </row>
    <row r="2" spans="1:30" ht="36.950000000000003" customHeight="1" x14ac:dyDescent="0.2">
      <c r="L2" s="427" t="s">
        <v>6</v>
      </c>
      <c r="M2" s="418"/>
      <c r="N2" s="418"/>
      <c r="O2" s="418"/>
      <c r="P2" s="418"/>
      <c r="Q2" s="418"/>
      <c r="R2" s="418"/>
      <c r="S2" s="418"/>
      <c r="T2" s="418"/>
      <c r="U2" s="418"/>
    </row>
    <row r="3" spans="1:30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1:30" ht="24.95" customHeight="1" x14ac:dyDescent="0.2">
      <c r="B4" s="18"/>
      <c r="D4" s="19" t="s">
        <v>78</v>
      </c>
      <c r="L4" s="18"/>
      <c r="M4" s="78" t="s">
        <v>11</v>
      </c>
    </row>
    <row r="5" spans="1:30" ht="6.95" customHeight="1" x14ac:dyDescent="0.2">
      <c r="B5" s="18"/>
      <c r="L5" s="18"/>
    </row>
    <row r="6" spans="1:30" ht="12" customHeight="1" x14ac:dyDescent="0.2">
      <c r="B6" s="18"/>
      <c r="D6" s="256" t="s">
        <v>14</v>
      </c>
      <c r="L6" s="18"/>
    </row>
    <row r="7" spans="1:30" ht="16.5" customHeight="1" x14ac:dyDescent="0.2">
      <c r="B7" s="18"/>
      <c r="E7" s="437" t="str">
        <f>'Rekapitulace stavby'!K6</f>
        <v>PARČÍK VÍDEŇSKÁ GALLAŠOVA, PŘED GYMNÁZIEM</v>
      </c>
      <c r="F7" s="438"/>
      <c r="G7" s="438"/>
      <c r="H7" s="438"/>
      <c r="L7" s="18"/>
    </row>
    <row r="8" spans="1:30" s="2" customFormat="1" ht="12" customHeight="1" x14ac:dyDescent="0.2">
      <c r="A8" s="255"/>
      <c r="B8" s="28"/>
      <c r="C8" s="255"/>
      <c r="D8" s="256" t="s">
        <v>87</v>
      </c>
      <c r="E8" s="255"/>
      <c r="F8" s="255"/>
      <c r="G8" s="255"/>
      <c r="H8" s="255"/>
      <c r="I8" s="255"/>
      <c r="J8" s="255"/>
      <c r="K8" s="255"/>
      <c r="L8" s="79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</row>
    <row r="9" spans="1:30" s="2" customFormat="1" ht="16.5" customHeight="1" x14ac:dyDescent="0.2">
      <c r="A9" s="255"/>
      <c r="B9" s="28"/>
      <c r="C9" s="255"/>
      <c r="D9" s="255"/>
      <c r="E9" s="403"/>
      <c r="F9" s="436"/>
      <c r="G9" s="436"/>
      <c r="H9" s="436"/>
      <c r="I9" s="255"/>
      <c r="J9" s="255"/>
      <c r="K9" s="255"/>
      <c r="L9" s="79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</row>
    <row r="10" spans="1:30" s="2" customFormat="1" x14ac:dyDescent="0.2">
      <c r="A10" s="255"/>
      <c r="B10" s="28"/>
      <c r="C10" s="255"/>
      <c r="D10" s="255"/>
      <c r="E10" s="255"/>
      <c r="F10" s="255"/>
      <c r="G10" s="255"/>
      <c r="H10" s="255"/>
      <c r="I10" s="255"/>
      <c r="J10" s="255"/>
      <c r="K10" s="255"/>
      <c r="L10" s="79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</row>
    <row r="11" spans="1:30" s="2" customFormat="1" ht="12" customHeight="1" x14ac:dyDescent="0.2">
      <c r="A11" s="255"/>
      <c r="B11" s="28"/>
      <c r="C11" s="255"/>
      <c r="D11" s="256" t="s">
        <v>15</v>
      </c>
      <c r="E11" s="255"/>
      <c r="F11" s="248" t="s">
        <v>3</v>
      </c>
      <c r="G11" s="255"/>
      <c r="H11" s="255"/>
      <c r="I11" s="256" t="s">
        <v>16</v>
      </c>
      <c r="J11" s="248" t="s">
        <v>3</v>
      </c>
      <c r="K11" s="255"/>
      <c r="L11" s="79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</row>
    <row r="12" spans="1:30" s="2" customFormat="1" ht="12" customHeight="1" x14ac:dyDescent="0.2">
      <c r="A12" s="255"/>
      <c r="B12" s="28"/>
      <c r="C12" s="255"/>
      <c r="D12" s="256" t="s">
        <v>17</v>
      </c>
      <c r="E12" s="255"/>
      <c r="F12" s="248" t="s">
        <v>18</v>
      </c>
      <c r="G12" s="255"/>
      <c r="H12" s="255"/>
      <c r="I12" s="256" t="s">
        <v>19</v>
      </c>
      <c r="J12" s="253" t="str">
        <f>'Rekapitulace stavby'!AN8</f>
        <v>04/2025</v>
      </c>
      <c r="K12" s="255"/>
      <c r="L12" s="79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</row>
    <row r="13" spans="1:30" s="2" customFormat="1" ht="10.9" customHeight="1" x14ac:dyDescent="0.2">
      <c r="A13" s="255"/>
      <c r="B13" s="28"/>
      <c r="C13" s="255"/>
      <c r="D13" s="255"/>
      <c r="E13" s="255"/>
      <c r="F13" s="255"/>
      <c r="G13" s="255"/>
      <c r="H13" s="255"/>
      <c r="I13" s="255"/>
      <c r="J13" s="255"/>
      <c r="K13" s="255"/>
      <c r="L13" s="79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</row>
    <row r="14" spans="1:30" s="2" customFormat="1" ht="12" customHeight="1" x14ac:dyDescent="0.2">
      <c r="A14" s="255"/>
      <c r="B14" s="28"/>
      <c r="C14" s="255"/>
      <c r="D14" s="256" t="s">
        <v>20</v>
      </c>
      <c r="E14" s="255"/>
      <c r="F14" s="255"/>
      <c r="G14" s="255"/>
      <c r="H14" s="255"/>
      <c r="I14" s="256" t="s">
        <v>21</v>
      </c>
      <c r="J14" s="248"/>
      <c r="K14" s="255"/>
      <c r="L14" s="79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</row>
    <row r="15" spans="1:30" s="2" customFormat="1" ht="18" customHeight="1" x14ac:dyDescent="0.2">
      <c r="A15" s="255"/>
      <c r="B15" s="28"/>
      <c r="C15" s="255"/>
      <c r="D15" s="255"/>
      <c r="E15" s="248" t="s">
        <v>460</v>
      </c>
      <c r="F15" s="255"/>
      <c r="G15" s="255"/>
      <c r="H15" s="255"/>
      <c r="I15" s="256" t="s">
        <v>22</v>
      </c>
      <c r="J15" s="248"/>
      <c r="K15" s="255"/>
      <c r="L15" s="79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</row>
    <row r="16" spans="1:30" s="2" customFormat="1" ht="6.95" customHeight="1" x14ac:dyDescent="0.2">
      <c r="A16" s="255"/>
      <c r="B16" s="28"/>
      <c r="C16" s="255"/>
      <c r="D16" s="255"/>
      <c r="E16" s="255"/>
      <c r="F16" s="255"/>
      <c r="G16" s="255"/>
      <c r="H16" s="255"/>
      <c r="I16" s="255"/>
      <c r="J16" s="255"/>
      <c r="K16" s="255"/>
      <c r="L16" s="79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</row>
    <row r="17" spans="1:30" s="2" customFormat="1" ht="12" customHeight="1" x14ac:dyDescent="0.2">
      <c r="A17" s="255"/>
      <c r="B17" s="28"/>
      <c r="C17" s="255"/>
      <c r="D17" s="256" t="s">
        <v>23</v>
      </c>
      <c r="E17" s="255"/>
      <c r="F17" s="255"/>
      <c r="G17" s="255"/>
      <c r="H17" s="255"/>
      <c r="I17" s="256" t="s">
        <v>21</v>
      </c>
      <c r="J17" s="248" t="str">
        <f>'Rekapitulace stavby'!AN13</f>
        <v/>
      </c>
      <c r="K17" s="255"/>
      <c r="L17" s="79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</row>
    <row r="18" spans="1:30" s="2" customFormat="1" ht="18" customHeight="1" x14ac:dyDescent="0.2">
      <c r="A18" s="255"/>
      <c r="B18" s="28"/>
      <c r="C18" s="255"/>
      <c r="D18" s="255"/>
      <c r="E18" s="417" t="str">
        <f>'Rekapitulace stavby'!E14</f>
        <v xml:space="preserve"> </v>
      </c>
      <c r="F18" s="417"/>
      <c r="G18" s="417"/>
      <c r="H18" s="417"/>
      <c r="I18" s="256" t="s">
        <v>22</v>
      </c>
      <c r="J18" s="248" t="str">
        <f>'Rekapitulace stavby'!AN14</f>
        <v/>
      </c>
      <c r="K18" s="255"/>
      <c r="L18" s="79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</row>
    <row r="19" spans="1:30" s="2" customFormat="1" ht="6.95" customHeight="1" x14ac:dyDescent="0.2">
      <c r="A19" s="255"/>
      <c r="B19" s="28"/>
      <c r="C19" s="255"/>
      <c r="D19" s="255"/>
      <c r="E19" s="255"/>
      <c r="F19" s="255"/>
      <c r="G19" s="255"/>
      <c r="H19" s="255"/>
      <c r="I19" s="255"/>
      <c r="J19" s="255"/>
      <c r="K19" s="255"/>
      <c r="L19" s="79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</row>
    <row r="20" spans="1:30" s="2" customFormat="1" ht="12" customHeight="1" x14ac:dyDescent="0.2">
      <c r="A20" s="255"/>
      <c r="B20" s="28"/>
      <c r="C20" s="255"/>
      <c r="D20" s="256" t="s">
        <v>24</v>
      </c>
      <c r="E20" s="255"/>
      <c r="F20" s="255"/>
      <c r="G20" s="255"/>
      <c r="H20" s="255"/>
      <c r="I20" s="256" t="s">
        <v>21</v>
      </c>
      <c r="J20" s="248"/>
      <c r="K20" s="255"/>
      <c r="L20" s="79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</row>
    <row r="21" spans="1:30" s="2" customFormat="1" ht="18" customHeight="1" x14ac:dyDescent="0.2">
      <c r="A21" s="255"/>
      <c r="B21" s="28"/>
      <c r="C21" s="255"/>
      <c r="D21" s="255"/>
      <c r="E21" s="248" t="s">
        <v>25</v>
      </c>
      <c r="F21" s="255"/>
      <c r="G21" s="255"/>
      <c r="H21" s="255"/>
      <c r="I21" s="256" t="s">
        <v>22</v>
      </c>
      <c r="J21" s="248"/>
      <c r="K21" s="255"/>
      <c r="L21" s="79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</row>
    <row r="22" spans="1:30" s="2" customFormat="1" ht="6.95" customHeight="1" x14ac:dyDescent="0.2">
      <c r="A22" s="255"/>
      <c r="B22" s="28"/>
      <c r="C22" s="255"/>
      <c r="D22" s="255"/>
      <c r="E22" s="255"/>
      <c r="F22" s="255"/>
      <c r="G22" s="255"/>
      <c r="H22" s="255"/>
      <c r="I22" s="255"/>
      <c r="J22" s="255"/>
      <c r="K22" s="255"/>
      <c r="L22" s="79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</row>
    <row r="23" spans="1:30" s="2" customFormat="1" ht="12" customHeight="1" x14ac:dyDescent="0.2">
      <c r="A23" s="255"/>
      <c r="B23" s="28"/>
      <c r="C23" s="255"/>
      <c r="D23" s="256" t="s">
        <v>27</v>
      </c>
      <c r="E23" s="255"/>
      <c r="F23" s="255"/>
      <c r="G23" s="255"/>
      <c r="H23" s="255"/>
      <c r="I23" s="256" t="s">
        <v>21</v>
      </c>
      <c r="J23" s="248"/>
      <c r="K23" s="255"/>
      <c r="L23" s="79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</row>
    <row r="24" spans="1:30" s="2" customFormat="1" ht="18" customHeight="1" x14ac:dyDescent="0.2">
      <c r="A24" s="255"/>
      <c r="B24" s="28"/>
      <c r="C24" s="255"/>
      <c r="D24" s="255"/>
      <c r="E24" s="248" t="s">
        <v>262</v>
      </c>
      <c r="F24" s="255"/>
      <c r="G24" s="255"/>
      <c r="H24" s="255"/>
      <c r="I24" s="256" t="s">
        <v>22</v>
      </c>
      <c r="J24" s="248" t="s">
        <v>3</v>
      </c>
      <c r="K24" s="255"/>
      <c r="L24" s="79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</row>
    <row r="25" spans="1:30" s="2" customFormat="1" ht="6.95" customHeight="1" x14ac:dyDescent="0.2">
      <c r="A25" s="255"/>
      <c r="B25" s="28"/>
      <c r="C25" s="255"/>
      <c r="D25" s="255"/>
      <c r="E25" s="255"/>
      <c r="F25" s="255"/>
      <c r="G25" s="255"/>
      <c r="H25" s="255"/>
      <c r="I25" s="255"/>
      <c r="J25" s="255"/>
      <c r="K25" s="255"/>
      <c r="L25" s="79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</row>
    <row r="26" spans="1:30" s="2" customFormat="1" ht="12" customHeight="1" x14ac:dyDescent="0.2">
      <c r="A26" s="255"/>
      <c r="B26" s="28"/>
      <c r="C26" s="255"/>
      <c r="D26" s="256" t="s">
        <v>28</v>
      </c>
      <c r="E26" s="255"/>
      <c r="F26" s="255"/>
      <c r="G26" s="255"/>
      <c r="H26" s="255"/>
      <c r="I26" s="255"/>
      <c r="J26" s="255"/>
      <c r="K26" s="255"/>
      <c r="L26" s="79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</row>
    <row r="27" spans="1:30" s="7" customFormat="1" ht="16.5" customHeight="1" x14ac:dyDescent="0.2">
      <c r="A27" s="80"/>
      <c r="B27" s="81"/>
      <c r="C27" s="80"/>
      <c r="D27" s="80"/>
      <c r="E27" s="420" t="s">
        <v>3</v>
      </c>
      <c r="F27" s="420"/>
      <c r="G27" s="420"/>
      <c r="H27" s="420"/>
      <c r="I27" s="80"/>
      <c r="J27" s="80"/>
      <c r="K27" s="80"/>
      <c r="L27" s="82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</row>
    <row r="28" spans="1:30" s="2" customFormat="1" ht="6.95" customHeight="1" x14ac:dyDescent="0.2">
      <c r="A28" s="255"/>
      <c r="B28" s="28"/>
      <c r="C28" s="255"/>
      <c r="D28" s="255"/>
      <c r="E28" s="255"/>
      <c r="F28" s="255"/>
      <c r="G28" s="255"/>
      <c r="H28" s="255"/>
      <c r="I28" s="255"/>
      <c r="J28" s="255"/>
      <c r="K28" s="255"/>
      <c r="L28" s="79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</row>
    <row r="29" spans="1:30" s="2" customFormat="1" ht="6.95" customHeight="1" x14ac:dyDescent="0.2">
      <c r="A29" s="255"/>
      <c r="B29" s="28"/>
      <c r="C29" s="255"/>
      <c r="D29" s="56"/>
      <c r="E29" s="56"/>
      <c r="F29" s="56"/>
      <c r="G29" s="56"/>
      <c r="H29" s="56"/>
      <c r="I29" s="56"/>
      <c r="J29" s="56"/>
      <c r="K29" s="56"/>
      <c r="L29" s="79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</row>
    <row r="30" spans="1:30" s="2" customFormat="1" ht="25.35" customHeight="1" x14ac:dyDescent="0.2">
      <c r="A30" s="255"/>
      <c r="B30" s="28"/>
      <c r="C30" s="255"/>
      <c r="D30" s="83" t="s">
        <v>30</v>
      </c>
      <c r="E30" s="255"/>
      <c r="F30" s="255"/>
      <c r="G30" s="255"/>
      <c r="H30" s="255"/>
      <c r="I30" s="255"/>
      <c r="J30" s="252">
        <f>ROUND(J83, 2)</f>
        <v>0</v>
      </c>
      <c r="K30" s="255"/>
      <c r="L30" s="79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</row>
    <row r="31" spans="1:30" s="2" customFormat="1" ht="6.95" customHeight="1" x14ac:dyDescent="0.2">
      <c r="A31" s="255"/>
      <c r="B31" s="28"/>
      <c r="C31" s="255"/>
      <c r="D31" s="56"/>
      <c r="E31" s="56"/>
      <c r="F31" s="56"/>
      <c r="G31" s="56"/>
      <c r="H31" s="56"/>
      <c r="I31" s="56"/>
      <c r="J31" s="56"/>
      <c r="K31" s="56"/>
      <c r="L31" s="79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</row>
    <row r="32" spans="1:30" s="2" customFormat="1" ht="14.45" customHeight="1" x14ac:dyDescent="0.2">
      <c r="A32" s="255"/>
      <c r="B32" s="28"/>
      <c r="C32" s="255"/>
      <c r="D32" s="255"/>
      <c r="E32" s="255"/>
      <c r="F32" s="250" t="s">
        <v>32</v>
      </c>
      <c r="G32" s="255"/>
      <c r="H32" s="255"/>
      <c r="I32" s="250" t="s">
        <v>31</v>
      </c>
      <c r="J32" s="250" t="s">
        <v>33</v>
      </c>
      <c r="K32" s="255"/>
      <c r="L32" s="79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</row>
    <row r="33" spans="1:30" s="2" customFormat="1" ht="14.45" customHeight="1" x14ac:dyDescent="0.2">
      <c r="A33" s="255"/>
      <c r="B33" s="28"/>
      <c r="C33" s="255"/>
      <c r="D33" s="84" t="s">
        <v>34</v>
      </c>
      <c r="E33" s="256" t="s">
        <v>35</v>
      </c>
      <c r="F33" s="85" t="e">
        <f>ROUND((SUM(#REF!)),  2)</f>
        <v>#REF!</v>
      </c>
      <c r="G33" s="255"/>
      <c r="H33" s="255"/>
      <c r="I33" s="86">
        <v>0.21</v>
      </c>
      <c r="J33" s="85">
        <f>J30*0.21</f>
        <v>0</v>
      </c>
      <c r="K33" s="255"/>
      <c r="L33" s="79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</row>
    <row r="34" spans="1:30" s="2" customFormat="1" ht="14.45" customHeight="1" x14ac:dyDescent="0.2">
      <c r="A34" s="255"/>
      <c r="B34" s="28"/>
      <c r="C34" s="255"/>
      <c r="D34" s="255"/>
      <c r="E34" s="256" t="s">
        <v>36</v>
      </c>
      <c r="F34" s="85" t="e">
        <f>ROUND((SUM(#REF!)),  2)</f>
        <v>#REF!</v>
      </c>
      <c r="G34" s="255"/>
      <c r="H34" s="255"/>
      <c r="I34" s="86">
        <v>0.12</v>
      </c>
      <c r="J34" s="85" t="e">
        <f>ROUND(((SUM(#REF!))*I34),  2)</f>
        <v>#REF!</v>
      </c>
      <c r="K34" s="255"/>
      <c r="L34" s="79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</row>
    <row r="35" spans="1:30" s="2" customFormat="1" ht="14.45" hidden="1" customHeight="1" x14ac:dyDescent="0.2">
      <c r="A35" s="255"/>
      <c r="B35" s="28"/>
      <c r="C35" s="255"/>
      <c r="D35" s="255"/>
      <c r="E35" s="256" t="s">
        <v>37</v>
      </c>
      <c r="F35" s="85" t="e">
        <f>ROUND((SUM(#REF!)),  2)</f>
        <v>#REF!</v>
      </c>
      <c r="G35" s="255"/>
      <c r="H35" s="255"/>
      <c r="I35" s="86">
        <v>0.21</v>
      </c>
      <c r="J35" s="85">
        <f>0</f>
        <v>0</v>
      </c>
      <c r="K35" s="255"/>
      <c r="L35" s="79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</row>
    <row r="36" spans="1:30" s="2" customFormat="1" ht="14.45" hidden="1" customHeight="1" x14ac:dyDescent="0.2">
      <c r="A36" s="255"/>
      <c r="B36" s="28"/>
      <c r="C36" s="255"/>
      <c r="D36" s="255"/>
      <c r="E36" s="256" t="s">
        <v>38</v>
      </c>
      <c r="F36" s="85" t="e">
        <f>ROUND((SUM(#REF!)),  2)</f>
        <v>#REF!</v>
      </c>
      <c r="G36" s="255"/>
      <c r="H36" s="255"/>
      <c r="I36" s="86">
        <v>0.12</v>
      </c>
      <c r="J36" s="85">
        <f>0</f>
        <v>0</v>
      </c>
      <c r="K36" s="255"/>
      <c r="L36" s="79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</row>
    <row r="37" spans="1:30" s="2" customFormat="1" ht="14.45" hidden="1" customHeight="1" x14ac:dyDescent="0.2">
      <c r="A37" s="255"/>
      <c r="B37" s="28"/>
      <c r="C37" s="255"/>
      <c r="D37" s="255"/>
      <c r="E37" s="256" t="s">
        <v>39</v>
      </c>
      <c r="F37" s="85" t="e">
        <f>ROUND((SUM(#REF!)),  2)</f>
        <v>#REF!</v>
      </c>
      <c r="G37" s="255"/>
      <c r="H37" s="255"/>
      <c r="I37" s="86">
        <v>0</v>
      </c>
      <c r="J37" s="85">
        <f>0</f>
        <v>0</v>
      </c>
      <c r="K37" s="255"/>
      <c r="L37" s="79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</row>
    <row r="38" spans="1:30" s="2" customFormat="1" ht="6.95" customHeight="1" x14ac:dyDescent="0.2">
      <c r="A38" s="255"/>
      <c r="B38" s="28"/>
      <c r="C38" s="255"/>
      <c r="D38" s="255"/>
      <c r="E38" s="255"/>
      <c r="F38" s="255"/>
      <c r="G38" s="255"/>
      <c r="H38" s="255"/>
      <c r="I38" s="255"/>
      <c r="J38" s="255"/>
      <c r="K38" s="255"/>
      <c r="L38" s="79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</row>
    <row r="39" spans="1:30" s="2" customFormat="1" ht="25.35" customHeight="1" x14ac:dyDescent="0.2">
      <c r="A39" s="255"/>
      <c r="B39" s="28"/>
      <c r="C39" s="87"/>
      <c r="D39" s="88" t="s">
        <v>40</v>
      </c>
      <c r="E39" s="50"/>
      <c r="F39" s="50"/>
      <c r="G39" s="89" t="s">
        <v>41</v>
      </c>
      <c r="H39" s="90" t="s">
        <v>42</v>
      </c>
      <c r="I39" s="50"/>
      <c r="J39" s="91">
        <f>J30+J33</f>
        <v>0</v>
      </c>
      <c r="K39" s="92"/>
      <c r="L39" s="79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</row>
    <row r="40" spans="1:30" s="2" customFormat="1" ht="14.45" customHeight="1" x14ac:dyDescent="0.2">
      <c r="A40" s="255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79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</row>
    <row r="44" spans="1:30" s="2" customFormat="1" ht="6.95" customHeight="1" x14ac:dyDescent="0.2">
      <c r="A44" s="255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79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</row>
    <row r="45" spans="1:30" s="2" customFormat="1" ht="24.95" customHeight="1" x14ac:dyDescent="0.2">
      <c r="A45" s="255"/>
      <c r="B45" s="28"/>
      <c r="C45" s="19" t="s">
        <v>101</v>
      </c>
      <c r="D45" s="255"/>
      <c r="E45" s="255"/>
      <c r="F45" s="255"/>
      <c r="G45" s="255"/>
      <c r="H45" s="255"/>
      <c r="I45" s="255"/>
      <c r="J45" s="255"/>
      <c r="K45" s="255"/>
      <c r="L45" s="79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</row>
    <row r="46" spans="1:30" s="2" customFormat="1" ht="6.95" customHeight="1" x14ac:dyDescent="0.2">
      <c r="A46" s="255"/>
      <c r="B46" s="28"/>
      <c r="C46" s="255"/>
      <c r="D46" s="255"/>
      <c r="E46" s="255"/>
      <c r="F46" s="255"/>
      <c r="G46" s="255"/>
      <c r="H46" s="255"/>
      <c r="I46" s="255"/>
      <c r="J46" s="255"/>
      <c r="K46" s="255"/>
      <c r="L46" s="79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</row>
    <row r="47" spans="1:30" s="2" customFormat="1" ht="12" customHeight="1" x14ac:dyDescent="0.2">
      <c r="A47" s="255"/>
      <c r="B47" s="28"/>
      <c r="C47" s="256" t="s">
        <v>14</v>
      </c>
      <c r="D47" s="255"/>
      <c r="E47" s="255"/>
      <c r="F47" s="255"/>
      <c r="G47" s="255"/>
      <c r="H47" s="255"/>
      <c r="I47" s="255"/>
      <c r="J47" s="255"/>
      <c r="K47" s="255"/>
      <c r="L47" s="79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</row>
    <row r="48" spans="1:30" s="2" customFormat="1" ht="16.5" customHeight="1" x14ac:dyDescent="0.2">
      <c r="A48" s="255"/>
      <c r="B48" s="28"/>
      <c r="C48" s="255"/>
      <c r="D48" s="255"/>
      <c r="E48" s="437" t="str">
        <f>E7</f>
        <v>PARČÍK VÍDEŇSKÁ GALLAŠOVA, PŘED GYMNÁZIEM</v>
      </c>
      <c r="F48" s="438"/>
      <c r="G48" s="438"/>
      <c r="H48" s="438"/>
      <c r="I48" s="255"/>
      <c r="J48" s="255"/>
      <c r="K48" s="255"/>
      <c r="L48" s="79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</row>
    <row r="49" spans="1:30" s="2" customFormat="1" ht="12" customHeight="1" x14ac:dyDescent="0.2">
      <c r="A49" s="255"/>
      <c r="B49" s="28"/>
      <c r="C49" s="256" t="s">
        <v>87</v>
      </c>
      <c r="D49" s="255"/>
      <c r="E49" s="255"/>
      <c r="F49" s="255"/>
      <c r="G49" s="255"/>
      <c r="H49" s="255"/>
      <c r="I49" s="255"/>
      <c r="J49" s="255"/>
      <c r="K49" s="255"/>
      <c r="L49" s="79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</row>
    <row r="50" spans="1:30" s="2" customFormat="1" ht="16.5" customHeight="1" x14ac:dyDescent="0.2">
      <c r="A50" s="255"/>
      <c r="B50" s="28"/>
      <c r="C50" s="255"/>
      <c r="D50" s="255"/>
      <c r="E50" s="403">
        <f>E9</f>
        <v>0</v>
      </c>
      <c r="F50" s="436"/>
      <c r="G50" s="436"/>
      <c r="H50" s="436"/>
      <c r="I50" s="255"/>
      <c r="J50" s="255"/>
      <c r="K50" s="255"/>
      <c r="L50" s="79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</row>
    <row r="51" spans="1:30" s="2" customFormat="1" ht="6.95" customHeight="1" x14ac:dyDescent="0.2">
      <c r="A51" s="255"/>
      <c r="B51" s="28"/>
      <c r="C51" s="255"/>
      <c r="D51" s="255"/>
      <c r="E51" s="255"/>
      <c r="F51" s="255"/>
      <c r="G51" s="255"/>
      <c r="H51" s="255"/>
      <c r="I51" s="255"/>
      <c r="J51" s="255"/>
      <c r="K51" s="255"/>
      <c r="L51" s="79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</row>
    <row r="52" spans="1:30" s="2" customFormat="1" ht="12" customHeight="1" x14ac:dyDescent="0.2">
      <c r="A52" s="255"/>
      <c r="B52" s="28"/>
      <c r="C52" s="256" t="s">
        <v>17</v>
      </c>
      <c r="D52" s="255"/>
      <c r="E52" s="255"/>
      <c r="F52" s="248" t="str">
        <f>F12</f>
        <v xml:space="preserve"> </v>
      </c>
      <c r="G52" s="255"/>
      <c r="H52" s="255"/>
      <c r="I52" s="256" t="s">
        <v>19</v>
      </c>
      <c r="J52" s="253" t="str">
        <f>IF(J12="","",J12)</f>
        <v>04/2025</v>
      </c>
      <c r="K52" s="255"/>
      <c r="L52" s="79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</row>
    <row r="53" spans="1:30" s="2" customFormat="1" ht="6.95" customHeight="1" x14ac:dyDescent="0.2">
      <c r="A53" s="255"/>
      <c r="B53" s="28"/>
      <c r="C53" s="255"/>
      <c r="D53" s="255"/>
      <c r="E53" s="255"/>
      <c r="F53" s="255"/>
      <c r="G53" s="255"/>
      <c r="H53" s="255"/>
      <c r="I53" s="255"/>
      <c r="J53" s="255"/>
      <c r="K53" s="255"/>
      <c r="L53" s="79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</row>
    <row r="54" spans="1:30" s="2" customFormat="1" ht="15.2" customHeight="1" x14ac:dyDescent="0.2">
      <c r="A54" s="255"/>
      <c r="B54" s="28"/>
      <c r="C54" s="256" t="s">
        <v>20</v>
      </c>
      <c r="D54" s="255"/>
      <c r="E54" s="255"/>
      <c r="F54" s="248" t="s">
        <v>467</v>
      </c>
      <c r="G54" s="255"/>
      <c r="H54" s="255"/>
      <c r="I54" s="256" t="s">
        <v>24</v>
      </c>
      <c r="J54" s="249" t="str">
        <f>E21</f>
        <v>Eva Wagnerová</v>
      </c>
      <c r="K54" s="255"/>
      <c r="L54" s="79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</row>
    <row r="55" spans="1:30" s="2" customFormat="1" ht="15.2" customHeight="1" x14ac:dyDescent="0.2">
      <c r="A55" s="255"/>
      <c r="B55" s="28"/>
      <c r="C55" s="256" t="s">
        <v>23</v>
      </c>
      <c r="D55" s="255"/>
      <c r="E55" s="255"/>
      <c r="F55" s="248" t="str">
        <f>IF(E18="","",E18)</f>
        <v xml:space="preserve"> </v>
      </c>
      <c r="G55" s="255"/>
      <c r="H55" s="255"/>
      <c r="I55" s="256" t="s">
        <v>27</v>
      </c>
      <c r="J55" s="249" t="str">
        <f>E24</f>
        <v>Ing. Martin Horký</v>
      </c>
      <c r="K55" s="255"/>
      <c r="L55" s="79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</row>
    <row r="56" spans="1:30" s="2" customFormat="1" ht="10.35" customHeight="1" x14ac:dyDescent="0.2">
      <c r="A56" s="255"/>
      <c r="B56" s="28"/>
      <c r="C56" s="255"/>
      <c r="D56" s="255"/>
      <c r="E56" s="255"/>
      <c r="F56" s="255"/>
      <c r="G56" s="255"/>
      <c r="H56" s="255"/>
      <c r="I56" s="255"/>
      <c r="J56" s="255"/>
      <c r="K56" s="255"/>
      <c r="L56" s="79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</row>
    <row r="57" spans="1:30" s="2" customFormat="1" ht="29.25" customHeight="1" x14ac:dyDescent="0.2">
      <c r="A57" s="255"/>
      <c r="B57" s="28"/>
      <c r="C57" s="93" t="s">
        <v>102</v>
      </c>
      <c r="D57" s="87"/>
      <c r="E57" s="87"/>
      <c r="F57" s="87"/>
      <c r="G57" s="87"/>
      <c r="H57" s="87"/>
      <c r="I57" s="87"/>
      <c r="J57" s="94" t="s">
        <v>103</v>
      </c>
      <c r="K57" s="87"/>
      <c r="L57" s="79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</row>
    <row r="58" spans="1:30" s="2" customFormat="1" ht="10.35" customHeight="1" x14ac:dyDescent="0.2">
      <c r="A58" s="255"/>
      <c r="B58" s="28"/>
      <c r="C58" s="255"/>
      <c r="D58" s="255"/>
      <c r="E58" s="255"/>
      <c r="F58" s="255"/>
      <c r="G58" s="255"/>
      <c r="H58" s="255"/>
      <c r="I58" s="255"/>
      <c r="J58" s="255"/>
      <c r="K58" s="255"/>
      <c r="L58" s="79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</row>
    <row r="59" spans="1:30" s="2" customFormat="1" ht="22.9" customHeight="1" x14ac:dyDescent="0.2">
      <c r="A59" s="255"/>
      <c r="B59" s="28"/>
      <c r="C59" s="95" t="s">
        <v>62</v>
      </c>
      <c r="D59" s="255"/>
      <c r="E59" s="255"/>
      <c r="F59" s="255"/>
      <c r="G59" s="255"/>
      <c r="H59" s="255"/>
      <c r="I59" s="255"/>
      <c r="J59" s="252">
        <f>J83</f>
        <v>0</v>
      </c>
      <c r="K59" s="255"/>
      <c r="L59" s="79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</row>
    <row r="60" spans="1:30" s="8" customFormat="1" ht="24.95" customHeight="1" x14ac:dyDescent="0.2">
      <c r="B60" s="96"/>
      <c r="D60" s="97" t="s">
        <v>553</v>
      </c>
      <c r="E60" s="98"/>
      <c r="F60" s="98"/>
      <c r="G60" s="98"/>
      <c r="H60" s="98"/>
      <c r="I60" s="98"/>
      <c r="J60" s="99">
        <f>J84</f>
        <v>0</v>
      </c>
      <c r="L60" s="96"/>
    </row>
    <row r="61" spans="1:30" s="8" customFormat="1" ht="24.95" customHeight="1" x14ac:dyDescent="0.2">
      <c r="B61" s="96"/>
      <c r="D61" s="97" t="s">
        <v>463</v>
      </c>
      <c r="E61" s="98"/>
      <c r="F61" s="98"/>
      <c r="G61" s="98"/>
      <c r="H61" s="98"/>
      <c r="I61" s="98"/>
      <c r="J61" s="99">
        <f>J110</f>
        <v>0</v>
      </c>
      <c r="L61" s="96"/>
    </row>
    <row r="62" spans="1:30" s="8" customFormat="1" ht="24.95" customHeight="1" x14ac:dyDescent="0.2">
      <c r="B62" s="96"/>
      <c r="D62" s="97" t="s">
        <v>464</v>
      </c>
      <c r="E62" s="98"/>
      <c r="F62" s="98"/>
      <c r="G62" s="98"/>
      <c r="H62" s="98"/>
      <c r="I62" s="98"/>
      <c r="J62" s="99">
        <f>J164</f>
        <v>0</v>
      </c>
      <c r="L62" s="96"/>
    </row>
    <row r="63" spans="1:30" s="8" customFormat="1" ht="24.95" customHeight="1" x14ac:dyDescent="0.2">
      <c r="B63" s="96"/>
      <c r="D63" s="97" t="s">
        <v>465</v>
      </c>
      <c r="E63" s="98"/>
      <c r="F63" s="98"/>
      <c r="G63" s="98"/>
      <c r="H63" s="98"/>
      <c r="I63" s="98"/>
      <c r="J63" s="99">
        <f>J199</f>
        <v>0</v>
      </c>
      <c r="L63" s="96"/>
    </row>
    <row r="64" spans="1:30" s="2" customFormat="1" ht="21.75" customHeight="1" x14ac:dyDescent="0.2">
      <c r="A64" s="255"/>
      <c r="B64" s="28"/>
      <c r="C64" s="255"/>
      <c r="D64" s="255"/>
      <c r="E64" s="255"/>
      <c r="F64" s="255"/>
      <c r="G64" s="255"/>
      <c r="H64" s="255"/>
      <c r="I64" s="255"/>
      <c r="J64" s="255"/>
      <c r="K64" s="255"/>
      <c r="L64" s="79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</row>
    <row r="65" spans="1:30" s="2" customFormat="1" ht="6.95" customHeight="1" x14ac:dyDescent="0.2">
      <c r="A65" s="255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79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</row>
    <row r="69" spans="1:30" s="2" customFormat="1" ht="6.95" customHeight="1" x14ac:dyDescent="0.2">
      <c r="A69" s="255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79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</row>
    <row r="70" spans="1:30" s="2" customFormat="1" ht="24.95" customHeight="1" x14ac:dyDescent="0.2">
      <c r="A70" s="255"/>
      <c r="B70" s="28"/>
      <c r="C70" s="19" t="s">
        <v>106</v>
      </c>
      <c r="D70" s="255"/>
      <c r="E70" s="255"/>
      <c r="F70" s="255"/>
      <c r="G70" s="255"/>
      <c r="H70" s="255"/>
      <c r="I70" s="255"/>
      <c r="J70" s="255"/>
      <c r="K70" s="255"/>
      <c r="L70" s="79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</row>
    <row r="71" spans="1:30" s="2" customFormat="1" ht="6.95" customHeight="1" x14ac:dyDescent="0.2">
      <c r="A71" s="255"/>
      <c r="B71" s="28"/>
      <c r="C71" s="255"/>
      <c r="D71" s="255"/>
      <c r="E71" s="255"/>
      <c r="F71" s="255"/>
      <c r="G71" s="255"/>
      <c r="H71" s="255"/>
      <c r="I71" s="255"/>
      <c r="J71" s="255"/>
      <c r="K71" s="255"/>
      <c r="L71" s="79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</row>
    <row r="72" spans="1:30" s="2" customFormat="1" ht="12" customHeight="1" x14ac:dyDescent="0.2">
      <c r="A72" s="255"/>
      <c r="B72" s="28"/>
      <c r="C72" s="256" t="s">
        <v>14</v>
      </c>
      <c r="D72" s="255"/>
      <c r="E72" s="255"/>
      <c r="F72" s="255"/>
      <c r="G72" s="255"/>
      <c r="H72" s="255"/>
      <c r="I72" s="255"/>
      <c r="J72" s="255"/>
      <c r="K72" s="255"/>
      <c r="L72" s="79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</row>
    <row r="73" spans="1:30" s="2" customFormat="1" ht="16.5" customHeight="1" x14ac:dyDescent="0.2">
      <c r="A73" s="255"/>
      <c r="B73" s="28"/>
      <c r="C73" s="255"/>
      <c r="D73" s="255"/>
      <c r="E73" s="437" t="str">
        <f>E7</f>
        <v>PARČÍK VÍDEŇSKÁ GALLAŠOVA, PŘED GYMNÁZIEM</v>
      </c>
      <c r="F73" s="438"/>
      <c r="G73" s="438"/>
      <c r="H73" s="438"/>
      <c r="I73" s="255"/>
      <c r="J73" s="255"/>
      <c r="K73" s="255"/>
      <c r="L73" s="79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</row>
    <row r="74" spans="1:30" s="2" customFormat="1" ht="12" customHeight="1" x14ac:dyDescent="0.2">
      <c r="A74" s="255"/>
      <c r="B74" s="28"/>
      <c r="C74" s="256" t="s">
        <v>87</v>
      </c>
      <c r="D74" s="255"/>
      <c r="E74" s="255"/>
      <c r="F74" s="255"/>
      <c r="G74" s="255"/>
      <c r="H74" s="255"/>
      <c r="I74" s="255"/>
      <c r="J74" s="255"/>
      <c r="K74" s="255"/>
      <c r="L74" s="79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</row>
    <row r="75" spans="1:30" s="2" customFormat="1" ht="16.5" customHeight="1" x14ac:dyDescent="0.2">
      <c r="A75" s="255"/>
      <c r="B75" s="28"/>
      <c r="C75" s="255"/>
      <c r="D75" s="255"/>
      <c r="E75" s="403">
        <f>E9</f>
        <v>0</v>
      </c>
      <c r="F75" s="436"/>
      <c r="G75" s="436"/>
      <c r="H75" s="436"/>
      <c r="I75" s="255"/>
      <c r="J75" s="255"/>
      <c r="K75" s="255"/>
      <c r="L75" s="79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</row>
    <row r="76" spans="1:30" s="2" customFormat="1" ht="6.95" customHeight="1" x14ac:dyDescent="0.2">
      <c r="A76" s="255"/>
      <c r="B76" s="28"/>
      <c r="C76" s="255"/>
      <c r="D76" s="255"/>
      <c r="E76" s="255"/>
      <c r="F76" s="255"/>
      <c r="G76" s="255"/>
      <c r="H76" s="255"/>
      <c r="I76" s="255"/>
      <c r="J76" s="255"/>
      <c r="K76" s="255"/>
      <c r="L76" s="79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</row>
    <row r="77" spans="1:30" s="2" customFormat="1" ht="12" customHeight="1" x14ac:dyDescent="0.2">
      <c r="A77" s="255"/>
      <c r="B77" s="28"/>
      <c r="C77" s="256" t="s">
        <v>17</v>
      </c>
      <c r="D77" s="255"/>
      <c r="E77" s="255"/>
      <c r="F77" s="248" t="str">
        <f>F12</f>
        <v xml:space="preserve"> </v>
      </c>
      <c r="G77" s="255"/>
      <c r="H77" s="255"/>
      <c r="I77" s="256" t="s">
        <v>19</v>
      </c>
      <c r="J77" s="253" t="str">
        <f>IF(J12="","",J12)</f>
        <v>04/2025</v>
      </c>
      <c r="K77" s="255"/>
      <c r="L77" s="79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</row>
    <row r="78" spans="1:30" s="2" customFormat="1" ht="6.95" customHeight="1" x14ac:dyDescent="0.2">
      <c r="A78" s="255"/>
      <c r="B78" s="28"/>
      <c r="C78" s="255"/>
      <c r="D78" s="255"/>
      <c r="E78" s="255"/>
      <c r="F78" s="255"/>
      <c r="G78" s="255"/>
      <c r="H78" s="255"/>
      <c r="I78" s="255"/>
      <c r="J78" s="255"/>
      <c r="K78" s="255"/>
      <c r="L78" s="79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</row>
    <row r="79" spans="1:30" s="2" customFormat="1" ht="15.2" customHeight="1" x14ac:dyDescent="0.2">
      <c r="A79" s="255"/>
      <c r="B79" s="28"/>
      <c r="C79" s="256" t="s">
        <v>20</v>
      </c>
      <c r="D79" s="255"/>
      <c r="E79" s="255"/>
      <c r="F79" s="248" t="str">
        <f>E15</f>
        <v>ÚMČ Brno - střed</v>
      </c>
      <c r="G79" s="255"/>
      <c r="H79" s="255"/>
      <c r="I79" s="256" t="s">
        <v>24</v>
      </c>
      <c r="J79" s="249" t="str">
        <f>E21</f>
        <v>Eva Wagnerová</v>
      </c>
      <c r="K79" s="255"/>
      <c r="L79" s="79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</row>
    <row r="80" spans="1:30" s="2" customFormat="1" ht="15.2" customHeight="1" x14ac:dyDescent="0.2">
      <c r="A80" s="255"/>
      <c r="B80" s="28"/>
      <c r="C80" s="256" t="s">
        <v>23</v>
      </c>
      <c r="D80" s="255"/>
      <c r="E80" s="255"/>
      <c r="F80" s="248" t="str">
        <f>IF(E18="","",E18)</f>
        <v xml:space="preserve"> </v>
      </c>
      <c r="G80" s="255"/>
      <c r="H80" s="255"/>
      <c r="I80" s="256" t="s">
        <v>27</v>
      </c>
      <c r="J80" s="249" t="str">
        <f>E24</f>
        <v>Ing. Martin Horký</v>
      </c>
      <c r="K80" s="255"/>
      <c r="L80" s="79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</row>
    <row r="81" spans="1:105" s="2" customFormat="1" ht="10.35" customHeight="1" x14ac:dyDescent="0.2">
      <c r="A81" s="255"/>
      <c r="B81" s="28"/>
      <c r="C81" s="255"/>
      <c r="D81" s="255"/>
      <c r="E81" s="255"/>
      <c r="F81" s="255"/>
      <c r="G81" s="255"/>
      <c r="H81" s="255"/>
      <c r="I81" s="255"/>
      <c r="J81" s="255"/>
      <c r="K81" s="255"/>
      <c r="L81" s="79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</row>
    <row r="82" spans="1:105" s="9" customFormat="1" ht="29.25" customHeight="1" x14ac:dyDescent="0.2">
      <c r="A82" s="100"/>
      <c r="B82" s="101"/>
      <c r="C82" s="102" t="s">
        <v>107</v>
      </c>
      <c r="D82" s="103" t="s">
        <v>49</v>
      </c>
      <c r="E82" s="103" t="s">
        <v>45</v>
      </c>
      <c r="F82" s="103" t="s">
        <v>46</v>
      </c>
      <c r="G82" s="103" t="s">
        <v>108</v>
      </c>
      <c r="H82" s="103" t="s">
        <v>109</v>
      </c>
      <c r="I82" s="103" t="s">
        <v>110</v>
      </c>
      <c r="J82" s="103" t="s">
        <v>103</v>
      </c>
      <c r="K82" s="104" t="s">
        <v>111</v>
      </c>
      <c r="L82" s="105"/>
      <c r="M82" s="52" t="s">
        <v>3</v>
      </c>
      <c r="N82" s="53" t="s">
        <v>112</v>
      </c>
      <c r="O82" s="53" t="s">
        <v>113</v>
      </c>
      <c r="P82" s="53" t="s">
        <v>114</v>
      </c>
      <c r="Q82" s="53" t="s">
        <v>115</v>
      </c>
      <c r="R82" s="53" t="s">
        <v>116</v>
      </c>
      <c r="S82" s="54" t="s">
        <v>117</v>
      </c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105" s="2" customFormat="1" ht="22.9" customHeight="1" x14ac:dyDescent="0.25">
      <c r="A83" s="255"/>
      <c r="B83" s="28"/>
      <c r="C83" s="59" t="s">
        <v>118</v>
      </c>
      <c r="D83" s="255"/>
      <c r="E83" s="255"/>
      <c r="F83" s="255"/>
      <c r="G83" s="255"/>
      <c r="H83" s="255"/>
      <c r="I83" s="255"/>
      <c r="J83" s="106">
        <f>J84+J110+J164+J199</f>
        <v>0</v>
      </c>
      <c r="K83" s="255"/>
      <c r="L83" s="28"/>
      <c r="M83" s="55"/>
      <c r="N83" s="56"/>
      <c r="O83" s="107" t="e">
        <f>O84+O110+#REF!+#REF!+#REF!+O164+#REF!+#REF!</f>
        <v>#REF!</v>
      </c>
      <c r="P83" s="56"/>
      <c r="Q83" s="107" t="e">
        <f>Q84+Q110+#REF!+#REF!+#REF!+Q164+#REF!+#REF!</f>
        <v>#REF!</v>
      </c>
      <c r="R83" s="56"/>
      <c r="S83" s="108" t="e">
        <f>S84+S110+#REF!+#REF!+#REF!+S164+#REF!+#REF!</f>
        <v>#REF!</v>
      </c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</row>
    <row r="84" spans="1:105" s="10" customFormat="1" ht="25.9" customHeight="1" x14ac:dyDescent="0.2">
      <c r="B84" s="110"/>
      <c r="D84" s="111" t="s">
        <v>63</v>
      </c>
      <c r="E84" s="112" t="s">
        <v>119</v>
      </c>
      <c r="F84" s="112" t="s">
        <v>552</v>
      </c>
      <c r="J84" s="113">
        <f>SUM(J85:J109)</f>
        <v>0</v>
      </c>
      <c r="L84" s="110"/>
      <c r="M84" s="114"/>
      <c r="N84" s="115"/>
      <c r="O84" s="116">
        <f>SUM(O85:O95)</f>
        <v>11.600000000000001</v>
      </c>
      <c r="P84" s="115"/>
      <c r="Q84" s="116">
        <f>SUM(Q85:Q95)</f>
        <v>0</v>
      </c>
      <c r="R84" s="115"/>
      <c r="S84" s="117">
        <f>SUM(S85:S95)</f>
        <v>0</v>
      </c>
    </row>
    <row r="85" spans="1:105" s="189" customFormat="1" ht="24.2" customHeight="1" x14ac:dyDescent="0.2">
      <c r="A85" s="176"/>
      <c r="B85" s="190"/>
      <c r="C85" s="192"/>
      <c r="D85" s="193" t="s">
        <v>121</v>
      </c>
      <c r="E85" s="194" t="s">
        <v>264</v>
      </c>
      <c r="F85" s="194" t="s">
        <v>263</v>
      </c>
      <c r="G85" s="245" t="s">
        <v>146</v>
      </c>
      <c r="H85" s="196">
        <v>58</v>
      </c>
      <c r="I85" s="392"/>
      <c r="J85" s="197">
        <f>ROUND(I85*H85,2)</f>
        <v>0</v>
      </c>
      <c r="K85" s="198" t="s">
        <v>330</v>
      </c>
      <c r="L85" s="177"/>
      <c r="M85" s="178"/>
      <c r="N85" s="180">
        <v>0.05</v>
      </c>
      <c r="O85" s="180">
        <f>N85*H85</f>
        <v>2.9000000000000004</v>
      </c>
      <c r="P85" s="180">
        <v>0</v>
      </c>
      <c r="Q85" s="180">
        <f>P85*H85</f>
        <v>0</v>
      </c>
      <c r="R85" s="180">
        <v>0</v>
      </c>
      <c r="S85" s="181">
        <f>R85*H85</f>
        <v>0</v>
      </c>
      <c r="T85" s="182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8"/>
    </row>
    <row r="86" spans="1:105" s="11" customFormat="1" x14ac:dyDescent="0.2">
      <c r="B86" s="137"/>
      <c r="D86" s="138" t="s">
        <v>124</v>
      </c>
      <c r="E86" s="139" t="s">
        <v>3</v>
      </c>
      <c r="F86" s="140" t="s">
        <v>380</v>
      </c>
      <c r="H86" s="139" t="s">
        <v>3</v>
      </c>
      <c r="I86" s="393"/>
      <c r="L86" s="137"/>
      <c r="M86" s="141"/>
      <c r="N86" s="142"/>
      <c r="O86" s="142"/>
      <c r="P86" s="142"/>
      <c r="Q86" s="142"/>
      <c r="R86" s="142"/>
      <c r="S86" s="143"/>
    </row>
    <row r="87" spans="1:105" s="189" customFormat="1" ht="24.2" customHeight="1" x14ac:dyDescent="0.2">
      <c r="A87" s="176"/>
      <c r="B87" s="190"/>
      <c r="C87" s="192"/>
      <c r="D87" s="193" t="s">
        <v>121</v>
      </c>
      <c r="E87" s="194" t="s">
        <v>267</v>
      </c>
      <c r="F87" s="194" t="s">
        <v>266</v>
      </c>
      <c r="G87" s="191" t="s">
        <v>146</v>
      </c>
      <c r="H87" s="196">
        <v>58</v>
      </c>
      <c r="I87" s="392"/>
      <c r="J87" s="197">
        <f>ROUND(I87*H87,2)</f>
        <v>0</v>
      </c>
      <c r="K87" s="198" t="s">
        <v>330</v>
      </c>
      <c r="L87" s="177"/>
      <c r="M87" s="178"/>
      <c r="N87" s="180">
        <v>0.05</v>
      </c>
      <c r="O87" s="180">
        <f>N87*H87</f>
        <v>2.9000000000000004</v>
      </c>
      <c r="P87" s="180">
        <v>0</v>
      </c>
      <c r="Q87" s="180">
        <f>P87*H87</f>
        <v>0</v>
      </c>
      <c r="R87" s="180">
        <v>0</v>
      </c>
      <c r="S87" s="181">
        <f>R87*H87</f>
        <v>0</v>
      </c>
      <c r="T87" s="182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8"/>
    </row>
    <row r="88" spans="1:105" s="11" customFormat="1" x14ac:dyDescent="0.2">
      <c r="B88" s="137"/>
      <c r="D88" s="138" t="s">
        <v>124</v>
      </c>
      <c r="E88" s="139" t="s">
        <v>3</v>
      </c>
      <c r="F88" s="140" t="s">
        <v>380</v>
      </c>
      <c r="H88" s="139" t="s">
        <v>3</v>
      </c>
      <c r="I88" s="393"/>
      <c r="L88" s="137"/>
      <c r="M88" s="141"/>
      <c r="N88" s="142"/>
      <c r="O88" s="142"/>
      <c r="P88" s="142"/>
      <c r="Q88" s="142"/>
      <c r="R88" s="142"/>
      <c r="S88" s="143"/>
    </row>
    <row r="89" spans="1:105" s="189" customFormat="1" ht="24.2" customHeight="1" x14ac:dyDescent="0.2">
      <c r="A89" s="176"/>
      <c r="B89" s="190"/>
      <c r="C89" s="192"/>
      <c r="D89" s="193" t="s">
        <v>121</v>
      </c>
      <c r="E89" s="194" t="s">
        <v>468</v>
      </c>
      <c r="F89" s="194" t="s">
        <v>259</v>
      </c>
      <c r="G89" s="191" t="s">
        <v>146</v>
      </c>
      <c r="H89" s="196">
        <v>58</v>
      </c>
      <c r="I89" s="392"/>
      <c r="J89" s="197">
        <f>ROUND(I89*H89,2)</f>
        <v>0</v>
      </c>
      <c r="K89" s="198" t="s">
        <v>330</v>
      </c>
      <c r="L89" s="177"/>
      <c r="M89" s="178"/>
      <c r="N89" s="180">
        <v>0.05</v>
      </c>
      <c r="O89" s="180">
        <f>N89*H89</f>
        <v>2.9000000000000004</v>
      </c>
      <c r="P89" s="180">
        <v>0</v>
      </c>
      <c r="Q89" s="180">
        <f>P89*H89</f>
        <v>0</v>
      </c>
      <c r="R89" s="180">
        <v>0</v>
      </c>
      <c r="S89" s="181">
        <f>R89*H89</f>
        <v>0</v>
      </c>
      <c r="T89" s="182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8"/>
    </row>
    <row r="90" spans="1:105" s="11" customFormat="1" x14ac:dyDescent="0.2">
      <c r="B90" s="137"/>
      <c r="D90" s="138" t="s">
        <v>124</v>
      </c>
      <c r="E90" s="139" t="s">
        <v>3</v>
      </c>
      <c r="F90" s="140" t="s">
        <v>380</v>
      </c>
      <c r="H90" s="139" t="s">
        <v>3</v>
      </c>
      <c r="I90" s="393"/>
      <c r="L90" s="137"/>
      <c r="M90" s="141"/>
      <c r="N90" s="142"/>
      <c r="O90" s="142"/>
      <c r="P90" s="142"/>
      <c r="Q90" s="142"/>
      <c r="R90" s="142"/>
      <c r="S90" s="143"/>
    </row>
    <row r="91" spans="1:105" s="2" customFormat="1" ht="18.75" customHeight="1" x14ac:dyDescent="0.2">
      <c r="A91" s="255"/>
      <c r="B91" s="28"/>
      <c r="C91" s="255"/>
      <c r="D91" s="138" t="s">
        <v>130</v>
      </c>
      <c r="E91" s="255"/>
      <c r="F91" s="158" t="s">
        <v>381</v>
      </c>
      <c r="G91" s="255"/>
      <c r="H91" s="255"/>
      <c r="I91" s="394"/>
      <c r="J91" s="255"/>
      <c r="K91" s="255"/>
      <c r="L91" s="28"/>
      <c r="M91" s="135"/>
      <c r="N91" s="171"/>
      <c r="O91" s="171"/>
      <c r="P91" s="171"/>
      <c r="Q91" s="171"/>
      <c r="R91" s="171"/>
      <c r="S91" s="49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</row>
    <row r="92" spans="1:105" s="189" customFormat="1" ht="24.2" customHeight="1" x14ac:dyDescent="0.2">
      <c r="A92" s="176"/>
      <c r="B92" s="190"/>
      <c r="C92" s="192"/>
      <c r="D92" s="193" t="s">
        <v>121</v>
      </c>
      <c r="E92" s="194" t="s">
        <v>472</v>
      </c>
      <c r="F92" s="194" t="s">
        <v>471</v>
      </c>
      <c r="G92" s="191" t="s">
        <v>146</v>
      </c>
      <c r="H92" s="196">
        <v>58</v>
      </c>
      <c r="I92" s="392"/>
      <c r="J92" s="197">
        <f>ROUND(I92*H92,2)</f>
        <v>0</v>
      </c>
      <c r="K92" s="198" t="s">
        <v>330</v>
      </c>
      <c r="L92" s="177"/>
      <c r="M92" s="178"/>
      <c r="N92" s="180">
        <v>0.05</v>
      </c>
      <c r="O92" s="180">
        <f>N92*H92</f>
        <v>2.9000000000000004</v>
      </c>
      <c r="P92" s="180">
        <v>0</v>
      </c>
      <c r="Q92" s="180">
        <f>P92*H92</f>
        <v>0</v>
      </c>
      <c r="R92" s="180">
        <v>0</v>
      </c>
      <c r="S92" s="181">
        <f>R92*H92</f>
        <v>0</v>
      </c>
      <c r="T92" s="182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8"/>
    </row>
    <row r="93" spans="1:105" s="11" customFormat="1" x14ac:dyDescent="0.2">
      <c r="B93" s="137"/>
      <c r="D93" s="138" t="s">
        <v>124</v>
      </c>
      <c r="E93" s="139" t="s">
        <v>3</v>
      </c>
      <c r="F93" s="140" t="s">
        <v>473</v>
      </c>
      <c r="H93" s="139" t="s">
        <v>3</v>
      </c>
      <c r="I93" s="393"/>
      <c r="L93" s="137"/>
      <c r="M93" s="141"/>
      <c r="N93" s="142"/>
      <c r="O93" s="142"/>
      <c r="P93" s="142"/>
      <c r="Q93" s="142"/>
      <c r="R93" s="142"/>
      <c r="S93" s="143"/>
    </row>
    <row r="94" spans="1:105" s="189" customFormat="1" ht="24" customHeight="1" x14ac:dyDescent="0.2">
      <c r="A94" s="176"/>
      <c r="B94" s="219"/>
      <c r="C94" s="192"/>
      <c r="D94" s="193" t="s">
        <v>121</v>
      </c>
      <c r="E94" s="194" t="s">
        <v>131</v>
      </c>
      <c r="F94" s="194" t="s">
        <v>265</v>
      </c>
      <c r="G94" s="195" t="s">
        <v>133</v>
      </c>
      <c r="H94" s="196">
        <v>1.5</v>
      </c>
      <c r="I94" s="392"/>
      <c r="J94" s="197">
        <f t="shared" ref="J94" si="0">ROUND(I94*H94,2)</f>
        <v>0</v>
      </c>
      <c r="K94" s="198" t="s">
        <v>330</v>
      </c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8"/>
    </row>
    <row r="95" spans="1:105" s="2" customFormat="1" ht="18.75" customHeight="1" x14ac:dyDescent="0.2">
      <c r="A95" s="255"/>
      <c r="B95" s="28"/>
      <c r="C95" s="255"/>
      <c r="D95" s="138" t="s">
        <v>130</v>
      </c>
      <c r="E95" s="255"/>
      <c r="F95" s="158" t="s">
        <v>268</v>
      </c>
      <c r="G95" s="255"/>
      <c r="H95" s="255"/>
      <c r="I95" s="394"/>
      <c r="J95" s="255"/>
      <c r="K95" s="255"/>
      <c r="L95" s="28"/>
      <c r="M95" s="135"/>
      <c r="N95" s="171"/>
      <c r="O95" s="171"/>
      <c r="P95" s="171"/>
      <c r="Q95" s="171"/>
      <c r="R95" s="171"/>
      <c r="S95" s="49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</row>
    <row r="96" spans="1:105" s="234" customFormat="1" ht="14.25" customHeight="1" x14ac:dyDescent="0.2">
      <c r="A96" s="233"/>
      <c r="B96" s="231"/>
      <c r="C96" s="192"/>
      <c r="D96" s="193" t="s">
        <v>121</v>
      </c>
      <c r="E96" s="194" t="s">
        <v>269</v>
      </c>
      <c r="F96" s="194" t="s">
        <v>270</v>
      </c>
      <c r="G96" s="195" t="s">
        <v>146</v>
      </c>
      <c r="H96" s="196">
        <v>58</v>
      </c>
      <c r="I96" s="392"/>
      <c r="J96" s="197">
        <f>ROUND(I96*H96,2)</f>
        <v>0</v>
      </c>
      <c r="K96" s="198" t="s">
        <v>330</v>
      </c>
      <c r="L96" s="231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232"/>
    </row>
    <row r="97" spans="1:42" s="234" customFormat="1" ht="12" customHeight="1" x14ac:dyDescent="0.2">
      <c r="A97" s="233"/>
      <c r="B97" s="231"/>
      <c r="C97" s="255"/>
      <c r="D97" s="133" t="s">
        <v>123</v>
      </c>
      <c r="E97" s="255"/>
      <c r="F97" s="240" t="s">
        <v>276</v>
      </c>
      <c r="G97" s="255"/>
      <c r="H97" s="255"/>
      <c r="I97" s="394"/>
      <c r="J97" s="255"/>
      <c r="K97" s="255"/>
      <c r="L97" s="231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232"/>
    </row>
    <row r="98" spans="1:42" s="234" customFormat="1" ht="12" customHeight="1" x14ac:dyDescent="0.2">
      <c r="A98" s="233"/>
      <c r="B98" s="231"/>
      <c r="C98" s="199"/>
      <c r="D98" s="159" t="s">
        <v>147</v>
      </c>
      <c r="E98" s="160" t="s">
        <v>250</v>
      </c>
      <c r="F98" s="161" t="s">
        <v>469</v>
      </c>
      <c r="G98" s="162" t="s">
        <v>129</v>
      </c>
      <c r="H98" s="163">
        <v>5.8</v>
      </c>
      <c r="I98" s="164"/>
      <c r="J98" s="164">
        <f>ROUND(I98*H98,2)</f>
        <v>0</v>
      </c>
      <c r="K98" s="238"/>
      <c r="L98" s="231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232"/>
    </row>
    <row r="99" spans="1:42" s="234" customFormat="1" ht="12" customHeight="1" x14ac:dyDescent="0.2">
      <c r="A99" s="233"/>
      <c r="B99" s="231"/>
      <c r="C99" s="199"/>
      <c r="D99" s="159" t="s">
        <v>147</v>
      </c>
      <c r="E99" s="160" t="s">
        <v>250</v>
      </c>
      <c r="F99" s="161" t="s">
        <v>470</v>
      </c>
      <c r="G99" s="162" t="s">
        <v>129</v>
      </c>
      <c r="H99" s="163">
        <v>2.3199999999999998</v>
      </c>
      <c r="I99" s="164"/>
      <c r="J99" s="164">
        <f>ROUND(I99*H99,2)</f>
        <v>0</v>
      </c>
      <c r="K99" s="238"/>
      <c r="L99" s="231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232"/>
    </row>
    <row r="100" spans="1:42" s="234" customFormat="1" ht="43.5" customHeight="1" x14ac:dyDescent="0.2">
      <c r="A100" s="233"/>
      <c r="B100" s="231"/>
      <c r="C100" s="192"/>
      <c r="D100" s="193" t="s">
        <v>121</v>
      </c>
      <c r="E100" s="194" t="s">
        <v>271</v>
      </c>
      <c r="F100" s="194" t="s">
        <v>272</v>
      </c>
      <c r="G100" s="195" t="s">
        <v>146</v>
      </c>
      <c r="H100" s="196">
        <v>58</v>
      </c>
      <c r="I100" s="392"/>
      <c r="J100" s="197">
        <f>ROUND(I100*H100,2)</f>
        <v>0</v>
      </c>
      <c r="K100" s="198" t="s">
        <v>330</v>
      </c>
      <c r="L100" s="231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232"/>
    </row>
    <row r="101" spans="1:42" s="234" customFormat="1" ht="12" customHeight="1" x14ac:dyDescent="0.2">
      <c r="A101" s="233"/>
      <c r="B101" s="231"/>
      <c r="C101" s="235"/>
      <c r="D101" s="241" t="s">
        <v>123</v>
      </c>
      <c r="E101" s="242"/>
      <c r="F101" s="243" t="s">
        <v>277</v>
      </c>
      <c r="G101" s="242"/>
      <c r="H101" s="242"/>
      <c r="I101" s="395"/>
      <c r="J101" s="235"/>
      <c r="K101" s="236"/>
      <c r="L101" s="231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232"/>
    </row>
    <row r="102" spans="1:42" s="234" customFormat="1" ht="12" customHeight="1" x14ac:dyDescent="0.2">
      <c r="A102" s="233"/>
      <c r="B102" s="231"/>
      <c r="C102" s="235"/>
      <c r="D102" s="239" t="s">
        <v>124</v>
      </c>
      <c r="E102" s="237"/>
      <c r="F102" s="140" t="s">
        <v>273</v>
      </c>
      <c r="G102" s="235"/>
      <c r="H102" s="237"/>
      <c r="I102" s="395"/>
      <c r="J102" s="235"/>
      <c r="K102" s="236"/>
      <c r="L102" s="231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232"/>
    </row>
    <row r="103" spans="1:42" s="234" customFormat="1" ht="12" customHeight="1" x14ac:dyDescent="0.2">
      <c r="A103" s="233"/>
      <c r="B103" s="231"/>
      <c r="C103" s="199"/>
      <c r="D103" s="159" t="s">
        <v>147</v>
      </c>
      <c r="E103" s="160" t="s">
        <v>274</v>
      </c>
      <c r="F103" s="161" t="s">
        <v>275</v>
      </c>
      <c r="G103" s="162" t="s">
        <v>146</v>
      </c>
      <c r="H103" s="163">
        <v>58</v>
      </c>
      <c r="I103" s="164"/>
      <c r="J103" s="164">
        <f>ROUND(I103*H103,2)</f>
        <v>0</v>
      </c>
      <c r="K103" s="238"/>
      <c r="L103" s="231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232"/>
    </row>
    <row r="104" spans="1:42" s="2" customFormat="1" ht="64.5" customHeight="1" x14ac:dyDescent="0.2">
      <c r="A104" s="255"/>
      <c r="B104" s="120"/>
      <c r="C104" s="121"/>
      <c r="D104" s="121" t="s">
        <v>121</v>
      </c>
      <c r="E104" s="122" t="s">
        <v>382</v>
      </c>
      <c r="F104" s="123" t="s">
        <v>476</v>
      </c>
      <c r="G104" s="124" t="s">
        <v>279</v>
      </c>
      <c r="H104" s="125">
        <v>2</v>
      </c>
      <c r="I104" s="126"/>
      <c r="J104" s="126">
        <f t="shared" ref="J104" si="1">ROUND(I104*H104,2)</f>
        <v>0</v>
      </c>
      <c r="K104" s="123" t="s">
        <v>126</v>
      </c>
      <c r="L104" s="28"/>
      <c r="M104" s="127" t="s">
        <v>3</v>
      </c>
      <c r="N104" s="174">
        <v>0</v>
      </c>
      <c r="O104" s="174">
        <f t="shared" ref="O104:O109" si="2">N104*H104</f>
        <v>0</v>
      </c>
      <c r="P104" s="174">
        <v>0</v>
      </c>
      <c r="Q104" s="174">
        <f t="shared" ref="Q104:Q109" si="3">P104*H104</f>
        <v>0</v>
      </c>
      <c r="R104" s="174">
        <v>0</v>
      </c>
      <c r="S104" s="130">
        <f t="shared" ref="S104:S109" si="4">R104*H104</f>
        <v>0</v>
      </c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</row>
    <row r="105" spans="1:42" s="2" customFormat="1" ht="64.5" customHeight="1" x14ac:dyDescent="0.2">
      <c r="A105" s="258"/>
      <c r="B105" s="120"/>
      <c r="C105" s="121"/>
      <c r="D105" s="121" t="s">
        <v>121</v>
      </c>
      <c r="E105" s="122" t="s">
        <v>385</v>
      </c>
      <c r="F105" s="123" t="s">
        <v>475</v>
      </c>
      <c r="G105" s="124" t="s">
        <v>279</v>
      </c>
      <c r="H105" s="125">
        <v>1</v>
      </c>
      <c r="I105" s="126"/>
      <c r="J105" s="126">
        <f t="shared" ref="J105:J109" si="5">ROUND(I105*H105,2)</f>
        <v>0</v>
      </c>
      <c r="K105" s="123" t="s">
        <v>126</v>
      </c>
      <c r="L105" s="28"/>
      <c r="M105" s="127" t="s">
        <v>3</v>
      </c>
      <c r="N105" s="174">
        <v>0</v>
      </c>
      <c r="O105" s="174">
        <f t="shared" si="2"/>
        <v>0</v>
      </c>
      <c r="P105" s="174">
        <v>0</v>
      </c>
      <c r="Q105" s="174">
        <f t="shared" si="3"/>
        <v>0</v>
      </c>
      <c r="R105" s="174">
        <v>0</v>
      </c>
      <c r="S105" s="130">
        <f t="shared" si="4"/>
        <v>0</v>
      </c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</row>
    <row r="106" spans="1:42" s="2" customFormat="1" ht="64.5" customHeight="1" x14ac:dyDescent="0.2">
      <c r="A106" s="258"/>
      <c r="B106" s="120"/>
      <c r="C106" s="121"/>
      <c r="D106" s="121" t="s">
        <v>121</v>
      </c>
      <c r="E106" s="122" t="s">
        <v>384</v>
      </c>
      <c r="F106" s="123" t="s">
        <v>474</v>
      </c>
      <c r="G106" s="124" t="s">
        <v>279</v>
      </c>
      <c r="H106" s="125">
        <v>1</v>
      </c>
      <c r="I106" s="126"/>
      <c r="J106" s="126">
        <f t="shared" si="5"/>
        <v>0</v>
      </c>
      <c r="K106" s="123" t="s">
        <v>126</v>
      </c>
      <c r="L106" s="28" t="s">
        <v>18</v>
      </c>
      <c r="M106" s="127" t="s">
        <v>3</v>
      </c>
      <c r="N106" s="174">
        <v>0</v>
      </c>
      <c r="O106" s="174">
        <f t="shared" si="2"/>
        <v>0</v>
      </c>
      <c r="P106" s="174">
        <v>0</v>
      </c>
      <c r="Q106" s="174">
        <f t="shared" si="3"/>
        <v>0</v>
      </c>
      <c r="R106" s="174">
        <v>0</v>
      </c>
      <c r="S106" s="130">
        <f t="shared" si="4"/>
        <v>0</v>
      </c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</row>
    <row r="107" spans="1:42" s="2" customFormat="1" ht="64.5" customHeight="1" x14ac:dyDescent="0.2">
      <c r="A107" s="258"/>
      <c r="B107" s="120"/>
      <c r="C107" s="121"/>
      <c r="D107" s="121" t="s">
        <v>121</v>
      </c>
      <c r="E107" s="122" t="s">
        <v>383</v>
      </c>
      <c r="F107" s="123" t="s">
        <v>477</v>
      </c>
      <c r="G107" s="124" t="s">
        <v>279</v>
      </c>
      <c r="H107" s="125">
        <v>2</v>
      </c>
      <c r="I107" s="126"/>
      <c r="J107" s="126">
        <f t="shared" si="5"/>
        <v>0</v>
      </c>
      <c r="K107" s="123" t="s">
        <v>126</v>
      </c>
      <c r="L107" s="28"/>
      <c r="M107" s="127" t="s">
        <v>3</v>
      </c>
      <c r="N107" s="174">
        <v>0</v>
      </c>
      <c r="O107" s="174">
        <f t="shared" si="2"/>
        <v>0</v>
      </c>
      <c r="P107" s="174">
        <v>0</v>
      </c>
      <c r="Q107" s="174">
        <f t="shared" si="3"/>
        <v>0</v>
      </c>
      <c r="R107" s="174">
        <v>0</v>
      </c>
      <c r="S107" s="130">
        <f t="shared" si="4"/>
        <v>0</v>
      </c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</row>
    <row r="108" spans="1:42" s="2" customFormat="1" ht="64.5" customHeight="1" x14ac:dyDescent="0.2">
      <c r="A108" s="258"/>
      <c r="B108" s="120"/>
      <c r="C108" s="121"/>
      <c r="D108" s="121" t="s">
        <v>121</v>
      </c>
      <c r="E108" s="122" t="s">
        <v>386</v>
      </c>
      <c r="F108" s="123" t="s">
        <v>478</v>
      </c>
      <c r="G108" s="124" t="s">
        <v>279</v>
      </c>
      <c r="H108" s="125">
        <v>3</v>
      </c>
      <c r="I108" s="126"/>
      <c r="J108" s="126">
        <f t="shared" si="5"/>
        <v>0</v>
      </c>
      <c r="K108" s="123" t="s">
        <v>126</v>
      </c>
      <c r="L108" s="28"/>
      <c r="M108" s="127" t="s">
        <v>3</v>
      </c>
      <c r="N108" s="174">
        <v>0</v>
      </c>
      <c r="O108" s="174">
        <f t="shared" si="2"/>
        <v>0</v>
      </c>
      <c r="P108" s="174">
        <v>0</v>
      </c>
      <c r="Q108" s="174">
        <f t="shared" si="3"/>
        <v>0</v>
      </c>
      <c r="R108" s="174">
        <v>0</v>
      </c>
      <c r="S108" s="130">
        <f t="shared" si="4"/>
        <v>0</v>
      </c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</row>
    <row r="109" spans="1:42" s="2" customFormat="1" ht="64.5" customHeight="1" x14ac:dyDescent="0.2">
      <c r="A109" s="258"/>
      <c r="B109" s="120"/>
      <c r="C109" s="121"/>
      <c r="D109" s="121" t="s">
        <v>121</v>
      </c>
      <c r="E109" s="122" t="s">
        <v>387</v>
      </c>
      <c r="F109" s="123" t="s">
        <v>479</v>
      </c>
      <c r="G109" s="124" t="s">
        <v>279</v>
      </c>
      <c r="H109" s="125">
        <v>3</v>
      </c>
      <c r="I109" s="126"/>
      <c r="J109" s="126">
        <f t="shared" si="5"/>
        <v>0</v>
      </c>
      <c r="K109" s="123" t="s">
        <v>126</v>
      </c>
      <c r="L109" s="28"/>
      <c r="M109" s="127" t="s">
        <v>3</v>
      </c>
      <c r="N109" s="174">
        <v>0</v>
      </c>
      <c r="O109" s="174">
        <f t="shared" si="2"/>
        <v>0</v>
      </c>
      <c r="P109" s="174">
        <v>0</v>
      </c>
      <c r="Q109" s="174">
        <f t="shared" si="3"/>
        <v>0</v>
      </c>
      <c r="R109" s="174">
        <v>0</v>
      </c>
      <c r="S109" s="130">
        <f t="shared" si="4"/>
        <v>0</v>
      </c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</row>
    <row r="110" spans="1:42" s="10" customFormat="1" ht="25.9" customHeight="1" x14ac:dyDescent="0.2">
      <c r="B110" s="110"/>
      <c r="D110" s="111" t="s">
        <v>63</v>
      </c>
      <c r="E110" s="112" t="s">
        <v>153</v>
      </c>
      <c r="F110" s="112" t="s">
        <v>280</v>
      </c>
      <c r="I110" s="396"/>
      <c r="J110" s="113">
        <f>SUM(J111:J162)</f>
        <v>0</v>
      </c>
      <c r="L110" s="110"/>
      <c r="M110" s="114"/>
      <c r="N110" s="115"/>
      <c r="O110" s="116">
        <f>SUM(O114:O163)</f>
        <v>50.023506699999992</v>
      </c>
      <c r="P110" s="115"/>
      <c r="Q110" s="116">
        <f>SUM(Q114:Q163)</f>
        <v>2.384989</v>
      </c>
      <c r="R110" s="115"/>
      <c r="S110" s="117">
        <f>SUM(S114:S163)</f>
        <v>0</v>
      </c>
    </row>
    <row r="111" spans="1:42" s="2" customFormat="1" ht="24.2" customHeight="1" x14ac:dyDescent="0.2">
      <c r="A111" s="259"/>
      <c r="B111" s="120"/>
      <c r="C111" s="121"/>
      <c r="D111" s="121" t="s">
        <v>121</v>
      </c>
      <c r="E111" s="122" t="s">
        <v>480</v>
      </c>
      <c r="F111" s="123" t="s">
        <v>481</v>
      </c>
      <c r="G111" s="124" t="s">
        <v>279</v>
      </c>
      <c r="H111" s="125">
        <v>1</v>
      </c>
      <c r="I111" s="126"/>
      <c r="J111" s="126">
        <f>ROUND(I111*H111,2)</f>
        <v>0</v>
      </c>
      <c r="K111" s="123" t="s">
        <v>126</v>
      </c>
      <c r="L111" s="28"/>
      <c r="M111" s="127" t="s">
        <v>3</v>
      </c>
      <c r="N111" s="129">
        <v>0.02</v>
      </c>
      <c r="O111" s="129">
        <f>N111*H111</f>
        <v>0.02</v>
      </c>
      <c r="P111" s="129">
        <v>0</v>
      </c>
      <c r="Q111" s="129">
        <f>P111*H111</f>
        <v>0</v>
      </c>
      <c r="R111" s="129">
        <v>0</v>
      </c>
      <c r="S111" s="130">
        <f>R111*H111</f>
        <v>0</v>
      </c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</row>
    <row r="112" spans="1:42" s="2" customFormat="1" ht="24.2" customHeight="1" x14ac:dyDescent="0.2">
      <c r="A112" s="255"/>
      <c r="B112" s="120"/>
      <c r="C112" s="121"/>
      <c r="D112" s="121" t="s">
        <v>121</v>
      </c>
      <c r="E112" s="122" t="s">
        <v>388</v>
      </c>
      <c r="F112" s="123" t="s">
        <v>389</v>
      </c>
      <c r="G112" s="124" t="s">
        <v>160</v>
      </c>
      <c r="H112" s="125">
        <v>7</v>
      </c>
      <c r="I112" s="126"/>
      <c r="J112" s="126">
        <f>ROUND(I112*H112,2)</f>
        <v>0</v>
      </c>
      <c r="K112" s="123" t="s">
        <v>126</v>
      </c>
      <c r="L112" s="28"/>
      <c r="M112" s="127" t="s">
        <v>3</v>
      </c>
      <c r="N112" s="129">
        <v>0.02</v>
      </c>
      <c r="O112" s="129">
        <f>N112*H112</f>
        <v>0.14000000000000001</v>
      </c>
      <c r="P112" s="129">
        <v>0</v>
      </c>
      <c r="Q112" s="129">
        <f>P112*H112</f>
        <v>0</v>
      </c>
      <c r="R112" s="129">
        <v>0</v>
      </c>
      <c r="S112" s="130">
        <f>R112*H112</f>
        <v>0</v>
      </c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</row>
    <row r="113" spans="1:30" s="11" customFormat="1" x14ac:dyDescent="0.2">
      <c r="B113" s="137"/>
      <c r="D113" s="138" t="s">
        <v>124</v>
      </c>
      <c r="E113" s="139" t="s">
        <v>3</v>
      </c>
      <c r="F113" s="140" t="s">
        <v>390</v>
      </c>
      <c r="H113" s="139" t="s">
        <v>3</v>
      </c>
      <c r="I113" s="393"/>
      <c r="L113" s="137"/>
      <c r="M113" s="141"/>
      <c r="N113" s="142"/>
      <c r="O113" s="142"/>
      <c r="P113" s="142"/>
      <c r="Q113" s="142"/>
      <c r="R113" s="142"/>
      <c r="S113" s="143"/>
    </row>
    <row r="114" spans="1:30" s="2" customFormat="1" x14ac:dyDescent="0.2">
      <c r="A114" s="255"/>
      <c r="B114" s="28"/>
      <c r="C114" s="255"/>
      <c r="D114" s="133" t="s">
        <v>123</v>
      </c>
      <c r="E114" s="255"/>
      <c r="F114" s="216" t="s">
        <v>154</v>
      </c>
      <c r="G114" s="255"/>
      <c r="H114" s="255"/>
      <c r="I114" s="394"/>
      <c r="J114" s="255"/>
      <c r="K114" s="255"/>
      <c r="L114" s="28"/>
      <c r="M114" s="135"/>
      <c r="N114" s="48"/>
      <c r="O114" s="48"/>
      <c r="P114" s="48"/>
      <c r="Q114" s="48"/>
      <c r="R114" s="48"/>
      <c r="S114" s="49"/>
      <c r="T114" s="255"/>
      <c r="U114" s="255"/>
      <c r="V114" s="255"/>
      <c r="W114" s="255"/>
      <c r="X114" s="255"/>
      <c r="Y114" s="255"/>
      <c r="Z114" s="255"/>
      <c r="AA114" s="255"/>
      <c r="AB114" s="255"/>
      <c r="AC114" s="255"/>
      <c r="AD114" s="255"/>
    </row>
    <row r="115" spans="1:30" s="2" customFormat="1" ht="24.2" customHeight="1" x14ac:dyDescent="0.2">
      <c r="A115" s="255"/>
      <c r="B115" s="120"/>
      <c r="C115" s="121"/>
      <c r="D115" s="121" t="s">
        <v>121</v>
      </c>
      <c r="E115" s="122" t="s">
        <v>252</v>
      </c>
      <c r="F115" s="123" t="s">
        <v>251</v>
      </c>
      <c r="G115" s="124" t="s">
        <v>127</v>
      </c>
      <c r="H115" s="125">
        <v>7</v>
      </c>
      <c r="I115" s="126"/>
      <c r="J115" s="126">
        <f>ROUND(I115*H115,2)</f>
        <v>0</v>
      </c>
      <c r="K115" s="198" t="s">
        <v>330</v>
      </c>
      <c r="L115" s="28"/>
      <c r="M115" s="127" t="s">
        <v>3</v>
      </c>
      <c r="N115" s="129">
        <v>2.9969999999999999</v>
      </c>
      <c r="O115" s="129">
        <f>N115*H115</f>
        <v>20.978999999999999</v>
      </c>
      <c r="P115" s="129">
        <v>0</v>
      </c>
      <c r="Q115" s="129">
        <f>P115*H115</f>
        <v>0</v>
      </c>
      <c r="R115" s="129">
        <v>0</v>
      </c>
      <c r="S115" s="130">
        <f>R115*H115</f>
        <v>0</v>
      </c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</row>
    <row r="116" spans="1:30" s="2" customFormat="1" x14ac:dyDescent="0.2">
      <c r="A116" s="255"/>
      <c r="B116" s="28"/>
      <c r="C116" s="255"/>
      <c r="D116" s="133" t="s">
        <v>123</v>
      </c>
      <c r="E116" s="255"/>
      <c r="F116" s="134" t="s">
        <v>157</v>
      </c>
      <c r="G116" s="255"/>
      <c r="H116" s="255"/>
      <c r="I116" s="394"/>
      <c r="J116" s="255"/>
      <c r="K116" s="255"/>
      <c r="L116" s="28"/>
      <c r="M116" s="135"/>
      <c r="N116" s="48"/>
      <c r="O116" s="48"/>
      <c r="P116" s="48"/>
      <c r="Q116" s="48"/>
      <c r="R116" s="48"/>
      <c r="S116" s="49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</row>
    <row r="117" spans="1:30" s="2" customFormat="1" ht="24.2" customHeight="1" x14ac:dyDescent="0.2">
      <c r="A117" s="255"/>
      <c r="B117" s="120"/>
      <c r="C117" s="121"/>
      <c r="D117" s="121" t="s">
        <v>121</v>
      </c>
      <c r="E117" s="122" t="s">
        <v>158</v>
      </c>
      <c r="F117" s="123" t="s">
        <v>159</v>
      </c>
      <c r="G117" s="124" t="s">
        <v>127</v>
      </c>
      <c r="H117" s="125">
        <v>7</v>
      </c>
      <c r="I117" s="126"/>
      <c r="J117" s="126">
        <f>ROUND(I117*H117,2)</f>
        <v>0</v>
      </c>
      <c r="K117" s="198" t="s">
        <v>330</v>
      </c>
      <c r="L117" s="28"/>
      <c r="M117" s="127" t="s">
        <v>3</v>
      </c>
      <c r="N117" s="129">
        <v>0.39600000000000002</v>
      </c>
      <c r="O117" s="129">
        <f t="shared" ref="O117:O119" si="6">N117*H117</f>
        <v>2.7720000000000002</v>
      </c>
      <c r="P117" s="129">
        <v>0</v>
      </c>
      <c r="Q117" s="129">
        <f t="shared" ref="Q117:Q119" si="7">P117*H117</f>
        <v>0</v>
      </c>
      <c r="R117" s="129">
        <v>0</v>
      </c>
      <c r="S117" s="130">
        <f t="shared" ref="S117:S119" si="8">R117*H117</f>
        <v>0</v>
      </c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</row>
    <row r="118" spans="1:30" s="2" customFormat="1" ht="16.5" customHeight="1" x14ac:dyDescent="0.2">
      <c r="A118" s="255"/>
      <c r="B118" s="120"/>
      <c r="C118" s="159"/>
      <c r="D118" s="159" t="s">
        <v>147</v>
      </c>
      <c r="E118" s="160" t="s">
        <v>281</v>
      </c>
      <c r="F118" s="161" t="s">
        <v>391</v>
      </c>
      <c r="G118" s="162" t="s">
        <v>160</v>
      </c>
      <c r="H118" s="163">
        <v>7</v>
      </c>
      <c r="I118" s="164"/>
      <c r="J118" s="164">
        <f t="shared" ref="J118" si="9">ROUND(I118*H118,2)</f>
        <v>0</v>
      </c>
      <c r="K118" s="161" t="s">
        <v>126</v>
      </c>
      <c r="L118" s="165"/>
      <c r="M118" s="166" t="s">
        <v>3</v>
      </c>
      <c r="N118" s="129">
        <v>0</v>
      </c>
      <c r="O118" s="129">
        <f t="shared" si="6"/>
        <v>0</v>
      </c>
      <c r="P118" s="129">
        <v>0.05</v>
      </c>
      <c r="Q118" s="129">
        <f t="shared" si="7"/>
        <v>0.35000000000000003</v>
      </c>
      <c r="R118" s="129">
        <v>0</v>
      </c>
      <c r="S118" s="130">
        <f t="shared" si="8"/>
        <v>0</v>
      </c>
      <c r="T118" s="255"/>
      <c r="U118" s="255"/>
      <c r="V118" s="255"/>
      <c r="W118" s="255"/>
      <c r="X118" s="255"/>
      <c r="Y118" s="255"/>
      <c r="Z118" s="255"/>
      <c r="AA118" s="255"/>
      <c r="AB118" s="255"/>
      <c r="AC118" s="255"/>
      <c r="AD118" s="255"/>
    </row>
    <row r="119" spans="1:30" s="2" customFormat="1" ht="16.5" customHeight="1" x14ac:dyDescent="0.2">
      <c r="A119" s="255"/>
      <c r="B119" s="120"/>
      <c r="C119" s="159"/>
      <c r="D119" s="159" t="s">
        <v>147</v>
      </c>
      <c r="E119" s="160" t="s">
        <v>155</v>
      </c>
      <c r="F119" s="161" t="s">
        <v>156</v>
      </c>
      <c r="G119" s="162" t="s">
        <v>129</v>
      </c>
      <c r="H119" s="163">
        <v>3.5</v>
      </c>
      <c r="I119" s="164"/>
      <c r="J119" s="164">
        <f>ROUND(I119*H119,2)</f>
        <v>0</v>
      </c>
      <c r="K119" s="161" t="s">
        <v>126</v>
      </c>
      <c r="L119" s="165"/>
      <c r="M119" s="166" t="s">
        <v>3</v>
      </c>
      <c r="N119" s="129">
        <v>0</v>
      </c>
      <c r="O119" s="129">
        <f t="shared" si="6"/>
        <v>0</v>
      </c>
      <c r="P119" s="129">
        <v>0.22</v>
      </c>
      <c r="Q119" s="129">
        <f t="shared" si="7"/>
        <v>0.77</v>
      </c>
      <c r="R119" s="129">
        <v>0</v>
      </c>
      <c r="S119" s="130">
        <f t="shared" si="8"/>
        <v>0</v>
      </c>
      <c r="T119" s="255"/>
      <c r="U119" s="255"/>
      <c r="V119" s="255"/>
      <c r="W119" s="255"/>
      <c r="X119" s="255"/>
      <c r="Y119" s="255"/>
      <c r="Z119" s="255"/>
      <c r="AA119" s="255"/>
      <c r="AB119" s="255"/>
      <c r="AC119" s="255"/>
      <c r="AD119" s="255"/>
    </row>
    <row r="120" spans="1:30" s="12" customFormat="1" x14ac:dyDescent="0.2">
      <c r="B120" s="144"/>
      <c r="D120" s="138" t="s">
        <v>124</v>
      </c>
      <c r="F120" s="146" t="s">
        <v>392</v>
      </c>
      <c r="H120" s="147">
        <v>3.5</v>
      </c>
      <c r="I120" s="397"/>
      <c r="L120" s="144"/>
      <c r="M120" s="148"/>
      <c r="N120" s="149"/>
      <c r="O120" s="149"/>
      <c r="P120" s="149"/>
      <c r="Q120" s="149"/>
      <c r="R120" s="149"/>
      <c r="S120" s="150"/>
    </row>
    <row r="121" spans="1:30" s="2" customFormat="1" ht="24.2" customHeight="1" x14ac:dyDescent="0.2">
      <c r="A121" s="255"/>
      <c r="B121" s="120"/>
      <c r="C121" s="121"/>
      <c r="D121" s="121" t="s">
        <v>121</v>
      </c>
      <c r="E121" s="122" t="s">
        <v>161</v>
      </c>
      <c r="F121" s="123" t="s">
        <v>162</v>
      </c>
      <c r="G121" s="124" t="s">
        <v>133</v>
      </c>
      <c r="H121" s="125">
        <v>2.3449999999999999E-2</v>
      </c>
      <c r="I121" s="126"/>
      <c r="J121" s="126">
        <f t="shared" ref="J121" si="10">ROUND(I121*H121,2)</f>
        <v>0</v>
      </c>
      <c r="K121" s="198" t="s">
        <v>330</v>
      </c>
      <c r="L121" s="28"/>
      <c r="M121" s="127" t="s">
        <v>3</v>
      </c>
      <c r="N121" s="129">
        <v>94.286000000000001</v>
      </c>
      <c r="O121" s="129">
        <f>N121*H121</f>
        <v>2.2110067</v>
      </c>
      <c r="P121" s="129">
        <v>0</v>
      </c>
      <c r="Q121" s="129">
        <f>P121*H121</f>
        <v>0</v>
      </c>
      <c r="R121" s="129">
        <v>0</v>
      </c>
      <c r="S121" s="130">
        <f>R121*H121</f>
        <v>0</v>
      </c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</row>
    <row r="122" spans="1:30" s="12" customFormat="1" x14ac:dyDescent="0.2">
      <c r="B122" s="144"/>
      <c r="D122" s="138" t="s">
        <v>124</v>
      </c>
      <c r="F122" s="146" t="s">
        <v>256</v>
      </c>
      <c r="H122" s="147">
        <v>23.45</v>
      </c>
      <c r="I122" s="397"/>
      <c r="L122" s="144"/>
      <c r="M122" s="148"/>
      <c r="N122" s="149"/>
      <c r="O122" s="149"/>
      <c r="P122" s="149"/>
      <c r="Q122" s="149"/>
      <c r="R122" s="149"/>
      <c r="S122" s="150"/>
    </row>
    <row r="123" spans="1:30" s="2" customFormat="1" ht="16.5" customHeight="1" x14ac:dyDescent="0.2">
      <c r="A123" s="255"/>
      <c r="B123" s="120"/>
      <c r="C123" s="159"/>
      <c r="D123" s="159" t="s">
        <v>147</v>
      </c>
      <c r="E123" s="160" t="s">
        <v>250</v>
      </c>
      <c r="F123" s="161" t="s">
        <v>148</v>
      </c>
      <c r="G123" s="162" t="s">
        <v>149</v>
      </c>
      <c r="H123" s="163">
        <v>21</v>
      </c>
      <c r="I123" s="164"/>
      <c r="J123" s="164">
        <f>ROUND(I123*H123,2)</f>
        <v>0</v>
      </c>
      <c r="K123" s="161" t="s">
        <v>126</v>
      </c>
      <c r="L123" s="165"/>
      <c r="M123" s="166" t="s">
        <v>3</v>
      </c>
      <c r="N123" s="129">
        <v>0</v>
      </c>
      <c r="O123" s="129">
        <f>N123*H123</f>
        <v>0</v>
      </c>
      <c r="P123" s="129">
        <v>1E-3</v>
      </c>
      <c r="Q123" s="129">
        <f>P123*H123</f>
        <v>2.1000000000000001E-2</v>
      </c>
      <c r="R123" s="129">
        <v>0</v>
      </c>
      <c r="S123" s="130">
        <f>R123*H123</f>
        <v>0</v>
      </c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</row>
    <row r="124" spans="1:30" s="12" customFormat="1" x14ac:dyDescent="0.2">
      <c r="B124" s="144"/>
      <c r="D124" s="138" t="s">
        <v>124</v>
      </c>
      <c r="F124" s="146" t="s">
        <v>253</v>
      </c>
      <c r="H124" s="147">
        <v>21</v>
      </c>
      <c r="I124" s="397"/>
      <c r="L124" s="144"/>
      <c r="M124" s="148"/>
      <c r="N124" s="149"/>
      <c r="O124" s="149"/>
      <c r="P124" s="149"/>
      <c r="Q124" s="149"/>
      <c r="R124" s="149"/>
      <c r="S124" s="150"/>
    </row>
    <row r="125" spans="1:30" s="2" customFormat="1" ht="16.5" customHeight="1" x14ac:dyDescent="0.2">
      <c r="A125" s="255"/>
      <c r="B125" s="120"/>
      <c r="C125" s="159"/>
      <c r="D125" s="159" t="s">
        <v>147</v>
      </c>
      <c r="E125" s="160" t="s">
        <v>250</v>
      </c>
      <c r="F125" s="161" t="s">
        <v>254</v>
      </c>
      <c r="G125" s="162" t="s">
        <v>149</v>
      </c>
      <c r="H125" s="163">
        <v>0.7</v>
      </c>
      <c r="I125" s="164"/>
      <c r="J125" s="164">
        <f>ROUND(I125*H125,2)</f>
        <v>0</v>
      </c>
      <c r="K125" s="161" t="s">
        <v>126</v>
      </c>
      <c r="L125" s="165"/>
      <c r="M125" s="166" t="s">
        <v>3</v>
      </c>
      <c r="N125" s="129">
        <v>0</v>
      </c>
      <c r="O125" s="129">
        <f>N125*H125</f>
        <v>0</v>
      </c>
      <c r="P125" s="129">
        <v>1E-3</v>
      </c>
      <c r="Q125" s="129">
        <f>P125*H125</f>
        <v>6.9999999999999999E-4</v>
      </c>
      <c r="R125" s="129">
        <v>0</v>
      </c>
      <c r="S125" s="130">
        <f>R125*H125</f>
        <v>0</v>
      </c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</row>
    <row r="126" spans="1:30" s="220" customFormat="1" x14ac:dyDescent="0.2">
      <c r="B126" s="221"/>
      <c r="D126" s="222" t="s">
        <v>124</v>
      </c>
      <c r="F126" s="224" t="s">
        <v>393</v>
      </c>
      <c r="H126" s="225">
        <v>0.7</v>
      </c>
      <c r="I126" s="398"/>
      <c r="L126" s="221"/>
      <c r="M126" s="226"/>
      <c r="N126" s="227"/>
      <c r="O126" s="227"/>
      <c r="P126" s="227"/>
      <c r="Q126" s="227"/>
      <c r="R126" s="227"/>
      <c r="S126" s="228"/>
    </row>
    <row r="127" spans="1:30" s="2" customFormat="1" ht="16.5" customHeight="1" x14ac:dyDescent="0.2">
      <c r="A127" s="255"/>
      <c r="B127" s="120"/>
      <c r="C127" s="159"/>
      <c r="D127" s="159" t="s">
        <v>147</v>
      </c>
      <c r="E127" s="160" t="s">
        <v>250</v>
      </c>
      <c r="F127" s="161" t="s">
        <v>255</v>
      </c>
      <c r="G127" s="162" t="s">
        <v>149</v>
      </c>
      <c r="H127" s="163">
        <v>1.75</v>
      </c>
      <c r="I127" s="164"/>
      <c r="J127" s="164">
        <f>ROUND(I127*H127,2)</f>
        <v>0</v>
      </c>
      <c r="K127" s="161" t="s">
        <v>126</v>
      </c>
      <c r="L127" s="165"/>
      <c r="M127" s="166" t="s">
        <v>3</v>
      </c>
      <c r="N127" s="129">
        <v>0</v>
      </c>
      <c r="O127" s="129">
        <f>N127*H127</f>
        <v>0</v>
      </c>
      <c r="P127" s="129">
        <v>1E-3</v>
      </c>
      <c r="Q127" s="129">
        <f>P127*H127</f>
        <v>1.75E-3</v>
      </c>
      <c r="R127" s="129">
        <v>0</v>
      </c>
      <c r="S127" s="130">
        <f>R127*H127</f>
        <v>0</v>
      </c>
      <c r="T127" s="255"/>
      <c r="U127" s="255"/>
      <c r="V127" s="255"/>
      <c r="W127" s="255"/>
      <c r="X127" s="255"/>
      <c r="Y127" s="255"/>
      <c r="Z127" s="255"/>
      <c r="AA127" s="255"/>
      <c r="AB127" s="255"/>
      <c r="AC127" s="255"/>
      <c r="AD127" s="255"/>
    </row>
    <row r="128" spans="1:30" s="12" customFormat="1" x14ac:dyDescent="0.2">
      <c r="B128" s="144"/>
      <c r="D128" s="138" t="s">
        <v>124</v>
      </c>
      <c r="F128" s="146" t="s">
        <v>394</v>
      </c>
      <c r="H128" s="147">
        <v>1.75</v>
      </c>
      <c r="I128" s="397"/>
      <c r="L128" s="144"/>
      <c r="M128" s="148"/>
      <c r="N128" s="149"/>
      <c r="O128" s="149"/>
      <c r="P128" s="149"/>
      <c r="Q128" s="149"/>
      <c r="R128" s="149"/>
      <c r="S128" s="150"/>
    </row>
    <row r="129" spans="1:30" s="2" customFormat="1" ht="16.5" customHeight="1" x14ac:dyDescent="0.2">
      <c r="A129" s="255"/>
      <c r="B129" s="120"/>
      <c r="C129" s="121"/>
      <c r="D129" s="121" t="s">
        <v>121</v>
      </c>
      <c r="E129" s="122" t="s">
        <v>167</v>
      </c>
      <c r="F129" s="123" t="s">
        <v>168</v>
      </c>
      <c r="G129" s="124" t="s">
        <v>127</v>
      </c>
      <c r="H129" s="125">
        <v>7</v>
      </c>
      <c r="I129" s="126"/>
      <c r="J129" s="126">
        <f>ROUND(I129*H129,2)</f>
        <v>0</v>
      </c>
      <c r="K129" s="198" t="s">
        <v>330</v>
      </c>
      <c r="L129" s="28"/>
      <c r="M129" s="127" t="s">
        <v>3</v>
      </c>
      <c r="N129" s="129">
        <v>0.87</v>
      </c>
      <c r="O129" s="129">
        <f>N129*H129</f>
        <v>6.09</v>
      </c>
      <c r="P129" s="129">
        <v>6.0000000000000002E-5</v>
      </c>
      <c r="Q129" s="129">
        <f>P129*H129</f>
        <v>4.2000000000000002E-4</v>
      </c>
      <c r="R129" s="129">
        <v>0</v>
      </c>
      <c r="S129" s="130">
        <f>R129*H129</f>
        <v>0</v>
      </c>
      <c r="T129" s="255"/>
      <c r="U129" s="255"/>
      <c r="V129" s="255"/>
      <c r="W129" s="255"/>
      <c r="X129" s="255"/>
      <c r="Y129" s="255"/>
      <c r="Z129" s="255"/>
      <c r="AA129" s="255"/>
      <c r="AB129" s="255"/>
      <c r="AC129" s="255"/>
      <c r="AD129" s="255"/>
    </row>
    <row r="130" spans="1:30" s="2" customFormat="1" x14ac:dyDescent="0.2">
      <c r="A130" s="255"/>
      <c r="B130" s="28"/>
      <c r="C130" s="255"/>
      <c r="D130" s="133" t="s">
        <v>123</v>
      </c>
      <c r="E130" s="255"/>
      <c r="F130" s="134" t="s">
        <v>169</v>
      </c>
      <c r="G130" s="255"/>
      <c r="H130" s="255"/>
      <c r="I130" s="394"/>
      <c r="J130" s="255"/>
      <c r="K130" s="255"/>
      <c r="L130" s="28"/>
      <c r="M130" s="135"/>
      <c r="N130" s="48"/>
      <c r="O130" s="48"/>
      <c r="P130" s="48"/>
      <c r="Q130" s="48"/>
      <c r="R130" s="48"/>
      <c r="S130" s="49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</row>
    <row r="131" spans="1:30" s="2" customFormat="1" ht="16.5" customHeight="1" x14ac:dyDescent="0.2">
      <c r="A131" s="255"/>
      <c r="B131" s="120"/>
      <c r="C131" s="159"/>
      <c r="D131" s="159" t="s">
        <v>147</v>
      </c>
      <c r="E131" s="160" t="s">
        <v>170</v>
      </c>
      <c r="F131" s="161" t="s">
        <v>171</v>
      </c>
      <c r="G131" s="162" t="s">
        <v>127</v>
      </c>
      <c r="H131" s="163">
        <v>21</v>
      </c>
      <c r="I131" s="164"/>
      <c r="J131" s="164">
        <f>ROUND(I131*H131,2)</f>
        <v>0</v>
      </c>
      <c r="K131" s="198" t="s">
        <v>330</v>
      </c>
      <c r="L131" s="165"/>
      <c r="M131" s="166" t="s">
        <v>3</v>
      </c>
      <c r="N131" s="129">
        <v>0</v>
      </c>
      <c r="O131" s="129">
        <f>N131*H131</f>
        <v>0</v>
      </c>
      <c r="P131" s="129">
        <v>7.0899999999999999E-3</v>
      </c>
      <c r="Q131" s="129">
        <f>P131*H131</f>
        <v>0.14888999999999999</v>
      </c>
      <c r="R131" s="129">
        <v>0</v>
      </c>
      <c r="S131" s="130">
        <f>R131*H131</f>
        <v>0</v>
      </c>
      <c r="T131" s="255"/>
      <c r="U131" s="255"/>
      <c r="V131" s="255"/>
      <c r="W131" s="255"/>
      <c r="X131" s="255"/>
      <c r="Y131" s="255"/>
      <c r="Z131" s="255"/>
      <c r="AA131" s="255"/>
      <c r="AB131" s="255"/>
      <c r="AC131" s="255"/>
      <c r="AD131" s="255"/>
    </row>
    <row r="132" spans="1:30" s="12" customFormat="1" x14ac:dyDescent="0.2">
      <c r="B132" s="144"/>
      <c r="D132" s="138" t="s">
        <v>124</v>
      </c>
      <c r="F132" s="146" t="s">
        <v>395</v>
      </c>
      <c r="H132" s="147">
        <v>21</v>
      </c>
      <c r="I132" s="397"/>
      <c r="L132" s="144"/>
      <c r="M132" s="148"/>
      <c r="N132" s="149"/>
      <c r="O132" s="149"/>
      <c r="P132" s="149"/>
      <c r="Q132" s="149"/>
      <c r="R132" s="149"/>
      <c r="S132" s="150"/>
    </row>
    <row r="133" spans="1:30" s="2" customFormat="1" ht="16.5" customHeight="1" x14ac:dyDescent="0.2">
      <c r="A133" s="255"/>
      <c r="B133" s="120"/>
      <c r="C133" s="159"/>
      <c r="D133" s="159" t="s">
        <v>147</v>
      </c>
      <c r="E133" s="160" t="s">
        <v>172</v>
      </c>
      <c r="F133" s="161" t="s">
        <v>173</v>
      </c>
      <c r="G133" s="162" t="s">
        <v>127</v>
      </c>
      <c r="H133" s="163">
        <v>21</v>
      </c>
      <c r="I133" s="164"/>
      <c r="J133" s="164">
        <f>ROUND(I133*H133,2)</f>
        <v>0</v>
      </c>
      <c r="K133" s="161" t="s">
        <v>126</v>
      </c>
      <c r="L133" s="165"/>
      <c r="M133" s="166" t="s">
        <v>3</v>
      </c>
      <c r="N133" s="129">
        <v>0</v>
      </c>
      <c r="O133" s="129">
        <f>N133*H133</f>
        <v>0</v>
      </c>
      <c r="P133" s="129">
        <v>7.0899999999999999E-3</v>
      </c>
      <c r="Q133" s="129">
        <f>P133*H133</f>
        <v>0.14888999999999999</v>
      </c>
      <c r="R133" s="129">
        <v>0</v>
      </c>
      <c r="S133" s="130">
        <f>R133*H133</f>
        <v>0</v>
      </c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</row>
    <row r="134" spans="1:30" s="2" customFormat="1" ht="21.75" customHeight="1" x14ac:dyDescent="0.2">
      <c r="A134" s="255"/>
      <c r="B134" s="120"/>
      <c r="C134" s="121"/>
      <c r="D134" s="121" t="s">
        <v>121</v>
      </c>
      <c r="E134" s="122" t="s">
        <v>174</v>
      </c>
      <c r="F134" s="123" t="s">
        <v>175</v>
      </c>
      <c r="G134" s="124" t="s">
        <v>127</v>
      </c>
      <c r="H134" s="125">
        <v>7</v>
      </c>
      <c r="I134" s="126"/>
      <c r="J134" s="126">
        <f>ROUND(I134*H134,2)</f>
        <v>0</v>
      </c>
      <c r="K134" s="198" t="s">
        <v>330</v>
      </c>
      <c r="L134" s="28"/>
      <c r="M134" s="127" t="s">
        <v>3</v>
      </c>
      <c r="N134" s="129">
        <v>0.187</v>
      </c>
      <c r="O134" s="129">
        <f>N134*H134</f>
        <v>1.3089999999999999</v>
      </c>
      <c r="P134" s="129">
        <v>0</v>
      </c>
      <c r="Q134" s="129">
        <f>P134*H134</f>
        <v>0</v>
      </c>
      <c r="R134" s="129">
        <v>0</v>
      </c>
      <c r="S134" s="130">
        <f>R134*H134</f>
        <v>0</v>
      </c>
      <c r="T134" s="255"/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</row>
    <row r="135" spans="1:30" s="2" customFormat="1" x14ac:dyDescent="0.2">
      <c r="A135" s="255"/>
      <c r="B135" s="28"/>
      <c r="C135" s="255"/>
      <c r="D135" s="133" t="s">
        <v>123</v>
      </c>
      <c r="E135" s="255"/>
      <c r="F135" s="134" t="s">
        <v>176</v>
      </c>
      <c r="G135" s="255"/>
      <c r="H135" s="255"/>
      <c r="I135" s="394"/>
      <c r="J135" s="255"/>
      <c r="K135" s="255"/>
      <c r="L135" s="28"/>
      <c r="M135" s="135"/>
      <c r="N135" s="48"/>
      <c r="O135" s="48"/>
      <c r="P135" s="48"/>
      <c r="Q135" s="48"/>
      <c r="R135" s="48"/>
      <c r="S135" s="49"/>
      <c r="T135" s="255"/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</row>
    <row r="136" spans="1:30" s="2" customFormat="1" ht="19.5" x14ac:dyDescent="0.2">
      <c r="A136" s="255"/>
      <c r="B136" s="28"/>
      <c r="C136" s="255"/>
      <c r="D136" s="138" t="s">
        <v>130</v>
      </c>
      <c r="E136" s="255"/>
      <c r="F136" s="158" t="s">
        <v>177</v>
      </c>
      <c r="G136" s="255"/>
      <c r="H136" s="255"/>
      <c r="I136" s="394"/>
      <c r="J136" s="255"/>
      <c r="K136" s="255"/>
      <c r="L136" s="28"/>
      <c r="M136" s="135"/>
      <c r="N136" s="48"/>
      <c r="O136" s="48"/>
      <c r="P136" s="48"/>
      <c r="Q136" s="48"/>
      <c r="R136" s="48"/>
      <c r="S136" s="49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</row>
    <row r="137" spans="1:30" s="2" customFormat="1" ht="16.5" customHeight="1" x14ac:dyDescent="0.2">
      <c r="A137" s="255"/>
      <c r="B137" s="120"/>
      <c r="C137" s="121"/>
      <c r="D137" s="121" t="s">
        <v>121</v>
      </c>
      <c r="E137" s="122" t="s">
        <v>178</v>
      </c>
      <c r="F137" s="123" t="s">
        <v>179</v>
      </c>
      <c r="G137" s="124" t="s">
        <v>127</v>
      </c>
      <c r="H137" s="125">
        <v>7</v>
      </c>
      <c r="I137" s="126"/>
      <c r="J137" s="126">
        <f>ROUND(I137*H137,2)</f>
        <v>0</v>
      </c>
      <c r="K137" s="123" t="s">
        <v>126</v>
      </c>
      <c r="L137" s="28"/>
      <c r="M137" s="127" t="s">
        <v>3</v>
      </c>
      <c r="N137" s="129">
        <v>0.94099999999999995</v>
      </c>
      <c r="O137" s="129">
        <f>N137*H137</f>
        <v>6.5869999999999997</v>
      </c>
      <c r="P137" s="129">
        <v>0</v>
      </c>
      <c r="Q137" s="129">
        <f>P137*H137</f>
        <v>0</v>
      </c>
      <c r="R137" s="129">
        <v>0</v>
      </c>
      <c r="S137" s="130">
        <f>R137*H137</f>
        <v>0</v>
      </c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</row>
    <row r="138" spans="1:30" s="2" customFormat="1" ht="16.5" customHeight="1" x14ac:dyDescent="0.2">
      <c r="A138" s="255"/>
      <c r="B138" s="120"/>
      <c r="C138" s="121"/>
      <c r="D138" s="121" t="s">
        <v>121</v>
      </c>
      <c r="E138" s="122" t="s">
        <v>180</v>
      </c>
      <c r="F138" s="123" t="s">
        <v>181</v>
      </c>
      <c r="G138" s="124" t="s">
        <v>146</v>
      </c>
      <c r="H138" s="125">
        <v>6.3</v>
      </c>
      <c r="I138" s="126"/>
      <c r="J138" s="126">
        <f>ROUND(I138*H138,2)</f>
        <v>0</v>
      </c>
      <c r="K138" s="198" t="s">
        <v>330</v>
      </c>
      <c r="L138" s="28"/>
      <c r="M138" s="127" t="s">
        <v>3</v>
      </c>
      <c r="N138" s="129">
        <v>0.30499999999999999</v>
      </c>
      <c r="O138" s="129">
        <f>N138*H138</f>
        <v>1.9215</v>
      </c>
      <c r="P138" s="129">
        <v>3.0000000000000001E-5</v>
      </c>
      <c r="Q138" s="129">
        <f>P138*H138</f>
        <v>1.8899999999999999E-4</v>
      </c>
      <c r="R138" s="129">
        <v>0</v>
      </c>
      <c r="S138" s="130">
        <f>R138*H138</f>
        <v>0</v>
      </c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</row>
    <row r="139" spans="1:30" s="2" customFormat="1" x14ac:dyDescent="0.2">
      <c r="A139" s="255"/>
      <c r="B139" s="28"/>
      <c r="C139" s="255"/>
      <c r="D139" s="133" t="s">
        <v>123</v>
      </c>
      <c r="E139" s="255"/>
      <c r="F139" s="134" t="s">
        <v>182</v>
      </c>
      <c r="G139" s="255"/>
      <c r="H139" s="255"/>
      <c r="I139" s="394"/>
      <c r="J139" s="255"/>
      <c r="K139" s="255"/>
      <c r="L139" s="28"/>
      <c r="M139" s="135"/>
      <c r="N139" s="48"/>
      <c r="O139" s="48"/>
      <c r="P139" s="48"/>
      <c r="Q139" s="48"/>
      <c r="R139" s="48"/>
      <c r="S139" s="49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5"/>
    </row>
    <row r="140" spans="1:30" s="11" customFormat="1" x14ac:dyDescent="0.2">
      <c r="B140" s="137"/>
      <c r="D140" s="138" t="s">
        <v>124</v>
      </c>
      <c r="E140" s="139" t="s">
        <v>3</v>
      </c>
      <c r="F140" s="140" t="s">
        <v>183</v>
      </c>
      <c r="H140" s="139" t="s">
        <v>3</v>
      </c>
      <c r="I140" s="393"/>
      <c r="L140" s="137"/>
      <c r="M140" s="141"/>
      <c r="N140" s="142"/>
      <c r="O140" s="142"/>
      <c r="P140" s="142"/>
      <c r="Q140" s="142"/>
      <c r="R140" s="142"/>
      <c r="S140" s="143"/>
    </row>
    <row r="141" spans="1:30" s="12" customFormat="1" x14ac:dyDescent="0.2">
      <c r="B141" s="144"/>
      <c r="D141" s="138" t="s">
        <v>124</v>
      </c>
      <c r="E141" s="145" t="s">
        <v>3</v>
      </c>
      <c r="F141" s="146" t="s">
        <v>396</v>
      </c>
      <c r="H141" s="147">
        <v>6.3</v>
      </c>
      <c r="I141" s="397"/>
      <c r="L141" s="144"/>
      <c r="M141" s="148"/>
      <c r="N141" s="149"/>
      <c r="O141" s="149"/>
      <c r="P141" s="149"/>
      <c r="Q141" s="149"/>
      <c r="R141" s="149"/>
      <c r="S141" s="150"/>
    </row>
    <row r="142" spans="1:30" s="2" customFormat="1" ht="16.5" customHeight="1" x14ac:dyDescent="0.2">
      <c r="A142" s="255"/>
      <c r="B142" s="120"/>
      <c r="C142" s="159"/>
      <c r="D142" s="159" t="s">
        <v>147</v>
      </c>
      <c r="E142" s="160" t="s">
        <v>184</v>
      </c>
      <c r="F142" s="161" t="s">
        <v>257</v>
      </c>
      <c r="G142" s="162" t="s">
        <v>146</v>
      </c>
      <c r="H142" s="163">
        <v>6.3</v>
      </c>
      <c r="I142" s="164"/>
      <c r="J142" s="164">
        <f>ROUND(I142*H142,2)</f>
        <v>0</v>
      </c>
      <c r="K142" s="198" t="s">
        <v>330</v>
      </c>
      <c r="L142" s="165"/>
      <c r="M142" s="166" t="s">
        <v>3</v>
      </c>
      <c r="N142" s="129">
        <v>0</v>
      </c>
      <c r="O142" s="129">
        <f>N142*H142</f>
        <v>0</v>
      </c>
      <c r="P142" s="129">
        <v>5.0000000000000001E-4</v>
      </c>
      <c r="Q142" s="129">
        <f>P142*H142</f>
        <v>3.15E-3</v>
      </c>
      <c r="R142" s="129">
        <v>0</v>
      </c>
      <c r="S142" s="130">
        <f>R142*H142</f>
        <v>0</v>
      </c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</row>
    <row r="143" spans="1:30" s="2" customFormat="1" ht="16.5" customHeight="1" x14ac:dyDescent="0.2">
      <c r="A143" s="255"/>
      <c r="B143" s="120"/>
      <c r="C143" s="121"/>
      <c r="D143" s="121" t="s">
        <v>121</v>
      </c>
      <c r="E143" s="122" t="s">
        <v>185</v>
      </c>
      <c r="F143" s="123" t="s">
        <v>186</v>
      </c>
      <c r="G143" s="124" t="s">
        <v>146</v>
      </c>
      <c r="H143" s="125">
        <v>7</v>
      </c>
      <c r="I143" s="126"/>
      <c r="J143" s="126">
        <f>ROUND(I143*H143,2)</f>
        <v>0</v>
      </c>
      <c r="K143" s="198" t="s">
        <v>330</v>
      </c>
      <c r="L143" s="28"/>
      <c r="M143" s="127" t="s">
        <v>3</v>
      </c>
      <c r="N143" s="129">
        <v>0.113</v>
      </c>
      <c r="O143" s="129">
        <f>N143*H143</f>
        <v>0.79100000000000004</v>
      </c>
      <c r="P143" s="129">
        <v>0</v>
      </c>
      <c r="Q143" s="129">
        <f>P143*H143</f>
        <v>0</v>
      </c>
      <c r="R143" s="129">
        <v>0</v>
      </c>
      <c r="S143" s="130">
        <f>R143*H143</f>
        <v>0</v>
      </c>
      <c r="T143" s="255"/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</row>
    <row r="144" spans="1:30" s="2" customFormat="1" x14ac:dyDescent="0.2">
      <c r="A144" s="255"/>
      <c r="B144" s="28"/>
      <c r="C144" s="255"/>
      <c r="D144" s="133" t="s">
        <v>123</v>
      </c>
      <c r="E144" s="255"/>
      <c r="F144" s="134" t="s">
        <v>187</v>
      </c>
      <c r="G144" s="255"/>
      <c r="H144" s="255"/>
      <c r="I144" s="394"/>
      <c r="J144" s="255"/>
      <c r="K144" s="255"/>
      <c r="L144" s="28"/>
      <c r="M144" s="135"/>
      <c r="N144" s="48"/>
      <c r="O144" s="48"/>
      <c r="P144" s="48"/>
      <c r="Q144" s="48"/>
      <c r="R144" s="48"/>
      <c r="S144" s="49"/>
      <c r="T144" s="255"/>
      <c r="U144" s="255"/>
      <c r="V144" s="255"/>
      <c r="W144" s="255"/>
      <c r="X144" s="255"/>
      <c r="Y144" s="255"/>
      <c r="Z144" s="255"/>
      <c r="AA144" s="255"/>
      <c r="AB144" s="255"/>
      <c r="AC144" s="255"/>
      <c r="AD144" s="255"/>
    </row>
    <row r="145" spans="1:30" s="11" customFormat="1" x14ac:dyDescent="0.2">
      <c r="B145" s="137"/>
      <c r="D145" s="138" t="s">
        <v>124</v>
      </c>
      <c r="E145" s="139" t="s">
        <v>3</v>
      </c>
      <c r="F145" s="140" t="s">
        <v>188</v>
      </c>
      <c r="H145" s="139" t="s">
        <v>3</v>
      </c>
      <c r="I145" s="393"/>
      <c r="L145" s="137"/>
      <c r="M145" s="141"/>
      <c r="N145" s="142"/>
      <c r="O145" s="142"/>
      <c r="P145" s="142"/>
      <c r="Q145" s="142"/>
      <c r="R145" s="142"/>
      <c r="S145" s="143"/>
    </row>
    <row r="146" spans="1:30" s="12" customFormat="1" x14ac:dyDescent="0.2">
      <c r="B146" s="144"/>
      <c r="D146" s="138" t="s">
        <v>124</v>
      </c>
      <c r="E146" s="145" t="s">
        <v>3</v>
      </c>
      <c r="F146" s="146" t="s">
        <v>397</v>
      </c>
      <c r="H146" s="147">
        <v>7</v>
      </c>
      <c r="I146" s="397"/>
      <c r="L146" s="144"/>
      <c r="M146" s="148"/>
      <c r="N146" s="149"/>
      <c r="O146" s="149"/>
      <c r="P146" s="149"/>
      <c r="Q146" s="149"/>
      <c r="R146" s="149"/>
      <c r="S146" s="150"/>
    </row>
    <row r="147" spans="1:30" s="2" customFormat="1" ht="16.5" customHeight="1" x14ac:dyDescent="0.2">
      <c r="A147" s="255"/>
      <c r="B147" s="120"/>
      <c r="C147" s="159"/>
      <c r="D147" s="159" t="s">
        <v>147</v>
      </c>
      <c r="E147" s="160" t="s">
        <v>189</v>
      </c>
      <c r="F147" s="161" t="s">
        <v>190</v>
      </c>
      <c r="G147" s="162" t="s">
        <v>129</v>
      </c>
      <c r="H147" s="163">
        <v>0.7</v>
      </c>
      <c r="I147" s="164"/>
      <c r="J147" s="164">
        <f>ROUND(I147*H147,2)</f>
        <v>0</v>
      </c>
      <c r="K147" s="161" t="s">
        <v>126</v>
      </c>
      <c r="L147" s="165"/>
      <c r="M147" s="166" t="s">
        <v>3</v>
      </c>
      <c r="N147" s="129">
        <v>0</v>
      </c>
      <c r="O147" s="129">
        <f>N147*H147</f>
        <v>0</v>
      </c>
      <c r="P147" s="129">
        <v>0.2</v>
      </c>
      <c r="Q147" s="129">
        <f>P147*H147</f>
        <v>0.13999999999999999</v>
      </c>
      <c r="R147" s="129">
        <v>0</v>
      </c>
      <c r="S147" s="130">
        <f>R147*H147</f>
        <v>0</v>
      </c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</row>
    <row r="148" spans="1:30" s="2" customFormat="1" ht="16.5" customHeight="1" x14ac:dyDescent="0.2">
      <c r="A148" s="255"/>
      <c r="B148" s="120"/>
      <c r="C148" s="121"/>
      <c r="D148" s="121" t="s">
        <v>121</v>
      </c>
      <c r="E148" s="122" t="s">
        <v>135</v>
      </c>
      <c r="F148" s="123" t="s">
        <v>136</v>
      </c>
      <c r="G148" s="124" t="s">
        <v>129</v>
      </c>
      <c r="H148" s="125">
        <v>0.56000000000000005</v>
      </c>
      <c r="I148" s="126"/>
      <c r="J148" s="126">
        <f>ROUND(I148*H148,2)</f>
        <v>0</v>
      </c>
      <c r="K148" s="198" t="s">
        <v>330</v>
      </c>
      <c r="L148" s="28"/>
      <c r="M148" s="127" t="s">
        <v>3</v>
      </c>
      <c r="N148" s="129">
        <v>1.196</v>
      </c>
      <c r="O148" s="129">
        <f>N148*H148</f>
        <v>0.66976000000000002</v>
      </c>
      <c r="P148" s="129">
        <v>0</v>
      </c>
      <c r="Q148" s="129">
        <f>P148*H148</f>
        <v>0</v>
      </c>
      <c r="R148" s="129">
        <v>0</v>
      </c>
      <c r="S148" s="130">
        <f>R148*H148</f>
        <v>0</v>
      </c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</row>
    <row r="149" spans="1:30" s="2" customFormat="1" x14ac:dyDescent="0.2">
      <c r="A149" s="255"/>
      <c r="B149" s="28"/>
      <c r="C149" s="255"/>
      <c r="D149" s="133" t="s">
        <v>123</v>
      </c>
      <c r="E149" s="255"/>
      <c r="F149" s="134" t="s">
        <v>137</v>
      </c>
      <c r="G149" s="255"/>
      <c r="H149" s="255"/>
      <c r="I149" s="394"/>
      <c r="J149" s="255"/>
      <c r="K149" s="255"/>
      <c r="L149" s="28"/>
      <c r="M149" s="135"/>
      <c r="N149" s="48"/>
      <c r="O149" s="48"/>
      <c r="P149" s="48"/>
      <c r="Q149" s="48"/>
      <c r="R149" s="48"/>
      <c r="S149" s="49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</row>
    <row r="150" spans="1:30" s="2" customFormat="1" ht="19.5" x14ac:dyDescent="0.2">
      <c r="A150" s="255"/>
      <c r="B150" s="28"/>
      <c r="C150" s="255"/>
      <c r="D150" s="138" t="s">
        <v>130</v>
      </c>
      <c r="E150" s="255"/>
      <c r="F150" s="158" t="s">
        <v>138</v>
      </c>
      <c r="G150" s="255"/>
      <c r="H150" s="255"/>
      <c r="I150" s="394"/>
      <c r="J150" s="255"/>
      <c r="K150" s="255"/>
      <c r="L150" s="28"/>
      <c r="M150" s="135"/>
      <c r="N150" s="48"/>
      <c r="O150" s="48"/>
      <c r="P150" s="48"/>
      <c r="Q150" s="48"/>
      <c r="R150" s="48"/>
      <c r="S150" s="49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</row>
    <row r="151" spans="1:30" s="11" customFormat="1" x14ac:dyDescent="0.2">
      <c r="B151" s="137"/>
      <c r="D151" s="138" t="s">
        <v>124</v>
      </c>
      <c r="E151" s="139" t="s">
        <v>3</v>
      </c>
      <c r="F151" s="140" t="s">
        <v>282</v>
      </c>
      <c r="H151" s="139" t="s">
        <v>3</v>
      </c>
      <c r="I151" s="393"/>
      <c r="L151" s="137"/>
      <c r="M151" s="141"/>
      <c r="N151" s="142"/>
      <c r="O151" s="142"/>
      <c r="P151" s="142"/>
      <c r="Q151" s="142"/>
      <c r="R151" s="142"/>
      <c r="S151" s="143"/>
    </row>
    <row r="152" spans="1:30" s="12" customFormat="1" x14ac:dyDescent="0.2">
      <c r="B152" s="144"/>
      <c r="D152" s="138" t="s">
        <v>124</v>
      </c>
      <c r="E152" s="145" t="s">
        <v>3</v>
      </c>
      <c r="F152" s="146" t="s">
        <v>398</v>
      </c>
      <c r="H152" s="147">
        <v>0.56000000000000005</v>
      </c>
      <c r="I152" s="397"/>
      <c r="L152" s="144"/>
      <c r="M152" s="148"/>
      <c r="N152" s="149"/>
      <c r="O152" s="149"/>
      <c r="P152" s="149"/>
      <c r="Q152" s="149"/>
      <c r="R152" s="149"/>
      <c r="S152" s="150"/>
    </row>
    <row r="153" spans="1:30" s="2" customFormat="1" ht="16.5" customHeight="1" x14ac:dyDescent="0.2">
      <c r="A153" s="255"/>
      <c r="B153" s="120"/>
      <c r="C153" s="121"/>
      <c r="D153" s="121" t="s">
        <v>121</v>
      </c>
      <c r="E153" s="122" t="s">
        <v>139</v>
      </c>
      <c r="F153" s="123" t="s">
        <v>140</v>
      </c>
      <c r="G153" s="124" t="s">
        <v>129</v>
      </c>
      <c r="H153" s="125">
        <v>0.56000000000000005</v>
      </c>
      <c r="I153" s="126"/>
      <c r="J153" s="126">
        <f>ROUND(I153*H153,2)</f>
        <v>0</v>
      </c>
      <c r="K153" s="198" t="s">
        <v>330</v>
      </c>
      <c r="L153" s="28"/>
      <c r="M153" s="127" t="s">
        <v>3</v>
      </c>
      <c r="N153" s="129">
        <v>0.45200000000000001</v>
      </c>
      <c r="O153" s="129">
        <f>N153*H153</f>
        <v>0.25312000000000001</v>
      </c>
      <c r="P153" s="129">
        <v>0</v>
      </c>
      <c r="Q153" s="129">
        <f>P153*H153</f>
        <v>0</v>
      </c>
      <c r="R153" s="129">
        <v>0</v>
      </c>
      <c r="S153" s="130">
        <f>R153*H153</f>
        <v>0</v>
      </c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</row>
    <row r="154" spans="1:30" s="2" customFormat="1" x14ac:dyDescent="0.2">
      <c r="A154" s="255"/>
      <c r="B154" s="28"/>
      <c r="C154" s="255"/>
      <c r="D154" s="133" t="s">
        <v>123</v>
      </c>
      <c r="E154" s="255"/>
      <c r="F154" s="134" t="s">
        <v>141</v>
      </c>
      <c r="G154" s="255"/>
      <c r="H154" s="255"/>
      <c r="I154" s="394"/>
      <c r="J154" s="255"/>
      <c r="K154" s="255"/>
      <c r="L154" s="28"/>
      <c r="M154" s="135"/>
      <c r="N154" s="48"/>
      <c r="O154" s="48"/>
      <c r="P154" s="48"/>
      <c r="Q154" s="48"/>
      <c r="R154" s="48"/>
      <c r="S154" s="49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</row>
    <row r="155" spans="1:30" s="2" customFormat="1" ht="16.5" customHeight="1" x14ac:dyDescent="0.2">
      <c r="A155" s="255"/>
      <c r="B155" s="120"/>
      <c r="C155" s="121"/>
      <c r="D155" s="121" t="s">
        <v>121</v>
      </c>
      <c r="E155" s="122" t="s">
        <v>142</v>
      </c>
      <c r="F155" s="123" t="s">
        <v>489</v>
      </c>
      <c r="G155" s="124" t="s">
        <v>129</v>
      </c>
      <c r="H155" s="125">
        <v>10.64</v>
      </c>
      <c r="I155" s="126"/>
      <c r="J155" s="126">
        <f>ROUND(I155*H155,2)</f>
        <v>0</v>
      </c>
      <c r="K155" s="198" t="s">
        <v>330</v>
      </c>
      <c r="L155" s="28"/>
      <c r="M155" s="127" t="s">
        <v>3</v>
      </c>
      <c r="N155" s="129">
        <v>2.8000000000000001E-2</v>
      </c>
      <c r="O155" s="129">
        <f>N155*H155</f>
        <v>0.29792000000000002</v>
      </c>
      <c r="P155" s="129">
        <v>0</v>
      </c>
      <c r="Q155" s="129">
        <f>P155*H155</f>
        <v>0</v>
      </c>
      <c r="R155" s="129">
        <v>0</v>
      </c>
      <c r="S155" s="130">
        <f>R155*H155</f>
        <v>0</v>
      </c>
      <c r="T155" s="255"/>
      <c r="U155" s="255"/>
      <c r="V155" s="255"/>
      <c r="W155" s="255"/>
      <c r="X155" s="255"/>
      <c r="Y155" s="255"/>
      <c r="Z155" s="255"/>
      <c r="AA155" s="255"/>
      <c r="AB155" s="255"/>
      <c r="AC155" s="255"/>
      <c r="AD155" s="255"/>
    </row>
    <row r="156" spans="1:30" s="2" customFormat="1" x14ac:dyDescent="0.2">
      <c r="A156" s="255"/>
      <c r="B156" s="28"/>
      <c r="C156" s="255"/>
      <c r="D156" s="133" t="s">
        <v>123</v>
      </c>
      <c r="E156" s="255"/>
      <c r="F156" s="134" t="s">
        <v>144</v>
      </c>
      <c r="G156" s="255"/>
      <c r="H156" s="255"/>
      <c r="I156" s="394"/>
      <c r="J156" s="255"/>
      <c r="K156" s="255"/>
      <c r="L156" s="28"/>
      <c r="M156" s="135"/>
      <c r="N156" s="48"/>
      <c r="O156" s="48"/>
      <c r="P156" s="48"/>
      <c r="Q156" s="48"/>
      <c r="R156" s="48"/>
      <c r="S156" s="49"/>
      <c r="T156" s="255"/>
      <c r="U156" s="255"/>
      <c r="V156" s="255"/>
      <c r="W156" s="255"/>
      <c r="X156" s="255"/>
      <c r="Y156" s="255"/>
      <c r="Z156" s="255"/>
      <c r="AA156" s="255"/>
      <c r="AB156" s="255"/>
      <c r="AC156" s="255"/>
      <c r="AD156" s="255"/>
    </row>
    <row r="157" spans="1:30" s="12" customFormat="1" x14ac:dyDescent="0.2">
      <c r="B157" s="144"/>
      <c r="D157" s="138" t="s">
        <v>124</v>
      </c>
      <c r="F157" s="146" t="s">
        <v>399</v>
      </c>
      <c r="H157" s="147">
        <v>10.64</v>
      </c>
      <c r="I157" s="397"/>
      <c r="L157" s="144"/>
      <c r="M157" s="148"/>
      <c r="N157" s="149"/>
      <c r="O157" s="149"/>
      <c r="P157" s="149"/>
      <c r="Q157" s="149"/>
      <c r="R157" s="149"/>
      <c r="S157" s="150"/>
    </row>
    <row r="158" spans="1:30" s="2" customFormat="1" ht="21.75" customHeight="1" x14ac:dyDescent="0.2">
      <c r="A158" s="273"/>
      <c r="B158" s="120"/>
      <c r="C158" s="121"/>
      <c r="D158" s="121" t="s">
        <v>121</v>
      </c>
      <c r="E158" s="122" t="s">
        <v>484</v>
      </c>
      <c r="F158" s="123" t="s">
        <v>483</v>
      </c>
      <c r="G158" s="124" t="s">
        <v>129</v>
      </c>
      <c r="H158" s="125">
        <v>0.72</v>
      </c>
      <c r="I158" s="126"/>
      <c r="J158" s="126">
        <f>ROUND(I158*H158,2)</f>
        <v>0</v>
      </c>
      <c r="K158" s="198" t="s">
        <v>330</v>
      </c>
      <c r="L158" s="28"/>
      <c r="M158" s="127" t="s">
        <v>3</v>
      </c>
      <c r="N158" s="129">
        <v>3.53</v>
      </c>
      <c r="O158" s="129">
        <f>N158*H158</f>
        <v>2.5415999999999999</v>
      </c>
      <c r="P158" s="129">
        <v>0</v>
      </c>
      <c r="Q158" s="129">
        <f>P158*H158</f>
        <v>0</v>
      </c>
      <c r="R158" s="129">
        <v>0</v>
      </c>
      <c r="S158" s="130">
        <f>R158*H158</f>
        <v>0</v>
      </c>
      <c r="T158" s="273"/>
      <c r="U158" s="273"/>
      <c r="V158" s="273"/>
      <c r="W158" s="273"/>
      <c r="X158" s="273"/>
      <c r="Y158" s="273"/>
      <c r="Z158" s="273"/>
      <c r="AA158" s="273"/>
      <c r="AB158" s="273"/>
      <c r="AC158" s="273"/>
      <c r="AD158" s="273"/>
    </row>
    <row r="159" spans="1:30" s="11" customFormat="1" x14ac:dyDescent="0.2">
      <c r="B159" s="137"/>
      <c r="D159" s="138" t="s">
        <v>124</v>
      </c>
      <c r="E159" s="139" t="s">
        <v>3</v>
      </c>
      <c r="F159" s="140" t="s">
        <v>488</v>
      </c>
      <c r="H159" s="139" t="s">
        <v>3</v>
      </c>
      <c r="I159" s="393"/>
      <c r="L159" s="137"/>
      <c r="M159" s="141"/>
      <c r="N159" s="142"/>
      <c r="O159" s="142"/>
      <c r="P159" s="142"/>
      <c r="Q159" s="142"/>
      <c r="R159" s="142"/>
      <c r="S159" s="143"/>
    </row>
    <row r="160" spans="1:30" s="2" customFormat="1" ht="16.5" customHeight="1" x14ac:dyDescent="0.2">
      <c r="A160" s="273"/>
      <c r="B160" s="120"/>
      <c r="C160" s="159"/>
      <c r="D160" s="159" t="s">
        <v>147</v>
      </c>
      <c r="E160" s="160" t="s">
        <v>189</v>
      </c>
      <c r="F160" s="161" t="s">
        <v>485</v>
      </c>
      <c r="G160" s="162" t="s">
        <v>434</v>
      </c>
      <c r="H160" s="163">
        <v>4</v>
      </c>
      <c r="I160" s="164"/>
      <c r="J160" s="164">
        <f>ROUND(I160*H160,2)</f>
        <v>0</v>
      </c>
      <c r="K160" s="161" t="s">
        <v>126</v>
      </c>
      <c r="L160" s="165"/>
      <c r="M160" s="166" t="s">
        <v>3</v>
      </c>
      <c r="N160" s="129">
        <v>0</v>
      </c>
      <c r="O160" s="129">
        <f>N160*H160</f>
        <v>0</v>
      </c>
      <c r="P160" s="129">
        <v>0.2</v>
      </c>
      <c r="Q160" s="129">
        <f>P160*H160</f>
        <v>0.8</v>
      </c>
      <c r="R160" s="129">
        <v>0</v>
      </c>
      <c r="S160" s="130">
        <f>R160*H160</f>
        <v>0</v>
      </c>
      <c r="T160" s="273"/>
      <c r="U160" s="273"/>
      <c r="V160" s="273"/>
      <c r="W160" s="273"/>
      <c r="X160" s="273"/>
      <c r="Y160" s="273"/>
      <c r="Z160" s="273"/>
      <c r="AA160" s="273"/>
      <c r="AB160" s="273"/>
      <c r="AC160" s="273"/>
      <c r="AD160" s="273"/>
    </row>
    <row r="161" spans="1:105" s="2" customFormat="1" ht="21.75" customHeight="1" x14ac:dyDescent="0.2">
      <c r="A161" s="273"/>
      <c r="B161" s="120"/>
      <c r="C161" s="121"/>
      <c r="D161" s="121" t="s">
        <v>121</v>
      </c>
      <c r="E161" s="122" t="s">
        <v>487</v>
      </c>
      <c r="F161" s="123" t="s">
        <v>486</v>
      </c>
      <c r="G161" s="124" t="s">
        <v>129</v>
      </c>
      <c r="H161" s="125">
        <v>0.72</v>
      </c>
      <c r="I161" s="126"/>
      <c r="J161" s="126">
        <f>ROUND(I161*H161,2)</f>
        <v>0</v>
      </c>
      <c r="K161" s="198" t="s">
        <v>330</v>
      </c>
      <c r="L161" s="28"/>
      <c r="M161" s="127" t="s">
        <v>3</v>
      </c>
      <c r="N161" s="129">
        <v>3.53</v>
      </c>
      <c r="O161" s="129">
        <f>N161*H161</f>
        <v>2.5415999999999999</v>
      </c>
      <c r="P161" s="129">
        <v>0</v>
      </c>
      <c r="Q161" s="129">
        <f>P161*H161</f>
        <v>0</v>
      </c>
      <c r="R161" s="129">
        <v>0</v>
      </c>
      <c r="S161" s="130">
        <f>R161*H161</f>
        <v>0</v>
      </c>
      <c r="T161" s="273"/>
      <c r="U161" s="273"/>
      <c r="V161" s="273"/>
      <c r="W161" s="273"/>
      <c r="X161" s="273"/>
      <c r="Y161" s="273"/>
      <c r="Z161" s="273"/>
      <c r="AA161" s="273"/>
      <c r="AB161" s="273"/>
      <c r="AC161" s="273"/>
      <c r="AD161" s="273"/>
    </row>
    <row r="162" spans="1:105" s="2" customFormat="1" ht="21.75" customHeight="1" x14ac:dyDescent="0.2">
      <c r="A162" s="255"/>
      <c r="B162" s="120"/>
      <c r="C162" s="121"/>
      <c r="D162" s="121" t="s">
        <v>121</v>
      </c>
      <c r="E162" s="122" t="s">
        <v>150</v>
      </c>
      <c r="F162" s="123" t="s">
        <v>151</v>
      </c>
      <c r="G162" s="124" t="s">
        <v>133</v>
      </c>
      <c r="H162" s="125">
        <v>0.3</v>
      </c>
      <c r="I162" s="126"/>
      <c r="J162" s="126">
        <f>ROUND(I162*H162,2)</f>
        <v>0</v>
      </c>
      <c r="K162" s="198" t="s">
        <v>330</v>
      </c>
      <c r="L162" s="28"/>
      <c r="M162" s="127" t="s">
        <v>3</v>
      </c>
      <c r="N162" s="129">
        <v>3.53</v>
      </c>
      <c r="O162" s="129">
        <f>N162*H162</f>
        <v>1.0589999999999999</v>
      </c>
      <c r="P162" s="129">
        <v>0</v>
      </c>
      <c r="Q162" s="129">
        <f>P162*H162</f>
        <v>0</v>
      </c>
      <c r="R162" s="129">
        <v>0</v>
      </c>
      <c r="S162" s="130">
        <f>R162*H162</f>
        <v>0</v>
      </c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</row>
    <row r="163" spans="1:105" s="2" customFormat="1" x14ac:dyDescent="0.2">
      <c r="A163" s="255"/>
      <c r="B163" s="28"/>
      <c r="C163" s="255"/>
      <c r="D163" s="133" t="s">
        <v>123</v>
      </c>
      <c r="E163" s="255"/>
      <c r="F163" s="134" t="s">
        <v>152</v>
      </c>
      <c r="G163" s="255"/>
      <c r="H163" s="255"/>
      <c r="I163" s="394"/>
      <c r="J163" s="255"/>
      <c r="K163" s="255"/>
      <c r="L163" s="28"/>
      <c r="M163" s="135"/>
      <c r="N163" s="48"/>
      <c r="O163" s="48"/>
      <c r="P163" s="48"/>
      <c r="Q163" s="48"/>
      <c r="R163" s="48"/>
      <c r="S163" s="49"/>
      <c r="T163" s="255"/>
      <c r="U163" s="255"/>
      <c r="V163" s="255"/>
      <c r="W163" s="255"/>
      <c r="X163" s="255"/>
      <c r="Y163" s="255"/>
      <c r="Z163" s="255"/>
      <c r="AA163" s="255"/>
      <c r="AB163" s="255"/>
      <c r="AC163" s="255"/>
      <c r="AD163" s="255"/>
    </row>
    <row r="164" spans="1:105" s="10" customFormat="1" ht="25.9" customHeight="1" x14ac:dyDescent="0.2">
      <c r="B164" s="110"/>
      <c r="D164" s="111" t="s">
        <v>63</v>
      </c>
      <c r="E164" s="112" t="s">
        <v>466</v>
      </c>
      <c r="F164" s="217" t="s">
        <v>286</v>
      </c>
      <c r="I164" s="396"/>
      <c r="J164" s="113">
        <f>SUM(J165:J197)</f>
        <v>0</v>
      </c>
      <c r="L164" s="110"/>
      <c r="M164" s="114"/>
      <c r="N164" s="115"/>
      <c r="O164" s="116">
        <f>SUM(O170:O196)</f>
        <v>9.2352000599999968</v>
      </c>
      <c r="P164" s="115"/>
      <c r="Q164" s="116">
        <f>SUM(Q170:Q196)</f>
        <v>0.21020999999999998</v>
      </c>
      <c r="R164" s="115"/>
      <c r="S164" s="117">
        <f>SUM(S170:S196)</f>
        <v>0</v>
      </c>
    </row>
    <row r="165" spans="1:105" s="189" customFormat="1" ht="24.2" customHeight="1" x14ac:dyDescent="0.2">
      <c r="A165" s="176"/>
      <c r="B165" s="190"/>
      <c r="C165" s="192"/>
      <c r="D165" s="193" t="s">
        <v>121</v>
      </c>
      <c r="E165" s="194" t="s">
        <v>267</v>
      </c>
      <c r="F165" s="194" t="s">
        <v>266</v>
      </c>
      <c r="G165" s="191" t="s">
        <v>146</v>
      </c>
      <c r="H165" s="196">
        <v>9.5</v>
      </c>
      <c r="I165" s="392"/>
      <c r="J165" s="197">
        <f>ROUND(I165*H165,2)</f>
        <v>0</v>
      </c>
      <c r="K165" s="198" t="s">
        <v>330</v>
      </c>
      <c r="L165" s="177"/>
      <c r="M165" s="178"/>
      <c r="N165" s="180">
        <v>0.05</v>
      </c>
      <c r="O165" s="180">
        <f>N165*H165</f>
        <v>0.47500000000000003</v>
      </c>
      <c r="P165" s="180">
        <v>0</v>
      </c>
      <c r="Q165" s="180">
        <f>P165*H165</f>
        <v>0</v>
      </c>
      <c r="R165" s="180">
        <v>0</v>
      </c>
      <c r="S165" s="181">
        <f>R165*H165</f>
        <v>0</v>
      </c>
      <c r="T165" s="182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8"/>
    </row>
    <row r="166" spans="1:105" s="11" customFormat="1" x14ac:dyDescent="0.2">
      <c r="B166" s="137"/>
      <c r="D166" s="138" t="s">
        <v>124</v>
      </c>
      <c r="E166" s="139" t="s">
        <v>3</v>
      </c>
      <c r="F166" s="140" t="s">
        <v>405</v>
      </c>
      <c r="H166" s="139" t="s">
        <v>3</v>
      </c>
      <c r="I166" s="393"/>
      <c r="L166" s="137"/>
      <c r="M166" s="141"/>
      <c r="N166" s="142"/>
      <c r="O166" s="142"/>
      <c r="P166" s="142"/>
      <c r="Q166" s="142"/>
      <c r="R166" s="142"/>
      <c r="S166" s="143"/>
    </row>
    <row r="167" spans="1:105" s="2" customFormat="1" ht="16.5" customHeight="1" x14ac:dyDescent="0.2">
      <c r="A167" s="258"/>
      <c r="B167" s="120"/>
      <c r="C167" s="121"/>
      <c r="D167" s="121" t="s">
        <v>121</v>
      </c>
      <c r="E167" s="122" t="s">
        <v>404</v>
      </c>
      <c r="F167" s="123" t="s">
        <v>403</v>
      </c>
      <c r="G167" s="124" t="s">
        <v>146</v>
      </c>
      <c r="H167" s="125">
        <v>9.5</v>
      </c>
      <c r="I167" s="126"/>
      <c r="J167" s="126">
        <f>ROUND(I167*H167,2)</f>
        <v>0</v>
      </c>
      <c r="K167" s="198" t="s">
        <v>330</v>
      </c>
      <c r="L167" s="28"/>
      <c r="M167" s="127" t="s">
        <v>3</v>
      </c>
      <c r="N167" s="129">
        <v>0.124</v>
      </c>
      <c r="O167" s="129">
        <f>N167*H167</f>
        <v>1.1779999999999999</v>
      </c>
      <c r="P167" s="129">
        <v>0</v>
      </c>
      <c r="Q167" s="129">
        <f>P167*H167</f>
        <v>0</v>
      </c>
      <c r="R167" s="129">
        <v>0</v>
      </c>
      <c r="S167" s="130">
        <f>R167*H167</f>
        <v>0</v>
      </c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</row>
    <row r="168" spans="1:105" s="2" customFormat="1" ht="16.5" customHeight="1" x14ac:dyDescent="0.2">
      <c r="A168" s="258"/>
      <c r="B168" s="120"/>
      <c r="C168" s="159"/>
      <c r="D168" s="159" t="s">
        <v>147</v>
      </c>
      <c r="E168" s="160" t="s">
        <v>250</v>
      </c>
      <c r="F168" s="161" t="s">
        <v>148</v>
      </c>
      <c r="G168" s="162" t="s">
        <v>149</v>
      </c>
      <c r="H168" s="163">
        <v>0.95</v>
      </c>
      <c r="I168" s="164"/>
      <c r="J168" s="164">
        <f>ROUND(I168*H168,2)</f>
        <v>0</v>
      </c>
      <c r="K168" s="161" t="s">
        <v>126</v>
      </c>
      <c r="L168" s="165"/>
      <c r="M168" s="166" t="s">
        <v>3</v>
      </c>
      <c r="N168" s="129">
        <v>0</v>
      </c>
      <c r="O168" s="129">
        <f>N168*H168</f>
        <v>0</v>
      </c>
      <c r="P168" s="129">
        <v>1E-3</v>
      </c>
      <c r="Q168" s="129">
        <f>P168*H168</f>
        <v>9.5E-4</v>
      </c>
      <c r="R168" s="129">
        <v>0</v>
      </c>
      <c r="S168" s="130">
        <f>R168*H168</f>
        <v>0</v>
      </c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</row>
    <row r="169" spans="1:105" s="12" customFormat="1" x14ac:dyDescent="0.2">
      <c r="B169" s="144"/>
      <c r="D169" s="138" t="s">
        <v>124</v>
      </c>
      <c r="F169" s="146" t="s">
        <v>482</v>
      </c>
      <c r="H169" s="147">
        <v>0.95</v>
      </c>
      <c r="I169" s="397"/>
      <c r="L169" s="144"/>
      <c r="M169" s="148"/>
      <c r="N169" s="149"/>
      <c r="O169" s="149"/>
      <c r="P169" s="149"/>
      <c r="Q169" s="149"/>
      <c r="R169" s="149"/>
      <c r="S169" s="150"/>
    </row>
    <row r="170" spans="1:105" s="2" customFormat="1" ht="16.5" customHeight="1" x14ac:dyDescent="0.2">
      <c r="A170" s="255"/>
      <c r="B170" s="120"/>
      <c r="C170" s="121"/>
      <c r="D170" s="121" t="s">
        <v>121</v>
      </c>
      <c r="E170" s="122" t="s">
        <v>198</v>
      </c>
      <c r="F170" s="123" t="s">
        <v>400</v>
      </c>
      <c r="G170" s="124" t="s">
        <v>127</v>
      </c>
      <c r="H170" s="125">
        <v>21</v>
      </c>
      <c r="I170" s="126"/>
      <c r="J170" s="126">
        <f>ROUND(I170*H170,2)</f>
        <v>0</v>
      </c>
      <c r="K170" s="198" t="s">
        <v>330</v>
      </c>
      <c r="L170" s="28"/>
      <c r="M170" s="127" t="s">
        <v>3</v>
      </c>
      <c r="N170" s="129">
        <v>0.124</v>
      </c>
      <c r="O170" s="129">
        <f>N170*H170</f>
        <v>2.6040000000000001</v>
      </c>
      <c r="P170" s="129">
        <v>0</v>
      </c>
      <c r="Q170" s="129">
        <f>P170*H170</f>
        <v>0</v>
      </c>
      <c r="R170" s="129">
        <v>0</v>
      </c>
      <c r="S170" s="130">
        <f>R170*H170</f>
        <v>0</v>
      </c>
      <c r="T170" s="255"/>
      <c r="U170" s="255"/>
      <c r="V170" s="255"/>
      <c r="W170" s="255"/>
      <c r="X170" s="255"/>
      <c r="Y170" s="255"/>
      <c r="Z170" s="255"/>
      <c r="AA170" s="255"/>
      <c r="AB170" s="255"/>
      <c r="AC170" s="255"/>
      <c r="AD170" s="255"/>
    </row>
    <row r="171" spans="1:105" s="2" customFormat="1" x14ac:dyDescent="0.2">
      <c r="A171" s="255"/>
      <c r="B171" s="28"/>
      <c r="C171" s="255"/>
      <c r="D171" s="133" t="s">
        <v>123</v>
      </c>
      <c r="E171" s="255"/>
      <c r="F171" s="134" t="s">
        <v>199</v>
      </c>
      <c r="G171" s="255"/>
      <c r="H171" s="255"/>
      <c r="I171" s="394"/>
      <c r="J171" s="255"/>
      <c r="K171" s="255"/>
      <c r="L171" s="28"/>
      <c r="M171" s="135"/>
      <c r="N171" s="48"/>
      <c r="O171" s="48"/>
      <c r="P171" s="48"/>
      <c r="Q171" s="48"/>
      <c r="R171" s="48"/>
      <c r="S171" s="49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</row>
    <row r="172" spans="1:105" s="2" customFormat="1" ht="24.2" customHeight="1" x14ac:dyDescent="0.2">
      <c r="A172" s="255"/>
      <c r="B172" s="120"/>
      <c r="C172" s="121"/>
      <c r="D172" s="121" t="s">
        <v>121</v>
      </c>
      <c r="E172" s="122" t="s">
        <v>200</v>
      </c>
      <c r="F172" s="123" t="s">
        <v>283</v>
      </c>
      <c r="G172" s="124" t="s">
        <v>127</v>
      </c>
      <c r="H172" s="125">
        <v>21</v>
      </c>
      <c r="I172" s="126"/>
      <c r="J172" s="126">
        <f>ROUND(I172*H172,2)</f>
        <v>0</v>
      </c>
      <c r="K172" s="198" t="s">
        <v>330</v>
      </c>
      <c r="L172" s="28"/>
      <c r="M172" s="127" t="s">
        <v>3</v>
      </c>
      <c r="N172" s="129">
        <v>0.14099999999999999</v>
      </c>
      <c r="O172" s="129">
        <f>N172*H172</f>
        <v>2.9609999999999999</v>
      </c>
      <c r="P172" s="129">
        <v>0</v>
      </c>
      <c r="Q172" s="129">
        <f>P172*H172</f>
        <v>0</v>
      </c>
      <c r="R172" s="129">
        <v>0</v>
      </c>
      <c r="S172" s="130">
        <f>R172*H172</f>
        <v>0</v>
      </c>
      <c r="T172" s="255"/>
      <c r="U172" s="255"/>
      <c r="V172" s="255"/>
      <c r="W172" s="255"/>
      <c r="X172" s="255"/>
      <c r="Y172" s="255"/>
      <c r="Z172" s="255"/>
      <c r="AA172" s="255"/>
      <c r="AB172" s="255"/>
      <c r="AC172" s="255"/>
      <c r="AD172" s="255"/>
    </row>
    <row r="173" spans="1:105" s="2" customFormat="1" x14ac:dyDescent="0.2">
      <c r="A173" s="255"/>
      <c r="B173" s="28"/>
      <c r="C173" s="255"/>
      <c r="D173" s="133" t="s">
        <v>123</v>
      </c>
      <c r="E173" s="255"/>
      <c r="F173" s="134" t="s">
        <v>201</v>
      </c>
      <c r="G173" s="255"/>
      <c r="H173" s="255"/>
      <c r="I173" s="394"/>
      <c r="J173" s="255"/>
      <c r="K173" s="255"/>
      <c r="L173" s="28"/>
      <c r="M173" s="135"/>
      <c r="N173" s="48"/>
      <c r="O173" s="48"/>
      <c r="P173" s="48"/>
      <c r="Q173" s="48"/>
      <c r="R173" s="48"/>
      <c r="S173" s="49"/>
      <c r="T173" s="255"/>
      <c r="U173" s="255"/>
      <c r="V173" s="255"/>
      <c r="W173" s="255"/>
      <c r="X173" s="255"/>
      <c r="Y173" s="255"/>
      <c r="Z173" s="255"/>
      <c r="AA173" s="255"/>
      <c r="AB173" s="255"/>
      <c r="AC173" s="255"/>
      <c r="AD173" s="255"/>
    </row>
    <row r="174" spans="1:105" s="2" customFormat="1" ht="24.2" customHeight="1" x14ac:dyDescent="0.2">
      <c r="A174" s="255"/>
      <c r="B174" s="120"/>
      <c r="C174" s="121"/>
      <c r="D174" s="121" t="s">
        <v>121</v>
      </c>
      <c r="E174" s="122" t="s">
        <v>285</v>
      </c>
      <c r="F174" s="123" t="s">
        <v>284</v>
      </c>
      <c r="G174" s="124" t="s">
        <v>127</v>
      </c>
      <c r="H174" s="125">
        <v>21</v>
      </c>
      <c r="I174" s="126"/>
      <c r="J174" s="126">
        <f>ROUND(I174*H174,2)</f>
        <v>0</v>
      </c>
      <c r="K174" s="198" t="s">
        <v>330</v>
      </c>
      <c r="L174" s="28"/>
      <c r="M174" s="127" t="s">
        <v>3</v>
      </c>
      <c r="N174" s="129">
        <v>9.5000000000000001E-2</v>
      </c>
      <c r="O174" s="129">
        <f>N174*H174</f>
        <v>1.9950000000000001</v>
      </c>
      <c r="P174" s="129">
        <v>0</v>
      </c>
      <c r="Q174" s="129">
        <f>P174*H174</f>
        <v>0</v>
      </c>
      <c r="R174" s="129">
        <v>0</v>
      </c>
      <c r="S174" s="130">
        <f>R174*H174</f>
        <v>0</v>
      </c>
      <c r="T174" s="255"/>
      <c r="U174" s="255"/>
      <c r="V174" s="255"/>
      <c r="W174" s="255"/>
      <c r="X174" s="255"/>
      <c r="Y174" s="255"/>
      <c r="Z174" s="255"/>
      <c r="AA174" s="255"/>
      <c r="AB174" s="255"/>
      <c r="AC174" s="255"/>
      <c r="AD174" s="255"/>
    </row>
    <row r="175" spans="1:105" s="2" customFormat="1" x14ac:dyDescent="0.2">
      <c r="A175" s="255"/>
      <c r="B175" s="28"/>
      <c r="C175" s="255"/>
      <c r="D175" s="133" t="s">
        <v>123</v>
      </c>
      <c r="E175" s="255"/>
      <c r="F175" s="134" t="s">
        <v>202</v>
      </c>
      <c r="G175" s="255"/>
      <c r="H175" s="255"/>
      <c r="I175" s="394"/>
      <c r="J175" s="255"/>
      <c r="K175" s="255"/>
      <c r="L175" s="28"/>
      <c r="M175" s="135"/>
      <c r="N175" s="48"/>
      <c r="O175" s="48"/>
      <c r="P175" s="48"/>
      <c r="Q175" s="48"/>
      <c r="R175" s="48"/>
      <c r="S175" s="49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55"/>
      <c r="AD175" s="255"/>
    </row>
    <row r="176" spans="1:105" s="2" customFormat="1" ht="16.5" customHeight="1" x14ac:dyDescent="0.2">
      <c r="A176" s="255"/>
      <c r="B176" s="120"/>
      <c r="C176" s="159"/>
      <c r="D176" s="159" t="s">
        <v>147</v>
      </c>
      <c r="E176" s="160" t="s">
        <v>401</v>
      </c>
      <c r="F176" s="161" t="s">
        <v>402</v>
      </c>
      <c r="G176" s="162" t="s">
        <v>127</v>
      </c>
      <c r="H176" s="163">
        <v>21</v>
      </c>
      <c r="I176" s="164"/>
      <c r="J176" s="164">
        <f t="shared" ref="J176:J177" si="11">ROUND(I176*H176,2)</f>
        <v>0</v>
      </c>
      <c r="K176" s="161" t="s">
        <v>126</v>
      </c>
      <c r="L176" s="165"/>
      <c r="M176" s="166" t="s">
        <v>3</v>
      </c>
      <c r="N176" s="129">
        <v>0</v>
      </c>
      <c r="O176" s="129">
        <f t="shared" ref="O176:O177" si="12">N176*H176</f>
        <v>0</v>
      </c>
      <c r="P176" s="129">
        <v>0.01</v>
      </c>
      <c r="Q176" s="129">
        <f t="shared" ref="Q176:Q177" si="13">P176*H176</f>
        <v>0.21</v>
      </c>
      <c r="R176" s="129">
        <v>0</v>
      </c>
      <c r="S176" s="130">
        <f t="shared" ref="S176:S177" si="14">R176*H176</f>
        <v>0</v>
      </c>
      <c r="T176" s="255"/>
      <c r="U176" s="255"/>
      <c r="V176" s="255"/>
      <c r="W176" s="255"/>
      <c r="X176" s="255"/>
      <c r="Y176" s="255"/>
      <c r="Z176" s="255"/>
      <c r="AA176" s="255"/>
      <c r="AB176" s="255"/>
      <c r="AC176" s="255"/>
      <c r="AD176" s="255"/>
    </row>
    <row r="177" spans="1:30" s="2" customFormat="1" ht="24.2" customHeight="1" x14ac:dyDescent="0.2">
      <c r="A177" s="255"/>
      <c r="B177" s="120"/>
      <c r="C177" s="121"/>
      <c r="D177" s="121" t="s">
        <v>121</v>
      </c>
      <c r="E177" s="122" t="s">
        <v>161</v>
      </c>
      <c r="F177" s="123" t="s">
        <v>162</v>
      </c>
      <c r="G177" s="124" t="s">
        <v>133</v>
      </c>
      <c r="H177" s="125">
        <v>2.1000000000000001E-4</v>
      </c>
      <c r="I177" s="126"/>
      <c r="J177" s="126">
        <f t="shared" si="11"/>
        <v>0</v>
      </c>
      <c r="K177" s="198" t="s">
        <v>330</v>
      </c>
      <c r="L177" s="28"/>
      <c r="M177" s="127" t="s">
        <v>3</v>
      </c>
      <c r="N177" s="129">
        <v>94.286000000000001</v>
      </c>
      <c r="O177" s="129">
        <f t="shared" si="12"/>
        <v>1.9800060000000001E-2</v>
      </c>
      <c r="P177" s="129">
        <v>0</v>
      </c>
      <c r="Q177" s="129">
        <f t="shared" si="13"/>
        <v>0</v>
      </c>
      <c r="R177" s="129">
        <v>0</v>
      </c>
      <c r="S177" s="130">
        <f t="shared" si="14"/>
        <v>0</v>
      </c>
      <c r="T177" s="255"/>
      <c r="U177" s="255"/>
      <c r="V177" s="255"/>
      <c r="W177" s="255"/>
      <c r="X177" s="255"/>
      <c r="Y177" s="255"/>
      <c r="Z177" s="255"/>
      <c r="AA177" s="255"/>
      <c r="AB177" s="255"/>
      <c r="AC177" s="255"/>
      <c r="AD177" s="255"/>
    </row>
    <row r="178" spans="1:30" s="2" customFormat="1" x14ac:dyDescent="0.2">
      <c r="A178" s="255"/>
      <c r="B178" s="28"/>
      <c r="C178" s="255"/>
      <c r="D178" s="133" t="s">
        <v>123</v>
      </c>
      <c r="E178" s="255"/>
      <c r="F178" s="134" t="s">
        <v>163</v>
      </c>
      <c r="G178" s="255"/>
      <c r="H178" s="255"/>
      <c r="I178" s="394"/>
      <c r="J178" s="255"/>
      <c r="K178" s="255"/>
      <c r="L178" s="28"/>
      <c r="M178" s="135"/>
      <c r="N178" s="48"/>
      <c r="O178" s="48"/>
      <c r="P178" s="48"/>
      <c r="Q178" s="48"/>
      <c r="R178" s="48"/>
      <c r="S178" s="49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55"/>
      <c r="AD178" s="255"/>
    </row>
    <row r="179" spans="1:30" s="12" customFormat="1" x14ac:dyDescent="0.2">
      <c r="B179" s="144"/>
      <c r="D179" s="138" t="s">
        <v>124</v>
      </c>
      <c r="F179" s="146" t="s">
        <v>203</v>
      </c>
      <c r="H179" s="147">
        <v>8.9999999999999993E-3</v>
      </c>
      <c r="I179" s="397"/>
      <c r="L179" s="144"/>
      <c r="M179" s="148"/>
      <c r="N179" s="149"/>
      <c r="O179" s="149"/>
      <c r="P179" s="149"/>
      <c r="Q179" s="149"/>
      <c r="R179" s="149"/>
      <c r="S179" s="150"/>
    </row>
    <row r="180" spans="1:30" s="2" customFormat="1" ht="16.5" customHeight="1" x14ac:dyDescent="0.2">
      <c r="A180" s="255"/>
      <c r="B180" s="120"/>
      <c r="C180" s="159"/>
      <c r="D180" s="159" t="s">
        <v>147</v>
      </c>
      <c r="E180" s="160" t="s">
        <v>164</v>
      </c>
      <c r="F180" s="161" t="s">
        <v>165</v>
      </c>
      <c r="G180" s="162" t="s">
        <v>149</v>
      </c>
      <c r="H180" s="163">
        <v>0.21</v>
      </c>
      <c r="I180" s="164"/>
      <c r="J180" s="164">
        <f>ROUND(I180*H180,2)</f>
        <v>0</v>
      </c>
      <c r="K180" s="161" t="s">
        <v>126</v>
      </c>
      <c r="L180" s="165"/>
      <c r="M180" s="166" t="s">
        <v>3</v>
      </c>
      <c r="N180" s="129">
        <v>0</v>
      </c>
      <c r="O180" s="129">
        <f>N180*H180</f>
        <v>0</v>
      </c>
      <c r="P180" s="129">
        <v>1E-3</v>
      </c>
      <c r="Q180" s="129">
        <f>P180*H180</f>
        <v>2.1000000000000001E-4</v>
      </c>
      <c r="R180" s="129">
        <v>0</v>
      </c>
      <c r="S180" s="130">
        <f>R180*H180</f>
        <v>0</v>
      </c>
      <c r="T180" s="255"/>
      <c r="U180" s="255"/>
      <c r="V180" s="255"/>
      <c r="W180" s="255"/>
      <c r="X180" s="255"/>
      <c r="Y180" s="255"/>
      <c r="Z180" s="255"/>
      <c r="AA180" s="255"/>
      <c r="AB180" s="255"/>
      <c r="AC180" s="255"/>
      <c r="AD180" s="255"/>
    </row>
    <row r="181" spans="1:30" s="11" customFormat="1" x14ac:dyDescent="0.2">
      <c r="B181" s="137"/>
      <c r="D181" s="138" t="s">
        <v>124</v>
      </c>
      <c r="E181" s="139" t="s">
        <v>3</v>
      </c>
      <c r="F181" s="140" t="s">
        <v>166</v>
      </c>
      <c r="H181" s="139" t="s">
        <v>3</v>
      </c>
      <c r="I181" s="393"/>
      <c r="L181" s="137"/>
      <c r="M181" s="141"/>
      <c r="N181" s="142"/>
      <c r="O181" s="142"/>
      <c r="P181" s="142"/>
      <c r="Q181" s="142"/>
      <c r="R181" s="142"/>
      <c r="S181" s="143"/>
    </row>
    <row r="182" spans="1:30" s="12" customFormat="1" x14ac:dyDescent="0.2">
      <c r="B182" s="144"/>
      <c r="D182" s="138" t="s">
        <v>124</v>
      </c>
      <c r="E182" s="145" t="s">
        <v>3</v>
      </c>
      <c r="F182" s="146" t="s">
        <v>406</v>
      </c>
      <c r="H182" s="147">
        <v>210</v>
      </c>
      <c r="I182" s="397"/>
      <c r="L182" s="144"/>
      <c r="M182" s="148"/>
      <c r="N182" s="149"/>
      <c r="O182" s="149"/>
      <c r="P182" s="149"/>
      <c r="Q182" s="149"/>
      <c r="R182" s="149"/>
      <c r="S182" s="150"/>
    </row>
    <row r="183" spans="1:30" s="2" customFormat="1" ht="16.5" customHeight="1" x14ac:dyDescent="0.2">
      <c r="A183" s="255"/>
      <c r="B183" s="120"/>
      <c r="C183" s="121"/>
      <c r="D183" s="121" t="s">
        <v>121</v>
      </c>
      <c r="E183" s="122" t="s">
        <v>185</v>
      </c>
      <c r="F183" s="123" t="s">
        <v>186</v>
      </c>
      <c r="G183" s="124" t="s">
        <v>146</v>
      </c>
      <c r="H183" s="125">
        <v>9.5</v>
      </c>
      <c r="I183" s="126"/>
      <c r="J183" s="126">
        <f>ROUND(I183*H183,2)</f>
        <v>0</v>
      </c>
      <c r="K183" s="198" t="s">
        <v>330</v>
      </c>
      <c r="L183" s="28"/>
      <c r="M183" s="127" t="s">
        <v>3</v>
      </c>
      <c r="N183" s="129">
        <v>0.113</v>
      </c>
      <c r="O183" s="129">
        <f>N183*H183</f>
        <v>1.0735000000000001</v>
      </c>
      <c r="P183" s="129">
        <v>0</v>
      </c>
      <c r="Q183" s="129">
        <f>P183*H183</f>
        <v>0</v>
      </c>
      <c r="R183" s="129">
        <v>0</v>
      </c>
      <c r="S183" s="130">
        <f>R183*H183</f>
        <v>0</v>
      </c>
      <c r="T183" s="255"/>
      <c r="U183" s="255"/>
      <c r="V183" s="255"/>
      <c r="W183" s="255"/>
      <c r="X183" s="255"/>
      <c r="Y183" s="255"/>
      <c r="Z183" s="255"/>
      <c r="AA183" s="255"/>
      <c r="AB183" s="255"/>
      <c r="AC183" s="255"/>
      <c r="AD183" s="255"/>
    </row>
    <row r="184" spans="1:30" s="2" customFormat="1" x14ac:dyDescent="0.2">
      <c r="A184" s="255"/>
      <c r="B184" s="28"/>
      <c r="C184" s="255"/>
      <c r="D184" s="133" t="s">
        <v>123</v>
      </c>
      <c r="E184" s="255"/>
      <c r="F184" s="134" t="s">
        <v>187</v>
      </c>
      <c r="G184" s="255"/>
      <c r="H184" s="255"/>
      <c r="I184" s="394"/>
      <c r="J184" s="255"/>
      <c r="K184" s="255"/>
      <c r="L184" s="28"/>
      <c r="M184" s="135"/>
      <c r="N184" s="48"/>
      <c r="O184" s="48"/>
      <c r="P184" s="48"/>
      <c r="Q184" s="48"/>
      <c r="R184" s="48"/>
      <c r="S184" s="49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55"/>
      <c r="AD184" s="255"/>
    </row>
    <row r="185" spans="1:30" s="2" customFormat="1" ht="16.5" customHeight="1" x14ac:dyDescent="0.2">
      <c r="A185" s="255"/>
      <c r="B185" s="120"/>
      <c r="C185" s="121"/>
      <c r="D185" s="121" t="s">
        <v>121</v>
      </c>
      <c r="E185" s="122" t="s">
        <v>135</v>
      </c>
      <c r="F185" s="123" t="s">
        <v>136</v>
      </c>
      <c r="G185" s="124" t="s">
        <v>129</v>
      </c>
      <c r="H185" s="125">
        <v>0.105</v>
      </c>
      <c r="I185" s="126"/>
      <c r="J185" s="126">
        <f>ROUND(I185*H185,2)</f>
        <v>0</v>
      </c>
      <c r="K185" s="198" t="s">
        <v>330</v>
      </c>
      <c r="L185" s="28"/>
      <c r="M185" s="127" t="s">
        <v>3</v>
      </c>
      <c r="N185" s="129">
        <v>1.196</v>
      </c>
      <c r="O185" s="129">
        <f>N185*H185</f>
        <v>0.12558</v>
      </c>
      <c r="P185" s="129">
        <v>0</v>
      </c>
      <c r="Q185" s="129">
        <f>P185*H185</f>
        <v>0</v>
      </c>
      <c r="R185" s="129">
        <v>0</v>
      </c>
      <c r="S185" s="130">
        <f>R185*H185</f>
        <v>0</v>
      </c>
      <c r="T185" s="255"/>
      <c r="U185" s="255"/>
      <c r="V185" s="255"/>
      <c r="W185" s="255"/>
      <c r="X185" s="255"/>
      <c r="Y185" s="255"/>
      <c r="Z185" s="255"/>
      <c r="AA185" s="255"/>
      <c r="AB185" s="255"/>
      <c r="AC185" s="255"/>
      <c r="AD185" s="255"/>
    </row>
    <row r="186" spans="1:30" s="2" customFormat="1" x14ac:dyDescent="0.2">
      <c r="A186" s="255"/>
      <c r="B186" s="28"/>
      <c r="C186" s="255"/>
      <c r="D186" s="133" t="s">
        <v>123</v>
      </c>
      <c r="E186" s="255"/>
      <c r="F186" s="134" t="s">
        <v>137</v>
      </c>
      <c r="G186" s="255"/>
      <c r="H186" s="255"/>
      <c r="I186" s="394"/>
      <c r="J186" s="255"/>
      <c r="K186" s="255"/>
      <c r="L186" s="28"/>
      <c r="M186" s="135"/>
      <c r="N186" s="48"/>
      <c r="O186" s="48"/>
      <c r="P186" s="48"/>
      <c r="Q186" s="48"/>
      <c r="R186" s="48"/>
      <c r="S186" s="49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55"/>
      <c r="AD186" s="255"/>
    </row>
    <row r="187" spans="1:30" s="2" customFormat="1" ht="19.5" x14ac:dyDescent="0.2">
      <c r="A187" s="255"/>
      <c r="B187" s="28"/>
      <c r="C187" s="255"/>
      <c r="D187" s="138" t="s">
        <v>130</v>
      </c>
      <c r="E187" s="255"/>
      <c r="F187" s="158" t="s">
        <v>138</v>
      </c>
      <c r="G187" s="255"/>
      <c r="H187" s="255"/>
      <c r="I187" s="394"/>
      <c r="J187" s="255"/>
      <c r="K187" s="255"/>
      <c r="L187" s="28"/>
      <c r="M187" s="135"/>
      <c r="N187" s="48"/>
      <c r="O187" s="48"/>
      <c r="P187" s="48"/>
      <c r="Q187" s="48"/>
      <c r="R187" s="48"/>
      <c r="S187" s="49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55"/>
      <c r="AD187" s="255"/>
    </row>
    <row r="188" spans="1:30" s="11" customFormat="1" x14ac:dyDescent="0.2">
      <c r="B188" s="137"/>
      <c r="D188" s="138" t="s">
        <v>124</v>
      </c>
      <c r="E188" s="139" t="s">
        <v>3</v>
      </c>
      <c r="F188" s="140" t="s">
        <v>204</v>
      </c>
      <c r="H188" s="139" t="s">
        <v>3</v>
      </c>
      <c r="I188" s="393"/>
      <c r="L188" s="137"/>
      <c r="M188" s="141"/>
      <c r="N188" s="142"/>
      <c r="O188" s="142"/>
      <c r="P188" s="142"/>
      <c r="Q188" s="142"/>
      <c r="R188" s="142"/>
      <c r="S188" s="143"/>
    </row>
    <row r="189" spans="1:30" s="12" customFormat="1" x14ac:dyDescent="0.2">
      <c r="B189" s="144"/>
      <c r="D189" s="138" t="s">
        <v>124</v>
      </c>
      <c r="E189" s="145" t="s">
        <v>3</v>
      </c>
      <c r="F189" s="146" t="s">
        <v>407</v>
      </c>
      <c r="H189" s="147">
        <v>0.105</v>
      </c>
      <c r="I189" s="397"/>
      <c r="L189" s="144"/>
      <c r="M189" s="148"/>
      <c r="N189" s="149"/>
      <c r="O189" s="149"/>
      <c r="P189" s="149"/>
      <c r="Q189" s="149"/>
      <c r="R189" s="149"/>
      <c r="S189" s="150"/>
    </row>
    <row r="190" spans="1:30" s="2" customFormat="1" ht="16.5" customHeight="1" x14ac:dyDescent="0.2">
      <c r="A190" s="255"/>
      <c r="B190" s="120"/>
      <c r="C190" s="121"/>
      <c r="D190" s="121" t="s">
        <v>121</v>
      </c>
      <c r="E190" s="122" t="s">
        <v>139</v>
      </c>
      <c r="F190" s="123" t="s">
        <v>140</v>
      </c>
      <c r="G190" s="124" t="s">
        <v>129</v>
      </c>
      <c r="H190" s="125">
        <v>0.105</v>
      </c>
      <c r="I190" s="126"/>
      <c r="J190" s="126">
        <f>ROUND(I190*H190,2)</f>
        <v>0</v>
      </c>
      <c r="K190" s="198" t="s">
        <v>330</v>
      </c>
      <c r="L190" s="28"/>
      <c r="M190" s="127" t="s">
        <v>3</v>
      </c>
      <c r="N190" s="129">
        <v>0.45200000000000001</v>
      </c>
      <c r="O190" s="129">
        <f>N190*H190</f>
        <v>4.7460000000000002E-2</v>
      </c>
      <c r="P190" s="129">
        <v>0</v>
      </c>
      <c r="Q190" s="129">
        <f>P190*H190</f>
        <v>0</v>
      </c>
      <c r="R190" s="129">
        <v>0</v>
      </c>
      <c r="S190" s="130">
        <f>R190*H190</f>
        <v>0</v>
      </c>
      <c r="T190" s="255"/>
      <c r="U190" s="255"/>
      <c r="V190" s="255"/>
      <c r="W190" s="255"/>
      <c r="X190" s="255"/>
      <c r="Y190" s="255"/>
      <c r="Z190" s="255"/>
      <c r="AA190" s="255"/>
      <c r="AB190" s="255"/>
      <c r="AC190" s="255"/>
      <c r="AD190" s="255"/>
    </row>
    <row r="191" spans="1:30" s="2" customFormat="1" x14ac:dyDescent="0.2">
      <c r="A191" s="255"/>
      <c r="B191" s="28"/>
      <c r="C191" s="255"/>
      <c r="D191" s="133" t="s">
        <v>123</v>
      </c>
      <c r="E191" s="255"/>
      <c r="F191" s="134" t="s">
        <v>141</v>
      </c>
      <c r="G191" s="255"/>
      <c r="H191" s="255"/>
      <c r="I191" s="394"/>
      <c r="J191" s="255"/>
      <c r="K191" s="255"/>
      <c r="L191" s="28"/>
      <c r="M191" s="135"/>
      <c r="N191" s="48"/>
      <c r="O191" s="48"/>
      <c r="P191" s="48"/>
      <c r="Q191" s="48"/>
      <c r="R191" s="48"/>
      <c r="S191" s="49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55"/>
      <c r="AD191" s="255"/>
    </row>
    <row r="192" spans="1:30" s="2" customFormat="1" ht="16.5" customHeight="1" x14ac:dyDescent="0.2">
      <c r="A192" s="255"/>
      <c r="B192" s="120"/>
      <c r="C192" s="121"/>
      <c r="D192" s="121" t="s">
        <v>121</v>
      </c>
      <c r="E192" s="122" t="s">
        <v>142</v>
      </c>
      <c r="F192" s="123" t="s">
        <v>143</v>
      </c>
      <c r="G192" s="124" t="s">
        <v>129</v>
      </c>
      <c r="H192" s="125">
        <v>1.9950000000000001</v>
      </c>
      <c r="I192" s="126"/>
      <c r="J192" s="126">
        <f>ROUND(I192*H192,2)</f>
        <v>0</v>
      </c>
      <c r="K192" s="198" t="s">
        <v>330</v>
      </c>
      <c r="L192" s="28"/>
      <c r="M192" s="127" t="s">
        <v>3</v>
      </c>
      <c r="N192" s="129">
        <v>2.8000000000000001E-2</v>
      </c>
      <c r="O192" s="129">
        <f>N192*H192</f>
        <v>5.5860000000000007E-2</v>
      </c>
      <c r="P192" s="129">
        <v>0</v>
      </c>
      <c r="Q192" s="129">
        <f>P192*H192</f>
        <v>0</v>
      </c>
      <c r="R192" s="129">
        <v>0</v>
      </c>
      <c r="S192" s="130">
        <f>R192*H192</f>
        <v>0</v>
      </c>
      <c r="T192" s="255"/>
      <c r="U192" s="255"/>
      <c r="V192" s="255"/>
      <c r="W192" s="255"/>
      <c r="X192" s="255"/>
      <c r="Y192" s="255"/>
      <c r="Z192" s="255"/>
      <c r="AA192" s="255"/>
      <c r="AB192" s="255"/>
      <c r="AC192" s="255"/>
      <c r="AD192" s="255"/>
    </row>
    <row r="193" spans="1:105" s="2" customFormat="1" x14ac:dyDescent="0.2">
      <c r="A193" s="255"/>
      <c r="B193" s="28"/>
      <c r="C193" s="255"/>
      <c r="D193" s="133" t="s">
        <v>123</v>
      </c>
      <c r="E193" s="255"/>
      <c r="F193" s="134" t="s">
        <v>144</v>
      </c>
      <c r="G193" s="255"/>
      <c r="H193" s="255"/>
      <c r="I193" s="394"/>
      <c r="J193" s="255"/>
      <c r="K193" s="255"/>
      <c r="L193" s="28"/>
      <c r="M193" s="135"/>
      <c r="N193" s="48"/>
      <c r="O193" s="48"/>
      <c r="P193" s="48"/>
      <c r="Q193" s="48"/>
      <c r="R193" s="48"/>
      <c r="S193" s="49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55"/>
      <c r="AD193" s="255"/>
    </row>
    <row r="194" spans="1:105" s="12" customFormat="1" x14ac:dyDescent="0.2">
      <c r="B194" s="144"/>
      <c r="D194" s="138" t="s">
        <v>124</v>
      </c>
      <c r="F194" s="146" t="s">
        <v>408</v>
      </c>
      <c r="H194" s="147">
        <v>1.9950000000000001</v>
      </c>
      <c r="I194" s="397"/>
      <c r="L194" s="144"/>
      <c r="M194" s="148"/>
      <c r="N194" s="149"/>
      <c r="O194" s="149"/>
      <c r="P194" s="149"/>
      <c r="Q194" s="149"/>
      <c r="R194" s="149"/>
      <c r="S194" s="150"/>
    </row>
    <row r="195" spans="1:105" s="2" customFormat="1" ht="21.75" customHeight="1" x14ac:dyDescent="0.2">
      <c r="A195" s="255"/>
      <c r="B195" s="120"/>
      <c r="C195" s="121"/>
      <c r="D195" s="121" t="s">
        <v>121</v>
      </c>
      <c r="E195" s="122" t="s">
        <v>150</v>
      </c>
      <c r="F195" s="123" t="s">
        <v>151</v>
      </c>
      <c r="G195" s="124" t="s">
        <v>133</v>
      </c>
      <c r="H195" s="125">
        <v>0.1</v>
      </c>
      <c r="I195" s="126"/>
      <c r="J195" s="126">
        <f>ROUND(I195*H195,2)</f>
        <v>0</v>
      </c>
      <c r="K195" s="198" t="s">
        <v>330</v>
      </c>
      <c r="L195" s="28"/>
      <c r="M195" s="127" t="s">
        <v>3</v>
      </c>
      <c r="N195" s="129">
        <v>3.53</v>
      </c>
      <c r="O195" s="129">
        <f>N195*H195</f>
        <v>0.35299999999999998</v>
      </c>
      <c r="P195" s="129">
        <v>0</v>
      </c>
      <c r="Q195" s="129">
        <f>P195*H195</f>
        <v>0</v>
      </c>
      <c r="R195" s="129">
        <v>0</v>
      </c>
      <c r="S195" s="130">
        <f>R195*H195</f>
        <v>0</v>
      </c>
      <c r="T195" s="255"/>
      <c r="U195" s="255"/>
      <c r="V195" s="255"/>
      <c r="W195" s="255"/>
      <c r="X195" s="255"/>
      <c r="Y195" s="255"/>
      <c r="Z195" s="255"/>
      <c r="AA195" s="255"/>
      <c r="AB195" s="255"/>
      <c r="AC195" s="255"/>
      <c r="AD195" s="255"/>
    </row>
    <row r="196" spans="1:105" s="2" customFormat="1" x14ac:dyDescent="0.2">
      <c r="A196" s="255"/>
      <c r="B196" s="28"/>
      <c r="C196" s="255"/>
      <c r="D196" s="133" t="s">
        <v>123</v>
      </c>
      <c r="E196" s="255"/>
      <c r="F196" s="134" t="s">
        <v>152</v>
      </c>
      <c r="G196" s="255"/>
      <c r="H196" s="255"/>
      <c r="I196" s="394"/>
      <c r="J196" s="255"/>
      <c r="K196" s="255"/>
      <c r="L196" s="28"/>
      <c r="M196" s="135"/>
      <c r="N196" s="48"/>
      <c r="O196" s="48"/>
      <c r="P196" s="48"/>
      <c r="Q196" s="48"/>
      <c r="R196" s="48"/>
      <c r="S196" s="49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55"/>
      <c r="AD196" s="255"/>
    </row>
    <row r="197" spans="1:105" s="189" customFormat="1" ht="24" customHeight="1" x14ac:dyDescent="0.2">
      <c r="A197" s="176"/>
      <c r="B197" s="219"/>
      <c r="C197" s="192"/>
      <c r="D197" s="193" t="s">
        <v>121</v>
      </c>
      <c r="E197" s="194" t="s">
        <v>131</v>
      </c>
      <c r="F197" s="194" t="s">
        <v>265</v>
      </c>
      <c r="G197" s="195" t="s">
        <v>133</v>
      </c>
      <c r="H197" s="196">
        <v>0.2</v>
      </c>
      <c r="I197" s="392"/>
      <c r="J197" s="197">
        <f t="shared" ref="J197" si="15">ROUND(I197*H197,2)</f>
        <v>0</v>
      </c>
      <c r="K197" s="198" t="s">
        <v>330</v>
      </c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4"/>
      <c r="AF197" s="184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8"/>
    </row>
    <row r="198" spans="1:105" s="2" customFormat="1" ht="18.75" customHeight="1" x14ac:dyDescent="0.2">
      <c r="A198" s="258"/>
      <c r="B198" s="28"/>
      <c r="C198" s="258"/>
      <c r="D198" s="138" t="s">
        <v>130</v>
      </c>
      <c r="E198" s="258"/>
      <c r="F198" s="158" t="s">
        <v>268</v>
      </c>
      <c r="G198" s="258"/>
      <c r="H198" s="258"/>
      <c r="I198" s="394"/>
      <c r="J198" s="258"/>
      <c r="K198" s="258"/>
      <c r="L198" s="28"/>
      <c r="M198" s="135"/>
      <c r="N198" s="171"/>
      <c r="O198" s="171"/>
      <c r="P198" s="171"/>
      <c r="Q198" s="171"/>
      <c r="R198" s="171"/>
      <c r="S198" s="49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</row>
    <row r="199" spans="1:105" s="10" customFormat="1" ht="25.9" customHeight="1" x14ac:dyDescent="0.2">
      <c r="B199" s="110"/>
      <c r="D199" s="111" t="s">
        <v>63</v>
      </c>
      <c r="E199" s="112" t="s">
        <v>63</v>
      </c>
      <c r="F199" s="217" t="s">
        <v>409</v>
      </c>
      <c r="I199" s="396"/>
      <c r="J199" s="113">
        <f>SUM(J200:J226)</f>
        <v>0</v>
      </c>
      <c r="L199" s="110"/>
      <c r="M199" s="114"/>
      <c r="N199" s="115"/>
      <c r="O199" s="116">
        <f>SUM(O209:O213)</f>
        <v>135.375</v>
      </c>
      <c r="P199" s="115"/>
      <c r="Q199" s="116">
        <f>SUM(Q209:Q213)</f>
        <v>3.4200000000000001E-2</v>
      </c>
      <c r="R199" s="115"/>
      <c r="S199" s="117">
        <f>SUM(S209:S213)</f>
        <v>0</v>
      </c>
    </row>
    <row r="200" spans="1:105" s="189" customFormat="1" ht="24.2" customHeight="1" x14ac:dyDescent="0.2">
      <c r="A200" s="176"/>
      <c r="B200" s="190"/>
      <c r="C200" s="192"/>
      <c r="D200" s="193" t="s">
        <v>121</v>
      </c>
      <c r="E200" s="194" t="s">
        <v>267</v>
      </c>
      <c r="F200" s="194" t="s">
        <v>266</v>
      </c>
      <c r="G200" s="191" t="s">
        <v>146</v>
      </c>
      <c r="H200" s="196">
        <v>1140</v>
      </c>
      <c r="I200" s="392"/>
      <c r="J200" s="197">
        <f>ROUND(I200*H200,2)</f>
        <v>0</v>
      </c>
      <c r="K200" s="198" t="s">
        <v>330</v>
      </c>
      <c r="L200" s="177"/>
      <c r="M200" s="178"/>
      <c r="N200" s="180">
        <v>0.05</v>
      </c>
      <c r="O200" s="180">
        <f>N200*H200</f>
        <v>57</v>
      </c>
      <c r="P200" s="180">
        <v>0</v>
      </c>
      <c r="Q200" s="180">
        <f>P200*H200</f>
        <v>0</v>
      </c>
      <c r="R200" s="180">
        <v>0</v>
      </c>
      <c r="S200" s="181">
        <f>R200*H200</f>
        <v>0</v>
      </c>
      <c r="T200" s="182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4"/>
      <c r="BL200" s="184"/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4"/>
      <c r="CO200" s="184"/>
      <c r="CP200" s="184"/>
      <c r="CQ200" s="184"/>
      <c r="CR200" s="184"/>
      <c r="CS200" s="184"/>
      <c r="CT200" s="184"/>
      <c r="CU200" s="184"/>
      <c r="CV200" s="184"/>
      <c r="CW200" s="184"/>
      <c r="CX200" s="184"/>
      <c r="CY200" s="184"/>
      <c r="CZ200" s="184"/>
      <c r="DA200" s="188"/>
    </row>
    <row r="201" spans="1:105" s="11" customFormat="1" x14ac:dyDescent="0.2">
      <c r="B201" s="137"/>
      <c r="D201" s="138" t="s">
        <v>124</v>
      </c>
      <c r="E201" s="139" t="s">
        <v>3</v>
      </c>
      <c r="F201" s="140" t="s">
        <v>413</v>
      </c>
      <c r="H201" s="139" t="s">
        <v>3</v>
      </c>
      <c r="I201" s="393"/>
      <c r="L201" s="137"/>
      <c r="M201" s="141"/>
      <c r="N201" s="142"/>
      <c r="O201" s="142"/>
      <c r="P201" s="142"/>
      <c r="Q201" s="142"/>
      <c r="R201" s="142"/>
      <c r="S201" s="143"/>
    </row>
    <row r="202" spans="1:105" s="2" customFormat="1" ht="16.5" customHeight="1" x14ac:dyDescent="0.2">
      <c r="A202" s="259"/>
      <c r="B202" s="120"/>
      <c r="C202" s="121"/>
      <c r="D202" s="121" t="s">
        <v>121</v>
      </c>
      <c r="E202" s="122" t="s">
        <v>422</v>
      </c>
      <c r="F202" s="123" t="s">
        <v>421</v>
      </c>
      <c r="G202" s="124" t="s">
        <v>146</v>
      </c>
      <c r="H202" s="125">
        <v>1140</v>
      </c>
      <c r="I202" s="126"/>
      <c r="J202" s="126">
        <f>ROUND(I202*H202,2)</f>
        <v>0</v>
      </c>
      <c r="K202" s="198" t="s">
        <v>330</v>
      </c>
      <c r="L202" s="28"/>
      <c r="M202" s="127" t="s">
        <v>3</v>
      </c>
      <c r="N202" s="129">
        <v>0.124</v>
      </c>
      <c r="O202" s="129">
        <f>N202*H202</f>
        <v>141.35999999999999</v>
      </c>
      <c r="P202" s="129">
        <v>0</v>
      </c>
      <c r="Q202" s="129">
        <f>P202*H202</f>
        <v>0</v>
      </c>
      <c r="R202" s="129">
        <v>0</v>
      </c>
      <c r="S202" s="130">
        <f>R202*H202</f>
        <v>0</v>
      </c>
      <c r="T202" s="259"/>
      <c r="U202" s="259"/>
      <c r="V202" s="259"/>
      <c r="W202" s="259"/>
      <c r="X202" s="259"/>
      <c r="Y202" s="259"/>
      <c r="Z202" s="259"/>
      <c r="AA202" s="259"/>
      <c r="AB202" s="259"/>
      <c r="AC202" s="259"/>
      <c r="AD202" s="259"/>
    </row>
    <row r="203" spans="1:105" s="2" customFormat="1" ht="16.5" customHeight="1" x14ac:dyDescent="0.2">
      <c r="A203" s="259"/>
      <c r="B203" s="120"/>
      <c r="C203" s="121" t="s">
        <v>425</v>
      </c>
      <c r="D203" s="121" t="s">
        <v>121</v>
      </c>
      <c r="E203" s="122" t="s">
        <v>426</v>
      </c>
      <c r="F203" s="123" t="s">
        <v>427</v>
      </c>
      <c r="G203" s="124" t="s">
        <v>146</v>
      </c>
      <c r="H203" s="125">
        <v>1140</v>
      </c>
      <c r="I203" s="126"/>
      <c r="J203" s="126">
        <f>ROUND(I203*H203,2)</f>
        <v>0</v>
      </c>
      <c r="K203" s="198" t="s">
        <v>330</v>
      </c>
      <c r="L203" s="28"/>
      <c r="M203" s="127" t="s">
        <v>3</v>
      </c>
      <c r="N203" s="173" t="s">
        <v>35</v>
      </c>
      <c r="O203" s="174">
        <v>7.3999999999999996E-2</v>
      </c>
      <c r="P203" s="174">
        <f>O203*H203</f>
        <v>84.36</v>
      </c>
      <c r="Q203" s="174">
        <v>0</v>
      </c>
      <c r="R203" s="174">
        <f>Q203*H203</f>
        <v>0</v>
      </c>
      <c r="S203" s="174">
        <v>0</v>
      </c>
      <c r="T203" s="130">
        <f>S203*H203</f>
        <v>0</v>
      </c>
      <c r="U203" s="259"/>
      <c r="V203" s="259"/>
      <c r="W203" s="259"/>
      <c r="X203" s="259"/>
      <c r="Y203" s="259"/>
      <c r="Z203" s="259"/>
      <c r="AA203" s="259"/>
      <c r="AB203" s="259"/>
      <c r="AC203" s="259"/>
      <c r="AD203" s="259"/>
      <c r="AE203" s="259"/>
      <c r="AR203" s="131" t="s">
        <v>122</v>
      </c>
      <c r="AT203" s="131" t="s">
        <v>121</v>
      </c>
      <c r="AU203" s="131" t="s">
        <v>68</v>
      </c>
      <c r="AY203" s="15" t="s">
        <v>120</v>
      </c>
      <c r="BE203" s="132">
        <f>IF(N203="základní",J203,0)</f>
        <v>0</v>
      </c>
      <c r="BF203" s="132">
        <f>IF(N203="snížená",J203,0)</f>
        <v>0</v>
      </c>
      <c r="BG203" s="132">
        <f>IF(N203="zákl. přenesená",J203,0)</f>
        <v>0</v>
      </c>
      <c r="BH203" s="132">
        <f>IF(N203="sníž. přenesená",J203,0)</f>
        <v>0</v>
      </c>
      <c r="BI203" s="132">
        <f>IF(N203="nulová",J203,0)</f>
        <v>0</v>
      </c>
      <c r="BJ203" s="15" t="s">
        <v>68</v>
      </c>
      <c r="BK203" s="132">
        <f>ROUND(I203*H203,2)</f>
        <v>0</v>
      </c>
      <c r="BL203" s="15" t="s">
        <v>122</v>
      </c>
      <c r="BM203" s="131" t="s">
        <v>428</v>
      </c>
    </row>
    <row r="204" spans="1:105" s="2" customFormat="1" ht="9.75" customHeight="1" x14ac:dyDescent="0.2">
      <c r="A204" s="259"/>
      <c r="B204" s="120"/>
      <c r="C204" s="121"/>
      <c r="D204" s="121"/>
      <c r="E204" s="122"/>
      <c r="F204" s="140" t="s">
        <v>429</v>
      </c>
      <c r="G204" s="124"/>
      <c r="H204" s="125"/>
      <c r="I204" s="126"/>
      <c r="J204" s="126"/>
      <c r="K204" s="123"/>
      <c r="L204" s="28"/>
      <c r="M204" s="127"/>
      <c r="N204" s="174"/>
      <c r="O204" s="174"/>
      <c r="P204" s="174"/>
      <c r="Q204" s="174"/>
      <c r="R204" s="174"/>
      <c r="S204" s="130"/>
      <c r="T204" s="259"/>
      <c r="U204" s="259"/>
      <c r="V204" s="259"/>
      <c r="W204" s="259"/>
      <c r="X204" s="259"/>
      <c r="Y204" s="259"/>
      <c r="Z204" s="259"/>
      <c r="AA204" s="259"/>
      <c r="AB204" s="259"/>
      <c r="AC204" s="259"/>
      <c r="AD204" s="259"/>
    </row>
    <row r="205" spans="1:105" s="2" customFormat="1" ht="16.5" customHeight="1" x14ac:dyDescent="0.2">
      <c r="A205" s="259"/>
      <c r="B205" s="120"/>
      <c r="C205" s="159"/>
      <c r="D205" s="159" t="s">
        <v>147</v>
      </c>
      <c r="E205" s="160"/>
      <c r="F205" s="161" t="s">
        <v>430</v>
      </c>
      <c r="G205" s="162" t="s">
        <v>149</v>
      </c>
      <c r="H205" s="163">
        <v>34.200000000000003</v>
      </c>
      <c r="I205" s="164"/>
      <c r="J205" s="164">
        <f>ROUND(I205*H205,2)</f>
        <v>0</v>
      </c>
      <c r="K205" s="161" t="s">
        <v>126</v>
      </c>
      <c r="L205" s="165"/>
      <c r="M205" s="166" t="s">
        <v>3</v>
      </c>
      <c r="N205" s="174">
        <v>0</v>
      </c>
      <c r="O205" s="174">
        <f>N205*H205</f>
        <v>0</v>
      </c>
      <c r="P205" s="174">
        <v>1E-3</v>
      </c>
      <c r="Q205" s="174">
        <f>P205*H205</f>
        <v>3.4200000000000001E-2</v>
      </c>
      <c r="R205" s="174">
        <v>0</v>
      </c>
      <c r="S205" s="130">
        <f>R205*H205</f>
        <v>0</v>
      </c>
      <c r="T205" s="259"/>
      <c r="U205" s="259"/>
      <c r="V205" s="259"/>
      <c r="W205" s="259"/>
      <c r="X205" s="259"/>
      <c r="Y205" s="259"/>
      <c r="Z205" s="259"/>
      <c r="AA205" s="259"/>
      <c r="AB205" s="259"/>
      <c r="AC205" s="259"/>
      <c r="AD205" s="259"/>
    </row>
    <row r="206" spans="1:105" s="2" customFormat="1" ht="9.75" customHeight="1" x14ac:dyDescent="0.2">
      <c r="A206" s="259"/>
      <c r="B206" s="120"/>
      <c r="C206" s="121"/>
      <c r="D206" s="121"/>
      <c r="E206" s="122"/>
      <c r="F206" s="140" t="s">
        <v>431</v>
      </c>
      <c r="G206" s="124"/>
      <c r="H206" s="125"/>
      <c r="I206" s="126"/>
      <c r="J206" s="126"/>
      <c r="K206" s="123"/>
      <c r="L206" s="28"/>
      <c r="M206" s="127"/>
      <c r="N206" s="174"/>
      <c r="O206" s="174"/>
      <c r="P206" s="174"/>
      <c r="Q206" s="174"/>
      <c r="R206" s="174"/>
      <c r="S206" s="130"/>
      <c r="T206" s="259"/>
      <c r="U206" s="259"/>
      <c r="V206" s="259"/>
      <c r="W206" s="259"/>
      <c r="X206" s="259"/>
      <c r="Y206" s="259"/>
      <c r="Z206" s="259"/>
      <c r="AA206" s="259"/>
      <c r="AB206" s="259"/>
      <c r="AC206" s="259"/>
      <c r="AD206" s="259"/>
    </row>
    <row r="207" spans="1:105" s="2" customFormat="1" ht="16.5" customHeight="1" x14ac:dyDescent="0.2">
      <c r="A207" s="259"/>
      <c r="B207" s="120"/>
      <c r="C207" s="121"/>
      <c r="D207" s="121" t="s">
        <v>121</v>
      </c>
      <c r="E207" s="122" t="s">
        <v>415</v>
      </c>
      <c r="F207" s="123" t="s">
        <v>414</v>
      </c>
      <c r="G207" s="124" t="s">
        <v>146</v>
      </c>
      <c r="H207" s="125">
        <v>855</v>
      </c>
      <c r="I207" s="126"/>
      <c r="J207" s="126">
        <f>ROUND(I207*H207,2)</f>
        <v>0</v>
      </c>
      <c r="K207" s="198" t="s">
        <v>330</v>
      </c>
      <c r="L207" s="28"/>
      <c r="M207" s="127" t="s">
        <v>3</v>
      </c>
      <c r="N207" s="129">
        <v>0.124</v>
      </c>
      <c r="O207" s="129">
        <f>N207*H207</f>
        <v>106.02</v>
      </c>
      <c r="P207" s="129">
        <v>0</v>
      </c>
      <c r="Q207" s="129">
        <f>P207*H207</f>
        <v>0</v>
      </c>
      <c r="R207" s="129">
        <v>0</v>
      </c>
      <c r="S207" s="130">
        <f>R207*H207</f>
        <v>0</v>
      </c>
      <c r="T207" s="259"/>
      <c r="U207" s="259"/>
      <c r="V207" s="259"/>
      <c r="W207" s="259"/>
      <c r="X207" s="259"/>
      <c r="Y207" s="259"/>
      <c r="Z207" s="259"/>
      <c r="AA207" s="259"/>
      <c r="AB207" s="259"/>
      <c r="AC207" s="259"/>
      <c r="AD207" s="259"/>
    </row>
    <row r="208" spans="1:105" s="2" customFormat="1" ht="9.75" customHeight="1" x14ac:dyDescent="0.2">
      <c r="A208" s="259"/>
      <c r="B208" s="120"/>
      <c r="C208" s="121"/>
      <c r="D208" s="121"/>
      <c r="E208" s="122"/>
      <c r="F208" s="140" t="s">
        <v>416</v>
      </c>
      <c r="G208" s="124"/>
      <c r="H208" s="125"/>
      <c r="I208" s="126"/>
      <c r="J208" s="126"/>
      <c r="K208" s="123"/>
      <c r="L208" s="28"/>
      <c r="M208" s="127"/>
      <c r="N208" s="174"/>
      <c r="O208" s="174"/>
      <c r="P208" s="174"/>
      <c r="Q208" s="174"/>
      <c r="R208" s="174"/>
      <c r="S208" s="130"/>
      <c r="T208" s="259"/>
      <c r="U208" s="259"/>
      <c r="V208" s="259"/>
      <c r="W208" s="259"/>
      <c r="X208" s="259"/>
      <c r="Y208" s="259"/>
      <c r="Z208" s="259"/>
      <c r="AA208" s="259"/>
      <c r="AB208" s="259"/>
      <c r="AC208" s="259"/>
      <c r="AD208" s="259"/>
    </row>
    <row r="209" spans="1:30" s="2" customFormat="1" ht="16.5" customHeight="1" x14ac:dyDescent="0.2">
      <c r="A209" s="255"/>
      <c r="B209" s="120"/>
      <c r="C209" s="121"/>
      <c r="D209" s="121" t="s">
        <v>121</v>
      </c>
      <c r="E209" s="122" t="s">
        <v>192</v>
      </c>
      <c r="F209" s="123" t="s">
        <v>193</v>
      </c>
      <c r="G209" s="124" t="s">
        <v>146</v>
      </c>
      <c r="H209" s="125">
        <v>285</v>
      </c>
      <c r="I209" s="126"/>
      <c r="J209" s="126">
        <f>ROUND(I209*H209,2)</f>
        <v>0</v>
      </c>
      <c r="K209" s="198" t="s">
        <v>330</v>
      </c>
      <c r="L209" s="28"/>
      <c r="M209" s="127" t="s">
        <v>3</v>
      </c>
      <c r="N209" s="174">
        <v>1.4999999999999999E-2</v>
      </c>
      <c r="O209" s="174">
        <f>N209*H209</f>
        <v>4.2749999999999995</v>
      </c>
      <c r="P209" s="174">
        <v>0</v>
      </c>
      <c r="Q209" s="174">
        <f>P209*H209</f>
        <v>0</v>
      </c>
      <c r="R209" s="174">
        <v>0</v>
      </c>
      <c r="S209" s="130">
        <f>R209*H209</f>
        <v>0</v>
      </c>
      <c r="T209" s="255"/>
      <c r="U209" s="255"/>
      <c r="V209" s="255"/>
      <c r="W209" s="255"/>
      <c r="X209" s="255"/>
      <c r="Y209" s="255"/>
      <c r="Z209" s="255"/>
      <c r="AA209" s="255"/>
      <c r="AB209" s="255"/>
      <c r="AC209" s="255"/>
      <c r="AD209" s="255"/>
    </row>
    <row r="210" spans="1:30" s="11" customFormat="1" x14ac:dyDescent="0.2">
      <c r="B210" s="137"/>
      <c r="D210" s="138" t="s">
        <v>124</v>
      </c>
      <c r="E210" s="139" t="s">
        <v>3</v>
      </c>
      <c r="F210" s="140" t="s">
        <v>417</v>
      </c>
      <c r="H210" s="139" t="s">
        <v>3</v>
      </c>
      <c r="I210" s="393"/>
      <c r="L210" s="137"/>
      <c r="M210" s="141"/>
      <c r="N210" s="172"/>
      <c r="O210" s="172"/>
      <c r="P210" s="172"/>
      <c r="Q210" s="172"/>
      <c r="R210" s="172"/>
      <c r="S210" s="143"/>
    </row>
    <row r="211" spans="1:30" s="2" customFormat="1" ht="24.75" customHeight="1" x14ac:dyDescent="0.2">
      <c r="A211" s="255"/>
      <c r="B211" s="120"/>
      <c r="C211" s="121"/>
      <c r="D211" s="121" t="s">
        <v>121</v>
      </c>
      <c r="E211" s="122" t="s">
        <v>287</v>
      </c>
      <c r="F211" s="123" t="s">
        <v>418</v>
      </c>
      <c r="G211" s="124" t="s">
        <v>146</v>
      </c>
      <c r="H211" s="125">
        <v>1140</v>
      </c>
      <c r="I211" s="126"/>
      <c r="J211" s="126">
        <f>ROUND(I211*H211,2)</f>
        <v>0</v>
      </c>
      <c r="K211" s="198" t="s">
        <v>330</v>
      </c>
      <c r="L211" s="28"/>
      <c r="M211" s="127" t="s">
        <v>3</v>
      </c>
      <c r="N211" s="129">
        <v>0.115</v>
      </c>
      <c r="O211" s="129">
        <f>N211*H211</f>
        <v>131.1</v>
      </c>
      <c r="P211" s="129">
        <v>0</v>
      </c>
      <c r="Q211" s="129">
        <f>P211*H211</f>
        <v>0</v>
      </c>
      <c r="R211" s="129">
        <v>0</v>
      </c>
      <c r="S211" s="130">
        <f>R211*H211</f>
        <v>0</v>
      </c>
      <c r="T211" s="255"/>
      <c r="U211" s="255"/>
      <c r="V211" s="255"/>
      <c r="W211" s="255"/>
      <c r="X211" s="255"/>
      <c r="Y211" s="255"/>
      <c r="Z211" s="255"/>
      <c r="AA211" s="255"/>
      <c r="AB211" s="255"/>
      <c r="AC211" s="255"/>
      <c r="AD211" s="255"/>
    </row>
    <row r="212" spans="1:30" s="11" customFormat="1" x14ac:dyDescent="0.2">
      <c r="B212" s="137"/>
      <c r="D212" s="138" t="s">
        <v>124</v>
      </c>
      <c r="E212" s="139" t="s">
        <v>3</v>
      </c>
      <c r="F212" s="140" t="s">
        <v>419</v>
      </c>
      <c r="H212" s="139" t="s">
        <v>3</v>
      </c>
      <c r="I212" s="393"/>
      <c r="L212" s="137"/>
      <c r="M212" s="141"/>
      <c r="N212" s="172"/>
      <c r="O212" s="172"/>
      <c r="P212" s="172"/>
      <c r="Q212" s="172"/>
      <c r="R212" s="172"/>
      <c r="S212" s="143"/>
    </row>
    <row r="213" spans="1:30" s="2" customFormat="1" ht="16.5" customHeight="1" x14ac:dyDescent="0.2">
      <c r="A213" s="255"/>
      <c r="B213" s="120"/>
      <c r="C213" s="159"/>
      <c r="D213" s="159" t="s">
        <v>147</v>
      </c>
      <c r="E213" s="160" t="s">
        <v>288</v>
      </c>
      <c r="F213" s="161" t="s">
        <v>420</v>
      </c>
      <c r="G213" s="162" t="s">
        <v>149</v>
      </c>
      <c r="H213" s="163">
        <v>34.200000000000003</v>
      </c>
      <c r="I213" s="164"/>
      <c r="J213" s="164">
        <f>ROUND(I213*H213,2)</f>
        <v>0</v>
      </c>
      <c r="K213" s="161" t="s">
        <v>126</v>
      </c>
      <c r="L213" s="165"/>
      <c r="M213" s="166" t="s">
        <v>3</v>
      </c>
      <c r="N213" s="174">
        <v>0</v>
      </c>
      <c r="O213" s="174">
        <f>N213*H213</f>
        <v>0</v>
      </c>
      <c r="P213" s="174">
        <v>1E-3</v>
      </c>
      <c r="Q213" s="174">
        <f>P213*H213</f>
        <v>3.4200000000000001E-2</v>
      </c>
      <c r="R213" s="174">
        <v>0</v>
      </c>
      <c r="S213" s="130">
        <f>R213*H213</f>
        <v>0</v>
      </c>
      <c r="T213" s="255"/>
      <c r="U213" s="255"/>
      <c r="V213" s="255"/>
      <c r="W213" s="255"/>
      <c r="X213" s="255"/>
      <c r="Y213" s="255"/>
      <c r="Z213" s="255"/>
      <c r="AA213" s="255"/>
      <c r="AB213" s="255"/>
      <c r="AC213" s="255"/>
      <c r="AD213" s="255"/>
    </row>
    <row r="214" spans="1:30" s="2" customFormat="1" ht="16.5" customHeight="1" x14ac:dyDescent="0.2">
      <c r="A214" s="255"/>
      <c r="B214" s="120"/>
      <c r="C214" s="121"/>
      <c r="D214" s="121" t="s">
        <v>121</v>
      </c>
      <c r="E214" s="122" t="s">
        <v>192</v>
      </c>
      <c r="F214" s="123" t="s">
        <v>193</v>
      </c>
      <c r="G214" s="124" t="s">
        <v>146</v>
      </c>
      <c r="H214" s="125">
        <v>1140</v>
      </c>
      <c r="I214" s="126"/>
      <c r="J214" s="126">
        <f>ROUND(I214*H214,2)</f>
        <v>0</v>
      </c>
      <c r="K214" s="198" t="s">
        <v>330</v>
      </c>
      <c r="L214" s="28"/>
      <c r="M214" s="127" t="s">
        <v>3</v>
      </c>
      <c r="N214" s="174">
        <v>1.4999999999999999E-2</v>
      </c>
      <c r="O214" s="174">
        <f>N214*H214</f>
        <v>17.099999999999998</v>
      </c>
      <c r="P214" s="174">
        <v>0</v>
      </c>
      <c r="Q214" s="174">
        <f>P214*H214</f>
        <v>0</v>
      </c>
      <c r="R214" s="174">
        <v>0</v>
      </c>
      <c r="S214" s="130">
        <f>R214*H214</f>
        <v>0</v>
      </c>
      <c r="T214" s="255"/>
      <c r="U214" s="255"/>
      <c r="V214" s="255"/>
      <c r="W214" s="255"/>
      <c r="X214" s="255"/>
      <c r="Y214" s="255"/>
      <c r="Z214" s="255"/>
      <c r="AA214" s="255"/>
      <c r="AB214" s="255"/>
      <c r="AC214" s="255"/>
      <c r="AD214" s="255"/>
    </row>
    <row r="215" spans="1:30" s="11" customFormat="1" x14ac:dyDescent="0.2">
      <c r="B215" s="137"/>
      <c r="D215" s="138" t="s">
        <v>124</v>
      </c>
      <c r="E215" s="139" t="s">
        <v>3</v>
      </c>
      <c r="F215" s="140" t="s">
        <v>289</v>
      </c>
      <c r="H215" s="139" t="s">
        <v>3</v>
      </c>
      <c r="I215" s="393"/>
      <c r="L215" s="137"/>
      <c r="M215" s="141"/>
      <c r="N215" s="172"/>
      <c r="O215" s="172"/>
      <c r="P215" s="172"/>
      <c r="Q215" s="172"/>
      <c r="R215" s="172"/>
      <c r="S215" s="143"/>
    </row>
    <row r="216" spans="1:30" s="2" customFormat="1" ht="16.5" customHeight="1" x14ac:dyDescent="0.2">
      <c r="A216" s="255"/>
      <c r="B216" s="120"/>
      <c r="C216" s="121"/>
      <c r="D216" s="121" t="s">
        <v>121</v>
      </c>
      <c r="E216" s="122" t="s">
        <v>194</v>
      </c>
      <c r="F216" s="123" t="s">
        <v>195</v>
      </c>
      <c r="G216" s="124" t="s">
        <v>146</v>
      </c>
      <c r="H216" s="125">
        <v>1140</v>
      </c>
      <c r="I216" s="126"/>
      <c r="J216" s="126">
        <f>ROUND(I216*H216,2)</f>
        <v>0</v>
      </c>
      <c r="K216" s="198" t="s">
        <v>330</v>
      </c>
      <c r="L216" s="28"/>
      <c r="M216" s="127" t="s">
        <v>3</v>
      </c>
      <c r="N216" s="174">
        <v>1E-3</v>
      </c>
      <c r="O216" s="174">
        <f>N216*H216</f>
        <v>1.1400000000000001</v>
      </c>
      <c r="P216" s="174">
        <v>0</v>
      </c>
      <c r="Q216" s="174">
        <f>P216*H216</f>
        <v>0</v>
      </c>
      <c r="R216" s="174">
        <v>0</v>
      </c>
      <c r="S216" s="130">
        <f>R216*H216</f>
        <v>0</v>
      </c>
      <c r="T216" s="255"/>
      <c r="U216" s="255"/>
      <c r="V216" s="255"/>
      <c r="W216" s="255"/>
      <c r="X216" s="255"/>
      <c r="Y216" s="255"/>
      <c r="Z216" s="255"/>
      <c r="AA216" s="255"/>
      <c r="AB216" s="255"/>
      <c r="AC216" s="255"/>
      <c r="AD216" s="255"/>
    </row>
    <row r="217" spans="1:30" s="2" customFormat="1" ht="16.5" customHeight="1" x14ac:dyDescent="0.2">
      <c r="A217" s="255"/>
      <c r="B217" s="120"/>
      <c r="C217" s="121"/>
      <c r="D217" s="121" t="s">
        <v>121</v>
      </c>
      <c r="E217" s="122" t="s">
        <v>290</v>
      </c>
      <c r="F217" s="123" t="s">
        <v>423</v>
      </c>
      <c r="G217" s="124" t="s">
        <v>146</v>
      </c>
      <c r="H217" s="125">
        <v>1140</v>
      </c>
      <c r="I217" s="126"/>
      <c r="J217" s="126">
        <f>ROUND(I217*H217,2)</f>
        <v>0</v>
      </c>
      <c r="K217" s="198" t="s">
        <v>330</v>
      </c>
      <c r="L217" s="28"/>
      <c r="M217" s="127" t="s">
        <v>3</v>
      </c>
      <c r="N217" s="174">
        <v>8.9999999999999993E-3</v>
      </c>
      <c r="O217" s="174">
        <f>N217*H217</f>
        <v>10.26</v>
      </c>
      <c r="P217" s="174">
        <v>0</v>
      </c>
      <c r="Q217" s="174">
        <f>P217*H217</f>
        <v>0</v>
      </c>
      <c r="R217" s="174">
        <v>0</v>
      </c>
      <c r="S217" s="130">
        <f>R217*H217</f>
        <v>0</v>
      </c>
      <c r="T217" s="255"/>
      <c r="U217" s="255"/>
      <c r="V217" s="255"/>
      <c r="W217" s="255"/>
      <c r="X217" s="255"/>
      <c r="Y217" s="255"/>
      <c r="Z217" s="255"/>
      <c r="AA217" s="255"/>
      <c r="AB217" s="255"/>
      <c r="AC217" s="255"/>
      <c r="AD217" s="255"/>
    </row>
    <row r="218" spans="1:30" s="2" customFormat="1" ht="24.2" customHeight="1" x14ac:dyDescent="0.2">
      <c r="A218" s="255"/>
      <c r="B218" s="120"/>
      <c r="C218" s="121"/>
      <c r="D218" s="121" t="s">
        <v>121</v>
      </c>
      <c r="E218" s="122" t="s">
        <v>131</v>
      </c>
      <c r="F218" s="123" t="s">
        <v>132</v>
      </c>
      <c r="G218" s="124" t="s">
        <v>133</v>
      </c>
      <c r="H218" s="125">
        <v>2</v>
      </c>
      <c r="I218" s="126"/>
      <c r="J218" s="126">
        <f>ROUND(I218*H218,2)</f>
        <v>0</v>
      </c>
      <c r="K218" s="198" t="s">
        <v>330</v>
      </c>
      <c r="L218" s="28"/>
      <c r="M218" s="127" t="s">
        <v>3</v>
      </c>
      <c r="N218" s="174">
        <v>0</v>
      </c>
      <c r="O218" s="174">
        <f>N218*H218</f>
        <v>0</v>
      </c>
      <c r="P218" s="174">
        <v>0</v>
      </c>
      <c r="Q218" s="174">
        <f>P218*H218</f>
        <v>0</v>
      </c>
      <c r="R218" s="174">
        <v>0</v>
      </c>
      <c r="S218" s="130">
        <f>R218*H218</f>
        <v>0</v>
      </c>
      <c r="T218" s="255"/>
      <c r="U218" s="255"/>
      <c r="V218" s="255"/>
      <c r="W218" s="255"/>
      <c r="X218" s="255"/>
      <c r="Y218" s="255"/>
      <c r="Z218" s="255"/>
      <c r="AA218" s="255"/>
      <c r="AB218" s="255"/>
      <c r="AC218" s="255"/>
      <c r="AD218" s="255"/>
    </row>
    <row r="219" spans="1:30" s="2" customFormat="1" x14ac:dyDescent="0.2">
      <c r="A219" s="255"/>
      <c r="B219" s="28"/>
      <c r="C219" s="255"/>
      <c r="D219" s="133" t="s">
        <v>123</v>
      </c>
      <c r="E219" s="255"/>
      <c r="F219" s="134" t="s">
        <v>134</v>
      </c>
      <c r="G219" s="255"/>
      <c r="H219" s="255"/>
      <c r="I219" s="394"/>
      <c r="J219" s="255"/>
      <c r="K219" s="255"/>
      <c r="L219" s="28"/>
      <c r="M219" s="135"/>
      <c r="N219" s="171"/>
      <c r="O219" s="171"/>
      <c r="P219" s="171"/>
      <c r="Q219" s="171"/>
      <c r="R219" s="171"/>
      <c r="S219" s="49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55"/>
      <c r="AD219" s="255"/>
    </row>
    <row r="220" spans="1:30" s="2" customFormat="1" ht="19.5" x14ac:dyDescent="0.2">
      <c r="A220" s="255"/>
      <c r="B220" s="28"/>
      <c r="C220" s="255"/>
      <c r="D220" s="138" t="s">
        <v>130</v>
      </c>
      <c r="E220" s="255"/>
      <c r="F220" s="158" t="s">
        <v>145</v>
      </c>
      <c r="G220" s="255"/>
      <c r="H220" s="255"/>
      <c r="I220" s="394"/>
      <c r="J220" s="255"/>
      <c r="K220" s="255"/>
      <c r="L220" s="28"/>
      <c r="M220" s="135"/>
      <c r="N220" s="171"/>
      <c r="O220" s="171"/>
      <c r="P220" s="171"/>
      <c r="Q220" s="171"/>
      <c r="R220" s="171"/>
      <c r="S220" s="49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55"/>
      <c r="AD220" s="255"/>
    </row>
    <row r="221" spans="1:30" s="11" customFormat="1" x14ac:dyDescent="0.2">
      <c r="B221" s="137"/>
      <c r="D221" s="138" t="s">
        <v>124</v>
      </c>
      <c r="E221" s="139" t="s">
        <v>3</v>
      </c>
      <c r="F221" s="140" t="s">
        <v>278</v>
      </c>
      <c r="H221" s="139" t="s">
        <v>3</v>
      </c>
      <c r="I221" s="393"/>
      <c r="L221" s="137"/>
      <c r="M221" s="141"/>
      <c r="N221" s="172"/>
      <c r="O221" s="172"/>
      <c r="P221" s="172"/>
      <c r="Q221" s="172"/>
      <c r="R221" s="172"/>
      <c r="S221" s="143"/>
    </row>
    <row r="222" spans="1:30" s="2" customFormat="1" ht="24.2" customHeight="1" x14ac:dyDescent="0.2">
      <c r="A222" s="255"/>
      <c r="B222" s="120"/>
      <c r="C222" s="121"/>
      <c r="D222" s="121" t="s">
        <v>121</v>
      </c>
      <c r="E222" s="122" t="s">
        <v>258</v>
      </c>
      <c r="F222" s="123" t="s">
        <v>291</v>
      </c>
      <c r="G222" s="124" t="s">
        <v>127</v>
      </c>
      <c r="H222" s="125">
        <v>1250</v>
      </c>
      <c r="I222" s="126"/>
      <c r="J222" s="126">
        <f t="shared" ref="J222:J225" si="16">ROUND(I222*H222,2)</f>
        <v>0</v>
      </c>
      <c r="K222" s="198" t="s">
        <v>330</v>
      </c>
      <c r="L222" s="28"/>
      <c r="M222" s="127" t="s">
        <v>3</v>
      </c>
      <c r="N222" s="129">
        <v>0.14099999999999999</v>
      </c>
      <c r="O222" s="129">
        <f t="shared" ref="O222:O225" si="17">N222*H222</f>
        <v>176.24999999999997</v>
      </c>
      <c r="P222" s="129">
        <v>0</v>
      </c>
      <c r="Q222" s="129">
        <f t="shared" ref="Q222:Q225" si="18">P222*H222</f>
        <v>0</v>
      </c>
      <c r="R222" s="129">
        <v>0</v>
      </c>
      <c r="S222" s="130">
        <f t="shared" ref="S222:S225" si="19">R222*H222</f>
        <v>0</v>
      </c>
      <c r="T222" s="255"/>
      <c r="U222" s="255"/>
      <c r="V222" s="255"/>
      <c r="W222" s="255"/>
      <c r="X222" s="255"/>
      <c r="Y222" s="255"/>
      <c r="Z222" s="255"/>
      <c r="AA222" s="255"/>
      <c r="AB222" s="255"/>
      <c r="AC222" s="255"/>
      <c r="AD222" s="255"/>
    </row>
    <row r="223" spans="1:30" s="2" customFormat="1" ht="24.2" customHeight="1" x14ac:dyDescent="0.2">
      <c r="A223" s="255"/>
      <c r="B223" s="120"/>
      <c r="C223" s="121"/>
      <c r="D223" s="121" t="s">
        <v>121</v>
      </c>
      <c r="E223" s="122" t="s">
        <v>293</v>
      </c>
      <c r="F223" s="123" t="s">
        <v>292</v>
      </c>
      <c r="G223" s="124" t="s">
        <v>127</v>
      </c>
      <c r="H223" s="125">
        <v>1250</v>
      </c>
      <c r="I223" s="126"/>
      <c r="J223" s="126">
        <f t="shared" si="16"/>
        <v>0</v>
      </c>
      <c r="K223" s="198" t="s">
        <v>330</v>
      </c>
      <c r="L223" s="28"/>
      <c r="M223" s="127" t="s">
        <v>3</v>
      </c>
      <c r="N223" s="129">
        <v>0.14099999999999999</v>
      </c>
      <c r="O223" s="129">
        <f t="shared" si="17"/>
        <v>176.24999999999997</v>
      </c>
      <c r="P223" s="129">
        <v>0</v>
      </c>
      <c r="Q223" s="129">
        <f t="shared" si="18"/>
        <v>0</v>
      </c>
      <c r="R223" s="129">
        <v>0</v>
      </c>
      <c r="S223" s="130">
        <f t="shared" si="19"/>
        <v>0</v>
      </c>
      <c r="T223" s="255"/>
      <c r="U223" s="255"/>
      <c r="V223" s="255"/>
      <c r="W223" s="255"/>
      <c r="X223" s="255"/>
      <c r="Y223" s="255"/>
      <c r="Z223" s="255"/>
      <c r="AA223" s="255"/>
      <c r="AB223" s="255"/>
      <c r="AC223" s="255"/>
      <c r="AD223" s="255"/>
    </row>
    <row r="224" spans="1:30" s="2" customFormat="1" ht="16.5" customHeight="1" x14ac:dyDescent="0.2">
      <c r="A224" s="255"/>
      <c r="B224" s="120"/>
      <c r="C224" s="159"/>
      <c r="D224" s="159" t="s">
        <v>147</v>
      </c>
      <c r="E224" s="244" t="s">
        <v>250</v>
      </c>
      <c r="F224" s="161" t="s">
        <v>294</v>
      </c>
      <c r="G224" s="162" t="s">
        <v>149</v>
      </c>
      <c r="H224" s="163">
        <v>800</v>
      </c>
      <c r="I224" s="164"/>
      <c r="J224" s="164">
        <f t="shared" si="16"/>
        <v>0</v>
      </c>
      <c r="K224" s="161" t="s">
        <v>126</v>
      </c>
      <c r="L224" s="165"/>
      <c r="M224" s="166" t="s">
        <v>3</v>
      </c>
      <c r="N224" s="174">
        <v>0</v>
      </c>
      <c r="O224" s="174">
        <f t="shared" si="17"/>
        <v>0</v>
      </c>
      <c r="P224" s="174">
        <v>1E-3</v>
      </c>
      <c r="Q224" s="174">
        <f t="shared" si="18"/>
        <v>0.8</v>
      </c>
      <c r="R224" s="174">
        <v>0</v>
      </c>
      <c r="S224" s="130">
        <f t="shared" si="19"/>
        <v>0</v>
      </c>
      <c r="T224" s="255"/>
      <c r="U224" s="255"/>
      <c r="V224" s="255"/>
      <c r="W224" s="255"/>
      <c r="X224" s="255"/>
      <c r="Y224" s="255"/>
      <c r="Z224" s="255"/>
      <c r="AA224" s="255"/>
      <c r="AB224" s="255"/>
      <c r="AC224" s="255"/>
      <c r="AD224" s="255"/>
    </row>
    <row r="225" spans="1:65" s="2" customFormat="1" ht="16.5" customHeight="1" x14ac:dyDescent="0.2">
      <c r="A225" s="255"/>
      <c r="B225" s="120"/>
      <c r="C225" s="159"/>
      <c r="D225" s="159" t="s">
        <v>147</v>
      </c>
      <c r="E225" s="160" t="s">
        <v>250</v>
      </c>
      <c r="F225" s="161" t="s">
        <v>424</v>
      </c>
      <c r="G225" s="162" t="s">
        <v>149</v>
      </c>
      <c r="H225" s="163">
        <v>450</v>
      </c>
      <c r="I225" s="164"/>
      <c r="J225" s="164">
        <f t="shared" si="16"/>
        <v>0</v>
      </c>
      <c r="K225" s="161" t="s">
        <v>126</v>
      </c>
      <c r="L225" s="165"/>
      <c r="M225" s="166" t="s">
        <v>3</v>
      </c>
      <c r="N225" s="174">
        <v>0</v>
      </c>
      <c r="O225" s="174">
        <f t="shared" si="17"/>
        <v>0</v>
      </c>
      <c r="P225" s="174">
        <v>1E-3</v>
      </c>
      <c r="Q225" s="174">
        <f t="shared" si="18"/>
        <v>0.45</v>
      </c>
      <c r="R225" s="174">
        <v>0</v>
      </c>
      <c r="S225" s="130">
        <f t="shared" si="19"/>
        <v>0</v>
      </c>
      <c r="T225" s="255"/>
      <c r="U225" s="255"/>
      <c r="V225" s="255"/>
      <c r="W225" s="255"/>
      <c r="X225" s="255"/>
      <c r="Y225" s="255"/>
      <c r="Z225" s="255"/>
      <c r="AA225" s="255"/>
      <c r="AB225" s="255"/>
      <c r="AC225" s="255"/>
      <c r="AD225" s="255"/>
    </row>
    <row r="226" spans="1:65" s="2" customFormat="1" ht="21.75" customHeight="1" x14ac:dyDescent="0.2">
      <c r="A226" s="259"/>
      <c r="B226" s="120"/>
      <c r="C226" s="121" t="s">
        <v>432</v>
      </c>
      <c r="D226" s="121" t="s">
        <v>121</v>
      </c>
      <c r="E226" s="122" t="s">
        <v>433</v>
      </c>
      <c r="F226" s="123" t="s">
        <v>436</v>
      </c>
      <c r="G226" s="124" t="s">
        <v>434</v>
      </c>
      <c r="H226" s="125">
        <v>94</v>
      </c>
      <c r="I226" s="126"/>
      <c r="J226" s="126">
        <f>ROUND(I226*H226,2)</f>
        <v>0</v>
      </c>
      <c r="K226" s="123" t="s">
        <v>126</v>
      </c>
      <c r="L226" s="28"/>
      <c r="M226" s="127" t="s">
        <v>3</v>
      </c>
      <c r="N226" s="173" t="s">
        <v>35</v>
      </c>
      <c r="O226" s="174">
        <v>0.14399999999999999</v>
      </c>
      <c r="P226" s="174">
        <f>O226*H226</f>
        <v>13.536</v>
      </c>
      <c r="Q226" s="174">
        <v>1.125E-2</v>
      </c>
      <c r="R226" s="174">
        <f>Q226*H226</f>
        <v>1.0574999999999999</v>
      </c>
      <c r="S226" s="174">
        <v>0</v>
      </c>
      <c r="T226" s="130">
        <f>S226*H226</f>
        <v>0</v>
      </c>
      <c r="U226" s="259"/>
      <c r="V226" s="259"/>
      <c r="W226" s="259"/>
      <c r="X226" s="259"/>
      <c r="Y226" s="259"/>
      <c r="Z226" s="259"/>
      <c r="AA226" s="259"/>
      <c r="AB226" s="259"/>
      <c r="AC226" s="259"/>
      <c r="AD226" s="259"/>
      <c r="AE226" s="259"/>
      <c r="AR226" s="131" t="s">
        <v>122</v>
      </c>
      <c r="AT226" s="131" t="s">
        <v>121</v>
      </c>
      <c r="AU226" s="131" t="s">
        <v>68</v>
      </c>
      <c r="AY226" s="15" t="s">
        <v>120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5" t="s">
        <v>68</v>
      </c>
      <c r="BK226" s="132">
        <f>ROUND(I226*H226,2)</f>
        <v>0</v>
      </c>
      <c r="BL226" s="15" t="s">
        <v>122</v>
      </c>
      <c r="BM226" s="131" t="s">
        <v>435</v>
      </c>
    </row>
    <row r="227" spans="1:65" s="2" customFormat="1" ht="6.95" customHeight="1" x14ac:dyDescent="0.2">
      <c r="A227" s="255"/>
      <c r="B227" s="37"/>
      <c r="C227" s="38"/>
      <c r="D227" s="38"/>
      <c r="E227" s="38"/>
      <c r="F227" s="38"/>
      <c r="G227" s="38"/>
      <c r="H227" s="38"/>
      <c r="I227" s="38"/>
      <c r="J227" s="38"/>
      <c r="K227" s="38"/>
      <c r="L227" s="28"/>
      <c r="M227" s="255"/>
      <c r="N227" s="255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  <c r="Y227" s="255"/>
      <c r="Z227" s="255"/>
      <c r="AA227" s="255"/>
      <c r="AB227" s="255"/>
      <c r="AC227" s="255"/>
      <c r="AD227" s="255"/>
    </row>
  </sheetData>
  <sheetProtection algorithmName="SHA-512" hashValue="q06NIgSLa1ifiIA8W/bXF9Pwsgx2HF4nwtgfiAi0G6cSQi5IBRonhRlW+Q3hVZnH40/ZBeqVUKonO4bEj26KLw==" saltValue="JT9tn9IEWx0F98pkkIV2Ig==" spinCount="100000" sheet="1" objects="1" scenarios="1"/>
  <autoFilter ref="C82:K226"/>
  <mergeCells count="9">
    <mergeCell ref="E50:H50"/>
    <mergeCell ref="E73:H73"/>
    <mergeCell ref="E75:H75"/>
    <mergeCell ref="L2:U2"/>
    <mergeCell ref="E7:H7"/>
    <mergeCell ref="E9:H9"/>
    <mergeCell ref="E18:H18"/>
    <mergeCell ref="E27:H27"/>
    <mergeCell ref="E48:H48"/>
  </mergeCells>
  <hyperlinks>
    <hyperlink ref="F114" r:id="rId1"/>
    <hyperlink ref="F116" r:id="rId2"/>
    <hyperlink ref="F130" r:id="rId3"/>
    <hyperlink ref="F135" r:id="rId4"/>
    <hyperlink ref="F139" r:id="rId5"/>
    <hyperlink ref="F144" r:id="rId6"/>
    <hyperlink ref="F156" r:id="rId7"/>
    <hyperlink ref="F149" r:id="rId8"/>
    <hyperlink ref="F154" r:id="rId9"/>
    <hyperlink ref="F171" r:id="rId10"/>
    <hyperlink ref="F173" r:id="rId11"/>
    <hyperlink ref="F175" r:id="rId12"/>
    <hyperlink ref="F178" r:id="rId13"/>
    <hyperlink ref="F184" r:id="rId14"/>
    <hyperlink ref="F186" r:id="rId15"/>
    <hyperlink ref="F191" r:id="rId16"/>
    <hyperlink ref="F193" r:id="rId17"/>
    <hyperlink ref="F196" r:id="rId18"/>
    <hyperlink ref="F97" r:id="rId19"/>
    <hyperlink ref="F101" r:id="rId20"/>
    <hyperlink ref="F219" r:id="rId21"/>
  </hyperlinks>
  <pageMargins left="0.39374999999999999" right="0.39374999999999999" top="0.39374999999999999" bottom="0.39374999999999999" header="0" footer="0"/>
  <pageSetup paperSize="9" scale="84" fitToHeight="100" orientation="landscape" blackAndWhite="1" r:id="rId22"/>
  <headerFooter>
    <oddFooter>&amp;CStrana &amp;P z &amp;N</oddFooter>
  </headerFooter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3"/>
  <sheetViews>
    <sheetView showGridLines="0" topLeftCell="A142" zoomScaleNormal="100" workbookViewId="0">
      <selection activeCell="H159" sqref="H15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76"/>
    </row>
    <row r="2" spans="1:46" s="1" customFormat="1" ht="36.950000000000003" customHeight="1" x14ac:dyDescent="0.2">
      <c r="L2" s="427" t="s">
        <v>6</v>
      </c>
      <c r="M2" s="418"/>
      <c r="N2" s="418"/>
      <c r="O2" s="418"/>
      <c r="P2" s="418"/>
      <c r="Q2" s="418"/>
      <c r="R2" s="418"/>
      <c r="S2" s="418"/>
      <c r="T2" s="418"/>
      <c r="U2" s="418"/>
      <c r="V2" s="418"/>
      <c r="AT2" s="15" t="s">
        <v>75</v>
      </c>
    </row>
    <row r="3" spans="1:46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70</v>
      </c>
    </row>
    <row r="4" spans="1:46" s="1" customFormat="1" ht="24.95" customHeight="1" x14ac:dyDescent="0.2">
      <c r="B4" s="18"/>
      <c r="D4" s="19" t="s">
        <v>78</v>
      </c>
      <c r="L4" s="18"/>
      <c r="M4" s="78" t="s">
        <v>11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24" t="s">
        <v>14</v>
      </c>
      <c r="L6" s="18"/>
    </row>
    <row r="7" spans="1:46" s="1" customFormat="1" ht="16.5" customHeight="1" x14ac:dyDescent="0.2">
      <c r="B7" s="18"/>
      <c r="E7" s="437" t="str">
        <f>'Rekapitulace stavby'!K6</f>
        <v>PARČÍK VÍDEŇSKÁ GALLAŠOVA, PŘED GYMNÁZIEM</v>
      </c>
      <c r="F7" s="438"/>
      <c r="G7" s="438"/>
      <c r="H7" s="438"/>
      <c r="L7" s="18"/>
    </row>
    <row r="8" spans="1:46" s="1" customFormat="1" ht="12" customHeight="1" x14ac:dyDescent="0.2">
      <c r="B8" s="18"/>
      <c r="D8" s="24" t="s">
        <v>87</v>
      </c>
      <c r="L8" s="18"/>
    </row>
    <row r="9" spans="1:46" s="2" customFormat="1" ht="16.5" customHeight="1" x14ac:dyDescent="0.2">
      <c r="A9" s="27"/>
      <c r="B9" s="28"/>
      <c r="C9" s="27"/>
      <c r="D9" s="27"/>
      <c r="E9" s="437"/>
      <c r="F9" s="436"/>
      <c r="G9" s="436"/>
      <c r="H9" s="436"/>
      <c r="I9" s="27"/>
      <c r="J9" s="27"/>
      <c r="K9" s="27"/>
      <c r="L9" s="79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ht="12" customHeight="1" x14ac:dyDescent="0.2">
      <c r="A10" s="27"/>
      <c r="B10" s="28"/>
      <c r="C10" s="27"/>
      <c r="D10" s="24" t="s">
        <v>205</v>
      </c>
      <c r="E10" s="27"/>
      <c r="F10" s="27"/>
      <c r="G10" s="27"/>
      <c r="H10" s="27"/>
      <c r="I10" s="27"/>
      <c r="J10" s="27"/>
      <c r="K10" s="27"/>
      <c r="L10" s="79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6.5" customHeight="1" x14ac:dyDescent="0.2">
      <c r="A11" s="27"/>
      <c r="B11" s="28"/>
      <c r="C11" s="27"/>
      <c r="D11" s="27"/>
      <c r="E11" s="403"/>
      <c r="F11" s="436"/>
      <c r="G11" s="436"/>
      <c r="H11" s="436"/>
      <c r="I11" s="27"/>
      <c r="J11" s="27"/>
      <c r="K11" s="27"/>
      <c r="L11" s="79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x14ac:dyDescent="0.2">
      <c r="A12" s="27"/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79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2" customHeight="1" x14ac:dyDescent="0.2">
      <c r="A13" s="27"/>
      <c r="B13" s="28"/>
      <c r="C13" s="27"/>
      <c r="D13" s="24" t="s">
        <v>15</v>
      </c>
      <c r="E13" s="27"/>
      <c r="F13" s="22" t="s">
        <v>3</v>
      </c>
      <c r="G13" s="27"/>
      <c r="H13" s="27"/>
      <c r="I13" s="24" t="s">
        <v>16</v>
      </c>
      <c r="J13" s="22" t="s">
        <v>3</v>
      </c>
      <c r="K13" s="27"/>
      <c r="L13" s="79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 x14ac:dyDescent="0.2">
      <c r="A14" s="27"/>
      <c r="B14" s="28"/>
      <c r="C14" s="27"/>
      <c r="D14" s="24" t="s">
        <v>17</v>
      </c>
      <c r="E14" s="27"/>
      <c r="F14" s="22" t="s">
        <v>18</v>
      </c>
      <c r="G14" s="27"/>
      <c r="H14" s="27"/>
      <c r="I14" s="24" t="s">
        <v>19</v>
      </c>
      <c r="J14" s="45" t="str">
        <f>'Rekapitulace stavby'!AN8</f>
        <v>04/2025</v>
      </c>
      <c r="K14" s="27"/>
      <c r="L14" s="79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0.9" customHeight="1" x14ac:dyDescent="0.2">
      <c r="A15" s="27"/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79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12" customHeight="1" x14ac:dyDescent="0.2">
      <c r="A16" s="27"/>
      <c r="B16" s="28"/>
      <c r="C16" s="27"/>
      <c r="D16" s="24" t="s">
        <v>20</v>
      </c>
      <c r="E16" s="27"/>
      <c r="F16" s="27"/>
      <c r="G16" s="27"/>
      <c r="H16" s="27"/>
      <c r="I16" s="24" t="s">
        <v>21</v>
      </c>
      <c r="J16" s="22"/>
      <c r="K16" s="27"/>
      <c r="L16" s="79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8" customHeight="1" x14ac:dyDescent="0.2">
      <c r="A17" s="27"/>
      <c r="B17" s="28"/>
      <c r="C17" s="27"/>
      <c r="D17" s="27"/>
      <c r="E17" s="22" t="s">
        <v>460</v>
      </c>
      <c r="F17" s="27"/>
      <c r="G17" s="27"/>
      <c r="H17" s="27"/>
      <c r="I17" s="24" t="s">
        <v>22</v>
      </c>
      <c r="J17" s="22"/>
      <c r="K17" s="27"/>
      <c r="L17" s="79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6.95" customHeight="1" x14ac:dyDescent="0.2">
      <c r="A18" s="27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79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12" customHeight="1" x14ac:dyDescent="0.2">
      <c r="A19" s="27"/>
      <c r="B19" s="28"/>
      <c r="C19" s="27"/>
      <c r="D19" s="24" t="s">
        <v>23</v>
      </c>
      <c r="E19" s="27"/>
      <c r="F19" s="27"/>
      <c r="G19" s="27"/>
      <c r="H19" s="27"/>
      <c r="I19" s="24" t="s">
        <v>21</v>
      </c>
      <c r="J19" s="22" t="str">
        <f>'Rekapitulace stavby'!AN13</f>
        <v/>
      </c>
      <c r="K19" s="27"/>
      <c r="L19" s="79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8" customHeight="1" x14ac:dyDescent="0.2">
      <c r="A20" s="27"/>
      <c r="B20" s="28"/>
      <c r="C20" s="27"/>
      <c r="D20" s="27"/>
      <c r="E20" s="417" t="str">
        <f>'Rekapitulace stavby'!E14</f>
        <v xml:space="preserve"> </v>
      </c>
      <c r="F20" s="417"/>
      <c r="G20" s="417"/>
      <c r="H20" s="417"/>
      <c r="I20" s="24" t="s">
        <v>22</v>
      </c>
      <c r="J20" s="22" t="str">
        <f>'Rekapitulace stavby'!AN14</f>
        <v/>
      </c>
      <c r="K20" s="27"/>
      <c r="L20" s="79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6.95" customHeight="1" x14ac:dyDescent="0.2">
      <c r="A21" s="27"/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79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12" customHeight="1" x14ac:dyDescent="0.2">
      <c r="A22" s="27"/>
      <c r="B22" s="28"/>
      <c r="C22" s="27"/>
      <c r="D22" s="24" t="s">
        <v>24</v>
      </c>
      <c r="E22" s="27"/>
      <c r="F22" s="27"/>
      <c r="G22" s="27"/>
      <c r="H22" s="27"/>
      <c r="I22" s="24" t="s">
        <v>21</v>
      </c>
      <c r="J22" s="22"/>
      <c r="K22" s="27"/>
      <c r="L22" s="79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8" customHeight="1" x14ac:dyDescent="0.2">
      <c r="A23" s="27"/>
      <c r="B23" s="28"/>
      <c r="C23" s="27"/>
      <c r="D23" s="27"/>
      <c r="E23" s="22" t="s">
        <v>25</v>
      </c>
      <c r="F23" s="27"/>
      <c r="G23" s="27"/>
      <c r="H23" s="27"/>
      <c r="I23" s="24" t="s">
        <v>22</v>
      </c>
      <c r="J23" s="22"/>
      <c r="K23" s="27"/>
      <c r="L23" s="79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6.95" customHeight="1" x14ac:dyDescent="0.2">
      <c r="A24" s="27"/>
      <c r="B24" s="28"/>
      <c r="C24" s="27"/>
      <c r="D24" s="27"/>
      <c r="E24" s="27"/>
      <c r="F24" s="27"/>
      <c r="G24" s="27"/>
      <c r="H24" s="27"/>
      <c r="I24" s="27"/>
      <c r="J24" s="27"/>
      <c r="K24" s="27"/>
      <c r="L24" s="79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12" customHeight="1" x14ac:dyDescent="0.2">
      <c r="A25" s="27"/>
      <c r="B25" s="28"/>
      <c r="C25" s="27"/>
      <c r="D25" s="24" t="s">
        <v>27</v>
      </c>
      <c r="E25" s="27"/>
      <c r="F25" s="27"/>
      <c r="G25" s="27"/>
      <c r="H25" s="27"/>
      <c r="I25" s="24" t="s">
        <v>21</v>
      </c>
      <c r="J25" s="22"/>
      <c r="K25" s="27"/>
      <c r="L25" s="79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8" customHeight="1" x14ac:dyDescent="0.2">
      <c r="A26" s="27"/>
      <c r="B26" s="28"/>
      <c r="C26" s="27"/>
      <c r="D26" s="27"/>
      <c r="E26" s="22" t="s">
        <v>262</v>
      </c>
      <c r="F26" s="27"/>
      <c r="G26" s="27"/>
      <c r="H26" s="27"/>
      <c r="I26" s="24" t="s">
        <v>22</v>
      </c>
      <c r="J26" s="22" t="s">
        <v>3</v>
      </c>
      <c r="K26" s="27"/>
      <c r="L26" s="79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2" customFormat="1" ht="6.95" customHeight="1" x14ac:dyDescent="0.2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79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s="2" customFormat="1" ht="12" customHeight="1" x14ac:dyDescent="0.2">
      <c r="A28" s="27"/>
      <c r="B28" s="28"/>
      <c r="C28" s="27"/>
      <c r="D28" s="24" t="s">
        <v>28</v>
      </c>
      <c r="E28" s="27"/>
      <c r="F28" s="27"/>
      <c r="G28" s="27"/>
      <c r="H28" s="27"/>
      <c r="I28" s="27"/>
      <c r="J28" s="27"/>
      <c r="K28" s="27"/>
      <c r="L28" s="79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7" customFormat="1" ht="16.5" customHeight="1" x14ac:dyDescent="0.2">
      <c r="A29" s="80"/>
      <c r="B29" s="81"/>
      <c r="C29" s="80"/>
      <c r="D29" s="80"/>
      <c r="E29" s="420" t="s">
        <v>3</v>
      </c>
      <c r="F29" s="420"/>
      <c r="G29" s="420"/>
      <c r="H29" s="420"/>
      <c r="I29" s="80"/>
      <c r="J29" s="80"/>
      <c r="K29" s="80"/>
      <c r="L29" s="82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</row>
    <row r="30" spans="1:31" s="2" customFormat="1" ht="6.95" customHeight="1" x14ac:dyDescent="0.2">
      <c r="A30" s="27"/>
      <c r="B30" s="28"/>
      <c r="C30" s="27"/>
      <c r="D30" s="27"/>
      <c r="E30" s="27"/>
      <c r="F30" s="27"/>
      <c r="G30" s="27"/>
      <c r="H30" s="27"/>
      <c r="I30" s="27"/>
      <c r="J30" s="27"/>
      <c r="K30" s="27"/>
      <c r="L30" s="79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 x14ac:dyDescent="0.2">
      <c r="A31" s="27"/>
      <c r="B31" s="28"/>
      <c r="C31" s="27"/>
      <c r="D31" s="56"/>
      <c r="E31" s="56"/>
      <c r="F31" s="56"/>
      <c r="G31" s="56"/>
      <c r="H31" s="56"/>
      <c r="I31" s="56"/>
      <c r="J31" s="56"/>
      <c r="K31" s="56"/>
      <c r="L31" s="79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25.35" customHeight="1" x14ac:dyDescent="0.2">
      <c r="A32" s="27"/>
      <c r="B32" s="28"/>
      <c r="C32" s="27"/>
      <c r="D32" s="83" t="s">
        <v>30</v>
      </c>
      <c r="E32" s="27"/>
      <c r="F32" s="27"/>
      <c r="G32" s="27"/>
      <c r="H32" s="27"/>
      <c r="I32" s="27"/>
      <c r="J32" s="61">
        <f>ROUND(J88, 2)</f>
        <v>0</v>
      </c>
      <c r="K32" s="27"/>
      <c r="L32" s="79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6.95" customHeight="1" x14ac:dyDescent="0.2">
      <c r="A33" s="27"/>
      <c r="B33" s="28"/>
      <c r="C33" s="27"/>
      <c r="D33" s="56"/>
      <c r="E33" s="56"/>
      <c r="F33" s="56"/>
      <c r="G33" s="56"/>
      <c r="H33" s="56"/>
      <c r="I33" s="56"/>
      <c r="J33" s="56"/>
      <c r="K33" s="56"/>
      <c r="L33" s="79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 x14ac:dyDescent="0.2">
      <c r="A34" s="27"/>
      <c r="B34" s="28"/>
      <c r="C34" s="27"/>
      <c r="D34" s="27"/>
      <c r="E34" s="27"/>
      <c r="F34" s="31" t="s">
        <v>32</v>
      </c>
      <c r="G34" s="27"/>
      <c r="H34" s="27"/>
      <c r="I34" s="31" t="s">
        <v>31</v>
      </c>
      <c r="J34" s="31" t="s">
        <v>33</v>
      </c>
      <c r="K34" s="27"/>
      <c r="L34" s="79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customHeight="1" x14ac:dyDescent="0.2">
      <c r="A35" s="27"/>
      <c r="B35" s="28"/>
      <c r="C35" s="27"/>
      <c r="D35" s="84" t="s">
        <v>34</v>
      </c>
      <c r="E35" s="24" t="s">
        <v>35</v>
      </c>
      <c r="F35" s="85">
        <f>ROUND((SUM(BE88:BE175)),  2)</f>
        <v>0</v>
      </c>
      <c r="G35" s="27"/>
      <c r="H35" s="27"/>
      <c r="I35" s="86">
        <v>0.21</v>
      </c>
      <c r="J35" s="85">
        <f>J32*0.21</f>
        <v>0</v>
      </c>
      <c r="K35" s="27"/>
      <c r="L35" s="79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customHeight="1" x14ac:dyDescent="0.2">
      <c r="A36" s="27"/>
      <c r="B36" s="28"/>
      <c r="C36" s="27"/>
      <c r="D36" s="27"/>
      <c r="E36" s="24" t="s">
        <v>36</v>
      </c>
      <c r="F36" s="85">
        <f>ROUND((SUM(BF88:BF175)),  2)</f>
        <v>0</v>
      </c>
      <c r="G36" s="27"/>
      <c r="H36" s="27"/>
      <c r="I36" s="86">
        <v>0.12</v>
      </c>
      <c r="J36" s="85">
        <f>ROUND(((SUM(BF88:BF175))*I36),  2)</f>
        <v>0</v>
      </c>
      <c r="K36" s="27"/>
      <c r="L36" s="79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 x14ac:dyDescent="0.2">
      <c r="A37" s="27"/>
      <c r="B37" s="28"/>
      <c r="C37" s="27"/>
      <c r="D37" s="27"/>
      <c r="E37" s="24" t="s">
        <v>37</v>
      </c>
      <c r="F37" s="85">
        <f>ROUND((SUM(BG88:BG175)),  2)</f>
        <v>0</v>
      </c>
      <c r="G37" s="27"/>
      <c r="H37" s="27"/>
      <c r="I37" s="86">
        <v>0.21</v>
      </c>
      <c r="J37" s="85">
        <f>0</f>
        <v>0</v>
      </c>
      <c r="K37" s="27"/>
      <c r="L37" s="79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14.45" hidden="1" customHeight="1" x14ac:dyDescent="0.2">
      <c r="A38" s="27"/>
      <c r="B38" s="28"/>
      <c r="C38" s="27"/>
      <c r="D38" s="27"/>
      <c r="E38" s="24" t="s">
        <v>38</v>
      </c>
      <c r="F38" s="85">
        <f>ROUND((SUM(BH88:BH175)),  2)</f>
        <v>0</v>
      </c>
      <c r="G38" s="27"/>
      <c r="H38" s="27"/>
      <c r="I38" s="86">
        <v>0.12</v>
      </c>
      <c r="J38" s="85">
        <f>0</f>
        <v>0</v>
      </c>
      <c r="K38" s="27"/>
      <c r="L38" s="79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14.45" hidden="1" customHeight="1" x14ac:dyDescent="0.2">
      <c r="A39" s="27"/>
      <c r="B39" s="28"/>
      <c r="C39" s="27"/>
      <c r="D39" s="27"/>
      <c r="E39" s="24" t="s">
        <v>39</v>
      </c>
      <c r="F39" s="85">
        <f>ROUND((SUM(BI88:BI175)),  2)</f>
        <v>0</v>
      </c>
      <c r="G39" s="27"/>
      <c r="H39" s="27"/>
      <c r="I39" s="86">
        <v>0</v>
      </c>
      <c r="J39" s="85">
        <f>0</f>
        <v>0</v>
      </c>
      <c r="K39" s="27"/>
      <c r="L39" s="79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6.95" customHeight="1" x14ac:dyDescent="0.2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79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2" customFormat="1" ht="25.35" customHeight="1" x14ac:dyDescent="0.2">
      <c r="A41" s="27"/>
      <c r="B41" s="28"/>
      <c r="C41" s="87"/>
      <c r="D41" s="88" t="s">
        <v>40</v>
      </c>
      <c r="E41" s="50"/>
      <c r="F41" s="50"/>
      <c r="G41" s="89" t="s">
        <v>41</v>
      </c>
      <c r="H41" s="90" t="s">
        <v>42</v>
      </c>
      <c r="I41" s="50"/>
      <c r="J41" s="91">
        <f>SUM(J32:J39)</f>
        <v>0</v>
      </c>
      <c r="K41" s="92"/>
      <c r="L41" s="79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s="2" customFormat="1" ht="14.45" customHeight="1" x14ac:dyDescent="0.2">
      <c r="A42" s="27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79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6" spans="1:31" s="2" customFormat="1" ht="6.95" customHeight="1" x14ac:dyDescent="0.2">
      <c r="A46" s="27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79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</row>
    <row r="47" spans="1:31" s="2" customFormat="1" ht="24.95" customHeight="1" x14ac:dyDescent="0.2">
      <c r="A47" s="27"/>
      <c r="B47" s="28"/>
      <c r="C47" s="19" t="s">
        <v>101</v>
      </c>
      <c r="D47" s="27"/>
      <c r="E47" s="27"/>
      <c r="F47" s="27"/>
      <c r="G47" s="27"/>
      <c r="H47" s="27"/>
      <c r="I47" s="27"/>
      <c r="J47" s="27"/>
      <c r="K47" s="27"/>
      <c r="L47" s="79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</row>
    <row r="48" spans="1:31" s="2" customFormat="1" ht="6.95" customHeight="1" x14ac:dyDescent="0.2">
      <c r="A48" s="27"/>
      <c r="B48" s="28"/>
      <c r="C48" s="27"/>
      <c r="D48" s="27"/>
      <c r="E48" s="27"/>
      <c r="F48" s="27"/>
      <c r="G48" s="27"/>
      <c r="H48" s="27"/>
      <c r="I48" s="27"/>
      <c r="J48" s="27"/>
      <c r="K48" s="27"/>
      <c r="L48" s="79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</row>
    <row r="49" spans="1:47" s="2" customFormat="1" ht="12" customHeight="1" x14ac:dyDescent="0.2">
      <c r="A49" s="27"/>
      <c r="B49" s="28"/>
      <c r="C49" s="24" t="s">
        <v>14</v>
      </c>
      <c r="D49" s="27"/>
      <c r="E49" s="27"/>
      <c r="F49" s="27"/>
      <c r="G49" s="27"/>
      <c r="H49" s="27"/>
      <c r="I49" s="27"/>
      <c r="J49" s="27"/>
      <c r="K49" s="27"/>
      <c r="L49" s="79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</row>
    <row r="50" spans="1:47" s="2" customFormat="1" ht="16.5" customHeight="1" x14ac:dyDescent="0.2">
      <c r="A50" s="27"/>
      <c r="B50" s="28"/>
      <c r="C50" s="27"/>
      <c r="D50" s="27"/>
      <c r="E50" s="437" t="str">
        <f>E7</f>
        <v>PARČÍK VÍDEŇSKÁ GALLAŠOVA, PŘED GYMNÁZIEM</v>
      </c>
      <c r="F50" s="438"/>
      <c r="G50" s="438"/>
      <c r="H50" s="438"/>
      <c r="I50" s="27"/>
      <c r="J50" s="27"/>
      <c r="K50" s="27"/>
      <c r="L50" s="79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</row>
    <row r="51" spans="1:47" s="1" customFormat="1" ht="12" customHeight="1" x14ac:dyDescent="0.2">
      <c r="B51" s="18"/>
      <c r="C51" s="24" t="s">
        <v>87</v>
      </c>
      <c r="L51" s="18"/>
    </row>
    <row r="52" spans="1:47" s="2" customFormat="1" ht="16.5" customHeight="1" x14ac:dyDescent="0.2">
      <c r="A52" s="27"/>
      <c r="B52" s="28"/>
      <c r="C52" s="27"/>
      <c r="D52" s="27"/>
      <c r="E52" s="437"/>
      <c r="F52" s="436"/>
      <c r="G52" s="436"/>
      <c r="H52" s="436"/>
      <c r="I52" s="27"/>
      <c r="J52" s="27"/>
      <c r="K52" s="27"/>
      <c r="L52" s="79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</row>
    <row r="53" spans="1:47" s="2" customFormat="1" ht="12" customHeight="1" x14ac:dyDescent="0.2">
      <c r="A53" s="27"/>
      <c r="B53" s="28"/>
      <c r="C53" s="24" t="s">
        <v>205</v>
      </c>
      <c r="D53" s="27"/>
      <c r="E53" s="27"/>
      <c r="F53" s="27"/>
      <c r="G53" s="27"/>
      <c r="H53" s="27"/>
      <c r="I53" s="27"/>
      <c r="J53" s="27"/>
      <c r="K53" s="27"/>
      <c r="L53" s="79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</row>
    <row r="54" spans="1:47" s="2" customFormat="1" ht="16.5" customHeight="1" x14ac:dyDescent="0.2">
      <c r="A54" s="27"/>
      <c r="B54" s="28"/>
      <c r="C54" s="27"/>
      <c r="D54" s="27"/>
      <c r="E54" s="403">
        <f>E11</f>
        <v>0</v>
      </c>
      <c r="F54" s="436"/>
      <c r="G54" s="436"/>
      <c r="H54" s="436"/>
      <c r="I54" s="27"/>
      <c r="J54" s="27"/>
      <c r="K54" s="27"/>
      <c r="L54" s="79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</row>
    <row r="55" spans="1:47" s="2" customFormat="1" ht="6.95" customHeight="1" x14ac:dyDescent="0.2">
      <c r="A55" s="27"/>
      <c r="B55" s="28"/>
      <c r="C55" s="27"/>
      <c r="D55" s="27"/>
      <c r="E55" s="27"/>
      <c r="F55" s="27"/>
      <c r="G55" s="27"/>
      <c r="H55" s="27"/>
      <c r="I55" s="27"/>
      <c r="J55" s="27"/>
      <c r="K55" s="27"/>
      <c r="L55" s="79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  <row r="56" spans="1:47" s="2" customFormat="1" ht="12" customHeight="1" x14ac:dyDescent="0.2">
      <c r="A56" s="27"/>
      <c r="B56" s="28"/>
      <c r="C56" s="24" t="s">
        <v>17</v>
      </c>
      <c r="D56" s="27"/>
      <c r="E56" s="27"/>
      <c r="F56" s="22" t="str">
        <f>F14</f>
        <v xml:space="preserve"> </v>
      </c>
      <c r="G56" s="27"/>
      <c r="H56" s="27"/>
      <c r="I56" s="24" t="s">
        <v>19</v>
      </c>
      <c r="J56" s="45" t="str">
        <f>IF(J14="","",J14)</f>
        <v>04/2025</v>
      </c>
      <c r="K56" s="27"/>
      <c r="L56" s="79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</row>
    <row r="57" spans="1:47" s="2" customFormat="1" ht="6.95" customHeight="1" x14ac:dyDescent="0.2">
      <c r="A57" s="27"/>
      <c r="B57" s="28"/>
      <c r="C57" s="27"/>
      <c r="D57" s="27"/>
      <c r="E57" s="27"/>
      <c r="F57" s="27"/>
      <c r="G57" s="27"/>
      <c r="H57" s="27"/>
      <c r="I57" s="27"/>
      <c r="J57" s="27"/>
      <c r="K57" s="27"/>
      <c r="L57" s="79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</row>
    <row r="58" spans="1:47" s="2" customFormat="1" ht="15.2" customHeight="1" x14ac:dyDescent="0.2">
      <c r="A58" s="27"/>
      <c r="B58" s="28"/>
      <c r="C58" s="24" t="s">
        <v>20</v>
      </c>
      <c r="D58" s="27"/>
      <c r="E58" s="27"/>
      <c r="F58" s="22" t="str">
        <f>E17</f>
        <v>ÚMČ Brno - střed</v>
      </c>
      <c r="G58" s="27"/>
      <c r="H58" s="27"/>
      <c r="I58" s="24" t="s">
        <v>24</v>
      </c>
      <c r="J58" s="25" t="str">
        <f>E23</f>
        <v>Eva Wagnerová</v>
      </c>
      <c r="K58" s="27"/>
      <c r="L58" s="79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</row>
    <row r="59" spans="1:47" s="2" customFormat="1" ht="15.2" customHeight="1" x14ac:dyDescent="0.2">
      <c r="A59" s="27"/>
      <c r="B59" s="28"/>
      <c r="C59" s="24" t="s">
        <v>23</v>
      </c>
      <c r="D59" s="27"/>
      <c r="E59" s="27"/>
      <c r="F59" s="22" t="str">
        <f>IF(E20="","",E20)</f>
        <v xml:space="preserve"> </v>
      </c>
      <c r="G59" s="27"/>
      <c r="H59" s="27"/>
      <c r="I59" s="24" t="s">
        <v>27</v>
      </c>
      <c r="J59" s="25" t="str">
        <f>E26</f>
        <v>Ing. Martin Horký</v>
      </c>
      <c r="K59" s="27"/>
      <c r="L59" s="79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</row>
    <row r="60" spans="1:47" s="2" customFormat="1" ht="10.35" customHeight="1" x14ac:dyDescent="0.2">
      <c r="A60" s="27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79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</row>
    <row r="61" spans="1:47" s="2" customFormat="1" ht="29.25" customHeight="1" x14ac:dyDescent="0.2">
      <c r="A61" s="27"/>
      <c r="B61" s="28"/>
      <c r="C61" s="93" t="s">
        <v>102</v>
      </c>
      <c r="D61" s="87"/>
      <c r="E61" s="87"/>
      <c r="F61" s="87"/>
      <c r="G61" s="87"/>
      <c r="H61" s="87"/>
      <c r="I61" s="87"/>
      <c r="J61" s="94" t="s">
        <v>103</v>
      </c>
      <c r="K61" s="87"/>
      <c r="L61" s="79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47" s="2" customFormat="1" ht="10.35" customHeight="1" x14ac:dyDescent="0.2">
      <c r="A62" s="27"/>
      <c r="B62" s="28"/>
      <c r="C62" s="27"/>
      <c r="D62" s="27"/>
      <c r="E62" s="27"/>
      <c r="F62" s="27"/>
      <c r="G62" s="27"/>
      <c r="H62" s="27"/>
      <c r="I62" s="27"/>
      <c r="J62" s="27"/>
      <c r="K62" s="27"/>
      <c r="L62" s="79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</row>
    <row r="63" spans="1:47" s="2" customFormat="1" ht="22.9" customHeight="1" x14ac:dyDescent="0.2">
      <c r="A63" s="27"/>
      <c r="B63" s="28"/>
      <c r="C63" s="95" t="s">
        <v>62</v>
      </c>
      <c r="D63" s="27"/>
      <c r="E63" s="27"/>
      <c r="F63" s="27"/>
      <c r="G63" s="27"/>
      <c r="H63" s="27"/>
      <c r="I63" s="27"/>
      <c r="J63" s="61">
        <f>J88</f>
        <v>0</v>
      </c>
      <c r="K63" s="27"/>
      <c r="L63" s="79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U63" s="15" t="s">
        <v>104</v>
      </c>
    </row>
    <row r="64" spans="1:47" s="8" customFormat="1" ht="24.95" customHeight="1" x14ac:dyDescent="0.2">
      <c r="B64" s="96"/>
      <c r="D64" s="97" t="s">
        <v>206</v>
      </c>
      <c r="E64" s="98"/>
      <c r="F64" s="98"/>
      <c r="G64" s="98"/>
      <c r="H64" s="98"/>
      <c r="I64" s="98"/>
      <c r="J64" s="99">
        <f>J89</f>
        <v>0</v>
      </c>
      <c r="L64" s="96"/>
    </row>
    <row r="65" spans="1:31" s="8" customFormat="1" ht="24.95" customHeight="1" x14ac:dyDescent="0.2">
      <c r="B65" s="96"/>
      <c r="D65" s="97" t="s">
        <v>302</v>
      </c>
      <c r="E65" s="98"/>
      <c r="F65" s="98"/>
      <c r="G65" s="98"/>
      <c r="H65" s="98"/>
      <c r="I65" s="98"/>
      <c r="J65" s="99">
        <f>J144</f>
        <v>0</v>
      </c>
      <c r="L65" s="96"/>
    </row>
    <row r="66" spans="1:31" s="8" customFormat="1" ht="24.95" customHeight="1" x14ac:dyDescent="0.2">
      <c r="B66" s="96"/>
      <c r="D66" s="97" t="s">
        <v>490</v>
      </c>
      <c r="E66" s="98"/>
      <c r="F66" s="98"/>
      <c r="G66" s="98"/>
      <c r="H66" s="98"/>
      <c r="I66" s="98"/>
      <c r="J66" s="99">
        <f>J176</f>
        <v>0</v>
      </c>
      <c r="L66" s="96"/>
    </row>
    <row r="67" spans="1:31" s="2" customFormat="1" ht="21.75" customHeight="1" x14ac:dyDescent="0.2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79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1:31" s="2" customFormat="1" ht="6.95" customHeight="1" x14ac:dyDescent="0.2">
      <c r="A68" s="27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79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72" spans="1:31" s="2" customFormat="1" ht="6.95" customHeight="1" x14ac:dyDescent="0.2">
      <c r="A72" s="27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79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</row>
    <row r="73" spans="1:31" s="2" customFormat="1" ht="24.95" customHeight="1" x14ac:dyDescent="0.2">
      <c r="A73" s="27"/>
      <c r="B73" s="28"/>
      <c r="C73" s="19" t="s">
        <v>106</v>
      </c>
      <c r="D73" s="27"/>
      <c r="E73" s="27"/>
      <c r="F73" s="27"/>
      <c r="G73" s="27"/>
      <c r="H73" s="27"/>
      <c r="I73" s="27"/>
      <c r="J73" s="27"/>
      <c r="K73" s="27"/>
      <c r="L73" s="79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</row>
    <row r="74" spans="1:31" s="2" customFormat="1" ht="6.95" customHeight="1" x14ac:dyDescent="0.2">
      <c r="A74" s="27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79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1:31" s="2" customFormat="1" ht="12" customHeight="1" x14ac:dyDescent="0.2">
      <c r="A75" s="27"/>
      <c r="B75" s="28"/>
      <c r="C75" s="24" t="s">
        <v>14</v>
      </c>
      <c r="D75" s="27"/>
      <c r="E75" s="27"/>
      <c r="F75" s="27"/>
      <c r="G75" s="27"/>
      <c r="H75" s="27"/>
      <c r="I75" s="27"/>
      <c r="J75" s="27"/>
      <c r="K75" s="27"/>
      <c r="L75" s="79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pans="1:31" s="2" customFormat="1" ht="16.5" customHeight="1" x14ac:dyDescent="0.2">
      <c r="A76" s="27"/>
      <c r="B76" s="28"/>
      <c r="C76" s="27"/>
      <c r="D76" s="27"/>
      <c r="E76" s="437" t="str">
        <f>E7</f>
        <v>PARČÍK VÍDEŇSKÁ GALLAŠOVA, PŘED GYMNÁZIEM</v>
      </c>
      <c r="F76" s="438"/>
      <c r="G76" s="438"/>
      <c r="H76" s="438"/>
      <c r="I76" s="27"/>
      <c r="J76" s="27"/>
      <c r="K76" s="27"/>
      <c r="L76" s="79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1" customFormat="1" ht="12" customHeight="1" x14ac:dyDescent="0.2">
      <c r="B77" s="18"/>
      <c r="C77" s="24" t="s">
        <v>87</v>
      </c>
      <c r="L77" s="18"/>
    </row>
    <row r="78" spans="1:31" s="2" customFormat="1" ht="16.5" customHeight="1" x14ac:dyDescent="0.2">
      <c r="A78" s="27"/>
      <c r="B78" s="28"/>
      <c r="C78" s="27"/>
      <c r="D78" s="27"/>
      <c r="E78" s="437" t="s">
        <v>90</v>
      </c>
      <c r="F78" s="436"/>
      <c r="G78" s="436"/>
      <c r="H78" s="436"/>
      <c r="I78" s="27"/>
      <c r="J78" s="27"/>
      <c r="K78" s="27"/>
      <c r="L78" s="79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</row>
    <row r="79" spans="1:31" s="2" customFormat="1" ht="12" customHeight="1" x14ac:dyDescent="0.2">
      <c r="A79" s="27"/>
      <c r="B79" s="28"/>
      <c r="C79" s="24" t="s">
        <v>205</v>
      </c>
      <c r="D79" s="27"/>
      <c r="E79" s="27"/>
      <c r="F79" s="27"/>
      <c r="G79" s="27"/>
      <c r="H79" s="27"/>
      <c r="I79" s="27"/>
      <c r="J79" s="27"/>
      <c r="K79" s="27"/>
      <c r="L79" s="79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</row>
    <row r="80" spans="1:31" s="2" customFormat="1" ht="16.5" customHeight="1" x14ac:dyDescent="0.2">
      <c r="A80" s="27"/>
      <c r="B80" s="28"/>
      <c r="C80" s="27"/>
      <c r="D80" s="27"/>
      <c r="E80" s="403">
        <f>E11</f>
        <v>0</v>
      </c>
      <c r="F80" s="436"/>
      <c r="G80" s="436"/>
      <c r="H80" s="436"/>
      <c r="I80" s="27"/>
      <c r="J80" s="27"/>
      <c r="K80" s="27"/>
      <c r="L80" s="79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  <row r="81" spans="1:65" s="2" customFormat="1" ht="6.95" customHeight="1" x14ac:dyDescent="0.2">
      <c r="A81" s="27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79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65" s="2" customFormat="1" ht="12" customHeight="1" x14ac:dyDescent="0.2">
      <c r="A82" s="27"/>
      <c r="B82" s="28"/>
      <c r="C82" s="24" t="s">
        <v>17</v>
      </c>
      <c r="D82" s="27"/>
      <c r="E82" s="27"/>
      <c r="F82" s="22" t="str">
        <f>F14</f>
        <v xml:space="preserve"> </v>
      </c>
      <c r="G82" s="27"/>
      <c r="H82" s="27"/>
      <c r="I82" s="24" t="s">
        <v>19</v>
      </c>
      <c r="J82" s="45">
        <v>45748</v>
      </c>
      <c r="K82" s="27"/>
      <c r="L82" s="79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65" s="2" customFormat="1" ht="6.95" customHeight="1" x14ac:dyDescent="0.2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79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65" s="2" customFormat="1" ht="15.2" customHeight="1" x14ac:dyDescent="0.2">
      <c r="A84" s="27"/>
      <c r="B84" s="28"/>
      <c r="C84" s="24" t="s">
        <v>20</v>
      </c>
      <c r="D84" s="27"/>
      <c r="E84" s="27"/>
      <c r="F84" s="22" t="str">
        <f>E17</f>
        <v>ÚMČ Brno - střed</v>
      </c>
      <c r="G84" s="27"/>
      <c r="H84" s="27"/>
      <c r="I84" s="24" t="s">
        <v>24</v>
      </c>
      <c r="J84" s="25" t="str">
        <f>E23</f>
        <v>Eva Wagnerová</v>
      </c>
      <c r="K84" s="27"/>
      <c r="L84" s="79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65" s="2" customFormat="1" ht="15.2" customHeight="1" x14ac:dyDescent="0.2">
      <c r="A85" s="27"/>
      <c r="B85" s="28"/>
      <c r="C85" s="24" t="s">
        <v>23</v>
      </c>
      <c r="D85" s="27"/>
      <c r="E85" s="27"/>
      <c r="F85" s="22" t="str">
        <f>IF(E20="","",E20)</f>
        <v xml:space="preserve"> </v>
      </c>
      <c r="G85" s="27"/>
      <c r="H85" s="27"/>
      <c r="I85" s="24" t="s">
        <v>27</v>
      </c>
      <c r="J85" s="25" t="str">
        <f>E26</f>
        <v>Ing. Martin Horký</v>
      </c>
      <c r="K85" s="27"/>
      <c r="L85" s="79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65" s="2" customFormat="1" ht="10.35" customHeight="1" x14ac:dyDescent="0.2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79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65" s="9" customFormat="1" ht="29.25" customHeight="1" x14ac:dyDescent="0.2">
      <c r="A87" s="100"/>
      <c r="B87" s="101"/>
      <c r="C87" s="102" t="s">
        <v>107</v>
      </c>
      <c r="D87" s="103" t="s">
        <v>49</v>
      </c>
      <c r="E87" s="103" t="s">
        <v>45</v>
      </c>
      <c r="F87" s="103" t="s">
        <v>46</v>
      </c>
      <c r="G87" s="103" t="s">
        <v>108</v>
      </c>
      <c r="H87" s="103" t="s">
        <v>109</v>
      </c>
      <c r="I87" s="103" t="s">
        <v>110</v>
      </c>
      <c r="J87" s="103" t="s">
        <v>103</v>
      </c>
      <c r="K87" s="104" t="s">
        <v>111</v>
      </c>
      <c r="L87" s="105"/>
      <c r="M87" s="52" t="s">
        <v>3</v>
      </c>
      <c r="N87" s="53" t="s">
        <v>34</v>
      </c>
      <c r="O87" s="53" t="s">
        <v>112</v>
      </c>
      <c r="P87" s="53" t="s">
        <v>113</v>
      </c>
      <c r="Q87" s="53" t="s">
        <v>114</v>
      </c>
      <c r="R87" s="53" t="s">
        <v>115</v>
      </c>
      <c r="S87" s="53" t="s">
        <v>116</v>
      </c>
      <c r="T87" s="54" t="s">
        <v>117</v>
      </c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</row>
    <row r="88" spans="1:65" s="2" customFormat="1" ht="22.9" customHeight="1" x14ac:dyDescent="0.25">
      <c r="A88" s="27"/>
      <c r="B88" s="28"/>
      <c r="C88" s="59" t="s">
        <v>118</v>
      </c>
      <c r="D88" s="27"/>
      <c r="E88" s="27"/>
      <c r="F88" s="27"/>
      <c r="G88" s="27"/>
      <c r="H88" s="27"/>
      <c r="I88" s="27"/>
      <c r="J88" s="106">
        <f>J89+J144+J176</f>
        <v>0</v>
      </c>
      <c r="K88" s="27"/>
      <c r="L88" s="28"/>
      <c r="M88" s="55"/>
      <c r="N88" s="46"/>
      <c r="O88" s="56"/>
      <c r="P88" s="107" t="e">
        <f>P89+P144+#REF!+#REF!</f>
        <v>#REF!</v>
      </c>
      <c r="Q88" s="56"/>
      <c r="R88" s="107" t="e">
        <f>R89+R144+#REF!+#REF!</f>
        <v>#REF!</v>
      </c>
      <c r="S88" s="56"/>
      <c r="T88" s="108" t="e">
        <f>T89+T144+#REF!+#REF!</f>
        <v>#REF!</v>
      </c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T88" s="15" t="s">
        <v>63</v>
      </c>
      <c r="AU88" s="15" t="s">
        <v>104</v>
      </c>
      <c r="BK88" s="109" t="e">
        <f>BK89+BK144+#REF!+#REF!</f>
        <v>#REF!</v>
      </c>
    </row>
    <row r="89" spans="1:65" s="10" customFormat="1" ht="25.9" customHeight="1" x14ac:dyDescent="0.2">
      <c r="B89" s="110"/>
      <c r="D89" s="111" t="s">
        <v>63</v>
      </c>
      <c r="E89" s="112" t="s">
        <v>207</v>
      </c>
      <c r="F89" s="112" t="s">
        <v>296</v>
      </c>
      <c r="J89" s="113">
        <f>SUM(J90:J142)</f>
        <v>0</v>
      </c>
      <c r="L89" s="110"/>
      <c r="M89" s="114"/>
      <c r="N89" s="115"/>
      <c r="O89" s="115"/>
      <c r="P89" s="116">
        <f>SUM(P90:P141)</f>
        <v>113.93479999999998</v>
      </c>
      <c r="Q89" s="115"/>
      <c r="R89" s="116">
        <f>SUM(R90:R141)</f>
        <v>0.14160999999999999</v>
      </c>
      <c r="S89" s="115"/>
      <c r="T89" s="117">
        <f>SUM(T90:T141)</f>
        <v>0</v>
      </c>
      <c r="AR89" s="111" t="s">
        <v>68</v>
      </c>
      <c r="AT89" s="118" t="s">
        <v>63</v>
      </c>
      <c r="AU89" s="118" t="s">
        <v>64</v>
      </c>
      <c r="AY89" s="111" t="s">
        <v>120</v>
      </c>
      <c r="BK89" s="119">
        <f>SUM(BK90:BK141)</f>
        <v>0</v>
      </c>
    </row>
    <row r="90" spans="1:65" s="212" customFormat="1" ht="16.5" customHeight="1" x14ac:dyDescent="0.2">
      <c r="A90" s="200"/>
      <c r="B90" s="201"/>
      <c r="C90" s="202"/>
      <c r="D90" s="202" t="s">
        <v>121</v>
      </c>
      <c r="E90" s="203" t="s">
        <v>304</v>
      </c>
      <c r="F90" s="175" t="s">
        <v>208</v>
      </c>
      <c r="G90" s="204" t="s">
        <v>127</v>
      </c>
      <c r="H90" s="205">
        <v>70</v>
      </c>
      <c r="I90" s="206"/>
      <c r="J90" s="206">
        <f>ROUND(I90*H90,2)</f>
        <v>0</v>
      </c>
      <c r="K90" s="175" t="s">
        <v>126</v>
      </c>
      <c r="L90" s="207"/>
      <c r="M90" s="208" t="s">
        <v>3</v>
      </c>
      <c r="N90" s="209" t="s">
        <v>35</v>
      </c>
      <c r="O90" s="210">
        <v>8.5999999999999993E-2</v>
      </c>
      <c r="P90" s="210">
        <f>O90*H90</f>
        <v>6.02</v>
      </c>
      <c r="Q90" s="210">
        <v>2.0000000000000002E-5</v>
      </c>
      <c r="R90" s="210">
        <f>Q90*H90</f>
        <v>1.4000000000000002E-3</v>
      </c>
      <c r="S90" s="210">
        <v>0</v>
      </c>
      <c r="T90" s="211">
        <f>S90*H90</f>
        <v>0</v>
      </c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R90" s="213" t="s">
        <v>122</v>
      </c>
      <c r="AT90" s="213" t="s">
        <v>121</v>
      </c>
      <c r="AU90" s="213" t="s">
        <v>68</v>
      </c>
      <c r="AY90" s="214" t="s">
        <v>120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14" t="s">
        <v>68</v>
      </c>
      <c r="BK90" s="215">
        <f>ROUND(I90*H90,2)</f>
        <v>0</v>
      </c>
      <c r="BL90" s="214" t="s">
        <v>122</v>
      </c>
      <c r="BM90" s="213" t="s">
        <v>209</v>
      </c>
    </row>
    <row r="91" spans="1:65" s="2" customFormat="1" x14ac:dyDescent="0.2">
      <c r="A91" s="27"/>
      <c r="B91" s="28"/>
      <c r="C91" s="27"/>
      <c r="D91" s="133" t="s">
        <v>123</v>
      </c>
      <c r="E91" s="27"/>
      <c r="F91" s="134" t="s">
        <v>210</v>
      </c>
      <c r="G91" s="27"/>
      <c r="H91" s="27"/>
      <c r="I91" s="394"/>
      <c r="J91" s="27"/>
      <c r="K91" s="27"/>
      <c r="L91" s="28"/>
      <c r="M91" s="135"/>
      <c r="N91" s="136"/>
      <c r="O91" s="48"/>
      <c r="P91" s="48"/>
      <c r="Q91" s="48"/>
      <c r="R91" s="48"/>
      <c r="S91" s="48"/>
      <c r="T91" s="49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T91" s="15" t="s">
        <v>123</v>
      </c>
      <c r="AU91" s="15" t="s">
        <v>68</v>
      </c>
    </row>
    <row r="92" spans="1:65" s="11" customFormat="1" x14ac:dyDescent="0.2">
      <c r="B92" s="137"/>
      <c r="D92" s="138" t="s">
        <v>124</v>
      </c>
      <c r="E92" s="139" t="s">
        <v>3</v>
      </c>
      <c r="F92" s="140" t="s">
        <v>305</v>
      </c>
      <c r="H92" s="139" t="s">
        <v>3</v>
      </c>
      <c r="I92" s="393"/>
      <c r="L92" s="137"/>
      <c r="M92" s="141"/>
      <c r="N92" s="142"/>
      <c r="O92" s="142"/>
      <c r="P92" s="142"/>
      <c r="Q92" s="142"/>
      <c r="R92" s="142"/>
      <c r="S92" s="142"/>
      <c r="T92" s="143"/>
      <c r="AT92" s="139" t="s">
        <v>124</v>
      </c>
      <c r="AU92" s="139" t="s">
        <v>68</v>
      </c>
      <c r="AV92" s="11" t="s">
        <v>68</v>
      </c>
      <c r="AW92" s="11" t="s">
        <v>26</v>
      </c>
      <c r="AX92" s="11" t="s">
        <v>64</v>
      </c>
      <c r="AY92" s="139" t="s">
        <v>120</v>
      </c>
    </row>
    <row r="93" spans="1:65" s="220" customFormat="1" x14ac:dyDescent="0.2">
      <c r="B93" s="221"/>
      <c r="D93" s="222" t="s">
        <v>124</v>
      </c>
      <c r="E93" s="223" t="s">
        <v>3</v>
      </c>
      <c r="F93" s="224" t="s">
        <v>437</v>
      </c>
      <c r="H93" s="225">
        <v>70</v>
      </c>
      <c r="I93" s="398"/>
      <c r="L93" s="221"/>
      <c r="M93" s="226"/>
      <c r="N93" s="227"/>
      <c r="O93" s="227"/>
      <c r="P93" s="227"/>
      <c r="Q93" s="227"/>
      <c r="R93" s="227"/>
      <c r="S93" s="227"/>
      <c r="T93" s="228"/>
      <c r="AT93" s="223" t="s">
        <v>124</v>
      </c>
      <c r="AU93" s="223" t="s">
        <v>68</v>
      </c>
      <c r="AV93" s="220" t="s">
        <v>70</v>
      </c>
      <c r="AW93" s="220" t="s">
        <v>26</v>
      </c>
      <c r="AX93" s="220" t="s">
        <v>64</v>
      </c>
      <c r="AY93" s="223" t="s">
        <v>120</v>
      </c>
    </row>
    <row r="94" spans="1:65" s="2" customFormat="1" ht="16.5" customHeight="1" x14ac:dyDescent="0.2">
      <c r="A94" s="27"/>
      <c r="B94" s="120"/>
      <c r="C94" s="121"/>
      <c r="D94" s="121" t="s">
        <v>121</v>
      </c>
      <c r="E94" s="122" t="s">
        <v>211</v>
      </c>
      <c r="F94" s="123" t="s">
        <v>212</v>
      </c>
      <c r="G94" s="124" t="s">
        <v>127</v>
      </c>
      <c r="H94" s="125">
        <v>7</v>
      </c>
      <c r="I94" s="126"/>
      <c r="J94" s="126">
        <f>ROUND(I94*H94,2)</f>
        <v>0</v>
      </c>
      <c r="K94" s="123" t="s">
        <v>126</v>
      </c>
      <c r="L94" s="28"/>
      <c r="M94" s="127" t="s">
        <v>3</v>
      </c>
      <c r="N94" s="128" t="s">
        <v>35</v>
      </c>
      <c r="O94" s="129">
        <v>0.30499999999999999</v>
      </c>
      <c r="P94" s="129">
        <f>O94*H94</f>
        <v>2.1349999999999998</v>
      </c>
      <c r="Q94" s="129">
        <v>3.0000000000000001E-5</v>
      </c>
      <c r="R94" s="129">
        <f>Q94*H94</f>
        <v>2.1000000000000001E-4</v>
      </c>
      <c r="S94" s="129">
        <v>0</v>
      </c>
      <c r="T94" s="130">
        <f>S94*H94</f>
        <v>0</v>
      </c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R94" s="131" t="s">
        <v>122</v>
      </c>
      <c r="AT94" s="131" t="s">
        <v>121</v>
      </c>
      <c r="AU94" s="131" t="s">
        <v>68</v>
      </c>
      <c r="AY94" s="15" t="s">
        <v>120</v>
      </c>
      <c r="BE94" s="132">
        <f>IF(N94="základní",J94,0)</f>
        <v>0</v>
      </c>
      <c r="BF94" s="132">
        <f>IF(N94="snížená",J94,0)</f>
        <v>0</v>
      </c>
      <c r="BG94" s="132">
        <f>IF(N94="zákl. přenesená",J94,0)</f>
        <v>0</v>
      </c>
      <c r="BH94" s="132">
        <f>IF(N94="sníž. přenesená",J94,0)</f>
        <v>0</v>
      </c>
      <c r="BI94" s="132">
        <f>IF(N94="nulová",J94,0)</f>
        <v>0</v>
      </c>
      <c r="BJ94" s="15" t="s">
        <v>68</v>
      </c>
      <c r="BK94" s="132">
        <f>ROUND(I94*H94,2)</f>
        <v>0</v>
      </c>
      <c r="BL94" s="15" t="s">
        <v>122</v>
      </c>
      <c r="BM94" s="131" t="s">
        <v>213</v>
      </c>
    </row>
    <row r="95" spans="1:65" s="11" customFormat="1" x14ac:dyDescent="0.2">
      <c r="B95" s="137"/>
      <c r="D95" s="138" t="s">
        <v>124</v>
      </c>
      <c r="E95" s="139" t="s">
        <v>3</v>
      </c>
      <c r="F95" s="140" t="s">
        <v>214</v>
      </c>
      <c r="H95" s="139" t="s">
        <v>3</v>
      </c>
      <c r="I95" s="393"/>
      <c r="L95" s="137"/>
      <c r="M95" s="141"/>
      <c r="N95" s="142"/>
      <c r="O95" s="142"/>
      <c r="P95" s="142"/>
      <c r="Q95" s="142"/>
      <c r="R95" s="142"/>
      <c r="S95" s="142"/>
      <c r="T95" s="143"/>
      <c r="AT95" s="139" t="s">
        <v>124</v>
      </c>
      <c r="AU95" s="139" t="s">
        <v>68</v>
      </c>
      <c r="AV95" s="11" t="s">
        <v>68</v>
      </c>
      <c r="AW95" s="11" t="s">
        <v>26</v>
      </c>
      <c r="AX95" s="11" t="s">
        <v>64</v>
      </c>
      <c r="AY95" s="139" t="s">
        <v>120</v>
      </c>
    </row>
    <row r="96" spans="1:65" s="212" customFormat="1" ht="16.5" customHeight="1" x14ac:dyDescent="0.2">
      <c r="A96" s="200"/>
      <c r="B96" s="201"/>
      <c r="C96" s="202"/>
      <c r="D96" s="202" t="s">
        <v>121</v>
      </c>
      <c r="E96" s="203" t="s">
        <v>215</v>
      </c>
      <c r="F96" s="175" t="s">
        <v>216</v>
      </c>
      <c r="G96" s="204" t="s">
        <v>146</v>
      </c>
      <c r="H96" s="205">
        <v>84</v>
      </c>
      <c r="I96" s="206"/>
      <c r="J96" s="206">
        <f>ROUND(I96*H96,2)</f>
        <v>0</v>
      </c>
      <c r="K96" s="198" t="s">
        <v>330</v>
      </c>
      <c r="L96" s="207"/>
      <c r="M96" s="208" t="s">
        <v>3</v>
      </c>
      <c r="N96" s="209" t="s">
        <v>35</v>
      </c>
      <c r="O96" s="210">
        <v>0.27600000000000002</v>
      </c>
      <c r="P96" s="210">
        <f>O96*H96</f>
        <v>23.184000000000001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R96" s="213" t="s">
        <v>122</v>
      </c>
      <c r="AT96" s="213" t="s">
        <v>121</v>
      </c>
      <c r="AU96" s="213" t="s">
        <v>68</v>
      </c>
      <c r="AY96" s="214" t="s">
        <v>120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14" t="s">
        <v>68</v>
      </c>
      <c r="BK96" s="215">
        <f>ROUND(I96*H96,2)</f>
        <v>0</v>
      </c>
      <c r="BL96" s="214" t="s">
        <v>122</v>
      </c>
      <c r="BM96" s="213" t="s">
        <v>217</v>
      </c>
    </row>
    <row r="97" spans="1:65" s="2" customFormat="1" x14ac:dyDescent="0.2">
      <c r="A97" s="27"/>
      <c r="B97" s="28"/>
      <c r="C97" s="27"/>
      <c r="D97" s="133" t="s">
        <v>123</v>
      </c>
      <c r="E97" s="27"/>
      <c r="F97" s="134" t="s">
        <v>218</v>
      </c>
      <c r="G97" s="27"/>
      <c r="H97" s="27"/>
      <c r="I97" s="394"/>
      <c r="J97" s="27"/>
      <c r="K97" s="27"/>
      <c r="L97" s="28"/>
      <c r="M97" s="135"/>
      <c r="N97" s="136"/>
      <c r="O97" s="48"/>
      <c r="P97" s="48"/>
      <c r="Q97" s="48"/>
      <c r="R97" s="48"/>
      <c r="S97" s="48"/>
      <c r="T97" s="49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T97" s="15" t="s">
        <v>123</v>
      </c>
      <c r="AU97" s="15" t="s">
        <v>68</v>
      </c>
    </row>
    <row r="98" spans="1:65" s="11" customFormat="1" x14ac:dyDescent="0.2">
      <c r="B98" s="137"/>
      <c r="D98" s="138" t="s">
        <v>124</v>
      </c>
      <c r="E98" s="139" t="s">
        <v>3</v>
      </c>
      <c r="F98" s="140" t="s">
        <v>219</v>
      </c>
      <c r="H98" s="139" t="s">
        <v>3</v>
      </c>
      <c r="I98" s="393"/>
      <c r="L98" s="137"/>
      <c r="M98" s="141"/>
      <c r="N98" s="142"/>
      <c r="O98" s="142"/>
      <c r="P98" s="142"/>
      <c r="Q98" s="142"/>
      <c r="R98" s="142"/>
      <c r="S98" s="142"/>
      <c r="T98" s="143"/>
      <c r="AT98" s="139" t="s">
        <v>124</v>
      </c>
      <c r="AU98" s="139" t="s">
        <v>68</v>
      </c>
      <c r="AV98" s="11" t="s">
        <v>68</v>
      </c>
      <c r="AW98" s="11" t="s">
        <v>26</v>
      </c>
      <c r="AX98" s="11" t="s">
        <v>64</v>
      </c>
      <c r="AY98" s="139" t="s">
        <v>120</v>
      </c>
    </row>
    <row r="99" spans="1:65" s="11" customFormat="1" x14ac:dyDescent="0.2">
      <c r="B99" s="137"/>
      <c r="D99" s="138" t="s">
        <v>124</v>
      </c>
      <c r="E99" s="139" t="s">
        <v>3</v>
      </c>
      <c r="F99" s="140" t="s">
        <v>220</v>
      </c>
      <c r="H99" s="139" t="s">
        <v>3</v>
      </c>
      <c r="I99" s="393"/>
      <c r="L99" s="137"/>
      <c r="M99" s="141"/>
      <c r="N99" s="142"/>
      <c r="O99" s="142"/>
      <c r="P99" s="142"/>
      <c r="Q99" s="142"/>
      <c r="R99" s="142"/>
      <c r="S99" s="142"/>
      <c r="T99" s="143"/>
      <c r="AT99" s="139" t="s">
        <v>124</v>
      </c>
      <c r="AU99" s="139" t="s">
        <v>68</v>
      </c>
      <c r="AV99" s="11" t="s">
        <v>68</v>
      </c>
      <c r="AW99" s="11" t="s">
        <v>26</v>
      </c>
      <c r="AX99" s="11" t="s">
        <v>64</v>
      </c>
      <c r="AY99" s="139" t="s">
        <v>120</v>
      </c>
    </row>
    <row r="100" spans="1:65" s="12" customFormat="1" x14ac:dyDescent="0.2">
      <c r="B100" s="144"/>
      <c r="D100" s="138" t="s">
        <v>124</v>
      </c>
      <c r="E100" s="145" t="s">
        <v>3</v>
      </c>
      <c r="F100" s="146" t="s">
        <v>438</v>
      </c>
      <c r="H100" s="147">
        <v>42</v>
      </c>
      <c r="I100" s="397"/>
      <c r="L100" s="144"/>
      <c r="M100" s="148"/>
      <c r="N100" s="149"/>
      <c r="O100" s="149"/>
      <c r="P100" s="149"/>
      <c r="Q100" s="149"/>
      <c r="R100" s="149"/>
      <c r="S100" s="149"/>
      <c r="T100" s="150"/>
      <c r="AT100" s="145" t="s">
        <v>124</v>
      </c>
      <c r="AU100" s="145" t="s">
        <v>68</v>
      </c>
      <c r="AV100" s="12" t="s">
        <v>70</v>
      </c>
      <c r="AW100" s="12" t="s">
        <v>26</v>
      </c>
      <c r="AX100" s="12" t="s">
        <v>64</v>
      </c>
      <c r="AY100" s="145" t="s">
        <v>120</v>
      </c>
    </row>
    <row r="101" spans="1:65" s="11" customFormat="1" x14ac:dyDescent="0.2">
      <c r="B101" s="137"/>
      <c r="D101" s="138" t="s">
        <v>124</v>
      </c>
      <c r="E101" s="139" t="s">
        <v>3</v>
      </c>
      <c r="F101" s="140" t="s">
        <v>221</v>
      </c>
      <c r="H101" s="139" t="s">
        <v>3</v>
      </c>
      <c r="I101" s="393"/>
      <c r="L101" s="137"/>
      <c r="M101" s="141"/>
      <c r="N101" s="142"/>
      <c r="O101" s="142"/>
      <c r="P101" s="142"/>
      <c r="Q101" s="142"/>
      <c r="R101" s="142"/>
      <c r="S101" s="142"/>
      <c r="T101" s="143"/>
      <c r="AT101" s="139" t="s">
        <v>124</v>
      </c>
      <c r="AU101" s="139" t="s">
        <v>68</v>
      </c>
      <c r="AV101" s="11" t="s">
        <v>68</v>
      </c>
      <c r="AW101" s="11" t="s">
        <v>26</v>
      </c>
      <c r="AX101" s="11" t="s">
        <v>64</v>
      </c>
      <c r="AY101" s="139" t="s">
        <v>120</v>
      </c>
    </row>
    <row r="102" spans="1:65" s="12" customFormat="1" x14ac:dyDescent="0.2">
      <c r="B102" s="144"/>
      <c r="D102" s="138" t="s">
        <v>124</v>
      </c>
      <c r="E102" s="145" t="s">
        <v>3</v>
      </c>
      <c r="F102" s="146" t="s">
        <v>438</v>
      </c>
      <c r="H102" s="147">
        <v>42</v>
      </c>
      <c r="I102" s="397"/>
      <c r="L102" s="144"/>
      <c r="M102" s="148"/>
      <c r="N102" s="149"/>
      <c r="O102" s="149"/>
      <c r="P102" s="149"/>
      <c r="Q102" s="149"/>
      <c r="R102" s="149"/>
      <c r="S102" s="149"/>
      <c r="T102" s="150"/>
      <c r="AT102" s="145" t="s">
        <v>124</v>
      </c>
      <c r="AU102" s="145" t="s">
        <v>68</v>
      </c>
      <c r="AV102" s="12" t="s">
        <v>70</v>
      </c>
      <c r="AW102" s="12" t="s">
        <v>26</v>
      </c>
      <c r="AX102" s="12" t="s">
        <v>64</v>
      </c>
      <c r="AY102" s="145" t="s">
        <v>120</v>
      </c>
    </row>
    <row r="103" spans="1:65" s="2" customFormat="1" ht="16.5" customHeight="1" x14ac:dyDescent="0.2">
      <c r="A103" s="27"/>
      <c r="B103" s="120"/>
      <c r="C103" s="121"/>
      <c r="D103" s="121" t="s">
        <v>121</v>
      </c>
      <c r="E103" s="122" t="s">
        <v>306</v>
      </c>
      <c r="F103" s="123" t="s">
        <v>222</v>
      </c>
      <c r="G103" s="124" t="s">
        <v>127</v>
      </c>
      <c r="H103" s="125">
        <v>35</v>
      </c>
      <c r="I103" s="126"/>
      <c r="J103" s="126">
        <f>ROUND(I103*H103,2)</f>
        <v>0</v>
      </c>
      <c r="K103" s="123" t="s">
        <v>126</v>
      </c>
      <c r="L103" s="28"/>
      <c r="M103" s="127" t="s">
        <v>3</v>
      </c>
      <c r="N103" s="128" t="s">
        <v>35</v>
      </c>
      <c r="O103" s="129">
        <v>0.65600000000000003</v>
      </c>
      <c r="P103" s="129">
        <f>O103*H103</f>
        <v>22.96</v>
      </c>
      <c r="Q103" s="129">
        <v>0</v>
      </c>
      <c r="R103" s="129">
        <f>Q103*H103</f>
        <v>0</v>
      </c>
      <c r="S103" s="129">
        <v>0</v>
      </c>
      <c r="T103" s="130">
        <f>S103*H103</f>
        <v>0</v>
      </c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R103" s="131" t="s">
        <v>122</v>
      </c>
      <c r="AT103" s="131" t="s">
        <v>121</v>
      </c>
      <c r="AU103" s="131" t="s">
        <v>68</v>
      </c>
      <c r="AY103" s="15" t="s">
        <v>120</v>
      </c>
      <c r="BE103" s="132">
        <f>IF(N103="základní",J103,0)</f>
        <v>0</v>
      </c>
      <c r="BF103" s="132">
        <f>IF(N103="snížená",J103,0)</f>
        <v>0</v>
      </c>
      <c r="BG103" s="132">
        <f>IF(N103="zákl. přenesená",J103,0)</f>
        <v>0</v>
      </c>
      <c r="BH103" s="132">
        <f>IF(N103="sníž. přenesená",J103,0)</f>
        <v>0</v>
      </c>
      <c r="BI103" s="132">
        <f>IF(N103="nulová",J103,0)</f>
        <v>0</v>
      </c>
      <c r="BJ103" s="15" t="s">
        <v>68</v>
      </c>
      <c r="BK103" s="132">
        <f>ROUND(I103*H103,2)</f>
        <v>0</v>
      </c>
      <c r="BL103" s="15" t="s">
        <v>122</v>
      </c>
      <c r="BM103" s="131" t="s">
        <v>223</v>
      </c>
    </row>
    <row r="104" spans="1:65" s="2" customFormat="1" x14ac:dyDescent="0.2">
      <c r="A104" s="27"/>
      <c r="B104" s="28"/>
      <c r="C104" s="27"/>
      <c r="D104" s="133" t="s">
        <v>123</v>
      </c>
      <c r="E104" s="27"/>
      <c r="F104" s="134" t="s">
        <v>224</v>
      </c>
      <c r="G104" s="27"/>
      <c r="H104" s="27"/>
      <c r="I104" s="394"/>
      <c r="J104" s="27"/>
      <c r="K104" s="27"/>
      <c r="L104" s="28"/>
      <c r="M104" s="135"/>
      <c r="N104" s="136"/>
      <c r="O104" s="48"/>
      <c r="P104" s="48"/>
      <c r="Q104" s="48"/>
      <c r="R104" s="48"/>
      <c r="S104" s="48"/>
      <c r="T104" s="49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T104" s="15" t="s">
        <v>123</v>
      </c>
      <c r="AU104" s="15" t="s">
        <v>68</v>
      </c>
    </row>
    <row r="105" spans="1:65" s="11" customFormat="1" x14ac:dyDescent="0.2">
      <c r="B105" s="137"/>
      <c r="D105" s="138" t="s">
        <v>124</v>
      </c>
      <c r="E105" s="139" t="s">
        <v>3</v>
      </c>
      <c r="F105" s="140" t="s">
        <v>307</v>
      </c>
      <c r="H105" s="139" t="s">
        <v>3</v>
      </c>
      <c r="I105" s="393"/>
      <c r="L105" s="137"/>
      <c r="M105" s="141"/>
      <c r="N105" s="142"/>
      <c r="O105" s="142"/>
      <c r="P105" s="142"/>
      <c r="Q105" s="142"/>
      <c r="R105" s="142"/>
      <c r="S105" s="142"/>
      <c r="T105" s="143"/>
      <c r="AT105" s="139" t="s">
        <v>124</v>
      </c>
      <c r="AU105" s="139" t="s">
        <v>68</v>
      </c>
      <c r="AV105" s="11" t="s">
        <v>68</v>
      </c>
      <c r="AW105" s="11" t="s">
        <v>26</v>
      </c>
      <c r="AX105" s="11" t="s">
        <v>64</v>
      </c>
      <c r="AY105" s="139" t="s">
        <v>120</v>
      </c>
    </row>
    <row r="106" spans="1:65" s="11" customFormat="1" x14ac:dyDescent="0.2">
      <c r="B106" s="137"/>
      <c r="D106" s="138" t="s">
        <v>124</v>
      </c>
      <c r="E106" s="139" t="s">
        <v>3</v>
      </c>
      <c r="F106" s="140" t="s">
        <v>226</v>
      </c>
      <c r="H106" s="139" t="s">
        <v>3</v>
      </c>
      <c r="I106" s="393"/>
      <c r="L106" s="137"/>
      <c r="M106" s="141"/>
      <c r="N106" s="142"/>
      <c r="O106" s="142"/>
      <c r="P106" s="142"/>
      <c r="Q106" s="142"/>
      <c r="R106" s="142"/>
      <c r="S106" s="142"/>
      <c r="T106" s="143"/>
      <c r="AT106" s="139" t="s">
        <v>124</v>
      </c>
      <c r="AU106" s="139" t="s">
        <v>68</v>
      </c>
      <c r="AV106" s="11" t="s">
        <v>68</v>
      </c>
      <c r="AW106" s="11" t="s">
        <v>26</v>
      </c>
      <c r="AX106" s="11" t="s">
        <v>64</v>
      </c>
      <c r="AY106" s="139" t="s">
        <v>120</v>
      </c>
    </row>
    <row r="107" spans="1:65" s="12" customFormat="1" x14ac:dyDescent="0.2">
      <c r="B107" s="144"/>
      <c r="D107" s="138" t="s">
        <v>124</v>
      </c>
      <c r="E107" s="145" t="s">
        <v>3</v>
      </c>
      <c r="F107" s="146" t="s">
        <v>439</v>
      </c>
      <c r="H107" s="147">
        <v>35</v>
      </c>
      <c r="I107" s="397"/>
      <c r="L107" s="144"/>
      <c r="M107" s="148"/>
      <c r="N107" s="149"/>
      <c r="O107" s="149"/>
      <c r="P107" s="149"/>
      <c r="Q107" s="149"/>
      <c r="R107" s="149"/>
      <c r="S107" s="149"/>
      <c r="T107" s="150"/>
      <c r="AT107" s="145" t="s">
        <v>124</v>
      </c>
      <c r="AU107" s="145" t="s">
        <v>68</v>
      </c>
      <c r="AV107" s="12" t="s">
        <v>70</v>
      </c>
      <c r="AW107" s="12" t="s">
        <v>26</v>
      </c>
      <c r="AX107" s="12" t="s">
        <v>64</v>
      </c>
      <c r="AY107" s="145" t="s">
        <v>120</v>
      </c>
    </row>
    <row r="108" spans="1:65" s="2" customFormat="1" ht="21.75" customHeight="1" x14ac:dyDescent="0.2">
      <c r="A108" s="229"/>
      <c r="B108" s="120"/>
      <c r="C108" s="121"/>
      <c r="D108" s="121" t="s">
        <v>121</v>
      </c>
      <c r="E108" s="122" t="s">
        <v>308</v>
      </c>
      <c r="F108" s="123" t="s">
        <v>297</v>
      </c>
      <c r="G108" s="124" t="s">
        <v>127</v>
      </c>
      <c r="H108" s="125">
        <v>35</v>
      </c>
      <c r="I108" s="126"/>
      <c r="J108" s="126">
        <f>ROUND(I108*H108,2)</f>
        <v>0</v>
      </c>
      <c r="K108" s="123" t="s">
        <v>126</v>
      </c>
      <c r="L108" s="28"/>
      <c r="M108" s="127" t="s">
        <v>3</v>
      </c>
      <c r="N108" s="128" t="s">
        <v>35</v>
      </c>
      <c r="O108" s="129">
        <v>0.40300000000000002</v>
      </c>
      <c r="P108" s="129">
        <f>O108*H108</f>
        <v>14.105</v>
      </c>
      <c r="Q108" s="129">
        <v>0</v>
      </c>
      <c r="R108" s="129">
        <f>Q108*H108</f>
        <v>0</v>
      </c>
      <c r="S108" s="129">
        <v>0</v>
      </c>
      <c r="T108" s="130">
        <f>S108*H108</f>
        <v>0</v>
      </c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R108" s="131" t="s">
        <v>122</v>
      </c>
      <c r="AT108" s="131" t="s">
        <v>121</v>
      </c>
      <c r="AU108" s="131" t="s">
        <v>68</v>
      </c>
      <c r="AY108" s="15" t="s">
        <v>120</v>
      </c>
      <c r="BE108" s="132">
        <f>IF(N108="základní",J108,0)</f>
        <v>0</v>
      </c>
      <c r="BF108" s="132">
        <f>IF(N108="snížená",J108,0)</f>
        <v>0</v>
      </c>
      <c r="BG108" s="132">
        <f>IF(N108="zákl. přenesená",J108,0)</f>
        <v>0</v>
      </c>
      <c r="BH108" s="132">
        <f>IF(N108="sníž. přenesená",J108,0)</f>
        <v>0</v>
      </c>
      <c r="BI108" s="132">
        <f>IF(N108="nulová",J108,0)</f>
        <v>0</v>
      </c>
      <c r="BJ108" s="15" t="s">
        <v>68</v>
      </c>
      <c r="BK108" s="132">
        <f>ROUND(I108*H108,2)</f>
        <v>0</v>
      </c>
      <c r="BL108" s="15" t="s">
        <v>122</v>
      </c>
      <c r="BM108" s="131" t="s">
        <v>225</v>
      </c>
    </row>
    <row r="109" spans="1:65" s="11" customFormat="1" x14ac:dyDescent="0.2">
      <c r="B109" s="137"/>
      <c r="D109" s="138" t="s">
        <v>124</v>
      </c>
      <c r="E109" s="139" t="s">
        <v>3</v>
      </c>
      <c r="F109" s="140" t="s">
        <v>309</v>
      </c>
      <c r="H109" s="139" t="s">
        <v>3</v>
      </c>
      <c r="I109" s="393"/>
      <c r="L109" s="137"/>
      <c r="M109" s="141"/>
      <c r="N109" s="142"/>
      <c r="O109" s="142"/>
      <c r="P109" s="142"/>
      <c r="Q109" s="142"/>
      <c r="R109" s="142"/>
      <c r="S109" s="142"/>
      <c r="T109" s="143"/>
      <c r="AT109" s="139" t="s">
        <v>124</v>
      </c>
      <c r="AU109" s="139" t="s">
        <v>68</v>
      </c>
      <c r="AV109" s="11" t="s">
        <v>68</v>
      </c>
      <c r="AW109" s="11" t="s">
        <v>26</v>
      </c>
      <c r="AX109" s="11" t="s">
        <v>64</v>
      </c>
      <c r="AY109" s="139" t="s">
        <v>120</v>
      </c>
    </row>
    <row r="110" spans="1:65" s="11" customFormat="1" x14ac:dyDescent="0.2">
      <c r="B110" s="137"/>
      <c r="D110" s="138" t="s">
        <v>124</v>
      </c>
      <c r="E110" s="139" t="s">
        <v>3</v>
      </c>
      <c r="F110" s="140" t="s">
        <v>226</v>
      </c>
      <c r="H110" s="139" t="s">
        <v>3</v>
      </c>
      <c r="I110" s="393"/>
      <c r="L110" s="137"/>
      <c r="M110" s="141"/>
      <c r="N110" s="142"/>
      <c r="O110" s="142"/>
      <c r="P110" s="142"/>
      <c r="Q110" s="142"/>
      <c r="R110" s="142"/>
      <c r="S110" s="142"/>
      <c r="T110" s="143"/>
      <c r="AT110" s="139" t="s">
        <v>124</v>
      </c>
      <c r="AU110" s="139" t="s">
        <v>68</v>
      </c>
      <c r="AV110" s="11" t="s">
        <v>68</v>
      </c>
      <c r="AW110" s="11" t="s">
        <v>26</v>
      </c>
      <c r="AX110" s="11" t="s">
        <v>64</v>
      </c>
      <c r="AY110" s="139" t="s">
        <v>120</v>
      </c>
    </row>
    <row r="111" spans="1:65" s="12" customFormat="1" x14ac:dyDescent="0.2">
      <c r="B111" s="144"/>
      <c r="D111" s="138" t="s">
        <v>124</v>
      </c>
      <c r="E111" s="145" t="s">
        <v>3</v>
      </c>
      <c r="F111" s="146" t="s">
        <v>439</v>
      </c>
      <c r="H111" s="147">
        <v>35</v>
      </c>
      <c r="I111" s="397"/>
      <c r="L111" s="144"/>
      <c r="M111" s="148"/>
      <c r="N111" s="149"/>
      <c r="O111" s="149"/>
      <c r="P111" s="149"/>
      <c r="Q111" s="149"/>
      <c r="R111" s="149"/>
      <c r="S111" s="149"/>
      <c r="T111" s="150"/>
      <c r="AT111" s="145" t="s">
        <v>124</v>
      </c>
      <c r="AU111" s="145" t="s">
        <v>68</v>
      </c>
      <c r="AV111" s="12" t="s">
        <v>70</v>
      </c>
      <c r="AW111" s="12" t="s">
        <v>26</v>
      </c>
      <c r="AX111" s="12" t="s">
        <v>64</v>
      </c>
      <c r="AY111" s="145" t="s">
        <v>120</v>
      </c>
    </row>
    <row r="112" spans="1:65" s="2" customFormat="1" ht="16.5" customHeight="1" x14ac:dyDescent="0.2">
      <c r="A112" s="229"/>
      <c r="B112" s="120"/>
      <c r="C112" s="121"/>
      <c r="D112" s="121" t="s">
        <v>121</v>
      </c>
      <c r="E112" s="122" t="s">
        <v>185</v>
      </c>
      <c r="F112" s="123" t="s">
        <v>186</v>
      </c>
      <c r="G112" s="124" t="s">
        <v>146</v>
      </c>
      <c r="H112" s="125">
        <v>14</v>
      </c>
      <c r="I112" s="126"/>
      <c r="J112" s="126">
        <f>ROUND(I112*H112,2)</f>
        <v>0</v>
      </c>
      <c r="K112" s="198" t="s">
        <v>330</v>
      </c>
      <c r="L112" s="28"/>
      <c r="M112" s="127" t="s">
        <v>3</v>
      </c>
      <c r="N112" s="128" t="s">
        <v>35</v>
      </c>
      <c r="O112" s="129">
        <v>0.113</v>
      </c>
      <c r="P112" s="129">
        <f>O112*H112</f>
        <v>1.5820000000000001</v>
      </c>
      <c r="Q112" s="129">
        <v>0</v>
      </c>
      <c r="R112" s="129">
        <f>Q112*H112</f>
        <v>0</v>
      </c>
      <c r="S112" s="129">
        <v>0</v>
      </c>
      <c r="T112" s="130">
        <f>S112*H112</f>
        <v>0</v>
      </c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R112" s="131" t="s">
        <v>122</v>
      </c>
      <c r="AT112" s="131" t="s">
        <v>121</v>
      </c>
      <c r="AU112" s="131" t="s">
        <v>68</v>
      </c>
      <c r="AY112" s="15" t="s">
        <v>120</v>
      </c>
      <c r="BE112" s="132">
        <f>IF(N112="základní",J112,0)</f>
        <v>0</v>
      </c>
      <c r="BF112" s="132">
        <f>IF(N112="snížená",J112,0)</f>
        <v>0</v>
      </c>
      <c r="BG112" s="132">
        <f>IF(N112="zákl. přenesená",J112,0)</f>
        <v>0</v>
      </c>
      <c r="BH112" s="132">
        <f>IF(N112="sníž. přenesená",J112,0)</f>
        <v>0</v>
      </c>
      <c r="BI112" s="132">
        <f>IF(N112="nulová",J112,0)</f>
        <v>0</v>
      </c>
      <c r="BJ112" s="15" t="s">
        <v>68</v>
      </c>
      <c r="BK112" s="132">
        <f>ROUND(I112*H112,2)</f>
        <v>0</v>
      </c>
      <c r="BL112" s="15" t="s">
        <v>122</v>
      </c>
      <c r="BM112" s="131" t="s">
        <v>242</v>
      </c>
    </row>
    <row r="113" spans="1:65" s="2" customFormat="1" x14ac:dyDescent="0.2">
      <c r="A113" s="229"/>
      <c r="B113" s="28"/>
      <c r="C113" s="229"/>
      <c r="D113" s="133" t="s">
        <v>123</v>
      </c>
      <c r="E113" s="229"/>
      <c r="F113" s="134" t="s">
        <v>187</v>
      </c>
      <c r="G113" s="229"/>
      <c r="H113" s="229"/>
      <c r="I113" s="394"/>
      <c r="J113" s="229"/>
      <c r="K113" s="229"/>
      <c r="L113" s="28"/>
      <c r="M113" s="135"/>
      <c r="N113" s="136"/>
      <c r="O113" s="48"/>
      <c r="P113" s="48"/>
      <c r="Q113" s="48"/>
      <c r="R113" s="48"/>
      <c r="S113" s="48"/>
      <c r="T113" s="4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  <c r="AT113" s="15" t="s">
        <v>123</v>
      </c>
      <c r="AU113" s="15" t="s">
        <v>68</v>
      </c>
    </row>
    <row r="114" spans="1:65" s="11" customFormat="1" x14ac:dyDescent="0.2">
      <c r="B114" s="137"/>
      <c r="D114" s="138" t="s">
        <v>124</v>
      </c>
      <c r="E114" s="139" t="s">
        <v>3</v>
      </c>
      <c r="F114" s="140" t="s">
        <v>301</v>
      </c>
      <c r="H114" s="139" t="s">
        <v>3</v>
      </c>
      <c r="I114" s="393"/>
      <c r="L114" s="137"/>
      <c r="M114" s="141"/>
      <c r="N114" s="142"/>
      <c r="O114" s="142"/>
      <c r="P114" s="142"/>
      <c r="Q114" s="142"/>
      <c r="R114" s="142"/>
      <c r="S114" s="142"/>
      <c r="T114" s="143"/>
      <c r="AT114" s="139" t="s">
        <v>124</v>
      </c>
      <c r="AU114" s="139" t="s">
        <v>68</v>
      </c>
      <c r="AV114" s="11" t="s">
        <v>68</v>
      </c>
      <c r="AW114" s="11" t="s">
        <v>26</v>
      </c>
      <c r="AX114" s="11" t="s">
        <v>64</v>
      </c>
      <c r="AY114" s="139" t="s">
        <v>120</v>
      </c>
    </row>
    <row r="115" spans="1:65" s="11" customFormat="1" x14ac:dyDescent="0.2">
      <c r="B115" s="137"/>
      <c r="D115" s="138" t="s">
        <v>124</v>
      </c>
      <c r="E115" s="139" t="s">
        <v>3</v>
      </c>
      <c r="F115" s="140" t="s">
        <v>243</v>
      </c>
      <c r="H115" s="139" t="s">
        <v>3</v>
      </c>
      <c r="I115" s="393"/>
      <c r="L115" s="137"/>
      <c r="M115" s="141"/>
      <c r="N115" s="142"/>
      <c r="O115" s="142"/>
      <c r="P115" s="142"/>
      <c r="Q115" s="142"/>
      <c r="R115" s="142"/>
      <c r="S115" s="142"/>
      <c r="T115" s="143"/>
      <c r="AT115" s="139" t="s">
        <v>124</v>
      </c>
      <c r="AU115" s="139" t="s">
        <v>68</v>
      </c>
      <c r="AV115" s="11" t="s">
        <v>68</v>
      </c>
      <c r="AW115" s="11" t="s">
        <v>26</v>
      </c>
      <c r="AX115" s="11" t="s">
        <v>64</v>
      </c>
      <c r="AY115" s="139" t="s">
        <v>120</v>
      </c>
    </row>
    <row r="116" spans="1:65" s="12" customFormat="1" x14ac:dyDescent="0.2">
      <c r="B116" s="144"/>
      <c r="D116" s="138" t="s">
        <v>124</v>
      </c>
      <c r="E116" s="145" t="s">
        <v>3</v>
      </c>
      <c r="F116" s="146" t="s">
        <v>440</v>
      </c>
      <c r="H116" s="147">
        <v>14</v>
      </c>
      <c r="I116" s="397"/>
      <c r="L116" s="144"/>
      <c r="M116" s="148"/>
      <c r="N116" s="149"/>
      <c r="O116" s="149"/>
      <c r="P116" s="149"/>
      <c r="Q116" s="149"/>
      <c r="R116" s="149"/>
      <c r="S116" s="149"/>
      <c r="T116" s="150"/>
      <c r="AT116" s="145" t="s">
        <v>124</v>
      </c>
      <c r="AU116" s="145" t="s">
        <v>68</v>
      </c>
      <c r="AV116" s="12" t="s">
        <v>70</v>
      </c>
      <c r="AW116" s="12" t="s">
        <v>26</v>
      </c>
      <c r="AX116" s="12" t="s">
        <v>64</v>
      </c>
      <c r="AY116" s="145" t="s">
        <v>120</v>
      </c>
    </row>
    <row r="117" spans="1:65" s="2" customFormat="1" ht="16.5" customHeight="1" x14ac:dyDescent="0.2">
      <c r="A117" s="229"/>
      <c r="B117" s="120"/>
      <c r="C117" s="159"/>
      <c r="D117" s="159" t="s">
        <v>147</v>
      </c>
      <c r="E117" s="160" t="s">
        <v>189</v>
      </c>
      <c r="F117" s="161" t="s">
        <v>455</v>
      </c>
      <c r="G117" s="162" t="s">
        <v>129</v>
      </c>
      <c r="H117" s="163">
        <v>0.7</v>
      </c>
      <c r="I117" s="164"/>
      <c r="J117" s="164">
        <f>ROUND(I117*H117,2)</f>
        <v>0</v>
      </c>
      <c r="K117" s="161" t="s">
        <v>126</v>
      </c>
      <c r="L117" s="165"/>
      <c r="M117" s="166" t="s">
        <v>3</v>
      </c>
      <c r="N117" s="167" t="s">
        <v>35</v>
      </c>
      <c r="O117" s="129">
        <v>0</v>
      </c>
      <c r="P117" s="129">
        <f>O117*H117</f>
        <v>0</v>
      </c>
      <c r="Q117" s="129">
        <v>0.2</v>
      </c>
      <c r="R117" s="129">
        <f>Q117*H117</f>
        <v>0.13999999999999999</v>
      </c>
      <c r="S117" s="129">
        <v>0</v>
      </c>
      <c r="T117" s="130">
        <f>S117*H117</f>
        <v>0</v>
      </c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R117" s="131" t="s">
        <v>128</v>
      </c>
      <c r="AT117" s="131" t="s">
        <v>147</v>
      </c>
      <c r="AU117" s="131" t="s">
        <v>68</v>
      </c>
      <c r="AY117" s="15" t="s">
        <v>120</v>
      </c>
      <c r="BE117" s="132">
        <f>IF(N117="základní",J117,0)</f>
        <v>0</v>
      </c>
      <c r="BF117" s="132">
        <f>IF(N117="snížená",J117,0)</f>
        <v>0</v>
      </c>
      <c r="BG117" s="132">
        <f>IF(N117="zákl. přenesená",J117,0)</f>
        <v>0</v>
      </c>
      <c r="BH117" s="132">
        <f>IF(N117="sníž. přenesená",J117,0)</f>
        <v>0</v>
      </c>
      <c r="BI117" s="132">
        <f>IF(N117="nulová",J117,0)</f>
        <v>0</v>
      </c>
      <c r="BJ117" s="15" t="s">
        <v>68</v>
      </c>
      <c r="BK117" s="132">
        <f>ROUND(I117*H117,2)</f>
        <v>0</v>
      </c>
      <c r="BL117" s="15" t="s">
        <v>122</v>
      </c>
      <c r="BM117" s="131" t="s">
        <v>244</v>
      </c>
    </row>
    <row r="118" spans="1:65" s="2" customFormat="1" ht="19.5" x14ac:dyDescent="0.2">
      <c r="A118" s="229"/>
      <c r="B118" s="28"/>
      <c r="C118" s="229"/>
      <c r="D118" s="138" t="s">
        <v>130</v>
      </c>
      <c r="E118" s="229"/>
      <c r="F118" s="158" t="s">
        <v>191</v>
      </c>
      <c r="G118" s="229"/>
      <c r="H118" s="229"/>
      <c r="I118" s="394"/>
      <c r="J118" s="229"/>
      <c r="K118" s="229"/>
      <c r="L118" s="28"/>
      <c r="M118" s="135"/>
      <c r="N118" s="136"/>
      <c r="O118" s="48"/>
      <c r="P118" s="48"/>
      <c r="Q118" s="48"/>
      <c r="R118" s="48"/>
      <c r="S118" s="48"/>
      <c r="T118" s="4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T118" s="15" t="s">
        <v>130</v>
      </c>
      <c r="AU118" s="15" t="s">
        <v>68</v>
      </c>
    </row>
    <row r="119" spans="1:65" s="12" customFormat="1" x14ac:dyDescent="0.2">
      <c r="B119" s="144"/>
      <c r="D119" s="138" t="s">
        <v>124</v>
      </c>
      <c r="F119" s="146" t="s">
        <v>441</v>
      </c>
      <c r="H119" s="147">
        <v>0.7</v>
      </c>
      <c r="I119" s="397"/>
      <c r="L119" s="144"/>
      <c r="M119" s="148"/>
      <c r="N119" s="149"/>
      <c r="O119" s="149"/>
      <c r="P119" s="149"/>
      <c r="Q119" s="149"/>
      <c r="R119" s="149"/>
      <c r="S119" s="149"/>
      <c r="T119" s="150"/>
      <c r="AT119" s="145" t="s">
        <v>124</v>
      </c>
      <c r="AU119" s="145" t="s">
        <v>68</v>
      </c>
      <c r="AV119" s="12" t="s">
        <v>70</v>
      </c>
      <c r="AW119" s="12" t="s">
        <v>4</v>
      </c>
      <c r="AX119" s="12" t="s">
        <v>68</v>
      </c>
      <c r="AY119" s="145" t="s">
        <v>120</v>
      </c>
    </row>
    <row r="120" spans="1:65" s="2" customFormat="1" ht="16.5" customHeight="1" x14ac:dyDescent="0.2">
      <c r="A120" s="27"/>
      <c r="B120" s="120"/>
      <c r="C120" s="121"/>
      <c r="D120" s="121" t="s">
        <v>121</v>
      </c>
      <c r="E120" s="122" t="s">
        <v>135</v>
      </c>
      <c r="F120" s="123" t="s">
        <v>136</v>
      </c>
      <c r="G120" s="124" t="s">
        <v>129</v>
      </c>
      <c r="H120" s="125">
        <f>H132</f>
        <v>20.16</v>
      </c>
      <c r="I120" s="126"/>
      <c r="J120" s="126">
        <f>ROUND(I120*H120,2)</f>
        <v>0</v>
      </c>
      <c r="K120" s="198" t="s">
        <v>330</v>
      </c>
      <c r="L120" s="28"/>
      <c r="M120" s="127" t="s">
        <v>3</v>
      </c>
      <c r="N120" s="128" t="s">
        <v>35</v>
      </c>
      <c r="O120" s="129">
        <v>1.196</v>
      </c>
      <c r="P120" s="129">
        <f>O120*H120</f>
        <v>24.111359999999998</v>
      </c>
      <c r="Q120" s="129">
        <v>0</v>
      </c>
      <c r="R120" s="129">
        <f>Q120*H120</f>
        <v>0</v>
      </c>
      <c r="S120" s="129">
        <v>0</v>
      </c>
      <c r="T120" s="130">
        <f>S120*H120</f>
        <v>0</v>
      </c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R120" s="131" t="s">
        <v>122</v>
      </c>
      <c r="AT120" s="131" t="s">
        <v>121</v>
      </c>
      <c r="AU120" s="131" t="s">
        <v>68</v>
      </c>
      <c r="AY120" s="15" t="s">
        <v>120</v>
      </c>
      <c r="BE120" s="132">
        <f>IF(N120="základní",J120,0)</f>
        <v>0</v>
      </c>
      <c r="BF120" s="132">
        <f>IF(N120="snížená",J120,0)</f>
        <v>0</v>
      </c>
      <c r="BG120" s="132">
        <f>IF(N120="zákl. přenesená",J120,0)</f>
        <v>0</v>
      </c>
      <c r="BH120" s="132">
        <f>IF(N120="sníž. přenesená",J120,0)</f>
        <v>0</v>
      </c>
      <c r="BI120" s="132">
        <f>IF(N120="nulová",J120,0)</f>
        <v>0</v>
      </c>
      <c r="BJ120" s="15" t="s">
        <v>68</v>
      </c>
      <c r="BK120" s="132">
        <f>ROUND(I120*H120,2)</f>
        <v>0</v>
      </c>
      <c r="BL120" s="15" t="s">
        <v>122</v>
      </c>
      <c r="BM120" s="131" t="s">
        <v>227</v>
      </c>
    </row>
    <row r="121" spans="1:65" s="2" customFormat="1" x14ac:dyDescent="0.2">
      <c r="A121" s="27"/>
      <c r="B121" s="28"/>
      <c r="C121" s="27"/>
      <c r="D121" s="133" t="s">
        <v>123</v>
      </c>
      <c r="E121" s="27"/>
      <c r="F121" s="134" t="s">
        <v>137</v>
      </c>
      <c r="G121" s="27"/>
      <c r="H121" s="27"/>
      <c r="I121" s="394"/>
      <c r="J121" s="27"/>
      <c r="K121" s="27"/>
      <c r="L121" s="28"/>
      <c r="M121" s="135"/>
      <c r="N121" s="136"/>
      <c r="O121" s="48"/>
      <c r="P121" s="48"/>
      <c r="Q121" s="48"/>
      <c r="R121" s="48"/>
      <c r="S121" s="48"/>
      <c r="T121" s="49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T121" s="15" t="s">
        <v>123</v>
      </c>
      <c r="AU121" s="15" t="s">
        <v>68</v>
      </c>
    </row>
    <row r="122" spans="1:65" s="2" customFormat="1" ht="19.5" x14ac:dyDescent="0.2">
      <c r="A122" s="27"/>
      <c r="B122" s="28"/>
      <c r="C122" s="27"/>
      <c r="D122" s="138" t="s">
        <v>130</v>
      </c>
      <c r="E122" s="27"/>
      <c r="F122" s="158" t="s">
        <v>138</v>
      </c>
      <c r="G122" s="27"/>
      <c r="H122" s="27"/>
      <c r="I122" s="394"/>
      <c r="J122" s="27"/>
      <c r="K122" s="27"/>
      <c r="L122" s="28"/>
      <c r="M122" s="135"/>
      <c r="N122" s="136"/>
      <c r="O122" s="48"/>
      <c r="P122" s="48"/>
      <c r="Q122" s="48"/>
      <c r="R122" s="48"/>
      <c r="S122" s="48"/>
      <c r="T122" s="49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T122" s="15" t="s">
        <v>130</v>
      </c>
      <c r="AU122" s="15" t="s">
        <v>68</v>
      </c>
    </row>
    <row r="123" spans="1:65" s="11" customFormat="1" x14ac:dyDescent="0.2">
      <c r="B123" s="137"/>
      <c r="D123" s="138" t="s">
        <v>124</v>
      </c>
      <c r="E123" s="139" t="s">
        <v>3</v>
      </c>
      <c r="F123" s="140" t="s">
        <v>298</v>
      </c>
      <c r="H123" s="139" t="s">
        <v>3</v>
      </c>
      <c r="I123" s="393"/>
      <c r="L123" s="137"/>
      <c r="M123" s="141"/>
      <c r="N123" s="142"/>
      <c r="O123" s="142"/>
      <c r="P123" s="142"/>
      <c r="Q123" s="142"/>
      <c r="R123" s="142"/>
      <c r="S123" s="142"/>
      <c r="T123" s="143"/>
      <c r="AT123" s="139" t="s">
        <v>124</v>
      </c>
      <c r="AU123" s="139" t="s">
        <v>68</v>
      </c>
      <c r="AV123" s="11" t="s">
        <v>68</v>
      </c>
      <c r="AW123" s="11" t="s">
        <v>26</v>
      </c>
      <c r="AX123" s="11" t="s">
        <v>64</v>
      </c>
      <c r="AY123" s="139" t="s">
        <v>120</v>
      </c>
    </row>
    <row r="124" spans="1:65" s="11" customFormat="1" x14ac:dyDescent="0.2">
      <c r="B124" s="137"/>
      <c r="D124" s="138" t="s">
        <v>124</v>
      </c>
      <c r="E124" s="139" t="s">
        <v>3</v>
      </c>
      <c r="F124" s="140" t="s">
        <v>228</v>
      </c>
      <c r="H124" s="139" t="s">
        <v>3</v>
      </c>
      <c r="I124" s="393"/>
      <c r="L124" s="137"/>
      <c r="M124" s="141"/>
      <c r="N124" s="142"/>
      <c r="O124" s="142"/>
      <c r="P124" s="142"/>
      <c r="Q124" s="142"/>
      <c r="R124" s="142"/>
      <c r="S124" s="142"/>
      <c r="T124" s="143"/>
      <c r="AT124" s="139" t="s">
        <v>124</v>
      </c>
      <c r="AU124" s="139" t="s">
        <v>68</v>
      </c>
      <c r="AV124" s="11" t="s">
        <v>68</v>
      </c>
      <c r="AW124" s="11" t="s">
        <v>26</v>
      </c>
      <c r="AX124" s="11" t="s">
        <v>64</v>
      </c>
      <c r="AY124" s="139" t="s">
        <v>120</v>
      </c>
    </row>
    <row r="125" spans="1:65" s="12" customFormat="1" x14ac:dyDescent="0.2">
      <c r="B125" s="144"/>
      <c r="D125" s="138" t="s">
        <v>124</v>
      </c>
      <c r="E125" s="145" t="s">
        <v>3</v>
      </c>
      <c r="F125" s="146" t="s">
        <v>442</v>
      </c>
      <c r="H125" s="147">
        <v>5.6</v>
      </c>
      <c r="I125" s="397"/>
      <c r="L125" s="144"/>
      <c r="M125" s="148"/>
      <c r="N125" s="149"/>
      <c r="O125" s="149"/>
      <c r="P125" s="149"/>
      <c r="Q125" s="149"/>
      <c r="R125" s="149"/>
      <c r="S125" s="149"/>
      <c r="T125" s="150"/>
      <c r="AT125" s="145" t="s">
        <v>124</v>
      </c>
      <c r="AU125" s="145" t="s">
        <v>68</v>
      </c>
      <c r="AV125" s="12" t="s">
        <v>70</v>
      </c>
      <c r="AW125" s="12" t="s">
        <v>26</v>
      </c>
      <c r="AX125" s="12" t="s">
        <v>64</v>
      </c>
      <c r="AY125" s="145" t="s">
        <v>120</v>
      </c>
    </row>
    <row r="126" spans="1:65" s="11" customFormat="1" x14ac:dyDescent="0.2">
      <c r="B126" s="137"/>
      <c r="D126" s="138" t="s">
        <v>124</v>
      </c>
      <c r="E126" s="139" t="s">
        <v>3</v>
      </c>
      <c r="F126" s="140" t="s">
        <v>229</v>
      </c>
      <c r="H126" s="139" t="s">
        <v>3</v>
      </c>
      <c r="I126" s="393"/>
      <c r="L126" s="137"/>
      <c r="M126" s="141"/>
      <c r="N126" s="142"/>
      <c r="O126" s="142"/>
      <c r="P126" s="142"/>
      <c r="Q126" s="142"/>
      <c r="R126" s="142"/>
      <c r="S126" s="142"/>
      <c r="T126" s="143"/>
      <c r="AT126" s="139" t="s">
        <v>124</v>
      </c>
      <c r="AU126" s="139" t="s">
        <v>68</v>
      </c>
      <c r="AV126" s="11" t="s">
        <v>68</v>
      </c>
      <c r="AW126" s="11" t="s">
        <v>26</v>
      </c>
      <c r="AX126" s="11" t="s">
        <v>64</v>
      </c>
      <c r="AY126" s="139" t="s">
        <v>120</v>
      </c>
    </row>
    <row r="127" spans="1:65" s="12" customFormat="1" x14ac:dyDescent="0.2">
      <c r="B127" s="144"/>
      <c r="D127" s="138" t="s">
        <v>124</v>
      </c>
      <c r="E127" s="145" t="s">
        <v>3</v>
      </c>
      <c r="F127" s="146" t="s">
        <v>443</v>
      </c>
      <c r="H127" s="147">
        <v>4.4800000000000004</v>
      </c>
      <c r="I127" s="397"/>
      <c r="L127" s="144"/>
      <c r="M127" s="148"/>
      <c r="N127" s="149"/>
      <c r="O127" s="149"/>
      <c r="P127" s="149"/>
      <c r="Q127" s="149"/>
      <c r="R127" s="149"/>
      <c r="S127" s="149"/>
      <c r="T127" s="150"/>
      <c r="AT127" s="145" t="s">
        <v>124</v>
      </c>
      <c r="AU127" s="145" t="s">
        <v>68</v>
      </c>
      <c r="AV127" s="12" t="s">
        <v>70</v>
      </c>
      <c r="AW127" s="12" t="s">
        <v>26</v>
      </c>
      <c r="AX127" s="12" t="s">
        <v>64</v>
      </c>
      <c r="AY127" s="145" t="s">
        <v>120</v>
      </c>
    </row>
    <row r="128" spans="1:65" s="11" customFormat="1" x14ac:dyDescent="0.2">
      <c r="B128" s="137"/>
      <c r="D128" s="138" t="s">
        <v>124</v>
      </c>
      <c r="E128" s="139" t="s">
        <v>3</v>
      </c>
      <c r="F128" s="140" t="s">
        <v>230</v>
      </c>
      <c r="H128" s="139" t="s">
        <v>3</v>
      </c>
      <c r="I128" s="393"/>
      <c r="L128" s="137"/>
      <c r="M128" s="141"/>
      <c r="N128" s="142"/>
      <c r="O128" s="142"/>
      <c r="P128" s="142"/>
      <c r="Q128" s="142"/>
      <c r="R128" s="142"/>
      <c r="S128" s="142"/>
      <c r="T128" s="143"/>
      <c r="AT128" s="139" t="s">
        <v>124</v>
      </c>
      <c r="AU128" s="139" t="s">
        <v>68</v>
      </c>
      <c r="AV128" s="11" t="s">
        <v>68</v>
      </c>
      <c r="AW128" s="11" t="s">
        <v>26</v>
      </c>
      <c r="AX128" s="11" t="s">
        <v>64</v>
      </c>
      <c r="AY128" s="139" t="s">
        <v>120</v>
      </c>
    </row>
    <row r="129" spans="1:65" s="12" customFormat="1" x14ac:dyDescent="0.2">
      <c r="B129" s="144"/>
      <c r="D129" s="138" t="s">
        <v>124</v>
      </c>
      <c r="E129" s="145" t="s">
        <v>3</v>
      </c>
      <c r="F129" s="146" t="s">
        <v>444</v>
      </c>
      <c r="H129" s="147">
        <v>3.36</v>
      </c>
      <c r="I129" s="397"/>
      <c r="L129" s="144"/>
      <c r="M129" s="148"/>
      <c r="N129" s="149"/>
      <c r="O129" s="149"/>
      <c r="P129" s="149"/>
      <c r="Q129" s="149"/>
      <c r="R129" s="149"/>
      <c r="S129" s="149"/>
      <c r="T129" s="150"/>
      <c r="AT129" s="145" t="s">
        <v>124</v>
      </c>
      <c r="AU129" s="145" t="s">
        <v>68</v>
      </c>
      <c r="AV129" s="12" t="s">
        <v>70</v>
      </c>
      <c r="AW129" s="12" t="s">
        <v>26</v>
      </c>
      <c r="AX129" s="12" t="s">
        <v>64</v>
      </c>
      <c r="AY129" s="145" t="s">
        <v>120</v>
      </c>
    </row>
    <row r="130" spans="1:65" s="12" customFormat="1" x14ac:dyDescent="0.2">
      <c r="B130" s="144"/>
      <c r="D130" s="138" t="s">
        <v>124</v>
      </c>
      <c r="E130" s="145" t="s">
        <v>3</v>
      </c>
      <c r="F130" s="146" t="s">
        <v>444</v>
      </c>
      <c r="H130" s="147">
        <v>3.36</v>
      </c>
      <c r="I130" s="397"/>
      <c r="L130" s="144"/>
      <c r="M130" s="148"/>
      <c r="N130" s="149"/>
      <c r="O130" s="149"/>
      <c r="P130" s="149"/>
      <c r="Q130" s="149"/>
      <c r="R130" s="149"/>
      <c r="S130" s="149"/>
      <c r="T130" s="150"/>
      <c r="AT130" s="145" t="s">
        <v>124</v>
      </c>
      <c r="AU130" s="145" t="s">
        <v>68</v>
      </c>
      <c r="AV130" s="12" t="s">
        <v>70</v>
      </c>
      <c r="AW130" s="12" t="s">
        <v>26</v>
      </c>
      <c r="AX130" s="12" t="s">
        <v>64</v>
      </c>
      <c r="AY130" s="145" t="s">
        <v>120</v>
      </c>
    </row>
    <row r="131" spans="1:65" s="12" customFormat="1" x14ac:dyDescent="0.2">
      <c r="B131" s="144"/>
      <c r="D131" s="138" t="s">
        <v>124</v>
      </c>
      <c r="E131" s="145" t="s">
        <v>3</v>
      </c>
      <c r="F131" s="146" t="s">
        <v>444</v>
      </c>
      <c r="H131" s="147">
        <v>3.36</v>
      </c>
      <c r="I131" s="397"/>
      <c r="L131" s="144"/>
      <c r="M131" s="148"/>
      <c r="N131" s="149"/>
      <c r="O131" s="149"/>
      <c r="P131" s="149"/>
      <c r="Q131" s="149"/>
      <c r="R131" s="149"/>
      <c r="S131" s="149"/>
      <c r="T131" s="150"/>
      <c r="AT131" s="145" t="s">
        <v>124</v>
      </c>
      <c r="AU131" s="145" t="s">
        <v>68</v>
      </c>
      <c r="AV131" s="12" t="s">
        <v>70</v>
      </c>
      <c r="AW131" s="12" t="s">
        <v>26</v>
      </c>
      <c r="AX131" s="12" t="s">
        <v>64</v>
      </c>
      <c r="AY131" s="145" t="s">
        <v>120</v>
      </c>
    </row>
    <row r="132" spans="1:65" s="13" customFormat="1" x14ac:dyDescent="0.2">
      <c r="B132" s="151"/>
      <c r="D132" s="138" t="s">
        <v>124</v>
      </c>
      <c r="E132" s="152" t="s">
        <v>3</v>
      </c>
      <c r="F132" s="153" t="s">
        <v>125</v>
      </c>
      <c r="H132" s="154">
        <f>SUM(H124:H131)</f>
        <v>20.16</v>
      </c>
      <c r="I132" s="399"/>
      <c r="L132" s="151"/>
      <c r="M132" s="155"/>
      <c r="N132" s="156"/>
      <c r="O132" s="156"/>
      <c r="P132" s="156"/>
      <c r="Q132" s="156"/>
      <c r="R132" s="156"/>
      <c r="S132" s="156"/>
      <c r="T132" s="157"/>
      <c r="AT132" s="152" t="s">
        <v>124</v>
      </c>
      <c r="AU132" s="152" t="s">
        <v>68</v>
      </c>
      <c r="AV132" s="13" t="s">
        <v>122</v>
      </c>
      <c r="AW132" s="13" t="s">
        <v>26</v>
      </c>
      <c r="AX132" s="13" t="s">
        <v>68</v>
      </c>
      <c r="AY132" s="152" t="s">
        <v>120</v>
      </c>
    </row>
    <row r="133" spans="1:65" s="2" customFormat="1" ht="16.5" customHeight="1" x14ac:dyDescent="0.2">
      <c r="A133" s="27"/>
      <c r="B133" s="120"/>
      <c r="C133" s="121"/>
      <c r="D133" s="121" t="s">
        <v>121</v>
      </c>
      <c r="E133" s="122" t="s">
        <v>139</v>
      </c>
      <c r="F133" s="123" t="s">
        <v>140</v>
      </c>
      <c r="G133" s="124" t="s">
        <v>129</v>
      </c>
      <c r="H133" s="125">
        <v>20.16</v>
      </c>
      <c r="I133" s="126"/>
      <c r="J133" s="126">
        <f>ROUND(I133*H133,2)</f>
        <v>0</v>
      </c>
      <c r="K133" s="198" t="s">
        <v>330</v>
      </c>
      <c r="L133" s="28"/>
      <c r="M133" s="127" t="s">
        <v>3</v>
      </c>
      <c r="N133" s="128" t="s">
        <v>35</v>
      </c>
      <c r="O133" s="129">
        <v>0.45200000000000001</v>
      </c>
      <c r="P133" s="129">
        <f>O133*H133</f>
        <v>9.1123200000000004</v>
      </c>
      <c r="Q133" s="129">
        <v>0</v>
      </c>
      <c r="R133" s="129">
        <f>Q133*H133</f>
        <v>0</v>
      </c>
      <c r="S133" s="129">
        <v>0</v>
      </c>
      <c r="T133" s="130">
        <f>S133*H133</f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31" t="s">
        <v>122</v>
      </c>
      <c r="AT133" s="131" t="s">
        <v>121</v>
      </c>
      <c r="AU133" s="131" t="s">
        <v>68</v>
      </c>
      <c r="AY133" s="15" t="s">
        <v>120</v>
      </c>
      <c r="BE133" s="132">
        <f>IF(N133="základní",J133,0)</f>
        <v>0</v>
      </c>
      <c r="BF133" s="132">
        <f>IF(N133="snížená",J133,0)</f>
        <v>0</v>
      </c>
      <c r="BG133" s="132">
        <f>IF(N133="zákl. přenesená",J133,0)</f>
        <v>0</v>
      </c>
      <c r="BH133" s="132">
        <f>IF(N133="sníž. přenesená",J133,0)</f>
        <v>0</v>
      </c>
      <c r="BI133" s="132">
        <f>IF(N133="nulová",J133,0)</f>
        <v>0</v>
      </c>
      <c r="BJ133" s="15" t="s">
        <v>68</v>
      </c>
      <c r="BK133" s="132">
        <f>ROUND(I133*H133,2)</f>
        <v>0</v>
      </c>
      <c r="BL133" s="15" t="s">
        <v>122</v>
      </c>
      <c r="BM133" s="131" t="s">
        <v>231</v>
      </c>
    </row>
    <row r="134" spans="1:65" s="2" customFormat="1" x14ac:dyDescent="0.2">
      <c r="A134" s="27"/>
      <c r="B134" s="28"/>
      <c r="C134" s="27"/>
      <c r="D134" s="133" t="s">
        <v>123</v>
      </c>
      <c r="E134" s="27"/>
      <c r="F134" s="134" t="s">
        <v>141</v>
      </c>
      <c r="G134" s="27"/>
      <c r="H134" s="27"/>
      <c r="I134" s="394"/>
      <c r="J134" s="27"/>
      <c r="K134" s="27"/>
      <c r="L134" s="28"/>
      <c r="M134" s="135"/>
      <c r="N134" s="136"/>
      <c r="O134" s="48"/>
      <c r="P134" s="48"/>
      <c r="Q134" s="48"/>
      <c r="R134" s="48"/>
      <c r="S134" s="48"/>
      <c r="T134" s="49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T134" s="15" t="s">
        <v>123</v>
      </c>
      <c r="AU134" s="15" t="s">
        <v>68</v>
      </c>
    </row>
    <row r="135" spans="1:65" s="2" customFormat="1" ht="16.5" customHeight="1" x14ac:dyDescent="0.2">
      <c r="A135" s="27"/>
      <c r="B135" s="120"/>
      <c r="C135" s="121"/>
      <c r="D135" s="121" t="s">
        <v>121</v>
      </c>
      <c r="E135" s="122" t="s">
        <v>142</v>
      </c>
      <c r="F135" s="123" t="s">
        <v>143</v>
      </c>
      <c r="G135" s="124" t="s">
        <v>129</v>
      </c>
      <c r="H135" s="125">
        <v>383.04</v>
      </c>
      <c r="I135" s="126"/>
      <c r="J135" s="126">
        <f>ROUND(I135*H135,2)</f>
        <v>0</v>
      </c>
      <c r="K135" s="198" t="s">
        <v>330</v>
      </c>
      <c r="L135" s="28"/>
      <c r="M135" s="127" t="s">
        <v>3</v>
      </c>
      <c r="N135" s="128" t="s">
        <v>35</v>
      </c>
      <c r="O135" s="129">
        <v>2.8000000000000001E-2</v>
      </c>
      <c r="P135" s="129">
        <f>O135*H135</f>
        <v>10.72512</v>
      </c>
      <c r="Q135" s="129">
        <v>0</v>
      </c>
      <c r="R135" s="129">
        <f>Q135*H135</f>
        <v>0</v>
      </c>
      <c r="S135" s="129">
        <v>0</v>
      </c>
      <c r="T135" s="130">
        <f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31" t="s">
        <v>122</v>
      </c>
      <c r="AT135" s="131" t="s">
        <v>121</v>
      </c>
      <c r="AU135" s="131" t="s">
        <v>68</v>
      </c>
      <c r="AY135" s="15" t="s">
        <v>120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5" t="s">
        <v>68</v>
      </c>
      <c r="BK135" s="132">
        <f>ROUND(I135*H135,2)</f>
        <v>0</v>
      </c>
      <c r="BL135" s="15" t="s">
        <v>122</v>
      </c>
      <c r="BM135" s="131" t="s">
        <v>232</v>
      </c>
    </row>
    <row r="136" spans="1:65" s="2" customFormat="1" x14ac:dyDescent="0.2">
      <c r="A136" s="27"/>
      <c r="B136" s="28"/>
      <c r="C136" s="27"/>
      <c r="D136" s="133" t="s">
        <v>123</v>
      </c>
      <c r="E136" s="27"/>
      <c r="F136" s="134" t="s">
        <v>144</v>
      </c>
      <c r="G136" s="27"/>
      <c r="H136" s="27"/>
      <c r="I136" s="394"/>
      <c r="J136" s="27"/>
      <c r="K136" s="27"/>
      <c r="L136" s="28"/>
      <c r="M136" s="135"/>
      <c r="N136" s="136"/>
      <c r="O136" s="48"/>
      <c r="P136" s="48"/>
      <c r="Q136" s="48"/>
      <c r="R136" s="48"/>
      <c r="S136" s="48"/>
      <c r="T136" s="49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T136" s="15" t="s">
        <v>123</v>
      </c>
      <c r="AU136" s="15" t="s">
        <v>68</v>
      </c>
    </row>
    <row r="137" spans="1:65" s="12" customFormat="1" x14ac:dyDescent="0.2">
      <c r="B137" s="144"/>
      <c r="D137" s="138" t="s">
        <v>124</v>
      </c>
      <c r="F137" s="146" t="s">
        <v>445</v>
      </c>
      <c r="H137" s="147">
        <v>1532.16</v>
      </c>
      <c r="I137" s="397"/>
      <c r="L137" s="144"/>
      <c r="M137" s="148"/>
      <c r="N137" s="149"/>
      <c r="O137" s="149"/>
      <c r="P137" s="149"/>
      <c r="Q137" s="149"/>
      <c r="R137" s="149"/>
      <c r="S137" s="149"/>
      <c r="T137" s="150"/>
      <c r="AT137" s="145" t="s">
        <v>124</v>
      </c>
      <c r="AU137" s="145" t="s">
        <v>68</v>
      </c>
      <c r="AV137" s="12" t="s">
        <v>70</v>
      </c>
      <c r="AW137" s="12" t="s">
        <v>4</v>
      </c>
      <c r="AX137" s="12" t="s">
        <v>68</v>
      </c>
      <c r="AY137" s="145" t="s">
        <v>120</v>
      </c>
    </row>
    <row r="138" spans="1:65" s="2" customFormat="1" ht="24.2" customHeight="1" x14ac:dyDescent="0.2">
      <c r="A138" s="27"/>
      <c r="B138" s="120"/>
      <c r="C138" s="121"/>
      <c r="D138" s="121" t="s">
        <v>121</v>
      </c>
      <c r="E138" s="122" t="s">
        <v>131</v>
      </c>
      <c r="F138" s="123" t="s">
        <v>132</v>
      </c>
      <c r="G138" s="124" t="s">
        <v>133</v>
      </c>
      <c r="H138" s="125">
        <v>5</v>
      </c>
      <c r="I138" s="126"/>
      <c r="J138" s="126">
        <f>ROUND(I138*H138,2)</f>
        <v>0</v>
      </c>
      <c r="K138" s="198" t="s">
        <v>330</v>
      </c>
      <c r="L138" s="28"/>
      <c r="M138" s="127" t="s">
        <v>3</v>
      </c>
      <c r="N138" s="128" t="s">
        <v>35</v>
      </c>
      <c r="O138" s="129">
        <v>0</v>
      </c>
      <c r="P138" s="129">
        <f>O138*H138</f>
        <v>0</v>
      </c>
      <c r="Q138" s="129">
        <v>0</v>
      </c>
      <c r="R138" s="129">
        <f>Q138*H138</f>
        <v>0</v>
      </c>
      <c r="S138" s="129">
        <v>0</v>
      </c>
      <c r="T138" s="130">
        <f>S138*H138</f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31" t="s">
        <v>122</v>
      </c>
      <c r="AT138" s="131" t="s">
        <v>121</v>
      </c>
      <c r="AU138" s="131" t="s">
        <v>68</v>
      </c>
      <c r="AY138" s="15" t="s">
        <v>120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5" t="s">
        <v>68</v>
      </c>
      <c r="BK138" s="132">
        <f>ROUND(I138*H138,2)</f>
        <v>0</v>
      </c>
      <c r="BL138" s="15" t="s">
        <v>122</v>
      </c>
      <c r="BM138" s="131" t="s">
        <v>233</v>
      </c>
    </row>
    <row r="139" spans="1:65" s="2" customFormat="1" x14ac:dyDescent="0.2">
      <c r="A139" s="27"/>
      <c r="B139" s="28"/>
      <c r="C139" s="27"/>
      <c r="D139" s="133" t="s">
        <v>123</v>
      </c>
      <c r="E139" s="27"/>
      <c r="F139" s="134" t="s">
        <v>134</v>
      </c>
      <c r="G139" s="27"/>
      <c r="H139" s="27"/>
      <c r="I139" s="394"/>
      <c r="J139" s="27"/>
      <c r="K139" s="27"/>
      <c r="L139" s="28"/>
      <c r="M139" s="135"/>
      <c r="N139" s="136"/>
      <c r="O139" s="48"/>
      <c r="P139" s="48"/>
      <c r="Q139" s="48"/>
      <c r="R139" s="48"/>
      <c r="S139" s="48"/>
      <c r="T139" s="49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T139" s="15" t="s">
        <v>123</v>
      </c>
      <c r="AU139" s="15" t="s">
        <v>68</v>
      </c>
    </row>
    <row r="140" spans="1:65" s="2" customFormat="1" ht="19.5" x14ac:dyDescent="0.2">
      <c r="A140" s="27"/>
      <c r="B140" s="28"/>
      <c r="C140" s="27"/>
      <c r="D140" s="138" t="s">
        <v>130</v>
      </c>
      <c r="E140" s="27"/>
      <c r="F140" s="158" t="s">
        <v>145</v>
      </c>
      <c r="G140" s="27"/>
      <c r="H140" s="27"/>
      <c r="I140" s="394"/>
      <c r="J140" s="27"/>
      <c r="K140" s="27"/>
      <c r="L140" s="28"/>
      <c r="M140" s="135"/>
      <c r="N140" s="136"/>
      <c r="O140" s="48"/>
      <c r="P140" s="48"/>
      <c r="Q140" s="48"/>
      <c r="R140" s="48"/>
      <c r="S140" s="48"/>
      <c r="T140" s="49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T140" s="15" t="s">
        <v>130</v>
      </c>
      <c r="AU140" s="15" t="s">
        <v>68</v>
      </c>
    </row>
    <row r="141" spans="1:65" s="2" customFormat="1" ht="24.2" customHeight="1" x14ac:dyDescent="0.2">
      <c r="A141" s="27"/>
      <c r="B141" s="120"/>
      <c r="C141" s="121"/>
      <c r="D141" s="121" t="s">
        <v>121</v>
      </c>
      <c r="E141" s="122" t="s">
        <v>261</v>
      </c>
      <c r="F141" s="123" t="s">
        <v>260</v>
      </c>
      <c r="G141" s="124" t="s">
        <v>160</v>
      </c>
      <c r="H141" s="125">
        <v>7</v>
      </c>
      <c r="I141" s="126"/>
      <c r="J141" s="126">
        <f>ROUND(I141*H141,2)</f>
        <v>0</v>
      </c>
      <c r="K141" s="198" t="s">
        <v>330</v>
      </c>
      <c r="L141" s="28"/>
      <c r="M141" s="127" t="s">
        <v>3</v>
      </c>
      <c r="N141" s="128" t="s">
        <v>35</v>
      </c>
      <c r="O141" s="129">
        <v>0</v>
      </c>
      <c r="P141" s="129">
        <f>O141*H141</f>
        <v>0</v>
      </c>
      <c r="Q141" s="129">
        <v>0</v>
      </c>
      <c r="R141" s="129">
        <f>Q141*H141</f>
        <v>0</v>
      </c>
      <c r="S141" s="129">
        <v>0</v>
      </c>
      <c r="T141" s="130">
        <f>S141*H141</f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31" t="s">
        <v>122</v>
      </c>
      <c r="AT141" s="131" t="s">
        <v>121</v>
      </c>
      <c r="AU141" s="131" t="s">
        <v>68</v>
      </c>
      <c r="AY141" s="15" t="s">
        <v>120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5" t="s">
        <v>68</v>
      </c>
      <c r="BK141" s="132">
        <f>ROUND(I141*H141,2)</f>
        <v>0</v>
      </c>
      <c r="BL141" s="15" t="s">
        <v>122</v>
      </c>
      <c r="BM141" s="131" t="s">
        <v>236</v>
      </c>
    </row>
    <row r="142" spans="1:65" s="2" customFormat="1" ht="24.2" customHeight="1" x14ac:dyDescent="0.2">
      <c r="A142" s="168"/>
      <c r="B142" s="120"/>
      <c r="C142" s="121"/>
      <c r="D142" s="121" t="s">
        <v>121</v>
      </c>
      <c r="E142" s="122" t="s">
        <v>234</v>
      </c>
      <c r="F142" s="123" t="s">
        <v>235</v>
      </c>
      <c r="G142" s="124" t="s">
        <v>133</v>
      </c>
      <c r="H142" s="125">
        <v>0.3</v>
      </c>
      <c r="I142" s="126"/>
      <c r="J142" s="126">
        <f>ROUND(I142*H142,2)</f>
        <v>0</v>
      </c>
      <c r="K142" s="198" t="s">
        <v>330</v>
      </c>
      <c r="L142" s="28"/>
      <c r="M142" s="127" t="s">
        <v>3</v>
      </c>
      <c r="N142" s="128" t="s">
        <v>35</v>
      </c>
      <c r="O142" s="129">
        <v>0</v>
      </c>
      <c r="P142" s="129">
        <f>O142*H142</f>
        <v>0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R142" s="131" t="s">
        <v>122</v>
      </c>
      <c r="AT142" s="131" t="s">
        <v>121</v>
      </c>
      <c r="AU142" s="131" t="s">
        <v>68</v>
      </c>
      <c r="AY142" s="15" t="s">
        <v>120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5" t="s">
        <v>68</v>
      </c>
      <c r="BK142" s="132">
        <f>ROUND(I142*H142,2)</f>
        <v>0</v>
      </c>
      <c r="BL142" s="15" t="s">
        <v>122</v>
      </c>
      <c r="BM142" s="131" t="s">
        <v>236</v>
      </c>
    </row>
    <row r="143" spans="1:65" s="2" customFormat="1" x14ac:dyDescent="0.2">
      <c r="A143" s="168"/>
      <c r="B143" s="28"/>
      <c r="C143" s="168"/>
      <c r="D143" s="138"/>
      <c r="E143" s="168"/>
      <c r="F143" s="158"/>
      <c r="G143" s="168"/>
      <c r="H143" s="168"/>
      <c r="I143" s="394"/>
      <c r="J143" s="168"/>
      <c r="K143" s="168"/>
      <c r="L143" s="28"/>
      <c r="M143" s="135"/>
      <c r="N143" s="170"/>
      <c r="O143" s="171"/>
      <c r="P143" s="171"/>
      <c r="Q143" s="171"/>
      <c r="R143" s="171"/>
      <c r="S143" s="171"/>
      <c r="T143" s="49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T143" s="15"/>
      <c r="AU143" s="15"/>
    </row>
    <row r="144" spans="1:65" s="10" customFormat="1" ht="25.9" customHeight="1" x14ac:dyDescent="0.2">
      <c r="B144" s="110"/>
      <c r="D144" s="111" t="s">
        <v>63</v>
      </c>
      <c r="E144" s="112" t="s">
        <v>237</v>
      </c>
      <c r="F144" s="112" t="s">
        <v>299</v>
      </c>
      <c r="I144" s="396"/>
      <c r="J144" s="113">
        <f>SUM(J145:J173)</f>
        <v>0</v>
      </c>
      <c r="L144" s="110"/>
      <c r="M144" s="114"/>
      <c r="N144" s="115"/>
      <c r="O144" s="115"/>
      <c r="P144" s="116">
        <f>SUM(P145:P161)</f>
        <v>15.712999999999999</v>
      </c>
      <c r="Q144" s="115"/>
      <c r="R144" s="116">
        <f>SUM(R145:R161)</f>
        <v>0.19</v>
      </c>
      <c r="S144" s="115"/>
      <c r="T144" s="117">
        <f>SUM(T145:T161)</f>
        <v>0</v>
      </c>
      <c r="AR144" s="111" t="s">
        <v>68</v>
      </c>
      <c r="AT144" s="118" t="s">
        <v>63</v>
      </c>
      <c r="AU144" s="118" t="s">
        <v>64</v>
      </c>
      <c r="AY144" s="111" t="s">
        <v>120</v>
      </c>
      <c r="BK144" s="119">
        <f>SUM(BK145:BK161)</f>
        <v>0</v>
      </c>
    </row>
    <row r="145" spans="1:65" s="2" customFormat="1" ht="16.5" customHeight="1" x14ac:dyDescent="0.2">
      <c r="A145" s="27"/>
      <c r="B145" s="120"/>
      <c r="C145" s="121"/>
      <c r="D145" s="121" t="s">
        <v>121</v>
      </c>
      <c r="E145" s="122" t="s">
        <v>311</v>
      </c>
      <c r="F145" s="123" t="s">
        <v>310</v>
      </c>
      <c r="G145" s="124" t="s">
        <v>146</v>
      </c>
      <c r="H145" s="125">
        <v>57</v>
      </c>
      <c r="I145" s="126"/>
      <c r="J145" s="126">
        <f>ROUND(I145*H145,2)</f>
        <v>0</v>
      </c>
      <c r="K145" s="198" t="s">
        <v>330</v>
      </c>
      <c r="L145" s="28"/>
      <c r="M145" s="127" t="s">
        <v>3</v>
      </c>
      <c r="N145" s="128" t="s">
        <v>35</v>
      </c>
      <c r="O145" s="129">
        <v>0.23799999999999999</v>
      </c>
      <c r="P145" s="129">
        <f>O145*H145</f>
        <v>13.565999999999999</v>
      </c>
      <c r="Q145" s="129">
        <v>0</v>
      </c>
      <c r="R145" s="129">
        <f>Q145*H145</f>
        <v>0</v>
      </c>
      <c r="S145" s="129">
        <v>0</v>
      </c>
      <c r="T145" s="130">
        <f>S145*H145</f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31" t="s">
        <v>122</v>
      </c>
      <c r="AT145" s="131" t="s">
        <v>121</v>
      </c>
      <c r="AU145" s="131" t="s">
        <v>68</v>
      </c>
      <c r="AY145" s="15" t="s">
        <v>120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15" t="s">
        <v>68</v>
      </c>
      <c r="BK145" s="132">
        <f>ROUND(I145*H145,2)</f>
        <v>0</v>
      </c>
      <c r="BL145" s="15" t="s">
        <v>122</v>
      </c>
      <c r="BM145" s="131" t="s">
        <v>238</v>
      </c>
    </row>
    <row r="146" spans="1:65" s="2" customFormat="1" x14ac:dyDescent="0.2">
      <c r="A146" s="27"/>
      <c r="B146" s="28"/>
      <c r="C146" s="27"/>
      <c r="D146" s="133" t="s">
        <v>123</v>
      </c>
      <c r="E146" s="27"/>
      <c r="F146" s="134" t="s">
        <v>239</v>
      </c>
      <c r="G146" s="27"/>
      <c r="H146" s="27"/>
      <c r="I146" s="394"/>
      <c r="J146" s="27"/>
      <c r="K146" s="27"/>
      <c r="L146" s="28"/>
      <c r="M146" s="135"/>
      <c r="N146" s="136"/>
      <c r="O146" s="48"/>
      <c r="P146" s="48"/>
      <c r="Q146" s="48"/>
      <c r="R146" s="48"/>
      <c r="S146" s="48"/>
      <c r="T146" s="49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T146" s="15" t="s">
        <v>123</v>
      </c>
      <c r="AU146" s="15" t="s">
        <v>68</v>
      </c>
    </row>
    <row r="147" spans="1:65" s="11" customFormat="1" x14ac:dyDescent="0.2">
      <c r="B147" s="137"/>
      <c r="D147" s="138" t="s">
        <v>124</v>
      </c>
      <c r="E147" s="139" t="s">
        <v>3</v>
      </c>
      <c r="F147" s="140" t="s">
        <v>240</v>
      </c>
      <c r="H147" s="139" t="s">
        <v>3</v>
      </c>
      <c r="I147" s="393"/>
      <c r="L147" s="137"/>
      <c r="M147" s="141"/>
      <c r="N147" s="142"/>
      <c r="O147" s="142"/>
      <c r="P147" s="142"/>
      <c r="Q147" s="142"/>
      <c r="R147" s="142"/>
      <c r="S147" s="142"/>
      <c r="T147" s="143"/>
      <c r="AT147" s="139" t="s">
        <v>124</v>
      </c>
      <c r="AU147" s="139" t="s">
        <v>68</v>
      </c>
      <c r="AV147" s="11" t="s">
        <v>68</v>
      </c>
      <c r="AW147" s="11" t="s">
        <v>26</v>
      </c>
      <c r="AX147" s="11" t="s">
        <v>64</v>
      </c>
      <c r="AY147" s="139" t="s">
        <v>120</v>
      </c>
    </row>
    <row r="148" spans="1:65" s="11" customFormat="1" x14ac:dyDescent="0.2">
      <c r="B148" s="137"/>
      <c r="D148" s="138" t="s">
        <v>124</v>
      </c>
      <c r="E148" s="139" t="s">
        <v>3</v>
      </c>
      <c r="F148" s="140" t="s">
        <v>300</v>
      </c>
      <c r="H148" s="139" t="s">
        <v>3</v>
      </c>
      <c r="I148" s="393"/>
      <c r="L148" s="137"/>
      <c r="M148" s="141"/>
      <c r="N148" s="142"/>
      <c r="O148" s="142"/>
      <c r="P148" s="142"/>
      <c r="Q148" s="142"/>
      <c r="R148" s="142"/>
      <c r="S148" s="142"/>
      <c r="T148" s="143"/>
      <c r="AT148" s="139" t="s">
        <v>124</v>
      </c>
      <c r="AU148" s="139" t="s">
        <v>68</v>
      </c>
      <c r="AV148" s="11" t="s">
        <v>68</v>
      </c>
      <c r="AW148" s="11" t="s">
        <v>26</v>
      </c>
      <c r="AX148" s="11" t="s">
        <v>64</v>
      </c>
      <c r="AY148" s="139" t="s">
        <v>120</v>
      </c>
    </row>
    <row r="149" spans="1:65" s="11" customFormat="1" x14ac:dyDescent="0.2">
      <c r="B149" s="137"/>
      <c r="D149" s="138" t="s">
        <v>124</v>
      </c>
      <c r="E149" s="139" t="s">
        <v>3</v>
      </c>
      <c r="F149" s="140" t="s">
        <v>241</v>
      </c>
      <c r="H149" s="139" t="s">
        <v>3</v>
      </c>
      <c r="I149" s="393"/>
      <c r="L149" s="137"/>
      <c r="M149" s="141"/>
      <c r="N149" s="142"/>
      <c r="O149" s="142"/>
      <c r="P149" s="142"/>
      <c r="Q149" s="142"/>
      <c r="R149" s="142"/>
      <c r="S149" s="142"/>
      <c r="T149" s="143"/>
      <c r="AT149" s="139" t="s">
        <v>124</v>
      </c>
      <c r="AU149" s="139" t="s">
        <v>68</v>
      </c>
      <c r="AV149" s="11" t="s">
        <v>68</v>
      </c>
      <c r="AW149" s="11" t="s">
        <v>26</v>
      </c>
      <c r="AX149" s="11" t="s">
        <v>64</v>
      </c>
      <c r="AY149" s="139" t="s">
        <v>120</v>
      </c>
    </row>
    <row r="150" spans="1:65" s="12" customFormat="1" x14ac:dyDescent="0.2">
      <c r="B150" s="144"/>
      <c r="D150" s="138" t="s">
        <v>124</v>
      </c>
      <c r="E150" s="145" t="s">
        <v>3</v>
      </c>
      <c r="F150" s="146" t="s">
        <v>446</v>
      </c>
      <c r="H150" s="147">
        <v>57</v>
      </c>
      <c r="I150" s="397"/>
      <c r="L150" s="144"/>
      <c r="M150" s="148"/>
      <c r="N150" s="149"/>
      <c r="O150" s="149"/>
      <c r="P150" s="149"/>
      <c r="Q150" s="149"/>
      <c r="R150" s="149"/>
      <c r="S150" s="149"/>
      <c r="T150" s="150"/>
      <c r="AT150" s="145" t="s">
        <v>124</v>
      </c>
      <c r="AU150" s="145" t="s">
        <v>68</v>
      </c>
      <c r="AV150" s="12" t="s">
        <v>70</v>
      </c>
      <c r="AW150" s="12" t="s">
        <v>26</v>
      </c>
      <c r="AX150" s="12" t="s">
        <v>64</v>
      </c>
      <c r="AY150" s="145" t="s">
        <v>120</v>
      </c>
    </row>
    <row r="151" spans="1:65" s="2" customFormat="1" ht="16.5" customHeight="1" x14ac:dyDescent="0.2">
      <c r="A151" s="27"/>
      <c r="B151" s="120"/>
      <c r="C151" s="121"/>
      <c r="D151" s="121" t="s">
        <v>121</v>
      </c>
      <c r="E151" s="122" t="s">
        <v>312</v>
      </c>
      <c r="F151" s="123" t="s">
        <v>313</v>
      </c>
      <c r="G151" s="124" t="s">
        <v>146</v>
      </c>
      <c r="H151" s="125">
        <v>19</v>
      </c>
      <c r="I151" s="126"/>
      <c r="J151" s="126">
        <f>ROUND(I151*H151,2)</f>
        <v>0</v>
      </c>
      <c r="K151" s="198" t="s">
        <v>330</v>
      </c>
      <c r="L151" s="28"/>
      <c r="M151" s="127" t="s">
        <v>3</v>
      </c>
      <c r="N151" s="128" t="s">
        <v>35</v>
      </c>
      <c r="O151" s="129">
        <v>0.113</v>
      </c>
      <c r="P151" s="129">
        <f>O151*H151</f>
        <v>2.1470000000000002</v>
      </c>
      <c r="Q151" s="129">
        <v>0</v>
      </c>
      <c r="R151" s="129">
        <f>Q151*H151</f>
        <v>0</v>
      </c>
      <c r="S151" s="129">
        <v>0</v>
      </c>
      <c r="T151" s="130">
        <f>S151*H151</f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31" t="s">
        <v>122</v>
      </c>
      <c r="AT151" s="131" t="s">
        <v>121</v>
      </c>
      <c r="AU151" s="131" t="s">
        <v>68</v>
      </c>
      <c r="AY151" s="15" t="s">
        <v>120</v>
      </c>
      <c r="BE151" s="132">
        <f>IF(N151="základní",J151,0)</f>
        <v>0</v>
      </c>
      <c r="BF151" s="132">
        <f>IF(N151="snížená",J151,0)</f>
        <v>0</v>
      </c>
      <c r="BG151" s="132">
        <f>IF(N151="zákl. přenesená",J151,0)</f>
        <v>0</v>
      </c>
      <c r="BH151" s="132">
        <f>IF(N151="sníž. přenesená",J151,0)</f>
        <v>0</v>
      </c>
      <c r="BI151" s="132">
        <f>IF(N151="nulová",J151,0)</f>
        <v>0</v>
      </c>
      <c r="BJ151" s="15" t="s">
        <v>68</v>
      </c>
      <c r="BK151" s="132">
        <f>ROUND(I151*H151,2)</f>
        <v>0</v>
      </c>
      <c r="BL151" s="15" t="s">
        <v>122</v>
      </c>
      <c r="BM151" s="131" t="s">
        <v>242</v>
      </c>
    </row>
    <row r="152" spans="1:65" s="2" customFormat="1" x14ac:dyDescent="0.2">
      <c r="A152" s="27"/>
      <c r="B152" s="28"/>
      <c r="C152" s="27"/>
      <c r="D152" s="133" t="s">
        <v>123</v>
      </c>
      <c r="E152" s="27"/>
      <c r="F152" s="134" t="s">
        <v>187</v>
      </c>
      <c r="G152" s="27"/>
      <c r="H152" s="27"/>
      <c r="I152" s="394"/>
      <c r="J152" s="27"/>
      <c r="K152" s="27"/>
      <c r="L152" s="28"/>
      <c r="M152" s="135"/>
      <c r="N152" s="136"/>
      <c r="O152" s="48"/>
      <c r="P152" s="48"/>
      <c r="Q152" s="48"/>
      <c r="R152" s="48"/>
      <c r="S152" s="48"/>
      <c r="T152" s="49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T152" s="15" t="s">
        <v>123</v>
      </c>
      <c r="AU152" s="15" t="s">
        <v>68</v>
      </c>
    </row>
    <row r="153" spans="1:65" s="11" customFormat="1" x14ac:dyDescent="0.2">
      <c r="B153" s="137"/>
      <c r="D153" s="138" t="s">
        <v>124</v>
      </c>
      <c r="E153" s="139" t="s">
        <v>3</v>
      </c>
      <c r="F153" s="140" t="s">
        <v>301</v>
      </c>
      <c r="H153" s="139" t="s">
        <v>3</v>
      </c>
      <c r="I153" s="393"/>
      <c r="L153" s="137"/>
      <c r="M153" s="141"/>
      <c r="N153" s="142"/>
      <c r="O153" s="142"/>
      <c r="P153" s="142"/>
      <c r="Q153" s="142"/>
      <c r="R153" s="142"/>
      <c r="S153" s="142"/>
      <c r="T153" s="143"/>
      <c r="AT153" s="139" t="s">
        <v>124</v>
      </c>
      <c r="AU153" s="139" t="s">
        <v>68</v>
      </c>
      <c r="AV153" s="11" t="s">
        <v>68</v>
      </c>
      <c r="AW153" s="11" t="s">
        <v>26</v>
      </c>
      <c r="AX153" s="11" t="s">
        <v>64</v>
      </c>
      <c r="AY153" s="139" t="s">
        <v>120</v>
      </c>
    </row>
    <row r="154" spans="1:65" s="11" customFormat="1" x14ac:dyDescent="0.2">
      <c r="B154" s="137"/>
      <c r="D154" s="138" t="s">
        <v>124</v>
      </c>
      <c r="E154" s="139" t="s">
        <v>3</v>
      </c>
      <c r="F154" s="140" t="s">
        <v>243</v>
      </c>
      <c r="H154" s="139" t="s">
        <v>3</v>
      </c>
      <c r="I154" s="393"/>
      <c r="L154" s="137"/>
      <c r="M154" s="141"/>
      <c r="N154" s="142"/>
      <c r="O154" s="142"/>
      <c r="P154" s="142"/>
      <c r="Q154" s="142"/>
      <c r="R154" s="142"/>
      <c r="S154" s="142"/>
      <c r="T154" s="143"/>
      <c r="AT154" s="139" t="s">
        <v>124</v>
      </c>
      <c r="AU154" s="139" t="s">
        <v>68</v>
      </c>
      <c r="AV154" s="11" t="s">
        <v>68</v>
      </c>
      <c r="AW154" s="11" t="s">
        <v>26</v>
      </c>
      <c r="AX154" s="11" t="s">
        <v>64</v>
      </c>
      <c r="AY154" s="139" t="s">
        <v>120</v>
      </c>
    </row>
    <row r="155" spans="1:65" s="12" customFormat="1" x14ac:dyDescent="0.2">
      <c r="B155" s="144"/>
      <c r="D155" s="138" t="s">
        <v>124</v>
      </c>
      <c r="E155" s="145" t="s">
        <v>3</v>
      </c>
      <c r="F155" s="146" t="s">
        <v>447</v>
      </c>
      <c r="H155" s="147">
        <v>19</v>
      </c>
      <c r="I155" s="397"/>
      <c r="L155" s="144"/>
      <c r="M155" s="148"/>
      <c r="N155" s="149"/>
      <c r="O155" s="149"/>
      <c r="P155" s="149"/>
      <c r="Q155" s="149"/>
      <c r="R155" s="149"/>
      <c r="S155" s="149"/>
      <c r="T155" s="150"/>
      <c r="AT155" s="145" t="s">
        <v>124</v>
      </c>
      <c r="AU155" s="145" t="s">
        <v>68</v>
      </c>
      <c r="AV155" s="12" t="s">
        <v>70</v>
      </c>
      <c r="AW155" s="12" t="s">
        <v>26</v>
      </c>
      <c r="AX155" s="12" t="s">
        <v>64</v>
      </c>
      <c r="AY155" s="145" t="s">
        <v>120</v>
      </c>
    </row>
    <row r="156" spans="1:65" s="2" customFormat="1" ht="16.5" customHeight="1" x14ac:dyDescent="0.2">
      <c r="A156" s="27"/>
      <c r="B156" s="120"/>
      <c r="C156" s="159"/>
      <c r="D156" s="159" t="s">
        <v>147</v>
      </c>
      <c r="E156" s="160" t="s">
        <v>189</v>
      </c>
      <c r="F156" s="161" t="s">
        <v>455</v>
      </c>
      <c r="G156" s="162" t="s">
        <v>129</v>
      </c>
      <c r="H156" s="163">
        <v>0.95</v>
      </c>
      <c r="I156" s="164"/>
      <c r="J156" s="164">
        <f>ROUND(I156*H156,2)</f>
        <v>0</v>
      </c>
      <c r="K156" s="161" t="s">
        <v>126</v>
      </c>
      <c r="L156" s="165"/>
      <c r="M156" s="166" t="s">
        <v>3</v>
      </c>
      <c r="N156" s="167" t="s">
        <v>35</v>
      </c>
      <c r="O156" s="129">
        <v>0</v>
      </c>
      <c r="P156" s="129">
        <f>O156*H156</f>
        <v>0</v>
      </c>
      <c r="Q156" s="129">
        <v>0.2</v>
      </c>
      <c r="R156" s="129">
        <f>Q156*H156</f>
        <v>0.19</v>
      </c>
      <c r="S156" s="129">
        <v>0</v>
      </c>
      <c r="T156" s="130">
        <f>S156*H156</f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31" t="s">
        <v>128</v>
      </c>
      <c r="AT156" s="131" t="s">
        <v>147</v>
      </c>
      <c r="AU156" s="131" t="s">
        <v>68</v>
      </c>
      <c r="AY156" s="15" t="s">
        <v>120</v>
      </c>
      <c r="BE156" s="132">
        <f>IF(N156="základní",J156,0)</f>
        <v>0</v>
      </c>
      <c r="BF156" s="132">
        <f>IF(N156="snížená",J156,0)</f>
        <v>0</v>
      </c>
      <c r="BG156" s="132">
        <f>IF(N156="zákl. přenesená",J156,0)</f>
        <v>0</v>
      </c>
      <c r="BH156" s="132">
        <f>IF(N156="sníž. přenesená",J156,0)</f>
        <v>0</v>
      </c>
      <c r="BI156" s="132">
        <f>IF(N156="nulová",J156,0)</f>
        <v>0</v>
      </c>
      <c r="BJ156" s="15" t="s">
        <v>68</v>
      </c>
      <c r="BK156" s="132">
        <f>ROUND(I156*H156,2)</f>
        <v>0</v>
      </c>
      <c r="BL156" s="15" t="s">
        <v>122</v>
      </c>
      <c r="BM156" s="131" t="s">
        <v>244</v>
      </c>
    </row>
    <row r="157" spans="1:65" s="2" customFormat="1" ht="19.5" x14ac:dyDescent="0.2">
      <c r="A157" s="27"/>
      <c r="B157" s="28"/>
      <c r="C157" s="27"/>
      <c r="D157" s="138" t="s">
        <v>130</v>
      </c>
      <c r="E157" s="27"/>
      <c r="F157" s="158" t="s">
        <v>191</v>
      </c>
      <c r="G157" s="27"/>
      <c r="H157" s="27"/>
      <c r="I157" s="394"/>
      <c r="J157" s="27"/>
      <c r="K157" s="27"/>
      <c r="L157" s="28"/>
      <c r="M157" s="135"/>
      <c r="N157" s="136"/>
      <c r="O157" s="48"/>
      <c r="P157" s="48"/>
      <c r="Q157" s="48"/>
      <c r="R157" s="48"/>
      <c r="S157" s="48"/>
      <c r="T157" s="49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T157" s="15" t="s">
        <v>130</v>
      </c>
      <c r="AU157" s="15" t="s">
        <v>68</v>
      </c>
    </row>
    <row r="158" spans="1:65" s="12" customFormat="1" x14ac:dyDescent="0.2">
      <c r="B158" s="144"/>
      <c r="D158" s="138" t="s">
        <v>124</v>
      </c>
      <c r="F158" s="146" t="s">
        <v>448</v>
      </c>
      <c r="H158" s="147">
        <v>0.95</v>
      </c>
      <c r="I158" s="397"/>
      <c r="L158" s="144"/>
      <c r="M158" s="148"/>
      <c r="N158" s="149"/>
      <c r="O158" s="149"/>
      <c r="P158" s="149"/>
      <c r="Q158" s="149"/>
      <c r="R158" s="149"/>
      <c r="S158" s="149"/>
      <c r="T158" s="150"/>
      <c r="AT158" s="145" t="s">
        <v>124</v>
      </c>
      <c r="AU158" s="145" t="s">
        <v>68</v>
      </c>
      <c r="AV158" s="12" t="s">
        <v>70</v>
      </c>
      <c r="AW158" s="12" t="s">
        <v>4</v>
      </c>
      <c r="AX158" s="12" t="s">
        <v>68</v>
      </c>
      <c r="AY158" s="145" t="s">
        <v>120</v>
      </c>
    </row>
    <row r="159" spans="1:65" s="2" customFormat="1" ht="24.2" customHeight="1" x14ac:dyDescent="0.2">
      <c r="A159" s="27"/>
      <c r="B159" s="120"/>
      <c r="C159" s="121"/>
      <c r="D159" s="121" t="s">
        <v>121</v>
      </c>
      <c r="E159" s="122" t="s">
        <v>131</v>
      </c>
      <c r="F159" s="123" t="s">
        <v>132</v>
      </c>
      <c r="G159" s="124" t="s">
        <v>133</v>
      </c>
      <c r="H159" s="125">
        <v>2</v>
      </c>
      <c r="I159" s="126"/>
      <c r="J159" s="126">
        <f>ROUND(I159*H159,2)</f>
        <v>0</v>
      </c>
      <c r="K159" s="198" t="s">
        <v>330</v>
      </c>
      <c r="L159" s="28"/>
      <c r="M159" s="127" t="s">
        <v>3</v>
      </c>
      <c r="N159" s="128" t="s">
        <v>35</v>
      </c>
      <c r="O159" s="129">
        <v>0</v>
      </c>
      <c r="P159" s="129">
        <f>O159*H159</f>
        <v>0</v>
      </c>
      <c r="Q159" s="129">
        <v>0</v>
      </c>
      <c r="R159" s="129">
        <f>Q159*H159</f>
        <v>0</v>
      </c>
      <c r="S159" s="129">
        <v>0</v>
      </c>
      <c r="T159" s="130">
        <f>S159*H159</f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31" t="s">
        <v>122</v>
      </c>
      <c r="AT159" s="131" t="s">
        <v>121</v>
      </c>
      <c r="AU159" s="131" t="s">
        <v>68</v>
      </c>
      <c r="AY159" s="15" t="s">
        <v>120</v>
      </c>
      <c r="BE159" s="132">
        <f>IF(N159="základní",J159,0)</f>
        <v>0</v>
      </c>
      <c r="BF159" s="132">
        <f>IF(N159="snížená",J159,0)</f>
        <v>0</v>
      </c>
      <c r="BG159" s="132">
        <f>IF(N159="zákl. přenesená",J159,0)</f>
        <v>0</v>
      </c>
      <c r="BH159" s="132">
        <f>IF(N159="sníž. přenesená",J159,0)</f>
        <v>0</v>
      </c>
      <c r="BI159" s="132">
        <f>IF(N159="nulová",J159,0)</f>
        <v>0</v>
      </c>
      <c r="BJ159" s="15" t="s">
        <v>68</v>
      </c>
      <c r="BK159" s="132">
        <f>ROUND(I159*H159,2)</f>
        <v>0</v>
      </c>
      <c r="BL159" s="15" t="s">
        <v>122</v>
      </c>
      <c r="BM159" s="131" t="s">
        <v>245</v>
      </c>
    </row>
    <row r="160" spans="1:65" s="2" customFormat="1" x14ac:dyDescent="0.2">
      <c r="A160" s="27"/>
      <c r="B160" s="28"/>
      <c r="C160" s="27"/>
      <c r="D160" s="133" t="s">
        <v>123</v>
      </c>
      <c r="E160" s="27"/>
      <c r="F160" s="134" t="s">
        <v>134</v>
      </c>
      <c r="G160" s="27"/>
      <c r="H160" s="27"/>
      <c r="I160" s="394"/>
      <c r="J160" s="27"/>
      <c r="K160" s="27"/>
      <c r="L160" s="28"/>
      <c r="M160" s="135"/>
      <c r="N160" s="136"/>
      <c r="O160" s="48"/>
      <c r="P160" s="48"/>
      <c r="Q160" s="48"/>
      <c r="R160" s="48"/>
      <c r="S160" s="48"/>
      <c r="T160" s="49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T160" s="15" t="s">
        <v>123</v>
      </c>
      <c r="AU160" s="15" t="s">
        <v>68</v>
      </c>
    </row>
    <row r="161" spans="1:65" s="2" customFormat="1" ht="19.5" x14ac:dyDescent="0.2">
      <c r="A161" s="27"/>
      <c r="B161" s="28"/>
      <c r="C161" s="27"/>
      <c r="D161" s="138" t="s">
        <v>130</v>
      </c>
      <c r="E161" s="27"/>
      <c r="F161" s="158" t="s">
        <v>145</v>
      </c>
      <c r="G161" s="27"/>
      <c r="H161" s="27"/>
      <c r="I161" s="394"/>
      <c r="J161" s="27"/>
      <c r="K161" s="27"/>
      <c r="L161" s="28"/>
      <c r="M161" s="135"/>
      <c r="N161" s="136"/>
      <c r="O161" s="48"/>
      <c r="P161" s="48"/>
      <c r="Q161" s="48"/>
      <c r="R161" s="48"/>
      <c r="S161" s="48"/>
      <c r="T161" s="49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T161" s="15" t="s">
        <v>130</v>
      </c>
      <c r="AU161" s="15" t="s">
        <v>68</v>
      </c>
    </row>
    <row r="162" spans="1:65" s="2" customFormat="1" ht="16.5" customHeight="1" x14ac:dyDescent="0.2">
      <c r="A162" s="230"/>
      <c r="B162" s="120"/>
      <c r="C162" s="121"/>
      <c r="D162" s="121" t="s">
        <v>121</v>
      </c>
      <c r="E162" s="122" t="s">
        <v>135</v>
      </c>
      <c r="F162" s="123" t="s">
        <v>136</v>
      </c>
      <c r="G162" s="124" t="s">
        <v>129</v>
      </c>
      <c r="H162" s="125">
        <f>H170</f>
        <v>9.4499999999999993</v>
      </c>
      <c r="I162" s="126"/>
      <c r="J162" s="126">
        <f>ROUND(I162*H162,2)</f>
        <v>0</v>
      </c>
      <c r="K162" s="198" t="s">
        <v>330</v>
      </c>
      <c r="L162" s="28"/>
      <c r="M162" s="127" t="s">
        <v>3</v>
      </c>
      <c r="N162" s="128" t="s">
        <v>35</v>
      </c>
      <c r="O162" s="129">
        <v>1.196</v>
      </c>
      <c r="P162" s="129">
        <f>O162*H162</f>
        <v>11.302199999999999</v>
      </c>
      <c r="Q162" s="129">
        <v>0</v>
      </c>
      <c r="R162" s="129">
        <f>Q162*H162</f>
        <v>0</v>
      </c>
      <c r="S162" s="129">
        <v>0</v>
      </c>
      <c r="T162" s="130">
        <f>S162*H162</f>
        <v>0</v>
      </c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R162" s="131" t="s">
        <v>122</v>
      </c>
      <c r="AT162" s="131" t="s">
        <v>121</v>
      </c>
      <c r="AU162" s="131" t="s">
        <v>68</v>
      </c>
      <c r="AY162" s="15" t="s">
        <v>120</v>
      </c>
      <c r="BE162" s="132">
        <f>IF(N162="základní",J162,0)</f>
        <v>0</v>
      </c>
      <c r="BF162" s="132">
        <f>IF(N162="snížená",J162,0)</f>
        <v>0</v>
      </c>
      <c r="BG162" s="132">
        <f>IF(N162="zákl. přenesená",J162,0)</f>
        <v>0</v>
      </c>
      <c r="BH162" s="132">
        <f>IF(N162="sníž. přenesená",J162,0)</f>
        <v>0</v>
      </c>
      <c r="BI162" s="132">
        <f>IF(N162="nulová",J162,0)</f>
        <v>0</v>
      </c>
      <c r="BJ162" s="15" t="s">
        <v>68</v>
      </c>
      <c r="BK162" s="132">
        <f>ROUND(I162*H162,2)</f>
        <v>0</v>
      </c>
      <c r="BL162" s="15" t="s">
        <v>122</v>
      </c>
      <c r="BM162" s="131" t="s">
        <v>227</v>
      </c>
    </row>
    <row r="163" spans="1:65" s="2" customFormat="1" x14ac:dyDescent="0.2">
      <c r="A163" s="230"/>
      <c r="B163" s="28"/>
      <c r="C163" s="230"/>
      <c r="D163" s="133" t="s">
        <v>123</v>
      </c>
      <c r="E163" s="230"/>
      <c r="F163" s="134" t="s">
        <v>137</v>
      </c>
      <c r="G163" s="230"/>
      <c r="H163" s="230"/>
      <c r="I163" s="394"/>
      <c r="J163" s="230"/>
      <c r="K163" s="230"/>
      <c r="L163" s="28"/>
      <c r="M163" s="135"/>
      <c r="N163" s="136"/>
      <c r="O163" s="48"/>
      <c r="P163" s="48"/>
      <c r="Q163" s="48"/>
      <c r="R163" s="48"/>
      <c r="S163" s="48"/>
      <c r="T163" s="49"/>
      <c r="U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  <c r="AT163" s="15" t="s">
        <v>123</v>
      </c>
      <c r="AU163" s="15" t="s">
        <v>68</v>
      </c>
    </row>
    <row r="164" spans="1:65" s="2" customFormat="1" ht="19.5" x14ac:dyDescent="0.2">
      <c r="A164" s="230"/>
      <c r="B164" s="28"/>
      <c r="C164" s="230"/>
      <c r="D164" s="138" t="s">
        <v>130</v>
      </c>
      <c r="E164" s="230"/>
      <c r="F164" s="158" t="s">
        <v>138</v>
      </c>
      <c r="G164" s="230"/>
      <c r="H164" s="230"/>
      <c r="I164" s="394"/>
      <c r="J164" s="230"/>
      <c r="K164" s="230"/>
      <c r="L164" s="28"/>
      <c r="M164" s="135"/>
      <c r="N164" s="136"/>
      <c r="O164" s="48"/>
      <c r="P164" s="48"/>
      <c r="Q164" s="48"/>
      <c r="R164" s="48"/>
      <c r="S164" s="48"/>
      <c r="T164" s="49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T164" s="15" t="s">
        <v>130</v>
      </c>
      <c r="AU164" s="15" t="s">
        <v>68</v>
      </c>
    </row>
    <row r="165" spans="1:65" s="11" customFormat="1" x14ac:dyDescent="0.2">
      <c r="B165" s="137"/>
      <c r="D165" s="138" t="s">
        <v>124</v>
      </c>
      <c r="E165" s="139" t="s">
        <v>3</v>
      </c>
      <c r="F165" s="140" t="s">
        <v>314</v>
      </c>
      <c r="H165" s="139" t="s">
        <v>3</v>
      </c>
      <c r="I165" s="393"/>
      <c r="L165" s="137"/>
      <c r="M165" s="141"/>
      <c r="N165" s="142"/>
      <c r="O165" s="142"/>
      <c r="P165" s="142"/>
      <c r="Q165" s="142"/>
      <c r="R165" s="142"/>
      <c r="S165" s="142"/>
      <c r="T165" s="143"/>
      <c r="AT165" s="139" t="s">
        <v>124</v>
      </c>
      <c r="AU165" s="139" t="s">
        <v>68</v>
      </c>
      <c r="AV165" s="11" t="s">
        <v>68</v>
      </c>
      <c r="AW165" s="11" t="s">
        <v>26</v>
      </c>
      <c r="AX165" s="11" t="s">
        <v>64</v>
      </c>
      <c r="AY165" s="139" t="s">
        <v>120</v>
      </c>
    </row>
    <row r="166" spans="1:65" s="11" customFormat="1" x14ac:dyDescent="0.2">
      <c r="B166" s="137"/>
      <c r="D166" s="138" t="s">
        <v>124</v>
      </c>
      <c r="E166" s="139" t="s">
        <v>3</v>
      </c>
      <c r="F166" s="140" t="s">
        <v>315</v>
      </c>
      <c r="H166" s="139" t="s">
        <v>3</v>
      </c>
      <c r="I166" s="393"/>
      <c r="L166" s="137"/>
      <c r="M166" s="141"/>
      <c r="N166" s="142"/>
      <c r="O166" s="142"/>
      <c r="P166" s="142"/>
      <c r="Q166" s="142"/>
      <c r="R166" s="142"/>
      <c r="S166" s="142"/>
      <c r="T166" s="143"/>
      <c r="AT166" s="139" t="s">
        <v>124</v>
      </c>
      <c r="AU166" s="139" t="s">
        <v>68</v>
      </c>
      <c r="AV166" s="11" t="s">
        <v>68</v>
      </c>
      <c r="AW166" s="11" t="s">
        <v>26</v>
      </c>
      <c r="AX166" s="11" t="s">
        <v>64</v>
      </c>
      <c r="AY166" s="139" t="s">
        <v>120</v>
      </c>
    </row>
    <row r="167" spans="1:65" s="12" customFormat="1" x14ac:dyDescent="0.2">
      <c r="B167" s="144"/>
      <c r="D167" s="138" t="s">
        <v>124</v>
      </c>
      <c r="E167" s="145" t="s">
        <v>3</v>
      </c>
      <c r="F167" s="146" t="s">
        <v>450</v>
      </c>
      <c r="H167" s="147">
        <v>6.3</v>
      </c>
      <c r="I167" s="397"/>
      <c r="L167" s="144"/>
      <c r="M167" s="148"/>
      <c r="N167" s="149"/>
      <c r="O167" s="149"/>
      <c r="P167" s="149"/>
      <c r="Q167" s="149"/>
      <c r="R167" s="149"/>
      <c r="S167" s="149"/>
      <c r="T167" s="150"/>
      <c r="AT167" s="145" t="s">
        <v>124</v>
      </c>
      <c r="AU167" s="145" t="s">
        <v>68</v>
      </c>
      <c r="AV167" s="12" t="s">
        <v>70</v>
      </c>
      <c r="AW167" s="12" t="s">
        <v>26</v>
      </c>
      <c r="AX167" s="12" t="s">
        <v>64</v>
      </c>
      <c r="AY167" s="145" t="s">
        <v>120</v>
      </c>
    </row>
    <row r="168" spans="1:65" s="11" customFormat="1" x14ac:dyDescent="0.2">
      <c r="B168" s="137"/>
      <c r="D168" s="138" t="s">
        <v>124</v>
      </c>
      <c r="E168" s="139" t="s">
        <v>3</v>
      </c>
      <c r="F168" s="140" t="s">
        <v>449</v>
      </c>
      <c r="H168" s="139" t="s">
        <v>3</v>
      </c>
      <c r="I168" s="393"/>
      <c r="L168" s="137"/>
      <c r="M168" s="141"/>
      <c r="N168" s="142"/>
      <c r="O168" s="142"/>
      <c r="P168" s="142"/>
      <c r="Q168" s="142"/>
      <c r="R168" s="142"/>
      <c r="S168" s="142"/>
      <c r="T168" s="143"/>
      <c r="AT168" s="139" t="s">
        <v>124</v>
      </c>
      <c r="AU168" s="139" t="s">
        <v>68</v>
      </c>
      <c r="AV168" s="11" t="s">
        <v>68</v>
      </c>
      <c r="AW168" s="11" t="s">
        <v>26</v>
      </c>
      <c r="AX168" s="11" t="s">
        <v>64</v>
      </c>
      <c r="AY168" s="139" t="s">
        <v>120</v>
      </c>
    </row>
    <row r="169" spans="1:65" s="12" customFormat="1" x14ac:dyDescent="0.2">
      <c r="B169" s="144"/>
      <c r="D169" s="138" t="s">
        <v>124</v>
      </c>
      <c r="E169" s="145" t="s">
        <v>3</v>
      </c>
      <c r="F169" s="146" t="s">
        <v>451</v>
      </c>
      <c r="H169" s="147">
        <v>3.15</v>
      </c>
      <c r="I169" s="397"/>
      <c r="L169" s="144"/>
      <c r="M169" s="148"/>
      <c r="N169" s="149"/>
      <c r="O169" s="149"/>
      <c r="P169" s="149"/>
      <c r="Q169" s="149"/>
      <c r="R169" s="149"/>
      <c r="S169" s="149"/>
      <c r="T169" s="150"/>
      <c r="AT169" s="145" t="s">
        <v>124</v>
      </c>
      <c r="AU169" s="145" t="s">
        <v>68</v>
      </c>
      <c r="AV169" s="12" t="s">
        <v>70</v>
      </c>
      <c r="AW169" s="12" t="s">
        <v>26</v>
      </c>
      <c r="AX169" s="12" t="s">
        <v>64</v>
      </c>
      <c r="AY169" s="145" t="s">
        <v>120</v>
      </c>
    </row>
    <row r="170" spans="1:65" s="13" customFormat="1" x14ac:dyDescent="0.2">
      <c r="B170" s="151"/>
      <c r="D170" s="138" t="s">
        <v>124</v>
      </c>
      <c r="E170" s="152" t="s">
        <v>3</v>
      </c>
      <c r="F170" s="153" t="s">
        <v>125</v>
      </c>
      <c r="H170" s="154">
        <f>SUM(H166:H169)</f>
        <v>9.4499999999999993</v>
      </c>
      <c r="I170" s="399"/>
      <c r="L170" s="151"/>
      <c r="M170" s="155"/>
      <c r="N170" s="156"/>
      <c r="O170" s="156"/>
      <c r="P170" s="156"/>
      <c r="Q170" s="156"/>
      <c r="R170" s="156"/>
      <c r="S170" s="156"/>
      <c r="T170" s="157"/>
      <c r="AT170" s="152" t="s">
        <v>124</v>
      </c>
      <c r="AU170" s="152" t="s">
        <v>68</v>
      </c>
      <c r="AV170" s="13" t="s">
        <v>122</v>
      </c>
      <c r="AW170" s="13" t="s">
        <v>26</v>
      </c>
      <c r="AX170" s="13" t="s">
        <v>68</v>
      </c>
      <c r="AY170" s="152" t="s">
        <v>120</v>
      </c>
    </row>
    <row r="171" spans="1:65" s="2" customFormat="1" ht="16.5" customHeight="1" x14ac:dyDescent="0.2">
      <c r="A171" s="230"/>
      <c r="B171" s="120"/>
      <c r="C171" s="121"/>
      <c r="D171" s="121" t="s">
        <v>121</v>
      </c>
      <c r="E171" s="122" t="s">
        <v>139</v>
      </c>
      <c r="F171" s="123" t="s">
        <v>140</v>
      </c>
      <c r="G171" s="124" t="s">
        <v>129</v>
      </c>
      <c r="H171" s="125">
        <v>9.4499999999999993</v>
      </c>
      <c r="I171" s="126"/>
      <c r="J171" s="126">
        <f>ROUND(I171*H171,2)</f>
        <v>0</v>
      </c>
      <c r="K171" s="198" t="s">
        <v>330</v>
      </c>
      <c r="L171" s="28"/>
      <c r="M171" s="127" t="s">
        <v>3</v>
      </c>
      <c r="N171" s="128" t="s">
        <v>35</v>
      </c>
      <c r="O171" s="129">
        <v>0.45200000000000001</v>
      </c>
      <c r="P171" s="129">
        <f>O171*H171</f>
        <v>4.2713999999999999</v>
      </c>
      <c r="Q171" s="129">
        <v>0</v>
      </c>
      <c r="R171" s="129">
        <f>Q171*H171</f>
        <v>0</v>
      </c>
      <c r="S171" s="129">
        <v>0</v>
      </c>
      <c r="T171" s="130">
        <f>S171*H171</f>
        <v>0</v>
      </c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R171" s="131" t="s">
        <v>122</v>
      </c>
      <c r="AT171" s="131" t="s">
        <v>121</v>
      </c>
      <c r="AU171" s="131" t="s">
        <v>68</v>
      </c>
      <c r="AY171" s="15" t="s">
        <v>120</v>
      </c>
      <c r="BE171" s="132">
        <f>IF(N171="základní",J171,0)</f>
        <v>0</v>
      </c>
      <c r="BF171" s="132">
        <f>IF(N171="snížená",J171,0)</f>
        <v>0</v>
      </c>
      <c r="BG171" s="132">
        <f>IF(N171="zákl. přenesená",J171,0)</f>
        <v>0</v>
      </c>
      <c r="BH171" s="132">
        <f>IF(N171="sníž. přenesená",J171,0)</f>
        <v>0</v>
      </c>
      <c r="BI171" s="132">
        <f>IF(N171="nulová",J171,0)</f>
        <v>0</v>
      </c>
      <c r="BJ171" s="15" t="s">
        <v>68</v>
      </c>
      <c r="BK171" s="132">
        <f>ROUND(I171*H171,2)</f>
        <v>0</v>
      </c>
      <c r="BL171" s="15" t="s">
        <v>122</v>
      </c>
      <c r="BM171" s="131" t="s">
        <v>231</v>
      </c>
    </row>
    <row r="172" spans="1:65" s="2" customFormat="1" x14ac:dyDescent="0.2">
      <c r="A172" s="230"/>
      <c r="B172" s="28"/>
      <c r="C172" s="230"/>
      <c r="D172" s="133" t="s">
        <v>123</v>
      </c>
      <c r="E172" s="230"/>
      <c r="F172" s="134" t="s">
        <v>141</v>
      </c>
      <c r="G172" s="230"/>
      <c r="H172" s="230"/>
      <c r="I172" s="394"/>
      <c r="J172" s="230"/>
      <c r="K172" s="230"/>
      <c r="L172" s="28"/>
      <c r="M172" s="135"/>
      <c r="N172" s="136"/>
      <c r="O172" s="48"/>
      <c r="P172" s="48"/>
      <c r="Q172" s="48"/>
      <c r="R172" s="48"/>
      <c r="S172" s="48"/>
      <c r="T172" s="49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T172" s="15" t="s">
        <v>123</v>
      </c>
      <c r="AU172" s="15" t="s">
        <v>68</v>
      </c>
    </row>
    <row r="173" spans="1:65" s="2" customFormat="1" ht="16.5" customHeight="1" x14ac:dyDescent="0.2">
      <c r="A173" s="230"/>
      <c r="B173" s="120"/>
      <c r="C173" s="121"/>
      <c r="D173" s="121" t="s">
        <v>121</v>
      </c>
      <c r="E173" s="122" t="s">
        <v>142</v>
      </c>
      <c r="F173" s="123" t="s">
        <v>143</v>
      </c>
      <c r="G173" s="124" t="s">
        <v>129</v>
      </c>
      <c r="H173" s="125">
        <v>179.6</v>
      </c>
      <c r="I173" s="126"/>
      <c r="J173" s="126">
        <f>ROUND(I173*H173,2)</f>
        <v>0</v>
      </c>
      <c r="K173" s="198" t="s">
        <v>330</v>
      </c>
      <c r="L173" s="28"/>
      <c r="M173" s="127" t="s">
        <v>3</v>
      </c>
      <c r="N173" s="128" t="s">
        <v>35</v>
      </c>
      <c r="O173" s="129">
        <v>2.8000000000000001E-2</v>
      </c>
      <c r="P173" s="129">
        <f>O173*H173</f>
        <v>5.0288000000000004</v>
      </c>
      <c r="Q173" s="129">
        <v>0</v>
      </c>
      <c r="R173" s="129">
        <f>Q173*H173</f>
        <v>0</v>
      </c>
      <c r="S173" s="129">
        <v>0</v>
      </c>
      <c r="T173" s="130">
        <f>S173*H173</f>
        <v>0</v>
      </c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R173" s="131" t="s">
        <v>122</v>
      </c>
      <c r="AT173" s="131" t="s">
        <v>121</v>
      </c>
      <c r="AU173" s="131" t="s">
        <v>68</v>
      </c>
      <c r="AY173" s="15" t="s">
        <v>120</v>
      </c>
      <c r="BE173" s="132">
        <f>IF(N173="základní",J173,0)</f>
        <v>0</v>
      </c>
      <c r="BF173" s="132">
        <f>IF(N173="snížená",J173,0)</f>
        <v>0</v>
      </c>
      <c r="BG173" s="132">
        <f>IF(N173="zákl. přenesená",J173,0)</f>
        <v>0</v>
      </c>
      <c r="BH173" s="132">
        <f>IF(N173="sníž. přenesená",J173,0)</f>
        <v>0</v>
      </c>
      <c r="BI173" s="132">
        <f>IF(N173="nulová",J173,0)</f>
        <v>0</v>
      </c>
      <c r="BJ173" s="15" t="s">
        <v>68</v>
      </c>
      <c r="BK173" s="132">
        <f>ROUND(I173*H173,2)</f>
        <v>0</v>
      </c>
      <c r="BL173" s="15" t="s">
        <v>122</v>
      </c>
      <c r="BM173" s="131" t="s">
        <v>232</v>
      </c>
    </row>
    <row r="174" spans="1:65" s="2" customFormat="1" x14ac:dyDescent="0.2">
      <c r="A174" s="230"/>
      <c r="B174" s="28"/>
      <c r="C174" s="230"/>
      <c r="D174" s="133" t="s">
        <v>123</v>
      </c>
      <c r="E174" s="230"/>
      <c r="F174" s="134" t="s">
        <v>144</v>
      </c>
      <c r="G174" s="230"/>
      <c r="H174" s="230"/>
      <c r="I174" s="394"/>
      <c r="J174" s="230"/>
      <c r="K174" s="230"/>
      <c r="L174" s="28"/>
      <c r="M174" s="135"/>
      <c r="N174" s="136"/>
      <c r="O174" s="48"/>
      <c r="P174" s="48"/>
      <c r="Q174" s="48"/>
      <c r="R174" s="48"/>
      <c r="S174" s="48"/>
      <c r="T174" s="49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T174" s="15" t="s">
        <v>123</v>
      </c>
      <c r="AU174" s="15" t="s">
        <v>68</v>
      </c>
    </row>
    <row r="175" spans="1:65" s="12" customFormat="1" x14ac:dyDescent="0.2">
      <c r="B175" s="144"/>
      <c r="D175" s="138" t="s">
        <v>124</v>
      </c>
      <c r="F175" s="146" t="s">
        <v>452</v>
      </c>
      <c r="H175" s="147">
        <v>179.6</v>
      </c>
      <c r="I175" s="397"/>
      <c r="L175" s="144"/>
      <c r="M175" s="148"/>
      <c r="N175" s="149"/>
      <c r="O175" s="149"/>
      <c r="P175" s="149"/>
      <c r="Q175" s="149"/>
      <c r="R175" s="149"/>
      <c r="S175" s="149"/>
      <c r="T175" s="150"/>
      <c r="AT175" s="145" t="s">
        <v>124</v>
      </c>
      <c r="AU175" s="145" t="s">
        <v>68</v>
      </c>
      <c r="AV175" s="12" t="s">
        <v>70</v>
      </c>
      <c r="AW175" s="12" t="s">
        <v>4</v>
      </c>
      <c r="AX175" s="12" t="s">
        <v>68</v>
      </c>
      <c r="AY175" s="145" t="s">
        <v>120</v>
      </c>
    </row>
    <row r="176" spans="1:65" s="10" customFormat="1" ht="25.9" customHeight="1" x14ac:dyDescent="0.2">
      <c r="B176" s="110"/>
      <c r="D176" s="111" t="s">
        <v>63</v>
      </c>
      <c r="E176" s="112" t="s">
        <v>246</v>
      </c>
      <c r="F176" s="112" t="s">
        <v>453</v>
      </c>
      <c r="I176" s="396"/>
      <c r="J176" s="113">
        <f>SUM(J177:J182)</f>
        <v>0</v>
      </c>
      <c r="L176" s="110"/>
      <c r="M176" s="114"/>
      <c r="N176" s="115"/>
      <c r="O176" s="115"/>
      <c r="P176" s="116">
        <f>SUM(P179:P184)</f>
        <v>0</v>
      </c>
      <c r="Q176" s="115"/>
      <c r="R176" s="116">
        <f>SUM(R179:R184)</f>
        <v>0</v>
      </c>
      <c r="S176" s="115"/>
      <c r="T176" s="117">
        <f>SUM(T179:T184)</f>
        <v>0</v>
      </c>
      <c r="AR176" s="111" t="s">
        <v>68</v>
      </c>
      <c r="AT176" s="118" t="s">
        <v>63</v>
      </c>
      <c r="AU176" s="118" t="s">
        <v>64</v>
      </c>
      <c r="AY176" s="111" t="s">
        <v>120</v>
      </c>
      <c r="BK176" s="119">
        <f>SUM(BK179:BK184)</f>
        <v>0</v>
      </c>
    </row>
    <row r="177" spans="1:65" s="2" customFormat="1" ht="16.5" customHeight="1" x14ac:dyDescent="0.2">
      <c r="A177" s="229"/>
      <c r="B177" s="120"/>
      <c r="C177" s="121"/>
      <c r="D177" s="121" t="s">
        <v>121</v>
      </c>
      <c r="E177" s="122" t="s">
        <v>196</v>
      </c>
      <c r="F177" s="123" t="s">
        <v>197</v>
      </c>
      <c r="G177" s="124" t="s">
        <v>146</v>
      </c>
      <c r="H177" s="125">
        <v>45600</v>
      </c>
      <c r="I177" s="126"/>
      <c r="J177" s="126">
        <f>ROUND(I177*H177,2)</f>
        <v>0</v>
      </c>
      <c r="K177" s="198" t="s">
        <v>330</v>
      </c>
      <c r="L177" s="28"/>
      <c r="M177" s="127" t="s">
        <v>3</v>
      </c>
      <c r="N177" s="173" t="s">
        <v>35</v>
      </c>
      <c r="O177" s="174">
        <v>6.0000000000000001E-3</v>
      </c>
      <c r="P177" s="174">
        <f>O177*H177</f>
        <v>273.60000000000002</v>
      </c>
      <c r="Q177" s="174">
        <v>0</v>
      </c>
      <c r="R177" s="174">
        <f>Q177*H177</f>
        <v>0</v>
      </c>
      <c r="S177" s="174">
        <v>0</v>
      </c>
      <c r="T177" s="130">
        <f>S177*H177</f>
        <v>0</v>
      </c>
      <c r="U177" s="229"/>
      <c r="V177" s="229"/>
      <c r="W177" s="229"/>
      <c r="X177" s="229"/>
      <c r="Y177" s="229"/>
      <c r="Z177" s="229"/>
      <c r="AA177" s="229"/>
      <c r="AB177" s="229"/>
      <c r="AC177" s="229"/>
      <c r="AD177" s="229"/>
      <c r="AE177" s="229"/>
      <c r="AR177" s="131" t="s">
        <v>122</v>
      </c>
      <c r="AT177" s="131" t="s">
        <v>121</v>
      </c>
      <c r="AU177" s="131" t="s">
        <v>68</v>
      </c>
      <c r="AY177" s="15" t="s">
        <v>120</v>
      </c>
      <c r="BE177" s="132">
        <f>IF(N177="základní",J177,0)</f>
        <v>0</v>
      </c>
      <c r="BF177" s="132">
        <f>IF(N177="snížená",J177,0)</f>
        <v>0</v>
      </c>
      <c r="BG177" s="132">
        <f>IF(N177="zákl. přenesená",J177,0)</f>
        <v>0</v>
      </c>
      <c r="BH177" s="132">
        <f>IF(N177="sníž. přenesená",J177,0)</f>
        <v>0</v>
      </c>
      <c r="BI177" s="132">
        <f>IF(N177="nulová",J177,0)</f>
        <v>0</v>
      </c>
      <c r="BJ177" s="15" t="s">
        <v>68</v>
      </c>
      <c r="BK177" s="132">
        <f>ROUND(I177*H177,2)</f>
        <v>0</v>
      </c>
      <c r="BL177" s="15" t="s">
        <v>122</v>
      </c>
      <c r="BM177" s="131" t="s">
        <v>247</v>
      </c>
    </row>
    <row r="178" spans="1:65" s="11" customFormat="1" x14ac:dyDescent="0.2">
      <c r="B178" s="137"/>
      <c r="D178" s="138" t="s">
        <v>124</v>
      </c>
      <c r="E178" s="139" t="s">
        <v>3</v>
      </c>
      <c r="F178" s="140" t="s">
        <v>303</v>
      </c>
      <c r="H178" s="139" t="s">
        <v>3</v>
      </c>
      <c r="I178" s="393"/>
      <c r="L178" s="137"/>
      <c r="M178" s="141"/>
      <c r="N178" s="172"/>
      <c r="O178" s="172"/>
      <c r="P178" s="172"/>
      <c r="Q178" s="172"/>
      <c r="R178" s="172"/>
      <c r="S178" s="172"/>
      <c r="T178" s="143"/>
      <c r="AT178" s="139" t="s">
        <v>124</v>
      </c>
      <c r="AU178" s="139" t="s">
        <v>68</v>
      </c>
      <c r="AV178" s="11" t="s">
        <v>68</v>
      </c>
      <c r="AW178" s="11" t="s">
        <v>26</v>
      </c>
      <c r="AX178" s="11" t="s">
        <v>64</v>
      </c>
      <c r="AY178" s="139" t="s">
        <v>120</v>
      </c>
    </row>
    <row r="179" spans="1:65" s="11" customFormat="1" x14ac:dyDescent="0.2">
      <c r="B179" s="137"/>
      <c r="D179" s="138" t="s">
        <v>124</v>
      </c>
      <c r="E179" s="139" t="s">
        <v>3</v>
      </c>
      <c r="F179" s="140" t="s">
        <v>316</v>
      </c>
      <c r="H179" s="139" t="s">
        <v>3</v>
      </c>
      <c r="I179" s="393"/>
      <c r="L179" s="137"/>
      <c r="M179" s="141"/>
      <c r="N179" s="172"/>
      <c r="O179" s="172"/>
      <c r="P179" s="172"/>
      <c r="Q179" s="172"/>
      <c r="R179" s="172"/>
      <c r="S179" s="172"/>
      <c r="T179" s="143"/>
      <c r="AT179" s="139" t="s">
        <v>124</v>
      </c>
      <c r="AU179" s="139" t="s">
        <v>68</v>
      </c>
      <c r="AV179" s="11" t="s">
        <v>68</v>
      </c>
      <c r="AW179" s="11" t="s">
        <v>26</v>
      </c>
      <c r="AX179" s="11" t="s">
        <v>64</v>
      </c>
      <c r="AY179" s="139" t="s">
        <v>120</v>
      </c>
    </row>
    <row r="180" spans="1:65" s="12" customFormat="1" x14ac:dyDescent="0.2">
      <c r="B180" s="144"/>
      <c r="D180" s="138" t="s">
        <v>124</v>
      </c>
      <c r="E180" s="145" t="s">
        <v>3</v>
      </c>
      <c r="F180" s="146" t="s">
        <v>454</v>
      </c>
      <c r="H180" s="147">
        <v>45600</v>
      </c>
      <c r="I180" s="397"/>
      <c r="L180" s="144"/>
      <c r="M180" s="148"/>
      <c r="N180" s="169"/>
      <c r="O180" s="169"/>
      <c r="P180" s="169"/>
      <c r="Q180" s="169"/>
      <c r="R180" s="169"/>
      <c r="S180" s="169"/>
      <c r="T180" s="150"/>
      <c r="AT180" s="145" t="s">
        <v>124</v>
      </c>
      <c r="AU180" s="145" t="s">
        <v>68</v>
      </c>
      <c r="AV180" s="12" t="s">
        <v>70</v>
      </c>
      <c r="AW180" s="12" t="s">
        <v>26</v>
      </c>
      <c r="AX180" s="12" t="s">
        <v>64</v>
      </c>
      <c r="AY180" s="145" t="s">
        <v>120</v>
      </c>
    </row>
    <row r="181" spans="1:65" s="2" customFormat="1" ht="24.2" customHeight="1" x14ac:dyDescent="0.2">
      <c r="A181" s="229"/>
      <c r="B181" s="120"/>
      <c r="C181" s="121"/>
      <c r="D181" s="121" t="s">
        <v>121</v>
      </c>
      <c r="E181" s="122" t="s">
        <v>131</v>
      </c>
      <c r="F181" s="123" t="s">
        <v>132</v>
      </c>
      <c r="G181" s="124" t="s">
        <v>133</v>
      </c>
      <c r="H181" s="125">
        <v>10</v>
      </c>
      <c r="I181" s="126"/>
      <c r="J181" s="126">
        <f>ROUND(I181*H181,2)</f>
        <v>0</v>
      </c>
      <c r="K181" s="198" t="s">
        <v>330</v>
      </c>
      <c r="L181" s="28"/>
      <c r="M181" s="127" t="s">
        <v>3</v>
      </c>
      <c r="N181" s="173" t="s">
        <v>35</v>
      </c>
      <c r="O181" s="174">
        <v>0</v>
      </c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30">
        <f>S181*H181</f>
        <v>0</v>
      </c>
      <c r="U181" s="229"/>
      <c r="V181" s="229"/>
      <c r="W181" s="229"/>
      <c r="X181" s="229"/>
      <c r="Y181" s="229"/>
      <c r="Z181" s="229"/>
      <c r="AA181" s="229"/>
      <c r="AB181" s="229"/>
      <c r="AC181" s="229"/>
      <c r="AD181" s="229"/>
      <c r="AE181" s="229"/>
      <c r="AR181" s="131" t="s">
        <v>122</v>
      </c>
      <c r="AT181" s="131" t="s">
        <v>121</v>
      </c>
      <c r="AU181" s="131" t="s">
        <v>68</v>
      </c>
      <c r="AY181" s="15" t="s">
        <v>120</v>
      </c>
      <c r="BE181" s="132">
        <f>IF(N181="základní",J181,0)</f>
        <v>0</v>
      </c>
      <c r="BF181" s="132">
        <f>IF(N181="snížená",J181,0)</f>
        <v>0</v>
      </c>
      <c r="BG181" s="132">
        <f>IF(N181="zákl. přenesená",J181,0)</f>
        <v>0</v>
      </c>
      <c r="BH181" s="132">
        <f>IF(N181="sníž. přenesená",J181,0)</f>
        <v>0</v>
      </c>
      <c r="BI181" s="132">
        <f>IF(N181="nulová",J181,0)</f>
        <v>0</v>
      </c>
      <c r="BJ181" s="15" t="s">
        <v>68</v>
      </c>
      <c r="BK181" s="132">
        <f>ROUND(I181*H181,2)</f>
        <v>0</v>
      </c>
      <c r="BL181" s="15" t="s">
        <v>122</v>
      </c>
      <c r="BM181" s="131" t="s">
        <v>248</v>
      </c>
    </row>
    <row r="182" spans="1:65" s="2" customFormat="1" ht="19.5" x14ac:dyDescent="0.2">
      <c r="A182" s="259"/>
      <c r="B182" s="28"/>
      <c r="C182" s="259"/>
      <c r="D182" s="138" t="s">
        <v>130</v>
      </c>
      <c r="E182" s="259"/>
      <c r="F182" s="158" t="s">
        <v>138</v>
      </c>
      <c r="G182" s="259"/>
      <c r="H182" s="259"/>
      <c r="I182" s="259"/>
      <c r="J182" s="259"/>
      <c r="K182" s="259"/>
      <c r="L182" s="28"/>
      <c r="M182" s="135"/>
      <c r="N182" s="136"/>
      <c r="O182" s="48"/>
      <c r="P182" s="48"/>
      <c r="Q182" s="48"/>
      <c r="R182" s="48"/>
      <c r="S182" s="48"/>
      <c r="T182" s="49"/>
      <c r="U182" s="259"/>
      <c r="V182" s="259"/>
      <c r="W182" s="259"/>
      <c r="X182" s="259"/>
      <c r="Y182" s="259"/>
      <c r="Z182" s="259"/>
      <c r="AA182" s="259"/>
      <c r="AB182" s="259"/>
      <c r="AC182" s="259"/>
      <c r="AD182" s="259"/>
      <c r="AE182" s="259"/>
      <c r="AT182" s="15" t="s">
        <v>130</v>
      </c>
      <c r="AU182" s="15" t="s">
        <v>68</v>
      </c>
    </row>
    <row r="183" spans="1:65" s="2" customFormat="1" ht="6.95" customHeight="1" x14ac:dyDescent="0.2">
      <c r="A183" s="27"/>
      <c r="B183" s="37"/>
      <c r="C183" s="38"/>
      <c r="D183" s="38"/>
      <c r="E183" s="38"/>
      <c r="F183" s="38"/>
      <c r="G183" s="38"/>
      <c r="H183" s="38"/>
      <c r="I183" s="38"/>
      <c r="J183" s="38"/>
      <c r="K183" s="38"/>
      <c r="L183" s="28"/>
      <c r="M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</sheetData>
  <sheetProtection algorithmName="SHA-512" hashValue="D9VIzPpWnyd0JOJB5ZMP2mXBGq7058DwTKToesWwQk246IIFjze9ovthevmU+b5UFdzH+GiJ8ANQ5nJqCAjcEA==" saltValue="J5xSt6AbdRxakkHlzNkG/Q==" spinCount="100000" sheet="1" objects="1" scenarios="1"/>
  <autoFilter ref="C87:K17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1" r:id="rId1"/>
    <hyperlink ref="F97" r:id="rId2"/>
    <hyperlink ref="F104" r:id="rId3"/>
    <hyperlink ref="F134" r:id="rId4"/>
    <hyperlink ref="F136" r:id="rId5"/>
    <hyperlink ref="F139" r:id="rId6"/>
    <hyperlink ref="F146" r:id="rId7"/>
    <hyperlink ref="F152" r:id="rId8"/>
    <hyperlink ref="F160" r:id="rId9"/>
    <hyperlink ref="F121" r:id="rId10"/>
    <hyperlink ref="F113" r:id="rId11"/>
    <hyperlink ref="F172" r:id="rId12"/>
    <hyperlink ref="F174" r:id="rId13"/>
    <hyperlink ref="F163" r:id="rId14"/>
  </hyperlinks>
  <pageMargins left="0.39374999999999999" right="0.39374999999999999" top="0.39374999999999999" bottom="0.39374999999999999" header="0" footer="0"/>
  <pageSetup paperSize="9" scale="84" fitToHeight="100" orientation="landscape" blackAndWhite="1" r:id="rId15"/>
  <headerFooter>
    <oddFooter>&amp;CStrana &amp;P z &amp;N</oddFooter>
  </headerFooter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8"/>
  <sheetViews>
    <sheetView showGridLines="0" topLeftCell="A47" workbookViewId="0">
      <selection activeCell="F71" sqref="F71"/>
    </sheetView>
  </sheetViews>
  <sheetFormatPr defaultRowHeight="11.25" x14ac:dyDescent="0.2"/>
  <cols>
    <col min="1" max="1" width="8.33203125" style="278" customWidth="1"/>
    <col min="2" max="2" width="1.1640625" style="278" customWidth="1"/>
    <col min="3" max="3" width="4.1640625" style="278" customWidth="1"/>
    <col min="4" max="4" width="4.33203125" style="278" customWidth="1"/>
    <col min="5" max="5" width="17.1640625" style="278" customWidth="1"/>
    <col min="6" max="6" width="100.83203125" style="278" customWidth="1"/>
    <col min="7" max="7" width="7.5" style="278" customWidth="1"/>
    <col min="8" max="8" width="14" style="278" customWidth="1"/>
    <col min="9" max="9" width="15.83203125" style="278" customWidth="1"/>
    <col min="10" max="11" width="22.33203125" style="278" customWidth="1"/>
    <col min="12" max="12" width="9.33203125" style="278" customWidth="1"/>
    <col min="13" max="13" width="10.83203125" style="278" hidden="1" customWidth="1"/>
    <col min="14" max="14" width="9.33203125" style="278"/>
    <col min="15" max="20" width="14.1640625" style="278" hidden="1" customWidth="1"/>
    <col min="21" max="21" width="16.33203125" style="278" hidden="1" customWidth="1"/>
    <col min="22" max="22" width="12.33203125" style="278" customWidth="1"/>
    <col min="23" max="23" width="16.33203125" style="278" customWidth="1"/>
    <col min="24" max="24" width="12.33203125" style="278" customWidth="1"/>
    <col min="25" max="25" width="15" style="278" customWidth="1"/>
    <col min="26" max="26" width="11" style="278" customWidth="1"/>
    <col min="27" max="27" width="15" style="278" customWidth="1"/>
    <col min="28" max="28" width="16.33203125" style="278" customWidth="1"/>
    <col min="29" max="29" width="11" style="278" customWidth="1"/>
    <col min="30" max="30" width="15" style="278" customWidth="1"/>
    <col min="31" max="31" width="16.33203125" style="278" customWidth="1"/>
    <col min="32" max="56" width="9.33203125" style="278"/>
    <col min="57" max="57" width="10.1640625" style="278" bestFit="1" customWidth="1"/>
    <col min="58" max="61" width="9.5" style="278" bestFit="1" customWidth="1"/>
    <col min="62" max="62" width="9.33203125" style="278"/>
    <col min="63" max="63" width="10.1640625" style="278" bestFit="1" customWidth="1"/>
    <col min="64" max="16384" width="9.33203125" style="278"/>
  </cols>
  <sheetData>
    <row r="1" spans="1:46" x14ac:dyDescent="0.2">
      <c r="A1" s="277"/>
    </row>
    <row r="2" spans="1:46" ht="36.950000000000003" customHeight="1" x14ac:dyDescent="0.2">
      <c r="L2" s="443" t="s">
        <v>6</v>
      </c>
      <c r="M2" s="444"/>
      <c r="N2" s="444"/>
      <c r="O2" s="444"/>
      <c r="P2" s="444"/>
      <c r="Q2" s="444"/>
      <c r="R2" s="444"/>
      <c r="S2" s="444"/>
      <c r="T2" s="444"/>
      <c r="U2" s="444"/>
      <c r="V2" s="444"/>
      <c r="AT2" s="279" t="s">
        <v>491</v>
      </c>
    </row>
    <row r="3" spans="1:46" ht="6.95" customHeight="1" x14ac:dyDescent="0.2">
      <c r="B3" s="280"/>
      <c r="C3" s="281"/>
      <c r="D3" s="281"/>
      <c r="E3" s="281"/>
      <c r="F3" s="281"/>
      <c r="G3" s="281"/>
      <c r="H3" s="281"/>
      <c r="I3" s="281"/>
      <c r="J3" s="281"/>
      <c r="K3" s="281"/>
      <c r="L3" s="282"/>
      <c r="AT3" s="279" t="s">
        <v>70</v>
      </c>
    </row>
    <row r="4" spans="1:46" ht="24.95" customHeight="1" x14ac:dyDescent="0.2">
      <c r="B4" s="282"/>
      <c r="D4" s="283" t="s">
        <v>78</v>
      </c>
      <c r="L4" s="282"/>
      <c r="M4" s="284" t="s">
        <v>11</v>
      </c>
      <c r="AT4" s="279" t="s">
        <v>4</v>
      </c>
    </row>
    <row r="5" spans="1:46" ht="6.95" customHeight="1" x14ac:dyDescent="0.2">
      <c r="B5" s="282"/>
      <c r="L5" s="282"/>
    </row>
    <row r="6" spans="1:46" ht="12" customHeight="1" x14ac:dyDescent="0.2">
      <c r="B6" s="282"/>
      <c r="D6" s="285" t="s">
        <v>14</v>
      </c>
      <c r="L6" s="282"/>
    </row>
    <row r="7" spans="1:46" ht="16.5" customHeight="1" x14ac:dyDescent="0.2">
      <c r="B7" s="282"/>
      <c r="E7" s="437" t="str">
        <f>'Rekapitulace stavby'!K6</f>
        <v>PARČÍK VÍDEŇSKÁ GALLAŠOVA, PŘED GYMNÁZIEM</v>
      </c>
      <c r="F7" s="438"/>
      <c r="G7" s="438"/>
      <c r="H7" s="438"/>
      <c r="L7" s="282"/>
    </row>
    <row r="8" spans="1:46" s="289" customFormat="1" ht="12" customHeight="1" x14ac:dyDescent="0.2">
      <c r="A8" s="286"/>
      <c r="B8" s="287"/>
      <c r="C8" s="286"/>
      <c r="D8" s="285" t="s">
        <v>87</v>
      </c>
      <c r="E8" s="286"/>
      <c r="F8" s="286"/>
      <c r="G8" s="286"/>
      <c r="H8" s="286"/>
      <c r="I8" s="286"/>
      <c r="J8" s="286"/>
      <c r="K8" s="286"/>
      <c r="L8" s="288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</row>
    <row r="9" spans="1:46" s="289" customFormat="1" ht="16.5" customHeight="1" x14ac:dyDescent="0.2">
      <c r="A9" s="286"/>
      <c r="B9" s="287"/>
      <c r="C9" s="286"/>
      <c r="D9" s="286"/>
      <c r="E9" s="439" t="s">
        <v>492</v>
      </c>
      <c r="F9" s="440"/>
      <c r="G9" s="440"/>
      <c r="H9" s="440"/>
      <c r="I9" s="286"/>
      <c r="J9" s="286"/>
      <c r="K9" s="286"/>
      <c r="L9" s="288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</row>
    <row r="10" spans="1:46" s="289" customFormat="1" x14ac:dyDescent="0.2">
      <c r="A10" s="286"/>
      <c r="B10" s="287"/>
      <c r="C10" s="286"/>
      <c r="D10" s="286"/>
      <c r="E10" s="286"/>
      <c r="F10" s="286"/>
      <c r="G10" s="286"/>
      <c r="H10" s="286"/>
      <c r="I10" s="286"/>
      <c r="J10" s="286"/>
      <c r="K10" s="286"/>
      <c r="L10" s="288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</row>
    <row r="11" spans="1:46" s="289" customFormat="1" ht="12" customHeight="1" x14ac:dyDescent="0.2">
      <c r="A11" s="286"/>
      <c r="B11" s="287"/>
      <c r="C11" s="286"/>
      <c r="D11" s="285" t="s">
        <v>15</v>
      </c>
      <c r="E11" s="286"/>
      <c r="F11" s="290" t="s">
        <v>3</v>
      </c>
      <c r="G11" s="286"/>
      <c r="H11" s="286"/>
      <c r="I11" s="285" t="s">
        <v>16</v>
      </c>
      <c r="J11" s="290" t="s">
        <v>3</v>
      </c>
      <c r="K11" s="286"/>
      <c r="L11" s="288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</row>
    <row r="12" spans="1:46" s="289" customFormat="1" ht="12" customHeight="1" x14ac:dyDescent="0.2">
      <c r="A12" s="286"/>
      <c r="B12" s="287"/>
      <c r="C12" s="286"/>
      <c r="D12" s="285" t="s">
        <v>17</v>
      </c>
      <c r="E12" s="286"/>
      <c r="F12" s="290"/>
      <c r="G12" s="286"/>
      <c r="H12" s="286"/>
      <c r="I12" s="285" t="s">
        <v>19</v>
      </c>
      <c r="J12" s="272" t="s">
        <v>459</v>
      </c>
      <c r="K12" s="286"/>
      <c r="L12" s="288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</row>
    <row r="13" spans="1:46" s="289" customFormat="1" ht="10.9" customHeight="1" x14ac:dyDescent="0.2">
      <c r="A13" s="286"/>
      <c r="B13" s="287"/>
      <c r="C13" s="286"/>
      <c r="D13" s="286"/>
      <c r="E13" s="286"/>
      <c r="F13" s="286"/>
      <c r="G13" s="286"/>
      <c r="H13" s="286"/>
      <c r="I13" s="286"/>
      <c r="J13" s="286"/>
      <c r="K13" s="286"/>
      <c r="L13" s="288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</row>
    <row r="14" spans="1:46" s="289" customFormat="1" ht="12" customHeight="1" x14ac:dyDescent="0.2">
      <c r="A14" s="286"/>
      <c r="B14" s="287"/>
      <c r="C14" s="286"/>
      <c r="D14" s="285" t="s">
        <v>20</v>
      </c>
      <c r="E14" s="286"/>
      <c r="F14" s="286"/>
      <c r="G14" s="286"/>
      <c r="H14" s="286"/>
      <c r="I14" s="285" t="s">
        <v>21</v>
      </c>
      <c r="J14" s="290"/>
      <c r="K14" s="286"/>
      <c r="L14" s="288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</row>
    <row r="15" spans="1:46" s="289" customFormat="1" ht="18" customHeight="1" x14ac:dyDescent="0.2">
      <c r="A15" s="286"/>
      <c r="B15" s="287"/>
      <c r="C15" s="286"/>
      <c r="D15" s="286"/>
      <c r="E15" s="276" t="s">
        <v>460</v>
      </c>
      <c r="F15" s="286"/>
      <c r="G15" s="286"/>
      <c r="H15" s="286"/>
      <c r="I15" s="285" t="s">
        <v>22</v>
      </c>
      <c r="J15" s="290"/>
      <c r="K15" s="286"/>
      <c r="L15" s="288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</row>
    <row r="16" spans="1:46" s="289" customFormat="1" ht="6.95" customHeight="1" x14ac:dyDescent="0.2">
      <c r="A16" s="286"/>
      <c r="B16" s="287"/>
      <c r="C16" s="286"/>
      <c r="D16" s="286"/>
      <c r="E16" s="286"/>
      <c r="F16" s="286"/>
      <c r="G16" s="286"/>
      <c r="H16" s="286"/>
      <c r="I16" s="286"/>
      <c r="J16" s="286"/>
      <c r="K16" s="286"/>
      <c r="L16" s="288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</row>
    <row r="17" spans="1:31" s="289" customFormat="1" ht="12" customHeight="1" x14ac:dyDescent="0.2">
      <c r="A17" s="286"/>
      <c r="B17" s="287"/>
      <c r="C17" s="286"/>
      <c r="D17" s="285" t="s">
        <v>23</v>
      </c>
      <c r="E17" s="286"/>
      <c r="F17" s="286"/>
      <c r="G17" s="286"/>
      <c r="H17" s="286"/>
      <c r="I17" s="285" t="s">
        <v>21</v>
      </c>
      <c r="J17" s="290" t="str">
        <f>'[1]Rekapitulace stavby'!AN13</f>
        <v/>
      </c>
      <c r="K17" s="286"/>
      <c r="L17" s="288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</row>
    <row r="18" spans="1:31" s="289" customFormat="1" ht="18" customHeight="1" x14ac:dyDescent="0.2">
      <c r="A18" s="286"/>
      <c r="B18" s="287"/>
      <c r="C18" s="286"/>
      <c r="D18" s="286"/>
      <c r="E18" s="445" t="str">
        <f>'[1]Rekapitulace stavby'!E14</f>
        <v xml:space="preserve"> </v>
      </c>
      <c r="F18" s="445"/>
      <c r="G18" s="445"/>
      <c r="H18" s="445"/>
      <c r="I18" s="285" t="s">
        <v>22</v>
      </c>
      <c r="J18" s="290" t="str">
        <f>'[1]Rekapitulace stavby'!AN14</f>
        <v/>
      </c>
      <c r="K18" s="286"/>
      <c r="L18" s="288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</row>
    <row r="19" spans="1:31" s="289" customFormat="1" ht="6.95" customHeight="1" x14ac:dyDescent="0.2">
      <c r="A19" s="286"/>
      <c r="B19" s="287"/>
      <c r="C19" s="286"/>
      <c r="D19" s="286"/>
      <c r="E19" s="286"/>
      <c r="F19" s="286"/>
      <c r="G19" s="286"/>
      <c r="H19" s="286"/>
      <c r="I19" s="286"/>
      <c r="J19" s="286"/>
      <c r="K19" s="286"/>
      <c r="L19" s="288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</row>
    <row r="20" spans="1:31" s="289" customFormat="1" ht="12" customHeight="1" x14ac:dyDescent="0.2">
      <c r="A20" s="286"/>
      <c r="B20" s="287"/>
      <c r="C20" s="286"/>
      <c r="D20" s="285" t="s">
        <v>24</v>
      </c>
      <c r="E20" s="286"/>
      <c r="F20" s="286"/>
      <c r="G20" s="286"/>
      <c r="H20" s="286"/>
      <c r="I20" s="285" t="s">
        <v>21</v>
      </c>
      <c r="J20" s="290"/>
      <c r="K20" s="286"/>
      <c r="L20" s="288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</row>
    <row r="21" spans="1:31" s="289" customFormat="1" ht="18" customHeight="1" x14ac:dyDescent="0.2">
      <c r="A21" s="286"/>
      <c r="B21" s="287"/>
      <c r="C21" s="286"/>
      <c r="D21" s="286"/>
      <c r="E21" s="276" t="s">
        <v>25</v>
      </c>
      <c r="F21" s="286"/>
      <c r="G21" s="286"/>
      <c r="H21" s="286"/>
      <c r="I21" s="285" t="s">
        <v>22</v>
      </c>
      <c r="J21" s="290"/>
      <c r="K21" s="286"/>
      <c r="L21" s="288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</row>
    <row r="22" spans="1:31" s="289" customFormat="1" ht="6.95" customHeight="1" x14ac:dyDescent="0.2">
      <c r="A22" s="286"/>
      <c r="B22" s="287"/>
      <c r="C22" s="286"/>
      <c r="D22" s="286"/>
      <c r="E22" s="286"/>
      <c r="F22" s="286"/>
      <c r="G22" s="286"/>
      <c r="H22" s="286"/>
      <c r="I22" s="286"/>
      <c r="J22" s="286"/>
      <c r="K22" s="286"/>
      <c r="L22" s="288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</row>
    <row r="23" spans="1:31" s="289" customFormat="1" ht="12" customHeight="1" x14ac:dyDescent="0.2">
      <c r="A23" s="286"/>
      <c r="B23" s="287"/>
      <c r="C23" s="286"/>
      <c r="D23" s="285" t="s">
        <v>27</v>
      </c>
      <c r="E23" s="286"/>
      <c r="F23" s="286"/>
      <c r="G23" s="286"/>
      <c r="H23" s="286"/>
      <c r="I23" s="285" t="s">
        <v>21</v>
      </c>
      <c r="J23" s="290"/>
      <c r="K23" s="286"/>
      <c r="L23" s="288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</row>
    <row r="24" spans="1:31" s="289" customFormat="1" ht="18" customHeight="1" x14ac:dyDescent="0.2">
      <c r="A24" s="286"/>
      <c r="B24" s="287"/>
      <c r="C24" s="286"/>
      <c r="D24" s="286"/>
      <c r="E24" s="276" t="s">
        <v>262</v>
      </c>
      <c r="F24" s="286"/>
      <c r="G24" s="286"/>
      <c r="H24" s="286"/>
      <c r="I24" s="285" t="s">
        <v>22</v>
      </c>
      <c r="J24" s="290" t="s">
        <v>3</v>
      </c>
      <c r="K24" s="286"/>
      <c r="L24" s="288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</row>
    <row r="25" spans="1:31" s="289" customFormat="1" ht="6.95" customHeight="1" x14ac:dyDescent="0.2">
      <c r="A25" s="286"/>
      <c r="B25" s="287"/>
      <c r="C25" s="286"/>
      <c r="D25" s="286"/>
      <c r="E25" s="286"/>
      <c r="F25" s="286"/>
      <c r="G25" s="286"/>
      <c r="H25" s="286"/>
      <c r="I25" s="286"/>
      <c r="J25" s="286"/>
      <c r="K25" s="286"/>
      <c r="L25" s="288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</row>
    <row r="26" spans="1:31" s="289" customFormat="1" ht="12" customHeight="1" x14ac:dyDescent="0.2">
      <c r="A26" s="286"/>
      <c r="B26" s="287"/>
      <c r="C26" s="286"/>
      <c r="D26" s="285" t="s">
        <v>28</v>
      </c>
      <c r="E26" s="286"/>
      <c r="F26" s="286"/>
      <c r="G26" s="286"/>
      <c r="H26" s="286"/>
      <c r="I26" s="286"/>
      <c r="J26" s="286"/>
      <c r="K26" s="286"/>
      <c r="L26" s="288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</row>
    <row r="27" spans="1:31" s="295" customFormat="1" ht="131.25" customHeight="1" x14ac:dyDescent="0.2">
      <c r="A27" s="292"/>
      <c r="B27" s="293"/>
      <c r="C27" s="292"/>
      <c r="D27" s="292"/>
      <c r="E27" s="446" t="s">
        <v>493</v>
      </c>
      <c r="F27" s="446"/>
      <c r="G27" s="446"/>
      <c r="H27" s="446"/>
      <c r="I27" s="292"/>
      <c r="J27" s="292"/>
      <c r="K27" s="292"/>
      <c r="L27" s="294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</row>
    <row r="28" spans="1:31" s="289" customFormat="1" ht="6.95" customHeight="1" x14ac:dyDescent="0.2">
      <c r="A28" s="286"/>
      <c r="B28" s="287"/>
      <c r="C28" s="286"/>
      <c r="D28" s="286"/>
      <c r="E28" s="286"/>
      <c r="F28" s="286"/>
      <c r="G28" s="286"/>
      <c r="H28" s="286"/>
      <c r="I28" s="286"/>
      <c r="J28" s="286"/>
      <c r="K28" s="286"/>
      <c r="L28" s="288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</row>
    <row r="29" spans="1:31" s="289" customFormat="1" ht="6.95" customHeight="1" x14ac:dyDescent="0.2">
      <c r="A29" s="286"/>
      <c r="B29" s="287"/>
      <c r="C29" s="286"/>
      <c r="D29" s="296"/>
      <c r="E29" s="296"/>
      <c r="F29" s="296"/>
      <c r="G29" s="296"/>
      <c r="H29" s="296"/>
      <c r="I29" s="296"/>
      <c r="J29" s="296"/>
      <c r="K29" s="296"/>
      <c r="L29" s="288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</row>
    <row r="30" spans="1:31" s="289" customFormat="1" ht="25.35" customHeight="1" x14ac:dyDescent="0.2">
      <c r="A30" s="286"/>
      <c r="B30" s="287"/>
      <c r="C30" s="286"/>
      <c r="D30" s="297" t="s">
        <v>30</v>
      </c>
      <c r="E30" s="286"/>
      <c r="F30" s="286"/>
      <c r="G30" s="286"/>
      <c r="H30" s="286"/>
      <c r="I30" s="286"/>
      <c r="J30" s="298">
        <f>ROUND(J80, 2)</f>
        <v>0</v>
      </c>
      <c r="K30" s="286"/>
      <c r="L30" s="288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</row>
    <row r="31" spans="1:31" s="289" customFormat="1" ht="6.95" customHeight="1" x14ac:dyDescent="0.2">
      <c r="A31" s="286"/>
      <c r="B31" s="287"/>
      <c r="C31" s="286"/>
      <c r="D31" s="296"/>
      <c r="E31" s="296"/>
      <c r="F31" s="296"/>
      <c r="G31" s="296"/>
      <c r="H31" s="296"/>
      <c r="I31" s="296"/>
      <c r="J31" s="296"/>
      <c r="K31" s="296"/>
      <c r="L31" s="288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</row>
    <row r="32" spans="1:31" s="289" customFormat="1" ht="14.45" customHeight="1" x14ac:dyDescent="0.2">
      <c r="A32" s="286"/>
      <c r="B32" s="287"/>
      <c r="C32" s="286"/>
      <c r="D32" s="286"/>
      <c r="E32" s="286"/>
      <c r="F32" s="299" t="s">
        <v>32</v>
      </c>
      <c r="G32" s="286"/>
      <c r="H32" s="286"/>
      <c r="I32" s="299" t="s">
        <v>31</v>
      </c>
      <c r="J32" s="299" t="s">
        <v>33</v>
      </c>
      <c r="K32" s="286"/>
      <c r="L32" s="288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</row>
    <row r="33" spans="1:31" s="289" customFormat="1" ht="14.45" customHeight="1" x14ac:dyDescent="0.2">
      <c r="A33" s="286"/>
      <c r="B33" s="287"/>
      <c r="C33" s="286"/>
      <c r="D33" s="300" t="s">
        <v>34</v>
      </c>
      <c r="E33" s="285" t="s">
        <v>35</v>
      </c>
      <c r="F33" s="301">
        <f>ROUND((SUM(BE80:BE105)),  2)</f>
        <v>0</v>
      </c>
      <c r="G33" s="286"/>
      <c r="H33" s="286"/>
      <c r="I33" s="302">
        <v>0.21</v>
      </c>
      <c r="J33" s="301">
        <f>ROUND(((SUM(BE80:BE105))*I33),  2)</f>
        <v>0</v>
      </c>
      <c r="K33" s="286"/>
      <c r="L33" s="288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</row>
    <row r="34" spans="1:31" s="289" customFormat="1" ht="14.45" customHeight="1" x14ac:dyDescent="0.2">
      <c r="A34" s="286"/>
      <c r="B34" s="287"/>
      <c r="C34" s="286"/>
      <c r="D34" s="286"/>
      <c r="E34" s="285" t="s">
        <v>36</v>
      </c>
      <c r="F34" s="301">
        <f>ROUND((SUM(BF80:BF105)),  2)</f>
        <v>0</v>
      </c>
      <c r="G34" s="286"/>
      <c r="H34" s="286"/>
      <c r="I34" s="302">
        <v>0.12</v>
      </c>
      <c r="J34" s="301">
        <f>ROUND(((SUM(BF80:BF105))*I34),  2)</f>
        <v>0</v>
      </c>
      <c r="K34" s="286"/>
      <c r="L34" s="288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</row>
    <row r="35" spans="1:31" s="289" customFormat="1" ht="14.45" hidden="1" customHeight="1" x14ac:dyDescent="0.2">
      <c r="A35" s="286"/>
      <c r="B35" s="287"/>
      <c r="C35" s="286"/>
      <c r="D35" s="286"/>
      <c r="E35" s="285" t="s">
        <v>37</v>
      </c>
      <c r="F35" s="301">
        <f>ROUND((SUM(BG80:BG105)),  2)</f>
        <v>0</v>
      </c>
      <c r="G35" s="286"/>
      <c r="H35" s="286"/>
      <c r="I35" s="302">
        <v>0.21</v>
      </c>
      <c r="J35" s="301">
        <f>0</f>
        <v>0</v>
      </c>
      <c r="K35" s="286"/>
      <c r="L35" s="288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</row>
    <row r="36" spans="1:31" s="289" customFormat="1" ht="14.45" hidden="1" customHeight="1" x14ac:dyDescent="0.2">
      <c r="A36" s="286"/>
      <c r="B36" s="287"/>
      <c r="C36" s="286"/>
      <c r="D36" s="286"/>
      <c r="E36" s="285" t="s">
        <v>38</v>
      </c>
      <c r="F36" s="301">
        <f>ROUND((SUM(BH80:BH105)),  2)</f>
        <v>0</v>
      </c>
      <c r="G36" s="286"/>
      <c r="H36" s="286"/>
      <c r="I36" s="302">
        <v>0.12</v>
      </c>
      <c r="J36" s="301">
        <f>0</f>
        <v>0</v>
      </c>
      <c r="K36" s="286"/>
      <c r="L36" s="288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</row>
    <row r="37" spans="1:31" s="289" customFormat="1" ht="14.45" hidden="1" customHeight="1" x14ac:dyDescent="0.2">
      <c r="A37" s="286"/>
      <c r="B37" s="287"/>
      <c r="C37" s="286"/>
      <c r="D37" s="286"/>
      <c r="E37" s="285" t="s">
        <v>39</v>
      </c>
      <c r="F37" s="301">
        <f>ROUND((SUM(BI80:BI105)),  2)</f>
        <v>0</v>
      </c>
      <c r="G37" s="286"/>
      <c r="H37" s="286"/>
      <c r="I37" s="302">
        <v>0</v>
      </c>
      <c r="J37" s="301">
        <f>0</f>
        <v>0</v>
      </c>
      <c r="K37" s="286"/>
      <c r="L37" s="288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</row>
    <row r="38" spans="1:31" s="289" customFormat="1" ht="6.95" customHeight="1" x14ac:dyDescent="0.2">
      <c r="A38" s="286"/>
      <c r="B38" s="287"/>
      <c r="C38" s="286"/>
      <c r="D38" s="286"/>
      <c r="E38" s="286"/>
      <c r="F38" s="286"/>
      <c r="G38" s="286"/>
      <c r="H38" s="286"/>
      <c r="I38" s="286"/>
      <c r="J38" s="286"/>
      <c r="K38" s="286"/>
      <c r="L38" s="288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</row>
    <row r="39" spans="1:31" s="289" customFormat="1" ht="25.35" customHeight="1" x14ac:dyDescent="0.2">
      <c r="A39" s="286"/>
      <c r="B39" s="287"/>
      <c r="C39" s="303"/>
      <c r="D39" s="304" t="s">
        <v>40</v>
      </c>
      <c r="E39" s="305"/>
      <c r="F39" s="305"/>
      <c r="G39" s="306" t="s">
        <v>41</v>
      </c>
      <c r="H39" s="307" t="s">
        <v>42</v>
      </c>
      <c r="I39" s="305"/>
      <c r="J39" s="308">
        <f>SUM(J30:J37)</f>
        <v>0</v>
      </c>
      <c r="K39" s="309"/>
      <c r="L39" s="288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</row>
    <row r="40" spans="1:31" s="289" customFormat="1" ht="14.45" customHeight="1" x14ac:dyDescent="0.2">
      <c r="A40" s="286"/>
      <c r="B40" s="310"/>
      <c r="C40" s="311"/>
      <c r="D40" s="311"/>
      <c r="E40" s="311"/>
      <c r="F40" s="311"/>
      <c r="G40" s="311"/>
      <c r="H40" s="311"/>
      <c r="I40" s="311"/>
      <c r="J40" s="311"/>
      <c r="K40" s="311"/>
      <c r="L40" s="288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</row>
    <row r="44" spans="1:31" s="289" customFormat="1" ht="6.95" customHeight="1" x14ac:dyDescent="0.2">
      <c r="A44" s="286"/>
      <c r="B44" s="312"/>
      <c r="C44" s="313"/>
      <c r="D44" s="313"/>
      <c r="E44" s="313"/>
      <c r="F44" s="313"/>
      <c r="G44" s="313"/>
      <c r="H44" s="313"/>
      <c r="I44" s="313"/>
      <c r="J44" s="313"/>
      <c r="K44" s="313"/>
      <c r="L44" s="288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</row>
    <row r="45" spans="1:31" s="289" customFormat="1" ht="24.95" customHeight="1" x14ac:dyDescent="0.2">
      <c r="A45" s="286"/>
      <c r="B45" s="287"/>
      <c r="C45" s="283" t="s">
        <v>101</v>
      </c>
      <c r="D45" s="286"/>
      <c r="E45" s="286"/>
      <c r="F45" s="286"/>
      <c r="G45" s="286"/>
      <c r="H45" s="286"/>
      <c r="I45" s="286"/>
      <c r="J45" s="286"/>
      <c r="K45" s="286"/>
      <c r="L45" s="288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</row>
    <row r="46" spans="1:31" s="289" customFormat="1" ht="6.95" customHeight="1" x14ac:dyDescent="0.2">
      <c r="A46" s="286"/>
      <c r="B46" s="287"/>
      <c r="C46" s="286"/>
      <c r="D46" s="286"/>
      <c r="E46" s="286"/>
      <c r="F46" s="286"/>
      <c r="G46" s="286"/>
      <c r="H46" s="286"/>
      <c r="I46" s="286"/>
      <c r="J46" s="286"/>
      <c r="K46" s="286"/>
      <c r="L46" s="288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</row>
    <row r="47" spans="1:31" s="289" customFormat="1" ht="12" customHeight="1" x14ac:dyDescent="0.2">
      <c r="A47" s="286"/>
      <c r="B47" s="287"/>
      <c r="C47" s="285" t="s">
        <v>14</v>
      </c>
      <c r="D47" s="286"/>
      <c r="E47" s="286"/>
      <c r="F47" s="286"/>
      <c r="G47" s="286"/>
      <c r="H47" s="286"/>
      <c r="I47" s="286"/>
      <c r="J47" s="286"/>
      <c r="K47" s="286"/>
      <c r="L47" s="288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</row>
    <row r="48" spans="1:31" s="289" customFormat="1" ht="16.5" customHeight="1" x14ac:dyDescent="0.2">
      <c r="A48" s="286"/>
      <c r="B48" s="287"/>
      <c r="C48" s="286"/>
      <c r="D48" s="286"/>
      <c r="E48" s="441" t="str">
        <f>E7</f>
        <v>PARČÍK VÍDEŇSKÁ GALLAŠOVA, PŘED GYMNÁZIEM</v>
      </c>
      <c r="F48" s="441"/>
      <c r="G48" s="441"/>
      <c r="H48" s="441"/>
      <c r="I48" s="286"/>
      <c r="J48" s="286"/>
      <c r="K48" s="286"/>
      <c r="L48" s="288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</row>
    <row r="49" spans="1:47" s="289" customFormat="1" ht="12" customHeight="1" x14ac:dyDescent="0.2">
      <c r="A49" s="286"/>
      <c r="B49" s="287"/>
      <c r="C49" s="285" t="s">
        <v>87</v>
      </c>
      <c r="D49" s="286"/>
      <c r="E49" s="286"/>
      <c r="F49" s="286"/>
      <c r="G49" s="286"/>
      <c r="H49" s="286"/>
      <c r="I49" s="286"/>
      <c r="J49" s="286"/>
      <c r="K49" s="286"/>
      <c r="L49" s="288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</row>
    <row r="50" spans="1:47" s="289" customFormat="1" ht="16.5" customHeight="1" x14ac:dyDescent="0.2">
      <c r="A50" s="286"/>
      <c r="B50" s="287"/>
      <c r="C50" s="286"/>
      <c r="D50" s="286"/>
      <c r="E50" s="439" t="str">
        <f>E9</f>
        <v>VRN - Vedlejší rozpočtové náklady</v>
      </c>
      <c r="F50" s="440"/>
      <c r="G50" s="440"/>
      <c r="H50" s="440"/>
      <c r="I50" s="286"/>
      <c r="J50" s="286"/>
      <c r="K50" s="286"/>
      <c r="L50" s="288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</row>
    <row r="51" spans="1:47" s="289" customFormat="1" ht="6.95" customHeight="1" x14ac:dyDescent="0.2">
      <c r="A51" s="286"/>
      <c r="B51" s="287"/>
      <c r="C51" s="286"/>
      <c r="D51" s="286"/>
      <c r="E51" s="286"/>
      <c r="F51" s="286"/>
      <c r="G51" s="286"/>
      <c r="H51" s="286"/>
      <c r="I51" s="286"/>
      <c r="J51" s="286"/>
      <c r="K51" s="286"/>
      <c r="L51" s="288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</row>
    <row r="52" spans="1:47" s="289" customFormat="1" ht="12" customHeight="1" x14ac:dyDescent="0.2">
      <c r="A52" s="286"/>
      <c r="B52" s="287"/>
      <c r="C52" s="285" t="s">
        <v>17</v>
      </c>
      <c r="D52" s="286"/>
      <c r="E52" s="286"/>
      <c r="F52" s="290">
        <f>F12</f>
        <v>0</v>
      </c>
      <c r="G52" s="286"/>
      <c r="H52" s="286"/>
      <c r="I52" s="285" t="s">
        <v>19</v>
      </c>
      <c r="J52" s="291" t="str">
        <f>IF(J12="","",J12)</f>
        <v>04/2025</v>
      </c>
      <c r="K52" s="286"/>
      <c r="L52" s="288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</row>
    <row r="53" spans="1:47" s="289" customFormat="1" ht="6.95" customHeight="1" x14ac:dyDescent="0.2">
      <c r="A53" s="286"/>
      <c r="B53" s="287"/>
      <c r="C53" s="286"/>
      <c r="D53" s="286"/>
      <c r="E53" s="286"/>
      <c r="F53" s="286"/>
      <c r="G53" s="286"/>
      <c r="H53" s="286"/>
      <c r="I53" s="286"/>
      <c r="J53" s="286"/>
      <c r="K53" s="286"/>
      <c r="L53" s="288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</row>
    <row r="54" spans="1:47" s="289" customFormat="1" ht="25.7" customHeight="1" x14ac:dyDescent="0.2">
      <c r="A54" s="286"/>
      <c r="B54" s="287"/>
      <c r="C54" s="285" t="s">
        <v>20</v>
      </c>
      <c r="D54" s="286"/>
      <c r="E54" s="286"/>
      <c r="F54" s="290" t="str">
        <f>E15</f>
        <v>ÚMČ Brno - střed</v>
      </c>
      <c r="G54" s="286"/>
      <c r="H54" s="286"/>
      <c r="I54" s="285" t="s">
        <v>24</v>
      </c>
      <c r="J54" s="314" t="str">
        <f>E21</f>
        <v>Eva Wagnerová</v>
      </c>
      <c r="K54" s="286"/>
      <c r="L54" s="288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</row>
    <row r="55" spans="1:47" s="289" customFormat="1" ht="15.2" customHeight="1" x14ac:dyDescent="0.2">
      <c r="A55" s="286"/>
      <c r="B55" s="287"/>
      <c r="C55" s="285" t="s">
        <v>23</v>
      </c>
      <c r="D55" s="286"/>
      <c r="E55" s="286"/>
      <c r="F55" s="290" t="str">
        <f>IF(E18="","",E18)</f>
        <v xml:space="preserve"> </v>
      </c>
      <c r="G55" s="286"/>
      <c r="H55" s="286"/>
      <c r="I55" s="285" t="s">
        <v>27</v>
      </c>
      <c r="J55" s="314" t="str">
        <f>E24</f>
        <v>Ing. Martin Horký</v>
      </c>
      <c r="K55" s="286"/>
      <c r="L55" s="288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</row>
    <row r="56" spans="1:47" s="289" customFormat="1" ht="10.35" customHeight="1" x14ac:dyDescent="0.2">
      <c r="A56" s="286"/>
      <c r="B56" s="287"/>
      <c r="C56" s="286"/>
      <c r="D56" s="286"/>
      <c r="E56" s="286"/>
      <c r="F56" s="286"/>
      <c r="G56" s="286"/>
      <c r="H56" s="286"/>
      <c r="I56" s="286"/>
      <c r="J56" s="286"/>
      <c r="K56" s="286"/>
      <c r="L56" s="288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</row>
    <row r="57" spans="1:47" s="289" customFormat="1" ht="29.25" customHeight="1" x14ac:dyDescent="0.2">
      <c r="A57" s="286"/>
      <c r="B57" s="287"/>
      <c r="C57" s="315" t="s">
        <v>102</v>
      </c>
      <c r="D57" s="303"/>
      <c r="E57" s="303"/>
      <c r="F57" s="303"/>
      <c r="G57" s="303"/>
      <c r="H57" s="303"/>
      <c r="I57" s="303"/>
      <c r="J57" s="316" t="s">
        <v>103</v>
      </c>
      <c r="K57" s="303"/>
      <c r="L57" s="288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</row>
    <row r="58" spans="1:47" s="289" customFormat="1" ht="10.35" customHeight="1" x14ac:dyDescent="0.2">
      <c r="A58" s="286"/>
      <c r="B58" s="287"/>
      <c r="C58" s="286"/>
      <c r="D58" s="286"/>
      <c r="E58" s="286"/>
      <c r="F58" s="286"/>
      <c r="G58" s="286"/>
      <c r="H58" s="286"/>
      <c r="I58" s="286"/>
      <c r="J58" s="286"/>
      <c r="K58" s="286"/>
      <c r="L58" s="288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</row>
    <row r="59" spans="1:47" s="289" customFormat="1" ht="22.9" customHeight="1" x14ac:dyDescent="0.2">
      <c r="A59" s="286"/>
      <c r="B59" s="287"/>
      <c r="C59" s="317" t="s">
        <v>62</v>
      </c>
      <c r="D59" s="286"/>
      <c r="E59" s="286"/>
      <c r="F59" s="286"/>
      <c r="G59" s="286"/>
      <c r="H59" s="286"/>
      <c r="I59" s="286"/>
      <c r="J59" s="298">
        <f>J80</f>
        <v>0</v>
      </c>
      <c r="K59" s="286"/>
      <c r="L59" s="288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U59" s="279" t="s">
        <v>104</v>
      </c>
    </row>
    <row r="60" spans="1:47" s="318" customFormat="1" ht="24.95" customHeight="1" x14ac:dyDescent="0.2">
      <c r="B60" s="319"/>
      <c r="D60" s="320" t="s">
        <v>494</v>
      </c>
      <c r="E60" s="321"/>
      <c r="F60" s="321"/>
      <c r="G60" s="321"/>
      <c r="H60" s="321"/>
      <c r="I60" s="321"/>
      <c r="J60" s="322">
        <f>J81</f>
        <v>0</v>
      </c>
      <c r="L60" s="319"/>
    </row>
    <row r="61" spans="1:47" s="289" customFormat="1" ht="21.75" customHeight="1" x14ac:dyDescent="0.2">
      <c r="A61" s="286"/>
      <c r="B61" s="287"/>
      <c r="C61" s="286"/>
      <c r="D61" s="286"/>
      <c r="E61" s="286"/>
      <c r="F61" s="286"/>
      <c r="G61" s="286"/>
      <c r="H61" s="286"/>
      <c r="I61" s="286"/>
      <c r="J61" s="286"/>
      <c r="K61" s="286"/>
      <c r="L61" s="288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</row>
    <row r="62" spans="1:47" s="289" customFormat="1" ht="6.95" customHeight="1" x14ac:dyDescent="0.2">
      <c r="A62" s="286"/>
      <c r="B62" s="310"/>
      <c r="C62" s="311"/>
      <c r="D62" s="311"/>
      <c r="E62" s="311"/>
      <c r="F62" s="311"/>
      <c r="G62" s="311"/>
      <c r="H62" s="311"/>
      <c r="I62" s="311"/>
      <c r="J62" s="311"/>
      <c r="K62" s="311"/>
      <c r="L62" s="288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</row>
    <row r="66" spans="1:63" s="289" customFormat="1" ht="6.95" customHeight="1" x14ac:dyDescent="0.2">
      <c r="A66" s="286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288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</row>
    <row r="67" spans="1:63" s="289" customFormat="1" ht="24.95" customHeight="1" x14ac:dyDescent="0.2">
      <c r="A67" s="286"/>
      <c r="B67" s="287"/>
      <c r="C67" s="283" t="s">
        <v>106</v>
      </c>
      <c r="D67" s="286"/>
      <c r="E67" s="286"/>
      <c r="F67" s="286"/>
      <c r="G67" s="286"/>
      <c r="H67" s="286"/>
      <c r="I67" s="286"/>
      <c r="J67" s="286"/>
      <c r="K67" s="286"/>
      <c r="L67" s="288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</row>
    <row r="68" spans="1:63" s="289" customFormat="1" ht="6.95" customHeight="1" x14ac:dyDescent="0.2">
      <c r="A68" s="286"/>
      <c r="B68" s="287"/>
      <c r="C68" s="286"/>
      <c r="D68" s="286"/>
      <c r="E68" s="286"/>
      <c r="F68" s="286"/>
      <c r="G68" s="286"/>
      <c r="H68" s="286"/>
      <c r="I68" s="286"/>
      <c r="J68" s="286"/>
      <c r="K68" s="286"/>
      <c r="L68" s="288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</row>
    <row r="69" spans="1:63" s="289" customFormat="1" ht="12" customHeight="1" x14ac:dyDescent="0.2">
      <c r="A69" s="286"/>
      <c r="B69" s="287"/>
      <c r="C69" s="285" t="s">
        <v>14</v>
      </c>
      <c r="D69" s="286"/>
      <c r="E69" s="286"/>
      <c r="F69" s="286"/>
      <c r="G69" s="286"/>
      <c r="H69" s="286"/>
      <c r="I69" s="286"/>
      <c r="J69" s="286"/>
      <c r="K69" s="286"/>
      <c r="L69" s="288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</row>
    <row r="70" spans="1:63" s="289" customFormat="1" ht="16.5" customHeight="1" x14ac:dyDescent="0.2">
      <c r="A70" s="286"/>
      <c r="B70" s="287"/>
      <c r="C70" s="286"/>
      <c r="D70" s="286"/>
      <c r="E70" s="441" t="str">
        <f>E7</f>
        <v>PARČÍK VÍDEŇSKÁ GALLAŠOVA, PŘED GYMNÁZIEM</v>
      </c>
      <c r="F70" s="442"/>
      <c r="G70" s="442"/>
      <c r="H70" s="442"/>
      <c r="I70" s="286"/>
      <c r="J70" s="286"/>
      <c r="K70" s="286"/>
      <c r="L70" s="288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</row>
    <row r="71" spans="1:63" s="289" customFormat="1" ht="12" customHeight="1" x14ac:dyDescent="0.2">
      <c r="A71" s="286"/>
      <c r="B71" s="287"/>
      <c r="C71" s="285" t="s">
        <v>87</v>
      </c>
      <c r="D71" s="286"/>
      <c r="E71" s="286"/>
      <c r="F71" s="286"/>
      <c r="G71" s="286"/>
      <c r="H71" s="286"/>
      <c r="I71" s="286"/>
      <c r="J71" s="286"/>
      <c r="K71" s="286"/>
      <c r="L71" s="288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</row>
    <row r="72" spans="1:63" s="289" customFormat="1" ht="16.5" customHeight="1" x14ac:dyDescent="0.2">
      <c r="A72" s="286"/>
      <c r="B72" s="287"/>
      <c r="C72" s="286"/>
      <c r="D72" s="286"/>
      <c r="E72" s="439" t="str">
        <f>E9</f>
        <v>VRN - Vedlejší rozpočtové náklady</v>
      </c>
      <c r="F72" s="440"/>
      <c r="G72" s="440"/>
      <c r="H72" s="440"/>
      <c r="I72" s="286"/>
      <c r="J72" s="286"/>
      <c r="K72" s="286"/>
      <c r="L72" s="288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</row>
    <row r="73" spans="1:63" s="289" customFormat="1" ht="6.95" customHeight="1" x14ac:dyDescent="0.2">
      <c r="A73" s="286"/>
      <c r="B73" s="287"/>
      <c r="C73" s="286"/>
      <c r="D73" s="286"/>
      <c r="E73" s="286"/>
      <c r="F73" s="286"/>
      <c r="G73" s="286"/>
      <c r="H73" s="286"/>
      <c r="I73" s="286"/>
      <c r="J73" s="286"/>
      <c r="K73" s="286"/>
      <c r="L73" s="288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</row>
    <row r="74" spans="1:63" s="289" customFormat="1" ht="12" customHeight="1" x14ac:dyDescent="0.2">
      <c r="A74" s="286"/>
      <c r="B74" s="287"/>
      <c r="C74" s="285" t="s">
        <v>17</v>
      </c>
      <c r="D74" s="286"/>
      <c r="E74" s="286"/>
      <c r="F74" s="290">
        <f>F12</f>
        <v>0</v>
      </c>
      <c r="G74" s="286"/>
      <c r="H74" s="286"/>
      <c r="I74" s="285" t="s">
        <v>19</v>
      </c>
      <c r="J74" s="291" t="str">
        <f>IF(J12="","",J12)</f>
        <v>04/2025</v>
      </c>
      <c r="K74" s="286"/>
      <c r="L74" s="288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</row>
    <row r="75" spans="1:63" s="289" customFormat="1" ht="6.95" customHeight="1" x14ac:dyDescent="0.2">
      <c r="A75" s="286"/>
      <c r="B75" s="287"/>
      <c r="C75" s="286"/>
      <c r="D75" s="286"/>
      <c r="E75" s="286"/>
      <c r="F75" s="286"/>
      <c r="G75" s="286"/>
      <c r="H75" s="286"/>
      <c r="I75" s="286"/>
      <c r="J75" s="286"/>
      <c r="K75" s="286"/>
      <c r="L75" s="288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</row>
    <row r="76" spans="1:63" s="289" customFormat="1" ht="25.7" customHeight="1" x14ac:dyDescent="0.2">
      <c r="A76" s="286"/>
      <c r="B76" s="287"/>
      <c r="C76" s="285" t="s">
        <v>20</v>
      </c>
      <c r="D76" s="286"/>
      <c r="E76" s="286"/>
      <c r="F76" s="290" t="str">
        <f>E15</f>
        <v>ÚMČ Brno - střed</v>
      </c>
      <c r="G76" s="286"/>
      <c r="H76" s="286"/>
      <c r="I76" s="285" t="s">
        <v>24</v>
      </c>
      <c r="J76" s="314" t="str">
        <f>E21</f>
        <v>Eva Wagnerová</v>
      </c>
      <c r="K76" s="286"/>
      <c r="L76" s="288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</row>
    <row r="77" spans="1:63" s="289" customFormat="1" ht="15.2" customHeight="1" x14ac:dyDescent="0.2">
      <c r="A77" s="286"/>
      <c r="B77" s="287"/>
      <c r="C77" s="285" t="s">
        <v>23</v>
      </c>
      <c r="D77" s="286"/>
      <c r="E77" s="286"/>
      <c r="F77" s="290" t="str">
        <f>IF(E18="","",E18)</f>
        <v xml:space="preserve"> </v>
      </c>
      <c r="G77" s="286"/>
      <c r="H77" s="286"/>
      <c r="I77" s="285" t="s">
        <v>27</v>
      </c>
      <c r="J77" s="314" t="str">
        <f>E24</f>
        <v>Ing. Martin Horký</v>
      </c>
      <c r="K77" s="286"/>
      <c r="L77" s="288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</row>
    <row r="78" spans="1:63" s="289" customFormat="1" ht="10.35" customHeight="1" x14ac:dyDescent="0.2">
      <c r="A78" s="286"/>
      <c r="B78" s="287"/>
      <c r="C78" s="286"/>
      <c r="D78" s="286"/>
      <c r="E78" s="286"/>
      <c r="F78" s="286"/>
      <c r="G78" s="286"/>
      <c r="H78" s="286"/>
      <c r="I78" s="286"/>
      <c r="J78" s="286"/>
      <c r="K78" s="286"/>
      <c r="L78" s="288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</row>
    <row r="79" spans="1:63" s="332" customFormat="1" ht="29.25" customHeight="1" x14ac:dyDescent="0.2">
      <c r="A79" s="323"/>
      <c r="B79" s="324"/>
      <c r="C79" s="325" t="s">
        <v>107</v>
      </c>
      <c r="D79" s="326" t="s">
        <v>49</v>
      </c>
      <c r="E79" s="326" t="s">
        <v>45</v>
      </c>
      <c r="F79" s="326" t="s">
        <v>46</v>
      </c>
      <c r="G79" s="326" t="s">
        <v>108</v>
      </c>
      <c r="H79" s="326" t="s">
        <v>109</v>
      </c>
      <c r="I79" s="326" t="s">
        <v>110</v>
      </c>
      <c r="J79" s="326" t="s">
        <v>103</v>
      </c>
      <c r="K79" s="327" t="s">
        <v>111</v>
      </c>
      <c r="L79" s="328"/>
      <c r="M79" s="329" t="s">
        <v>3</v>
      </c>
      <c r="N79" s="330" t="s">
        <v>34</v>
      </c>
      <c r="O79" s="330" t="s">
        <v>112</v>
      </c>
      <c r="P79" s="330" t="s">
        <v>113</v>
      </c>
      <c r="Q79" s="330" t="s">
        <v>114</v>
      </c>
      <c r="R79" s="330" t="s">
        <v>115</v>
      </c>
      <c r="S79" s="330" t="s">
        <v>116</v>
      </c>
      <c r="T79" s="331" t="s">
        <v>117</v>
      </c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</row>
    <row r="80" spans="1:63" s="289" customFormat="1" ht="22.9" customHeight="1" x14ac:dyDescent="0.25">
      <c r="A80" s="286"/>
      <c r="B80" s="287"/>
      <c r="C80" s="333" t="s">
        <v>118</v>
      </c>
      <c r="D80" s="286"/>
      <c r="E80" s="286"/>
      <c r="F80" s="286"/>
      <c r="G80" s="286"/>
      <c r="H80" s="286"/>
      <c r="I80" s="286"/>
      <c r="J80" s="334">
        <f>J81</f>
        <v>0</v>
      </c>
      <c r="K80" s="286"/>
      <c r="L80" s="287"/>
      <c r="M80" s="335"/>
      <c r="N80" s="336"/>
      <c r="O80" s="296"/>
      <c r="P80" s="337">
        <f>P81</f>
        <v>0</v>
      </c>
      <c r="Q80" s="296"/>
      <c r="R80" s="337">
        <f>R81</f>
        <v>0</v>
      </c>
      <c r="S80" s="296"/>
      <c r="T80" s="338">
        <f>T81</f>
        <v>0</v>
      </c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T80" s="279" t="s">
        <v>63</v>
      </c>
      <c r="AU80" s="279" t="s">
        <v>104</v>
      </c>
      <c r="BK80" s="339">
        <f>BK81</f>
        <v>0</v>
      </c>
    </row>
    <row r="81" spans="1:65" s="340" customFormat="1" ht="25.9" customHeight="1" x14ac:dyDescent="0.2">
      <c r="B81" s="341"/>
      <c r="D81" s="342" t="s">
        <v>63</v>
      </c>
      <c r="E81" s="343" t="s">
        <v>495</v>
      </c>
      <c r="F81" s="343" t="s">
        <v>496</v>
      </c>
      <c r="J81" s="344">
        <f>SUM(J82:J106)</f>
        <v>0</v>
      </c>
      <c r="L81" s="341"/>
      <c r="M81" s="345"/>
      <c r="N81" s="346"/>
      <c r="O81" s="346"/>
      <c r="P81" s="347">
        <f>SUM(P82:P105)</f>
        <v>0</v>
      </c>
      <c r="Q81" s="346"/>
      <c r="R81" s="347">
        <f>SUM(R82:R105)</f>
        <v>0</v>
      </c>
      <c r="S81" s="346"/>
      <c r="T81" s="348">
        <f>SUM(T82:T105)</f>
        <v>0</v>
      </c>
      <c r="AR81" s="342" t="s">
        <v>122</v>
      </c>
      <c r="AT81" s="349" t="s">
        <v>63</v>
      </c>
      <c r="AU81" s="349" t="s">
        <v>64</v>
      </c>
      <c r="AY81" s="342" t="s">
        <v>120</v>
      </c>
      <c r="BK81" s="350">
        <f>SUM(BK82:BK105)</f>
        <v>0</v>
      </c>
    </row>
    <row r="82" spans="1:65" s="289" customFormat="1" ht="16.5" customHeight="1" x14ac:dyDescent="0.2">
      <c r="A82" s="286"/>
      <c r="B82" s="351"/>
      <c r="C82" s="352" t="s">
        <v>68</v>
      </c>
      <c r="D82" s="352" t="s">
        <v>121</v>
      </c>
      <c r="E82" s="353" t="s">
        <v>497</v>
      </c>
      <c r="F82" s="354" t="s">
        <v>498</v>
      </c>
      <c r="G82" s="355" t="s">
        <v>279</v>
      </c>
      <c r="H82" s="356">
        <v>1</v>
      </c>
      <c r="I82" s="357"/>
      <c r="J82" s="357">
        <f>ROUND(I82*H82,2)</f>
        <v>0</v>
      </c>
      <c r="K82" s="354" t="s">
        <v>126</v>
      </c>
      <c r="L82" s="287"/>
      <c r="M82" s="358" t="s">
        <v>3</v>
      </c>
      <c r="N82" s="359" t="s">
        <v>35</v>
      </c>
      <c r="O82" s="360">
        <v>0</v>
      </c>
      <c r="P82" s="360">
        <f>O82*H82</f>
        <v>0</v>
      </c>
      <c r="Q82" s="360">
        <v>0</v>
      </c>
      <c r="R82" s="360">
        <f>Q82*H82</f>
        <v>0</v>
      </c>
      <c r="S82" s="360">
        <v>0</v>
      </c>
      <c r="T82" s="361">
        <f>S82*H82</f>
        <v>0</v>
      </c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R82" s="362" t="s">
        <v>499</v>
      </c>
      <c r="AT82" s="362" t="s">
        <v>121</v>
      </c>
      <c r="AU82" s="362" t="s">
        <v>68</v>
      </c>
      <c r="AY82" s="279" t="s">
        <v>120</v>
      </c>
      <c r="BE82" s="363">
        <f>IF(N82="základní",J82,0)</f>
        <v>0</v>
      </c>
      <c r="BF82" s="363">
        <f>IF(N82="snížená",J82,0)</f>
        <v>0</v>
      </c>
      <c r="BG82" s="363">
        <f>IF(N82="zákl. přenesená",J82,0)</f>
        <v>0</v>
      </c>
      <c r="BH82" s="363">
        <f>IF(N82="sníž. přenesená",J82,0)</f>
        <v>0</v>
      </c>
      <c r="BI82" s="363">
        <f>IF(N82="nulová",J82,0)</f>
        <v>0</v>
      </c>
      <c r="BJ82" s="279" t="s">
        <v>68</v>
      </c>
      <c r="BK82" s="363">
        <f>ROUND(I82*H82,2)</f>
        <v>0</v>
      </c>
      <c r="BL82" s="279" t="s">
        <v>499</v>
      </c>
      <c r="BM82" s="362" t="s">
        <v>500</v>
      </c>
    </row>
    <row r="83" spans="1:65" s="289" customFormat="1" ht="156" x14ac:dyDescent="0.2">
      <c r="A83" s="286"/>
      <c r="B83" s="287"/>
      <c r="C83" s="286"/>
      <c r="D83" s="364" t="s">
        <v>130</v>
      </c>
      <c r="E83" s="286"/>
      <c r="F83" s="365" t="s">
        <v>551</v>
      </c>
      <c r="G83" s="286"/>
      <c r="H83" s="286"/>
      <c r="I83" s="400"/>
      <c r="J83" s="286"/>
      <c r="K83" s="286"/>
      <c r="L83" s="287"/>
      <c r="M83" s="366"/>
      <c r="N83" s="367"/>
      <c r="O83" s="368"/>
      <c r="P83" s="368"/>
      <c r="Q83" s="368"/>
      <c r="R83" s="368"/>
      <c r="S83" s="368"/>
      <c r="T83" s="369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T83" s="279" t="s">
        <v>130</v>
      </c>
      <c r="AU83" s="279" t="s">
        <v>68</v>
      </c>
    </row>
    <row r="84" spans="1:65" s="289" customFormat="1" ht="16.5" customHeight="1" x14ac:dyDescent="0.2">
      <c r="A84" s="286"/>
      <c r="B84" s="351"/>
      <c r="C84" s="352" t="s">
        <v>70</v>
      </c>
      <c r="D84" s="352" t="s">
        <v>121</v>
      </c>
      <c r="E84" s="353" t="s">
        <v>501</v>
      </c>
      <c r="F84" s="354" t="s">
        <v>502</v>
      </c>
      <c r="G84" s="355" t="s">
        <v>279</v>
      </c>
      <c r="H84" s="356">
        <v>1</v>
      </c>
      <c r="I84" s="357"/>
      <c r="J84" s="357">
        <f>ROUND(I84*H84,2)</f>
        <v>0</v>
      </c>
      <c r="K84" s="354" t="s">
        <v>126</v>
      </c>
      <c r="L84" s="287"/>
      <c r="M84" s="358" t="s">
        <v>3</v>
      </c>
      <c r="N84" s="359" t="s">
        <v>35</v>
      </c>
      <c r="O84" s="360">
        <v>0</v>
      </c>
      <c r="P84" s="360">
        <f>O84*H84</f>
        <v>0</v>
      </c>
      <c r="Q84" s="360">
        <v>0</v>
      </c>
      <c r="R84" s="360">
        <f>Q84*H84</f>
        <v>0</v>
      </c>
      <c r="S84" s="360">
        <v>0</v>
      </c>
      <c r="T84" s="361">
        <f>S84*H84</f>
        <v>0</v>
      </c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R84" s="362" t="s">
        <v>499</v>
      </c>
      <c r="AT84" s="362" t="s">
        <v>121</v>
      </c>
      <c r="AU84" s="362" t="s">
        <v>68</v>
      </c>
      <c r="AY84" s="279" t="s">
        <v>120</v>
      </c>
      <c r="BE84" s="363">
        <f>IF(N84="základní",J84,0)</f>
        <v>0</v>
      </c>
      <c r="BF84" s="363">
        <f>IF(N84="snížená",J84,0)</f>
        <v>0</v>
      </c>
      <c r="BG84" s="363">
        <f>IF(N84="zákl. přenesená",J84,0)</f>
        <v>0</v>
      </c>
      <c r="BH84" s="363">
        <f>IF(N84="sníž. přenesená",J84,0)</f>
        <v>0</v>
      </c>
      <c r="BI84" s="363">
        <f>IF(N84="nulová",J84,0)</f>
        <v>0</v>
      </c>
      <c r="BJ84" s="279" t="s">
        <v>68</v>
      </c>
      <c r="BK84" s="363">
        <f>ROUND(I84*H84,2)</f>
        <v>0</v>
      </c>
      <c r="BL84" s="279" t="s">
        <v>499</v>
      </c>
      <c r="BM84" s="362" t="s">
        <v>503</v>
      </c>
    </row>
    <row r="85" spans="1:65" s="289" customFormat="1" ht="39" x14ac:dyDescent="0.2">
      <c r="A85" s="286"/>
      <c r="B85" s="287"/>
      <c r="C85" s="286"/>
      <c r="D85" s="364" t="s">
        <v>130</v>
      </c>
      <c r="E85" s="286"/>
      <c r="F85" s="365" t="s">
        <v>504</v>
      </c>
      <c r="G85" s="286"/>
      <c r="H85" s="286"/>
      <c r="I85" s="401"/>
      <c r="J85" s="286"/>
      <c r="K85" s="286"/>
      <c r="L85" s="287"/>
      <c r="M85" s="366"/>
      <c r="N85" s="367"/>
      <c r="O85" s="368"/>
      <c r="P85" s="368"/>
      <c r="Q85" s="368"/>
      <c r="R85" s="368"/>
      <c r="S85" s="368"/>
      <c r="T85" s="369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T85" s="279" t="s">
        <v>130</v>
      </c>
      <c r="AU85" s="279" t="s">
        <v>68</v>
      </c>
    </row>
    <row r="86" spans="1:65" s="289" customFormat="1" ht="16.5" customHeight="1" x14ac:dyDescent="0.2">
      <c r="A86" s="286"/>
      <c r="B86" s="351"/>
      <c r="C86" s="352" t="s">
        <v>505</v>
      </c>
      <c r="D86" s="352" t="s">
        <v>121</v>
      </c>
      <c r="E86" s="353" t="s">
        <v>506</v>
      </c>
      <c r="F86" s="354" t="s">
        <v>507</v>
      </c>
      <c r="G86" s="355" t="s">
        <v>279</v>
      </c>
      <c r="H86" s="356">
        <v>1</v>
      </c>
      <c r="I86" s="357"/>
      <c r="J86" s="357">
        <f>ROUND(I86*H86,2)</f>
        <v>0</v>
      </c>
      <c r="K86" s="354" t="s">
        <v>126</v>
      </c>
      <c r="L86" s="287"/>
      <c r="M86" s="358" t="s">
        <v>3</v>
      </c>
      <c r="N86" s="359" t="s">
        <v>35</v>
      </c>
      <c r="O86" s="360">
        <v>0</v>
      </c>
      <c r="P86" s="360">
        <f>O86*H86</f>
        <v>0</v>
      </c>
      <c r="Q86" s="360">
        <v>0</v>
      </c>
      <c r="R86" s="360">
        <f>Q86*H86</f>
        <v>0</v>
      </c>
      <c r="S86" s="360">
        <v>0</v>
      </c>
      <c r="T86" s="361">
        <f>S86*H86</f>
        <v>0</v>
      </c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R86" s="362" t="s">
        <v>499</v>
      </c>
      <c r="AT86" s="362" t="s">
        <v>121</v>
      </c>
      <c r="AU86" s="362" t="s">
        <v>68</v>
      </c>
      <c r="AY86" s="279" t="s">
        <v>120</v>
      </c>
      <c r="BE86" s="363">
        <f>IF(N86="základní",J86,0)</f>
        <v>0</v>
      </c>
      <c r="BF86" s="363">
        <f>IF(N86="snížená",J86,0)</f>
        <v>0</v>
      </c>
      <c r="BG86" s="363">
        <f>IF(N86="zákl. přenesená",J86,0)</f>
        <v>0</v>
      </c>
      <c r="BH86" s="363">
        <f>IF(N86="sníž. přenesená",J86,0)</f>
        <v>0</v>
      </c>
      <c r="BI86" s="363">
        <f>IF(N86="nulová",J86,0)</f>
        <v>0</v>
      </c>
      <c r="BJ86" s="279" t="s">
        <v>68</v>
      </c>
      <c r="BK86" s="363">
        <f>ROUND(I86*H86,2)</f>
        <v>0</v>
      </c>
      <c r="BL86" s="279" t="s">
        <v>499</v>
      </c>
      <c r="BM86" s="362" t="s">
        <v>508</v>
      </c>
    </row>
    <row r="87" spans="1:65" s="289" customFormat="1" ht="39" x14ac:dyDescent="0.2">
      <c r="A87" s="286"/>
      <c r="B87" s="287"/>
      <c r="C87" s="286"/>
      <c r="D87" s="364" t="s">
        <v>130</v>
      </c>
      <c r="E87" s="286"/>
      <c r="F87" s="365" t="s">
        <v>509</v>
      </c>
      <c r="G87" s="286"/>
      <c r="H87" s="286"/>
      <c r="I87" s="401"/>
      <c r="J87" s="286"/>
      <c r="K87" s="286"/>
      <c r="L87" s="287"/>
      <c r="M87" s="366"/>
      <c r="N87" s="367"/>
      <c r="O87" s="368"/>
      <c r="P87" s="368"/>
      <c r="Q87" s="368"/>
      <c r="R87" s="368"/>
      <c r="S87" s="368"/>
      <c r="T87" s="369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T87" s="279" t="s">
        <v>130</v>
      </c>
      <c r="AU87" s="279" t="s">
        <v>68</v>
      </c>
    </row>
    <row r="88" spans="1:65" s="289" customFormat="1" ht="16.5" customHeight="1" x14ac:dyDescent="0.2">
      <c r="A88" s="286"/>
      <c r="B88" s="351"/>
      <c r="C88" s="352" t="s">
        <v>122</v>
      </c>
      <c r="D88" s="352" t="s">
        <v>121</v>
      </c>
      <c r="E88" s="353" t="s">
        <v>510</v>
      </c>
      <c r="F88" s="354" t="s">
        <v>511</v>
      </c>
      <c r="G88" s="355" t="s">
        <v>279</v>
      </c>
      <c r="H88" s="356">
        <v>1</v>
      </c>
      <c r="I88" s="357"/>
      <c r="J88" s="357">
        <f>ROUND(I88*H88,2)</f>
        <v>0</v>
      </c>
      <c r="K88" s="354" t="s">
        <v>126</v>
      </c>
      <c r="L88" s="287"/>
      <c r="M88" s="358" t="s">
        <v>3</v>
      </c>
      <c r="N88" s="359" t="s">
        <v>35</v>
      </c>
      <c r="O88" s="360">
        <v>0</v>
      </c>
      <c r="P88" s="360">
        <f>O88*H88</f>
        <v>0</v>
      </c>
      <c r="Q88" s="360">
        <v>0</v>
      </c>
      <c r="R88" s="360">
        <f>Q88*H88</f>
        <v>0</v>
      </c>
      <c r="S88" s="360">
        <v>0</v>
      </c>
      <c r="T88" s="361">
        <f>S88*H88</f>
        <v>0</v>
      </c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R88" s="362" t="s">
        <v>499</v>
      </c>
      <c r="AT88" s="362" t="s">
        <v>121</v>
      </c>
      <c r="AU88" s="362" t="s">
        <v>68</v>
      </c>
      <c r="AY88" s="279" t="s">
        <v>120</v>
      </c>
      <c r="BE88" s="363">
        <f>IF(N88="základní",J88,0)</f>
        <v>0</v>
      </c>
      <c r="BF88" s="363">
        <f>IF(N88="snížená",J88,0)</f>
        <v>0</v>
      </c>
      <c r="BG88" s="363">
        <f>IF(N88="zákl. přenesená",J88,0)</f>
        <v>0</v>
      </c>
      <c r="BH88" s="363">
        <f>IF(N88="sníž. přenesená",J88,0)</f>
        <v>0</v>
      </c>
      <c r="BI88" s="363">
        <f>IF(N88="nulová",J88,0)</f>
        <v>0</v>
      </c>
      <c r="BJ88" s="279" t="s">
        <v>68</v>
      </c>
      <c r="BK88" s="363">
        <f>ROUND(I88*H88,2)</f>
        <v>0</v>
      </c>
      <c r="BL88" s="279" t="s">
        <v>499</v>
      </c>
      <c r="BM88" s="362" t="s">
        <v>512</v>
      </c>
    </row>
    <row r="89" spans="1:65" s="289" customFormat="1" ht="39" x14ac:dyDescent="0.2">
      <c r="A89" s="286"/>
      <c r="B89" s="287"/>
      <c r="C89" s="286"/>
      <c r="D89" s="364" t="s">
        <v>130</v>
      </c>
      <c r="E89" s="286"/>
      <c r="F89" s="365" t="s">
        <v>513</v>
      </c>
      <c r="G89" s="286"/>
      <c r="H89" s="286"/>
      <c r="I89" s="401"/>
      <c r="J89" s="286"/>
      <c r="K89" s="286"/>
      <c r="L89" s="287"/>
      <c r="M89" s="366"/>
      <c r="N89" s="367"/>
      <c r="O89" s="368"/>
      <c r="P89" s="368"/>
      <c r="Q89" s="368"/>
      <c r="R89" s="368"/>
      <c r="S89" s="368"/>
      <c r="T89" s="369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T89" s="279" t="s">
        <v>130</v>
      </c>
      <c r="AU89" s="279" t="s">
        <v>68</v>
      </c>
    </row>
    <row r="90" spans="1:65" s="289" customFormat="1" ht="16.5" customHeight="1" x14ac:dyDescent="0.2">
      <c r="A90" s="286"/>
      <c r="B90" s="351"/>
      <c r="C90" s="352" t="s">
        <v>514</v>
      </c>
      <c r="D90" s="352" t="s">
        <v>121</v>
      </c>
      <c r="E90" s="353" t="s">
        <v>515</v>
      </c>
      <c r="F90" s="354" t="s">
        <v>516</v>
      </c>
      <c r="G90" s="355" t="s">
        <v>279</v>
      </c>
      <c r="H90" s="356">
        <v>1</v>
      </c>
      <c r="I90" s="371"/>
      <c r="J90" s="357">
        <f>ROUND(I90*H90,2)</f>
        <v>0</v>
      </c>
      <c r="K90" s="354" t="s">
        <v>126</v>
      </c>
      <c r="L90" s="287"/>
      <c r="M90" s="358" t="s">
        <v>3</v>
      </c>
      <c r="N90" s="359" t="s">
        <v>35</v>
      </c>
      <c r="O90" s="360">
        <v>0</v>
      </c>
      <c r="P90" s="360">
        <f>O90*H90</f>
        <v>0</v>
      </c>
      <c r="Q90" s="360">
        <v>0</v>
      </c>
      <c r="R90" s="360">
        <f>Q90*H90</f>
        <v>0</v>
      </c>
      <c r="S90" s="360">
        <v>0</v>
      </c>
      <c r="T90" s="361">
        <f>S90*H90</f>
        <v>0</v>
      </c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R90" s="362" t="s">
        <v>499</v>
      </c>
      <c r="AT90" s="362" t="s">
        <v>121</v>
      </c>
      <c r="AU90" s="362" t="s">
        <v>68</v>
      </c>
      <c r="AY90" s="279" t="s">
        <v>120</v>
      </c>
      <c r="BE90" s="363">
        <f>IF(N90="základní",J90,0)</f>
        <v>0</v>
      </c>
      <c r="BF90" s="363">
        <f>IF(N90="snížená",J90,0)</f>
        <v>0</v>
      </c>
      <c r="BG90" s="363">
        <f>IF(N90="zákl. přenesená",J90,0)</f>
        <v>0</v>
      </c>
      <c r="BH90" s="363">
        <f>IF(N90="sníž. přenesená",J90,0)</f>
        <v>0</v>
      </c>
      <c r="BI90" s="363">
        <f>IF(N90="nulová",J90,0)</f>
        <v>0</v>
      </c>
      <c r="BJ90" s="279" t="s">
        <v>68</v>
      </c>
      <c r="BK90" s="363">
        <f>ROUND(I90*H90,2)</f>
        <v>0</v>
      </c>
      <c r="BL90" s="279" t="s">
        <v>499</v>
      </c>
      <c r="BM90" s="362" t="s">
        <v>517</v>
      </c>
    </row>
    <row r="91" spans="1:65" s="289" customFormat="1" ht="19.5" x14ac:dyDescent="0.2">
      <c r="A91" s="286"/>
      <c r="B91" s="287"/>
      <c r="C91" s="286"/>
      <c r="D91" s="364" t="s">
        <v>130</v>
      </c>
      <c r="E91" s="286"/>
      <c r="F91" s="365" t="s">
        <v>518</v>
      </c>
      <c r="G91" s="286"/>
      <c r="H91" s="286"/>
      <c r="I91" s="400"/>
      <c r="J91" s="286"/>
      <c r="K91" s="286"/>
      <c r="L91" s="287"/>
      <c r="M91" s="366"/>
      <c r="N91" s="367"/>
      <c r="O91" s="368"/>
      <c r="P91" s="368"/>
      <c r="Q91" s="368"/>
      <c r="R91" s="368"/>
      <c r="S91" s="368"/>
      <c r="T91" s="369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T91" s="279" t="s">
        <v>130</v>
      </c>
      <c r="AU91" s="279" t="s">
        <v>68</v>
      </c>
    </row>
    <row r="92" spans="1:65" s="289" customFormat="1" ht="16.5" customHeight="1" x14ac:dyDescent="0.2">
      <c r="A92" s="286"/>
      <c r="B92" s="351"/>
      <c r="C92" s="352" t="s">
        <v>519</v>
      </c>
      <c r="D92" s="352" t="s">
        <v>121</v>
      </c>
      <c r="E92" s="353" t="s">
        <v>520</v>
      </c>
      <c r="F92" s="354" t="s">
        <v>521</v>
      </c>
      <c r="G92" s="355" t="s">
        <v>279</v>
      </c>
      <c r="H92" s="356">
        <v>1</v>
      </c>
      <c r="I92" s="371"/>
      <c r="J92" s="357">
        <f>ROUND(I92*H92,2)</f>
        <v>0</v>
      </c>
      <c r="K92" s="354" t="s">
        <v>126</v>
      </c>
      <c r="L92" s="287"/>
      <c r="M92" s="358" t="s">
        <v>3</v>
      </c>
      <c r="N92" s="359" t="s">
        <v>35</v>
      </c>
      <c r="O92" s="360">
        <v>0</v>
      </c>
      <c r="P92" s="360">
        <f>O92*H92</f>
        <v>0</v>
      </c>
      <c r="Q92" s="360">
        <v>0</v>
      </c>
      <c r="R92" s="360">
        <f>Q92*H92</f>
        <v>0</v>
      </c>
      <c r="S92" s="360">
        <v>0</v>
      </c>
      <c r="T92" s="361">
        <f>S92*H92</f>
        <v>0</v>
      </c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R92" s="362" t="s">
        <v>499</v>
      </c>
      <c r="AT92" s="362" t="s">
        <v>121</v>
      </c>
      <c r="AU92" s="362" t="s">
        <v>68</v>
      </c>
      <c r="AY92" s="279" t="s">
        <v>120</v>
      </c>
      <c r="BE92" s="363">
        <f>IF(N92="základní",J92,0)</f>
        <v>0</v>
      </c>
      <c r="BF92" s="363">
        <f>IF(N92="snížená",J92,0)</f>
        <v>0</v>
      </c>
      <c r="BG92" s="363">
        <f>IF(N92="zákl. přenesená",J92,0)</f>
        <v>0</v>
      </c>
      <c r="BH92" s="363">
        <f>IF(N92="sníž. přenesená",J92,0)</f>
        <v>0</v>
      </c>
      <c r="BI92" s="363">
        <f>IF(N92="nulová",J92,0)</f>
        <v>0</v>
      </c>
      <c r="BJ92" s="279" t="s">
        <v>68</v>
      </c>
      <c r="BK92" s="363">
        <f>ROUND(I92*H92,2)</f>
        <v>0</v>
      </c>
      <c r="BL92" s="279" t="s">
        <v>499</v>
      </c>
      <c r="BM92" s="362" t="s">
        <v>522</v>
      </c>
    </row>
    <row r="93" spans="1:65" s="289" customFormat="1" ht="29.25" x14ac:dyDescent="0.2">
      <c r="A93" s="286"/>
      <c r="B93" s="287"/>
      <c r="C93" s="286"/>
      <c r="D93" s="364" t="s">
        <v>130</v>
      </c>
      <c r="E93" s="286"/>
      <c r="F93" s="365" t="s">
        <v>523</v>
      </c>
      <c r="G93" s="286"/>
      <c r="H93" s="286"/>
      <c r="I93" s="400"/>
      <c r="J93" s="286"/>
      <c r="K93" s="286"/>
      <c r="L93" s="287"/>
      <c r="M93" s="366"/>
      <c r="N93" s="367"/>
      <c r="O93" s="368"/>
      <c r="P93" s="368"/>
      <c r="Q93" s="368"/>
      <c r="R93" s="368"/>
      <c r="S93" s="368"/>
      <c r="T93" s="369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T93" s="279" t="s">
        <v>130</v>
      </c>
      <c r="AU93" s="279" t="s">
        <v>68</v>
      </c>
    </row>
    <row r="94" spans="1:65" s="289" customFormat="1" ht="16.5" customHeight="1" x14ac:dyDescent="0.2">
      <c r="A94" s="286"/>
      <c r="B94" s="351"/>
      <c r="C94" s="352">
        <v>7</v>
      </c>
      <c r="D94" s="352" t="s">
        <v>121</v>
      </c>
      <c r="E94" s="353" t="s">
        <v>524</v>
      </c>
      <c r="F94" s="354" t="s">
        <v>525</v>
      </c>
      <c r="G94" s="355" t="s">
        <v>279</v>
      </c>
      <c r="H94" s="356">
        <v>1</v>
      </c>
      <c r="I94" s="357"/>
      <c r="J94" s="357">
        <f>ROUND(I94*H94,2)</f>
        <v>0</v>
      </c>
      <c r="K94" s="354" t="s">
        <v>126</v>
      </c>
      <c r="L94" s="287"/>
      <c r="M94" s="358" t="s">
        <v>3</v>
      </c>
      <c r="N94" s="359" t="s">
        <v>35</v>
      </c>
      <c r="O94" s="360">
        <v>0</v>
      </c>
      <c r="P94" s="360">
        <f>O94*H94</f>
        <v>0</v>
      </c>
      <c r="Q94" s="360">
        <v>0</v>
      </c>
      <c r="R94" s="360">
        <f>Q94*H94</f>
        <v>0</v>
      </c>
      <c r="S94" s="360">
        <v>0</v>
      </c>
      <c r="T94" s="361">
        <f>S94*H94</f>
        <v>0</v>
      </c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R94" s="362" t="s">
        <v>499</v>
      </c>
      <c r="AT94" s="362" t="s">
        <v>121</v>
      </c>
      <c r="AU94" s="362" t="s">
        <v>68</v>
      </c>
      <c r="AY94" s="279" t="s">
        <v>120</v>
      </c>
      <c r="BE94" s="363">
        <f>IF(N94="základní",J94,0)</f>
        <v>0</v>
      </c>
      <c r="BF94" s="363">
        <f>IF(N94="snížená",J94,0)</f>
        <v>0</v>
      </c>
      <c r="BG94" s="363">
        <f>IF(N94="zákl. přenesená",J94,0)</f>
        <v>0</v>
      </c>
      <c r="BH94" s="363">
        <f>IF(N94="sníž. přenesená",J94,0)</f>
        <v>0</v>
      </c>
      <c r="BI94" s="363">
        <f>IF(N94="nulová",J94,0)</f>
        <v>0</v>
      </c>
      <c r="BJ94" s="279" t="s">
        <v>68</v>
      </c>
      <c r="BK94" s="363">
        <f>ROUND(I94*H94,2)</f>
        <v>0</v>
      </c>
      <c r="BL94" s="279" t="s">
        <v>499</v>
      </c>
      <c r="BM94" s="362" t="s">
        <v>526</v>
      </c>
    </row>
    <row r="95" spans="1:65" s="289" customFormat="1" ht="58.5" x14ac:dyDescent="0.2">
      <c r="A95" s="286"/>
      <c r="B95" s="287"/>
      <c r="C95" s="286"/>
      <c r="D95" s="364" t="s">
        <v>130</v>
      </c>
      <c r="E95" s="286"/>
      <c r="F95" s="365" t="s">
        <v>527</v>
      </c>
      <c r="G95" s="286"/>
      <c r="H95" s="286"/>
      <c r="I95" s="401"/>
      <c r="J95" s="286"/>
      <c r="K95" s="286"/>
      <c r="L95" s="287"/>
      <c r="M95" s="366"/>
      <c r="N95" s="367"/>
      <c r="O95" s="368"/>
      <c r="P95" s="368"/>
      <c r="Q95" s="368"/>
      <c r="R95" s="368"/>
      <c r="S95" s="368"/>
      <c r="T95" s="369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T95" s="279" t="s">
        <v>130</v>
      </c>
      <c r="AU95" s="279" t="s">
        <v>68</v>
      </c>
    </row>
    <row r="96" spans="1:65" s="289" customFormat="1" ht="16.5" customHeight="1" x14ac:dyDescent="0.2">
      <c r="A96" s="286"/>
      <c r="B96" s="351"/>
      <c r="C96" s="352">
        <v>8</v>
      </c>
      <c r="D96" s="352" t="s">
        <v>121</v>
      </c>
      <c r="E96" s="353" t="s">
        <v>528</v>
      </c>
      <c r="F96" s="354" t="s">
        <v>529</v>
      </c>
      <c r="G96" s="355" t="s">
        <v>279</v>
      </c>
      <c r="H96" s="356">
        <v>1</v>
      </c>
      <c r="I96" s="357"/>
      <c r="J96" s="357">
        <f>ROUND(I96*H96,2)</f>
        <v>0</v>
      </c>
      <c r="K96" s="354" t="s">
        <v>126</v>
      </c>
      <c r="L96" s="287"/>
      <c r="M96" s="358" t="s">
        <v>3</v>
      </c>
      <c r="N96" s="359" t="s">
        <v>35</v>
      </c>
      <c r="O96" s="360">
        <v>0</v>
      </c>
      <c r="P96" s="360">
        <f>O96*H96</f>
        <v>0</v>
      </c>
      <c r="Q96" s="360">
        <v>0</v>
      </c>
      <c r="R96" s="360">
        <f>Q96*H96</f>
        <v>0</v>
      </c>
      <c r="S96" s="360">
        <v>0</v>
      </c>
      <c r="T96" s="361">
        <f>S96*H96</f>
        <v>0</v>
      </c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R96" s="362" t="s">
        <v>499</v>
      </c>
      <c r="AT96" s="362" t="s">
        <v>121</v>
      </c>
      <c r="AU96" s="362" t="s">
        <v>68</v>
      </c>
      <c r="AY96" s="279" t="s">
        <v>120</v>
      </c>
      <c r="BE96" s="363">
        <f>IF(N96="základní",J96,0)</f>
        <v>0</v>
      </c>
      <c r="BF96" s="363">
        <f>IF(N96="snížená",J96,0)</f>
        <v>0</v>
      </c>
      <c r="BG96" s="363">
        <f>IF(N96="zákl. přenesená",J96,0)</f>
        <v>0</v>
      </c>
      <c r="BH96" s="363">
        <f>IF(N96="sníž. přenesená",J96,0)</f>
        <v>0</v>
      </c>
      <c r="BI96" s="363">
        <f>IF(N96="nulová",J96,0)</f>
        <v>0</v>
      </c>
      <c r="BJ96" s="279" t="s">
        <v>68</v>
      </c>
      <c r="BK96" s="363">
        <f>ROUND(I96*H96,2)</f>
        <v>0</v>
      </c>
      <c r="BL96" s="279" t="s">
        <v>499</v>
      </c>
      <c r="BM96" s="362" t="s">
        <v>530</v>
      </c>
    </row>
    <row r="97" spans="1:65" s="289" customFormat="1" ht="48.75" x14ac:dyDescent="0.2">
      <c r="A97" s="286"/>
      <c r="B97" s="287"/>
      <c r="C97" s="286"/>
      <c r="D97" s="364" t="s">
        <v>130</v>
      </c>
      <c r="E97" s="286"/>
      <c r="F97" s="365" t="s">
        <v>531</v>
      </c>
      <c r="G97" s="286"/>
      <c r="H97" s="286"/>
      <c r="I97" s="401"/>
      <c r="J97" s="286"/>
      <c r="K97" s="286"/>
      <c r="L97" s="287"/>
      <c r="M97" s="366"/>
      <c r="N97" s="367"/>
      <c r="O97" s="368"/>
      <c r="P97" s="368"/>
      <c r="Q97" s="368"/>
      <c r="R97" s="368"/>
      <c r="S97" s="368"/>
      <c r="T97" s="369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T97" s="279" t="s">
        <v>130</v>
      </c>
      <c r="AU97" s="279" t="s">
        <v>68</v>
      </c>
    </row>
    <row r="98" spans="1:65" s="372" customFormat="1" ht="16.5" customHeight="1" x14ac:dyDescent="0.2">
      <c r="B98" s="373"/>
      <c r="C98" s="374">
        <v>9</v>
      </c>
      <c r="D98" s="374" t="s">
        <v>121</v>
      </c>
      <c r="E98" s="375" t="s">
        <v>532</v>
      </c>
      <c r="F98" s="376" t="s">
        <v>533</v>
      </c>
      <c r="G98" s="377" t="s">
        <v>279</v>
      </c>
      <c r="H98" s="378">
        <v>1</v>
      </c>
      <c r="I98" s="379"/>
      <c r="J98" s="379">
        <f>ROUND(I98*H98,2)</f>
        <v>0</v>
      </c>
      <c r="K98" s="376" t="s">
        <v>126</v>
      </c>
      <c r="L98" s="380"/>
      <c r="M98" s="381" t="s">
        <v>3</v>
      </c>
      <c r="N98" s="382" t="s">
        <v>35</v>
      </c>
      <c r="O98" s="383">
        <v>0</v>
      </c>
      <c r="P98" s="383">
        <f>O98*H98</f>
        <v>0</v>
      </c>
      <c r="Q98" s="383">
        <v>0</v>
      </c>
      <c r="R98" s="383">
        <f>Q98*H98</f>
        <v>0</v>
      </c>
      <c r="S98" s="383">
        <v>0</v>
      </c>
      <c r="T98" s="384">
        <f>S98*H98</f>
        <v>0</v>
      </c>
      <c r="AR98" s="385" t="s">
        <v>499</v>
      </c>
      <c r="AT98" s="385" t="s">
        <v>121</v>
      </c>
      <c r="AU98" s="385" t="s">
        <v>68</v>
      </c>
      <c r="AY98" s="386" t="s">
        <v>120</v>
      </c>
      <c r="BE98" s="387">
        <f>IF(N98="základní",J98,0)</f>
        <v>0</v>
      </c>
      <c r="BF98" s="387">
        <f>IF(N98="snížená",J98,0)</f>
        <v>0</v>
      </c>
      <c r="BG98" s="387">
        <f>IF(N98="zákl. přenesená",J98,0)</f>
        <v>0</v>
      </c>
      <c r="BH98" s="387">
        <f>IF(N98="sníž. přenesená",J98,0)</f>
        <v>0</v>
      </c>
      <c r="BI98" s="387">
        <f>IF(N98="nulová",J98,0)</f>
        <v>0</v>
      </c>
      <c r="BJ98" s="386" t="s">
        <v>68</v>
      </c>
      <c r="BK98" s="387">
        <f>ROUND(I98*H98,2)</f>
        <v>0</v>
      </c>
      <c r="BL98" s="386" t="s">
        <v>499</v>
      </c>
      <c r="BM98" s="385" t="s">
        <v>534</v>
      </c>
    </row>
    <row r="99" spans="1:65" s="372" customFormat="1" ht="19.5" x14ac:dyDescent="0.2">
      <c r="B99" s="380"/>
      <c r="D99" s="388" t="s">
        <v>130</v>
      </c>
      <c r="F99" s="365" t="s">
        <v>535</v>
      </c>
      <c r="I99" s="402"/>
      <c r="L99" s="380"/>
      <c r="M99" s="389"/>
      <c r="N99" s="390"/>
      <c r="O99" s="390"/>
      <c r="P99" s="390"/>
      <c r="Q99" s="390"/>
      <c r="R99" s="390"/>
      <c r="S99" s="390"/>
      <c r="T99" s="391"/>
      <c r="AT99" s="386" t="s">
        <v>130</v>
      </c>
      <c r="AU99" s="386" t="s">
        <v>68</v>
      </c>
    </row>
    <row r="100" spans="1:65" s="289" customFormat="1" ht="16.5" customHeight="1" x14ac:dyDescent="0.2">
      <c r="A100" s="286"/>
      <c r="B100" s="351"/>
      <c r="C100" s="352">
        <v>10</v>
      </c>
      <c r="D100" s="352" t="s">
        <v>121</v>
      </c>
      <c r="E100" s="353" t="s">
        <v>536</v>
      </c>
      <c r="F100" s="354" t="s">
        <v>537</v>
      </c>
      <c r="G100" s="355" t="s">
        <v>279</v>
      </c>
      <c r="H100" s="356">
        <v>1</v>
      </c>
      <c r="I100" s="357"/>
      <c r="J100" s="357">
        <f>ROUND(I100*H100,2)</f>
        <v>0</v>
      </c>
      <c r="K100" s="354" t="s">
        <v>126</v>
      </c>
      <c r="L100" s="287"/>
      <c r="M100" s="358" t="s">
        <v>3</v>
      </c>
      <c r="N100" s="359" t="s">
        <v>35</v>
      </c>
      <c r="O100" s="360">
        <v>0</v>
      </c>
      <c r="P100" s="360">
        <f>O100*H100</f>
        <v>0</v>
      </c>
      <c r="Q100" s="360">
        <v>0</v>
      </c>
      <c r="R100" s="360">
        <f>Q100*H100</f>
        <v>0</v>
      </c>
      <c r="S100" s="360">
        <v>0</v>
      </c>
      <c r="T100" s="361">
        <f>S100*H100</f>
        <v>0</v>
      </c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R100" s="362" t="s">
        <v>499</v>
      </c>
      <c r="AT100" s="362" t="s">
        <v>121</v>
      </c>
      <c r="AU100" s="362" t="s">
        <v>68</v>
      </c>
      <c r="AY100" s="279" t="s">
        <v>120</v>
      </c>
      <c r="BE100" s="363">
        <f>IF(N100="základní",J100,0)</f>
        <v>0</v>
      </c>
      <c r="BF100" s="363">
        <f>IF(N100="snížená",J100,0)</f>
        <v>0</v>
      </c>
      <c r="BG100" s="363">
        <f>IF(N100="zákl. přenesená",J100,0)</f>
        <v>0</v>
      </c>
      <c r="BH100" s="363">
        <f>IF(N100="sníž. přenesená",J100,0)</f>
        <v>0</v>
      </c>
      <c r="BI100" s="363">
        <f>IF(N100="nulová",J100,0)</f>
        <v>0</v>
      </c>
      <c r="BJ100" s="279" t="s">
        <v>68</v>
      </c>
      <c r="BK100" s="363">
        <f>ROUND(I100*H100,2)</f>
        <v>0</v>
      </c>
      <c r="BL100" s="279" t="s">
        <v>499</v>
      </c>
      <c r="BM100" s="362" t="s">
        <v>538</v>
      </c>
    </row>
    <row r="101" spans="1:65" s="289" customFormat="1" ht="19.5" x14ac:dyDescent="0.2">
      <c r="A101" s="286"/>
      <c r="B101" s="287"/>
      <c r="C101" s="286"/>
      <c r="D101" s="364" t="s">
        <v>130</v>
      </c>
      <c r="E101" s="286"/>
      <c r="F101" s="365" t="s">
        <v>539</v>
      </c>
      <c r="G101" s="286"/>
      <c r="H101" s="286"/>
      <c r="I101" s="401"/>
      <c r="J101" s="286"/>
      <c r="K101" s="286"/>
      <c r="L101" s="287"/>
      <c r="M101" s="366"/>
      <c r="N101" s="367"/>
      <c r="O101" s="368"/>
      <c r="P101" s="368"/>
      <c r="Q101" s="368"/>
      <c r="R101" s="368"/>
      <c r="S101" s="368"/>
      <c r="T101" s="369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T101" s="279" t="s">
        <v>130</v>
      </c>
      <c r="AU101" s="279" t="s">
        <v>68</v>
      </c>
    </row>
    <row r="102" spans="1:65" s="289" customFormat="1" ht="16.5" customHeight="1" x14ac:dyDescent="0.2">
      <c r="A102" s="286"/>
      <c r="B102" s="351"/>
      <c r="C102" s="352">
        <v>11</v>
      </c>
      <c r="D102" s="352" t="s">
        <v>121</v>
      </c>
      <c r="E102" s="353" t="s">
        <v>540</v>
      </c>
      <c r="F102" s="354" t="s">
        <v>541</v>
      </c>
      <c r="G102" s="355" t="s">
        <v>279</v>
      </c>
      <c r="H102" s="356">
        <v>1</v>
      </c>
      <c r="I102" s="357"/>
      <c r="J102" s="357">
        <f>ROUND(I102*H102,2)</f>
        <v>0</v>
      </c>
      <c r="K102" s="354" t="s">
        <v>126</v>
      </c>
      <c r="L102" s="287"/>
      <c r="M102" s="358" t="s">
        <v>3</v>
      </c>
      <c r="N102" s="359" t="s">
        <v>35</v>
      </c>
      <c r="O102" s="360">
        <v>0</v>
      </c>
      <c r="P102" s="360">
        <f>O102*H102</f>
        <v>0</v>
      </c>
      <c r="Q102" s="360">
        <v>0</v>
      </c>
      <c r="R102" s="360">
        <f>Q102*H102</f>
        <v>0</v>
      </c>
      <c r="S102" s="360">
        <v>0</v>
      </c>
      <c r="T102" s="361">
        <f>S102*H102</f>
        <v>0</v>
      </c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R102" s="362" t="s">
        <v>499</v>
      </c>
      <c r="AT102" s="362" t="s">
        <v>121</v>
      </c>
      <c r="AU102" s="362" t="s">
        <v>68</v>
      </c>
      <c r="AY102" s="279" t="s">
        <v>120</v>
      </c>
      <c r="BE102" s="363">
        <f>IF(N102="základní",J102,0)</f>
        <v>0</v>
      </c>
      <c r="BF102" s="363">
        <f>IF(N102="snížená",J102,0)</f>
        <v>0</v>
      </c>
      <c r="BG102" s="363">
        <f>IF(N102="zákl. přenesená",J102,0)</f>
        <v>0</v>
      </c>
      <c r="BH102" s="363">
        <f>IF(N102="sníž. přenesená",J102,0)</f>
        <v>0</v>
      </c>
      <c r="BI102" s="363">
        <f>IF(N102="nulová",J102,0)</f>
        <v>0</v>
      </c>
      <c r="BJ102" s="279" t="s">
        <v>68</v>
      </c>
      <c r="BK102" s="363">
        <f>ROUND(I102*H102,2)</f>
        <v>0</v>
      </c>
      <c r="BL102" s="279" t="s">
        <v>499</v>
      </c>
      <c r="BM102" s="362" t="s">
        <v>542</v>
      </c>
    </row>
    <row r="103" spans="1:65" s="289" customFormat="1" ht="19.5" x14ac:dyDescent="0.2">
      <c r="A103" s="286"/>
      <c r="B103" s="287"/>
      <c r="C103" s="286"/>
      <c r="D103" s="364" t="s">
        <v>130</v>
      </c>
      <c r="E103" s="286"/>
      <c r="F103" s="365" t="s">
        <v>543</v>
      </c>
      <c r="G103" s="286"/>
      <c r="H103" s="286"/>
      <c r="I103" s="400"/>
      <c r="J103" s="286"/>
      <c r="K103" s="286"/>
      <c r="L103" s="287"/>
      <c r="M103" s="366"/>
      <c r="N103" s="367"/>
      <c r="O103" s="368"/>
      <c r="P103" s="368"/>
      <c r="Q103" s="368"/>
      <c r="R103" s="368"/>
      <c r="S103" s="368"/>
      <c r="T103" s="369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T103" s="279" t="s">
        <v>130</v>
      </c>
      <c r="AU103" s="279" t="s">
        <v>68</v>
      </c>
    </row>
    <row r="104" spans="1:65" s="289" customFormat="1" ht="16.5" customHeight="1" x14ac:dyDescent="0.2">
      <c r="A104" s="286"/>
      <c r="B104" s="351"/>
      <c r="C104" s="352">
        <v>12</v>
      </c>
      <c r="D104" s="352" t="s">
        <v>121</v>
      </c>
      <c r="E104" s="353" t="s">
        <v>544</v>
      </c>
      <c r="F104" s="354" t="s">
        <v>545</v>
      </c>
      <c r="G104" s="355" t="s">
        <v>279</v>
      </c>
      <c r="H104" s="356">
        <v>1</v>
      </c>
      <c r="I104" s="357"/>
      <c r="J104" s="357">
        <f>ROUND(I104*H104,2)</f>
        <v>0</v>
      </c>
      <c r="K104" s="354" t="s">
        <v>126</v>
      </c>
      <c r="L104" s="287"/>
      <c r="M104" s="358" t="s">
        <v>3</v>
      </c>
      <c r="N104" s="359" t="s">
        <v>35</v>
      </c>
      <c r="O104" s="360">
        <v>0</v>
      </c>
      <c r="P104" s="360">
        <f>O104*H104</f>
        <v>0</v>
      </c>
      <c r="Q104" s="360">
        <v>0</v>
      </c>
      <c r="R104" s="360">
        <f>Q104*H104</f>
        <v>0</v>
      </c>
      <c r="S104" s="360">
        <v>0</v>
      </c>
      <c r="T104" s="361">
        <f>S104*H104</f>
        <v>0</v>
      </c>
      <c r="U104" s="286"/>
      <c r="V104" s="286"/>
      <c r="W104" s="286"/>
      <c r="X104" s="286"/>
      <c r="Y104" s="286"/>
      <c r="Z104" s="286"/>
      <c r="AA104" s="286"/>
      <c r="AB104" s="286"/>
      <c r="AC104" s="286"/>
      <c r="AD104" s="286"/>
      <c r="AE104" s="286"/>
      <c r="AR104" s="362" t="s">
        <v>499</v>
      </c>
      <c r="AT104" s="362" t="s">
        <v>121</v>
      </c>
      <c r="AU104" s="362" t="s">
        <v>68</v>
      </c>
      <c r="AY104" s="279" t="s">
        <v>120</v>
      </c>
      <c r="BE104" s="363">
        <f>IF(N104="základní",J104,0)</f>
        <v>0</v>
      </c>
      <c r="BF104" s="363">
        <f>IF(N104="snížená",J104,0)</f>
        <v>0</v>
      </c>
      <c r="BG104" s="363">
        <f>IF(N104="zákl. přenesená",J104,0)</f>
        <v>0</v>
      </c>
      <c r="BH104" s="363">
        <f>IF(N104="sníž. přenesená",J104,0)</f>
        <v>0</v>
      </c>
      <c r="BI104" s="363">
        <f>IF(N104="nulová",J104,0)</f>
        <v>0</v>
      </c>
      <c r="BJ104" s="279" t="s">
        <v>68</v>
      </c>
      <c r="BK104" s="363">
        <f>ROUND(I104*H104,2)</f>
        <v>0</v>
      </c>
      <c r="BL104" s="279" t="s">
        <v>499</v>
      </c>
      <c r="BM104" s="362" t="s">
        <v>546</v>
      </c>
    </row>
    <row r="105" spans="1:65" s="289" customFormat="1" ht="29.25" x14ac:dyDescent="0.2">
      <c r="A105" s="286"/>
      <c r="B105" s="287"/>
      <c r="C105" s="286"/>
      <c r="D105" s="364" t="s">
        <v>130</v>
      </c>
      <c r="E105" s="286"/>
      <c r="F105" s="365" t="s">
        <v>547</v>
      </c>
      <c r="G105" s="286"/>
      <c r="H105" s="286"/>
      <c r="I105" s="401"/>
      <c r="J105" s="286"/>
      <c r="K105" s="286"/>
      <c r="L105" s="287"/>
      <c r="M105" s="366"/>
      <c r="N105" s="367"/>
      <c r="O105" s="368"/>
      <c r="P105" s="368"/>
      <c r="Q105" s="368"/>
      <c r="R105" s="368"/>
      <c r="S105" s="368"/>
      <c r="T105" s="369"/>
      <c r="U105" s="286"/>
      <c r="V105" s="286"/>
      <c r="W105" s="286"/>
      <c r="X105" s="286"/>
      <c r="Y105" s="286"/>
      <c r="Z105" s="286"/>
      <c r="AA105" s="286"/>
      <c r="AB105" s="286"/>
      <c r="AC105" s="286"/>
      <c r="AD105" s="286"/>
      <c r="AE105" s="286"/>
      <c r="AT105" s="279" t="s">
        <v>130</v>
      </c>
      <c r="AU105" s="279" t="s">
        <v>68</v>
      </c>
    </row>
    <row r="106" spans="1:65" s="289" customFormat="1" ht="16.5" customHeight="1" x14ac:dyDescent="0.2">
      <c r="A106" s="286"/>
      <c r="B106" s="351"/>
      <c r="C106" s="352">
        <v>13</v>
      </c>
      <c r="D106" s="352" t="s">
        <v>121</v>
      </c>
      <c r="E106" s="353" t="s">
        <v>548</v>
      </c>
      <c r="F106" s="354" t="s">
        <v>550</v>
      </c>
      <c r="G106" s="355" t="s">
        <v>279</v>
      </c>
      <c r="H106" s="356">
        <v>1</v>
      </c>
      <c r="I106" s="357"/>
      <c r="J106" s="357">
        <f>ROUND(I106*H106,2)</f>
        <v>0</v>
      </c>
      <c r="K106" s="354" t="s">
        <v>126</v>
      </c>
      <c r="L106" s="287"/>
      <c r="M106" s="358" t="s">
        <v>3</v>
      </c>
      <c r="N106" s="359" t="s">
        <v>35</v>
      </c>
      <c r="O106" s="360">
        <v>0</v>
      </c>
      <c r="P106" s="360">
        <f>O106*H106</f>
        <v>0</v>
      </c>
      <c r="Q106" s="360">
        <v>0</v>
      </c>
      <c r="R106" s="360">
        <f>Q106*H106</f>
        <v>0</v>
      </c>
      <c r="S106" s="360">
        <v>0</v>
      </c>
      <c r="T106" s="361">
        <f>S106*H106</f>
        <v>0</v>
      </c>
      <c r="U106" s="286"/>
      <c r="V106" s="286"/>
      <c r="W106" s="286"/>
      <c r="X106" s="286"/>
      <c r="Y106" s="286"/>
      <c r="Z106" s="286"/>
      <c r="AA106" s="286"/>
      <c r="AB106" s="286"/>
      <c r="AC106" s="286"/>
      <c r="AD106" s="286"/>
      <c r="AE106" s="286"/>
      <c r="AR106" s="362" t="s">
        <v>499</v>
      </c>
      <c r="AT106" s="362" t="s">
        <v>121</v>
      </c>
      <c r="AU106" s="362" t="s">
        <v>68</v>
      </c>
      <c r="AY106" s="279" t="s">
        <v>120</v>
      </c>
      <c r="BE106" s="363">
        <f>IF(N106="základní",J106,0)</f>
        <v>0</v>
      </c>
      <c r="BF106" s="363">
        <f>IF(N106="snížená",J106,0)</f>
        <v>0</v>
      </c>
      <c r="BG106" s="363">
        <f>IF(N106="zákl. přenesená",J106,0)</f>
        <v>0</v>
      </c>
      <c r="BH106" s="363">
        <f>IF(N106="sníž. přenesená",J106,0)</f>
        <v>0</v>
      </c>
      <c r="BI106" s="363">
        <f>IF(N106="nulová",J106,0)</f>
        <v>0</v>
      </c>
      <c r="BJ106" s="279" t="s">
        <v>68</v>
      </c>
      <c r="BK106" s="363">
        <f>ROUND(I106*H106,2)</f>
        <v>0</v>
      </c>
      <c r="BL106" s="279" t="s">
        <v>499</v>
      </c>
      <c r="BM106" s="362" t="s">
        <v>546</v>
      </c>
    </row>
    <row r="107" spans="1:65" s="289" customFormat="1" x14ac:dyDescent="0.2">
      <c r="A107" s="286"/>
      <c r="B107" s="287"/>
      <c r="C107" s="286"/>
      <c r="D107" s="364" t="s">
        <v>130</v>
      </c>
      <c r="E107" s="286"/>
      <c r="F107" s="365"/>
      <c r="G107" s="286"/>
      <c r="H107" s="286"/>
      <c r="I107" s="370"/>
      <c r="J107" s="286"/>
      <c r="K107" s="286"/>
      <c r="L107" s="287"/>
      <c r="M107" s="366"/>
      <c r="N107" s="367"/>
      <c r="O107" s="368"/>
      <c r="P107" s="368"/>
      <c r="Q107" s="368"/>
      <c r="R107" s="368"/>
      <c r="S107" s="368"/>
      <c r="T107" s="369"/>
      <c r="U107" s="286"/>
      <c r="V107" s="286"/>
      <c r="W107" s="286"/>
      <c r="X107" s="286"/>
      <c r="Y107" s="286"/>
      <c r="Z107" s="286"/>
      <c r="AA107" s="286"/>
      <c r="AB107" s="286"/>
      <c r="AC107" s="286"/>
      <c r="AD107" s="286"/>
      <c r="AE107" s="286"/>
      <c r="AT107" s="279" t="s">
        <v>130</v>
      </c>
      <c r="AU107" s="279" t="s">
        <v>68</v>
      </c>
    </row>
    <row r="108" spans="1:65" s="289" customFormat="1" ht="6.95" customHeight="1" x14ac:dyDescent="0.2">
      <c r="A108" s="286"/>
      <c r="B108" s="310"/>
      <c r="C108" s="311"/>
      <c r="D108" s="311"/>
      <c r="E108" s="311"/>
      <c r="F108" s="311"/>
      <c r="G108" s="311"/>
      <c r="H108" s="311"/>
      <c r="I108" s="311"/>
      <c r="J108" s="311"/>
      <c r="K108" s="311"/>
      <c r="L108" s="287"/>
      <c r="M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  <c r="AA108" s="286"/>
      <c r="AB108" s="286"/>
      <c r="AC108" s="286"/>
      <c r="AD108" s="286"/>
      <c r="AE108" s="286"/>
    </row>
  </sheetData>
  <sheetProtection algorithmName="SHA-512" hashValue="91rh6hTfDschMz00ydfqpLDlTg+oWKlVJfCSTSnThuGVWYA24yTm+2I6ZrsJ8gQFpX9CJWHDbPATnEwDUuNtgQ==" saltValue="rNpoASEim3VtMSheUanueQ==" spinCount="100000" sheet="1" objects="1" scenarios="1"/>
  <autoFilter ref="C79:K105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Příprava stanovišt</vt:lpstr>
      <vt:lpstr>Vegetační úpravy</vt:lpstr>
      <vt:lpstr>Následná péče...</vt:lpstr>
      <vt:lpstr>VRN - Vedlejší rozpočtové...</vt:lpstr>
      <vt:lpstr>'Následná péče...'!Názvy_tisku</vt:lpstr>
      <vt:lpstr>'Příprava stanovišt'!Názvy_tisku</vt:lpstr>
      <vt:lpstr>'Rekapitulace stavby'!Názvy_tisku</vt:lpstr>
      <vt:lpstr>'Vegetační úpravy'!Názvy_tisku</vt:lpstr>
      <vt:lpstr>'VRN - Vedlejší rozpočtové...'!Názvy_tisku</vt:lpstr>
      <vt:lpstr>'Následná péče...'!Oblast_tisku</vt:lpstr>
      <vt:lpstr>'Příprava stanovišt'!Oblast_tisku</vt:lpstr>
      <vt:lpstr>'Rekapitulace stavby'!Oblast_tisku</vt:lpstr>
      <vt:lpstr>'Vegetační úpravy'!Oblast_tisku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2025-02-17T09:25:40Z</dcterms:created>
  <dcterms:modified xsi:type="dcterms:W3CDTF">2025-05-19T10:16:56Z</dcterms:modified>
</cp:coreProperties>
</file>