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Rozpočet - Jen podskupiny" sheetId="2" r:id="rId2"/>
    <sheet name="Krycí list rozpočtu" sheetId="3" r:id="rId3"/>
    <sheet name="VORN" sheetId="4" state="hidden" r:id="rId4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<sst xmlns="http://schemas.openxmlformats.org/spreadsheetml/2006/main" count="376" uniqueCount="376">
  <si>
    <t>Výkaz výměr</t>
  </si>
  <si>
    <t>Název stavby:</t>
  </si>
  <si>
    <t>OPRAVA ÚČELOVÉ KOMUNIKACE  UL. NEUMANNOVA</t>
  </si>
  <si>
    <t>Doba výstavby:</t>
  </si>
  <si>
    <t xml:space="preserve"> </t>
  </si>
  <si>
    <t>Objednatel:</t>
  </si>
  <si>
    <t>STATUTÁRNÍ MĚSTO BRNO, Městská část Brno-střed</t>
  </si>
  <si>
    <t>Druh stavby:</t>
  </si>
  <si>
    <t>OPRAVA</t>
  </si>
  <si>
    <t>Začátek výstavby:</t>
  </si>
  <si>
    <t>Projektant:</t>
  </si>
  <si>
    <t>MATULA projekt s.r.o., Jana Babáka 2733/11, 612 00</t>
  </si>
  <si>
    <t>Lokalita:</t>
  </si>
  <si>
    <t>BRNO, UL. NEUMANNOVA</t>
  </si>
  <si>
    <t>Konec výstavby:</t>
  </si>
  <si>
    <t>Zhotovitel:</t>
  </si>
  <si>
    <t> </t>
  </si>
  <si>
    <t>JKSO:</t>
  </si>
  <si>
    <t>Zpracováno dne:</t>
  </si>
  <si>
    <t>30.11.2025</t>
  </si>
  <si>
    <t>Zpracoval:</t>
  </si>
  <si>
    <t>Ing. J. Matula</t>
  </si>
  <si>
    <t>Č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</si>
  <si>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</si>
  <si>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</si>
  <si>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</si>
  <si>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</si>
  <si>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</si>
  <si>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</si>
  <si>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</si>
  <si>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</si>
  <si>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</si>
  <si>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</si>
  <si>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</si>
  <si>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</si>
  <si>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</si>
  <si>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</si>
  <si>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</si>
  <si>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</si>
  <si>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</si>
  <si>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</si>
  <si>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</si>
  <si>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</si>
  <si>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</si>
  <si>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</si>
  <si>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</si>
  <si>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</si>
  <si>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</si>
  <si>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</si>
  <si>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</si>
  <si>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</si>
  <si>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</si>
  <si>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</si>
  <si>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</si>
  <si>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</si>
  <si>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</si>
  <si>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</si>
  <si>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113202111R00</t>
  </si>
  <si>
    <t>Vytrhání obrub obrubníků silničních</t>
  </si>
  <si>
    <t>m</t>
  </si>
  <si>
    <t>RTS I / 2025</t>
  </si>
  <si>
    <t>11_</t>
  </si>
  <si>
    <t>1_</t>
  </si>
  <si>
    <t>_</t>
  </si>
  <si>
    <t>8</t>
  </si>
  <si>
    <t>krajník - výšková úprava</t>
  </si>
  <si>
    <t>2</t>
  </si>
  <si>
    <t>113106121R00</t>
  </si>
  <si>
    <t>Rozebrání dlažeb z betonových dlaždic na sucho</t>
  </si>
  <si>
    <t>m2</t>
  </si>
  <si>
    <t>10</t>
  </si>
  <si>
    <t>dlažba před garážemi</t>
  </si>
  <si>
    <t>RTS komentář:</t>
  </si>
  <si>
    <t>Položka není určena pro rozebrání dlažeb uložených do betonového lože a pro rozebrání dlažeb z mozaiky uložených do cementové malty. V položce nejsou zakalkulovány náklady na popř. nutné očištění vybouraných betonových dlaždic.</t>
  </si>
  <si>
    <t>3</t>
  </si>
  <si>
    <t>113109415R00</t>
  </si>
  <si>
    <t>Odstranění podkladu pl.nad 50 m2, beton, tl. 15 cm</t>
  </si>
  <si>
    <t>201</t>
  </si>
  <si>
    <t>beton před garážemi vč. podkladů pod dlažbou</t>
  </si>
  <si>
    <t>Položka je určena i pro odstranění dlažeb uložených do betonového lože a dlažeb z mozaiky uložených do cementové malty nebo podkladu ze zemin stabilizovaných cementem. Pro volbu položky z hlediska množství se uvažuje každá souvisle odstraňovaná plocha krytu nebo podkladu stejného druhu samostatně.Odstraňuje-li se několik vrstev vozovky najednou, jednotlivé vrstvy se oceňují každá samostatně</t>
  </si>
  <si>
    <t>4</t>
  </si>
  <si>
    <t>113107615R00</t>
  </si>
  <si>
    <t>Odstranění podkladu nad 50 m2,kam.drcené tl.15 cm</t>
  </si>
  <si>
    <t>220+24</t>
  </si>
  <si>
    <t>podklad v ploše před garážemi</t>
  </si>
  <si>
    <t>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</t>
  </si>
  <si>
    <t>5</t>
  </si>
  <si>
    <t>113203111R00</t>
  </si>
  <si>
    <t>Vytrhání obrub z dlažebních kostek</t>
  </si>
  <si>
    <t>450*0,5+20</t>
  </si>
  <si>
    <t>řádek z drobné (50% celk. délky) i velké kostky</t>
  </si>
  <si>
    <t>6</t>
  </si>
  <si>
    <t>113151313R00</t>
  </si>
  <si>
    <t>Fréz.živič.krytu nad 500 m2, s překážkami, tl.4 cm</t>
  </si>
  <si>
    <t>12</t>
  </si>
  <si>
    <t>Odkopávky a prokopávky</t>
  </si>
  <si>
    <t>7</t>
  </si>
  <si>
    <t>122301101R00</t>
  </si>
  <si>
    <t>Odkopávky nezapažené v hor. 4 do 100 m3</t>
  </si>
  <si>
    <t>m3</t>
  </si>
  <si>
    <t>12_</t>
  </si>
  <si>
    <t>220*0,25+24,025</t>
  </si>
  <si>
    <t>plocha před garážemi</t>
  </si>
  <si>
    <t>13</t>
  </si>
  <si>
    <t>Hloubené vykopávky</t>
  </si>
  <si>
    <t>139601102R00</t>
  </si>
  <si>
    <t>Ruční výkop jam, rýh a šachet v hornině tř. 3</t>
  </si>
  <si>
    <t>13_</t>
  </si>
  <si>
    <t>1,5*1,5*2,8</t>
  </si>
  <si>
    <t>UV</t>
  </si>
  <si>
    <t>2*1,5*5</t>
  </si>
  <si>
    <t>rýha přípojky</t>
  </si>
  <si>
    <t>16</t>
  </si>
  <si>
    <t>Přemístění výkopku</t>
  </si>
  <si>
    <t>9</t>
  </si>
  <si>
    <t>162701105R00</t>
  </si>
  <si>
    <t>Vodorovné přemístění výkopku z hor.1-4 do 10000 m</t>
  </si>
  <si>
    <t>16_</t>
  </si>
  <si>
    <t>79,025+21,3-18,7348</t>
  </si>
  <si>
    <t>přebytek z výkopu + UV</t>
  </si>
  <si>
    <t>17</t>
  </si>
  <si>
    <t>Konstrukce ze zemin</t>
  </si>
  <si>
    <t>174101101R00</t>
  </si>
  <si>
    <t>Zásyp jam, rýh, šachet se zhutněním</t>
  </si>
  <si>
    <t>17_</t>
  </si>
  <si>
    <t>21,3-0.4*5-3,14*0,3*0,3*2</t>
  </si>
  <si>
    <t>zásyp UV a rýhy</t>
  </si>
  <si>
    <t>Položka obsahuje strojní přemístění materiálu pro zásyp ze vzdálenosti do 10 m od okraje zásypu.</t>
  </si>
  <si>
    <t>27</t>
  </si>
  <si>
    <t>Základy</t>
  </si>
  <si>
    <t>271313511R00</t>
  </si>
  <si>
    <t>Beton podkladní pod základové konstrukce, prostý</t>
  </si>
  <si>
    <t>27_</t>
  </si>
  <si>
    <t>2_</t>
  </si>
  <si>
    <t>3*0,8*0,15</t>
  </si>
  <si>
    <t>přípojka UV</t>
  </si>
  <si>
    <t>Položka je určena pro podkladní beton tl. do 100 mm pod základové patky, desky a pasy. Položka obsahuje náklady na dodávku a uložení betonu do připravené konstrukce. Bednění se oceňuje samostatně.</t>
  </si>
  <si>
    <t>56</t>
  </si>
  <si>
    <t>Podkladní vrstvy komunikací, letišť a ploch</t>
  </si>
  <si>
    <t>566301111R00</t>
  </si>
  <si>
    <t>Úprava krytu kamenivem drceným do 0,06 m3/m2</t>
  </si>
  <si>
    <t>56_</t>
  </si>
  <si>
    <t>5_</t>
  </si>
  <si>
    <t>347</t>
  </si>
  <si>
    <t>vyspravení výtluků v podkladu</t>
  </si>
  <si>
    <t>564861111RT2</t>
  </si>
  <si>
    <t>Podklad ze štěrkodrti po zhutnění tloušťky 20 cm</t>
  </si>
  <si>
    <t>štěrkodrť frakce 0-32 mm</t>
  </si>
  <si>
    <t>57</t>
  </si>
  <si>
    <t>Kryty pozemních komunikací, letišť a ploch z kameniva nebo živičné</t>
  </si>
  <si>
    <t>14</t>
  </si>
  <si>
    <t>573111113R00</t>
  </si>
  <si>
    <t>Postřik infiltrační s posypem, asfalt 1,5 kg/m2</t>
  </si>
  <si>
    <t>57_</t>
  </si>
  <si>
    <t>15</t>
  </si>
  <si>
    <t>573231126R00</t>
  </si>
  <si>
    <t>Postřik spojovací z KAE, množství zbytkového asfaltu 0,6 kg/m2</t>
  </si>
  <si>
    <t>1468</t>
  </si>
  <si>
    <t>577132111RT2</t>
  </si>
  <si>
    <t>Beton asfalt. ACO 11+ obrusný, š.nad 3 m, tl. 4 cm</t>
  </si>
  <si>
    <t>plochy 201-1000 m2</t>
  </si>
  <si>
    <t>58</t>
  </si>
  <si>
    <t>Kryty pozemních komunikací, letišť a ploch z betonu a ostatních hmot</t>
  </si>
  <si>
    <t>581121111R00</t>
  </si>
  <si>
    <t>Kryt cementobeton. komunikací skup.3 a 4 tl. 15 cm</t>
  </si>
  <si>
    <t>58_</t>
  </si>
  <si>
    <t>220</t>
  </si>
  <si>
    <t>Položka není určena pro cementobetonové kryty:  a) vyztužené, které se oceňují podle individuální specifikace,  b) komunikací pro pěší, které se oceňují položkami souboru 581 11-4 Kryt z prostého betonu komunikací pro pěší,  c) letištních ploch, které se oceňují položkami souborů 581 1.-3 a 581 1.-6 Kryt cementobetonový letištních ploch skupiny L. 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</t>
  </si>
  <si>
    <t>59</t>
  </si>
  <si>
    <t>Kryty pozemních komunikací, letišť a ploch dlážděných (předlažby)</t>
  </si>
  <si>
    <t>18</t>
  </si>
  <si>
    <t>591211111R00</t>
  </si>
  <si>
    <t>Kladení dlažby drobné kostky,lože z kamen.tl. 5 cm</t>
  </si>
  <si>
    <t>59_</t>
  </si>
  <si>
    <t>V položce jsou zakalkulovány i náklady na dodání hmot pro lože a na dodání téhož materiálu na výplň spár. V položce nejsou zakalkulovány náklady na dodání dlažebních kostek, které se oceňuje ve specifikaci, ztratné se doporučuje ve výši 2%</t>
  </si>
  <si>
    <t>63</t>
  </si>
  <si>
    <t>Podlahy a podlahové konstrukce</t>
  </si>
  <si>
    <t>19</t>
  </si>
  <si>
    <t>631317105R00</t>
  </si>
  <si>
    <t>Řezání dilatační spáry hl. 0-50 mm, beton prostý</t>
  </si>
  <si>
    <t>63_</t>
  </si>
  <si>
    <t>6_</t>
  </si>
  <si>
    <t>10*3,3</t>
  </si>
  <si>
    <t>83</t>
  </si>
  <si>
    <t>Potrubí z trub kameninových</t>
  </si>
  <si>
    <t>20</t>
  </si>
  <si>
    <t>831312121RT2</t>
  </si>
  <si>
    <t>Montáž trub kameninových, pryž. kroužek, DN 150</t>
  </si>
  <si>
    <t>83_</t>
  </si>
  <si>
    <t>8_</t>
  </si>
  <si>
    <t>včetně dodávky trub kamenin. DN 150 dl. 1000 mm</t>
  </si>
  <si>
    <t>Položka je určena pro montáž potrubí z trub kameninových těsněných pryžovým kroužkem v otevřeném výkopu ve sklonu do 20 %. V položce jsou zakalkulovány i náklady na dodání trub</t>
  </si>
  <si>
    <t>87</t>
  </si>
  <si>
    <t>Potrubí z trub plastických, skleněných a čedičových</t>
  </si>
  <si>
    <t>21</t>
  </si>
  <si>
    <t>877-001VD</t>
  </si>
  <si>
    <t>Napojení přípojky na stávající bet. potrubí/ šachtu, jádrový vývrt</t>
  </si>
  <si>
    <t>kus</t>
  </si>
  <si>
    <t>87_</t>
  </si>
  <si>
    <t>89</t>
  </si>
  <si>
    <t>Ostatní konstrukce a práce na trubním vedení</t>
  </si>
  <si>
    <t>22</t>
  </si>
  <si>
    <t>895941311RT2</t>
  </si>
  <si>
    <t>Zřízení vpusti uliční z dílců typ UVB - 50</t>
  </si>
  <si>
    <t>89_</t>
  </si>
  <si>
    <t>včetně dodávky dílců pro uliční vpusti TBV</t>
  </si>
  <si>
    <t>nová UV</t>
  </si>
  <si>
    <t>Položka je určena pro zřízení vpusti kanalizační uliční z betonových dílců. V položce jsou započteny i náklady na zřízení lože ze štěrkopísku. V položce jsou započteny i náklady na dodání betonových dílců a kameninových oblouků. V položce nejsou započteny náklady na dodání: a) litinové mříže; osazení mříží se oceňuje cenami souboru 89920 Osazení mříží litinových části A 01 tohoto sborníku; dodání mříží se oceňuje ve specifikaci, ztratné se nestanoví b) podkladního prstence; podkladní prstence se oceňují položkami souboru 45238 Podkladní a vyrovnávací konstrukce části A 01 tohoto sborníku.</t>
  </si>
  <si>
    <t>23</t>
  </si>
  <si>
    <t>899211113R00</t>
  </si>
  <si>
    <t>Osazení mříží litinových s rámem do 150 kg</t>
  </si>
  <si>
    <t>stáv mříž s rámem</t>
  </si>
  <si>
    <t>24</t>
  </si>
  <si>
    <t>899623151R00</t>
  </si>
  <si>
    <t>Obetonování potrubí nebo zdiva stok betonem C16/20</t>
  </si>
  <si>
    <t>0,2*3</t>
  </si>
  <si>
    <t>Položka je určena pro obetonování potrubí v otevřeném výkopu, pro práce ve štole se k položce používá příplatek 89962-3192. Obetonování zdiva stok ve štole se oceňuje položkami 35931 Výplň za rubem cihelného zdiva stok části A 03 tohoto sborníku</t>
  </si>
  <si>
    <t>25</t>
  </si>
  <si>
    <t>899431111R00</t>
  </si>
  <si>
    <t>Výšková úprava do 20 cm, zvýšení krytu šoupěte</t>
  </si>
  <si>
    <t>26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</si>
  <si>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</si>
  <si>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</si>
  <si>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</si>
  <si>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</si>
  <si>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919-001 VD</t>
  </si>
  <si>
    <t>Zalití spáry řez. asfaltovou modifikovanou zálivkou, zalití za tepla</t>
  </si>
  <si>
    <t>RTS II / 2018</t>
  </si>
  <si>
    <t>91_</t>
  </si>
  <si>
    <t>9_</t>
  </si>
  <si>
    <t>213*2</t>
  </si>
  <si>
    <t>podél obruby</t>
  </si>
  <si>
    <t>28</t>
  </si>
  <si>
    <t>917931121R00</t>
  </si>
  <si>
    <t>Osazení přídlažby,kostka velká,1 řada, lože C16/20</t>
  </si>
  <si>
    <t>stáv. materiál</t>
  </si>
  <si>
    <t>Osazení přídlažby z kamenných dlažebních kostek o rozměru 150x150x150 mm v jedné řadě do betonového lože tl. 100 mm. Bez dodávky dlažebních kostek.  14.4.2021 Změna obsahu. Z normy odstraněna dodávka dlažby</t>
  </si>
  <si>
    <t>29</t>
  </si>
  <si>
    <t>917431111R00</t>
  </si>
  <si>
    <t>Osaz. stoj. obrub. kam. bez opěry, lože z C 12/15</t>
  </si>
  <si>
    <t>Osazení silničního nebo chodníkového obrubníku kamenného</t>
  </si>
  <si>
    <t>93</t>
  </si>
  <si>
    <t>Různé dokončovací konstrukce a práce inženýrských staveb</t>
  </si>
  <si>
    <t>30</t>
  </si>
  <si>
    <t>931627111R00</t>
  </si>
  <si>
    <t>Úprava dilatační spáry asfaltovou izolač. zálivkou</t>
  </si>
  <si>
    <t>kg</t>
  </si>
  <si>
    <t>93_</t>
  </si>
  <si>
    <t>33</t>
  </si>
  <si>
    <t>960</t>
  </si>
  <si>
    <t xml:space="preserve"> vodních staveb</t>
  </si>
  <si>
    <t>31</t>
  </si>
  <si>
    <t>960-002VD</t>
  </si>
  <si>
    <t>Bourání dešťové vpusti vč, mříže</t>
  </si>
  <si>
    <t>960_</t>
  </si>
  <si>
    <t>97</t>
  </si>
  <si>
    <t>Prorážení otvorů a ostatní bourací práce</t>
  </si>
  <si>
    <t>32</t>
  </si>
  <si>
    <t>979024441R00</t>
  </si>
  <si>
    <t>Očištění vybour. obrubníků všech loží a výplní</t>
  </si>
  <si>
    <t>97_</t>
  </si>
  <si>
    <t>979071112R00</t>
  </si>
  <si>
    <t>Očištění vybour. kostek velkých s výplní MC/živicí</t>
  </si>
  <si>
    <t>20*0,2</t>
  </si>
  <si>
    <t>řádek zh velké kostky 20m</t>
  </si>
  <si>
    <t>34</t>
  </si>
  <si>
    <t>979071122R00</t>
  </si>
  <si>
    <t>Očištění vybour.kostek drobných s výplní MC/živicí</t>
  </si>
  <si>
    <t>450*0,5</t>
  </si>
  <si>
    <t>řádek drobné kostky podél obruby - 70% z délky celkem</t>
  </si>
  <si>
    <t>979</t>
  </si>
  <si>
    <t>doprava a úprava vybouraných hmot</t>
  </si>
  <si>
    <t>35</t>
  </si>
  <si>
    <t>979-02VD</t>
  </si>
  <si>
    <t>Poplatek za skládku živice</t>
  </si>
  <si>
    <t>t</t>
  </si>
  <si>
    <t>979_</t>
  </si>
  <si>
    <t>(1468*0,04)*2,3</t>
  </si>
  <si>
    <t>živice</t>
  </si>
  <si>
    <t>36</t>
  </si>
  <si>
    <t>979-01VD</t>
  </si>
  <si>
    <t>Poplatek za skládku vybouraných hmot a suti</t>
  </si>
  <si>
    <t>10*0,05*2,4</t>
  </si>
  <si>
    <t>dlažba</t>
  </si>
  <si>
    <t>201*0,15*2,4</t>
  </si>
  <si>
    <t>beton</t>
  </si>
  <si>
    <t>244*0,15*2,2</t>
  </si>
  <si>
    <t>štěrk</t>
  </si>
  <si>
    <t>0,5</t>
  </si>
  <si>
    <t>stáv. UV</t>
  </si>
  <si>
    <t>H22</t>
  </si>
  <si>
    <t>Komunikace pozemní a letiště</t>
  </si>
  <si>
    <t>37</t>
  </si>
  <si>
    <t>998225111R00</t>
  </si>
  <si>
    <t>Přesun hmot, pozemní komunikace, kryt živičný</t>
  </si>
  <si>
    <t>H22_</t>
  </si>
  <si>
    <t>S</t>
  </si>
  <si>
    <t>Přesuny sutí</t>
  </si>
  <si>
    <t>38</t>
  </si>
  <si>
    <t>979091211R00</t>
  </si>
  <si>
    <t>Vodorovné přemístění suti do 7 km</t>
  </si>
  <si>
    <t>S_</t>
  </si>
  <si>
    <t>154,58+135,056</t>
  </si>
  <si>
    <t>39</t>
  </si>
  <si>
    <t>979091221R00</t>
  </si>
  <si>
    <t>Vodorovné přemístění suti za každý další 1 km</t>
  </si>
  <si>
    <t>289,636</t>
  </si>
  <si>
    <t>M</t>
  </si>
  <si>
    <t>Ostatní materiál</t>
  </si>
  <si>
    <t>40</t>
  </si>
  <si>
    <t>58380120.A</t>
  </si>
  <si>
    <t>Kostka dlažební žulová štípaná, drobná 80 až 100 mm, třída I</t>
  </si>
  <si>
    <t>0</t>
  </si>
  <si>
    <t>Z99999_</t>
  </si>
  <si>
    <t>Z_</t>
  </si>
  <si>
    <t>Štípané drobné kostky 8/10. Pro úpravu chodníků, parkovacích ploch, silnic s vysokým i nízkým zatížením.  Rozměrová kvalita tř. I - skládá se do řádku. Rozměrová kvalita tř. II - větší rozměrová volnost, skládá se (zatáčí) do oblouku s minimálními spárami.  1 t = 5,0 m</t>
  </si>
  <si>
    <t>Celkem:</t>
  </si>
  <si>
    <t>Poznámka:</t>
  </si>
  <si>
    <t>Výkaz výměr - Jen podskupiny</t>
  </si>
  <si>
    <t>T</t>
  </si>
  <si>
    <t>Krycí list výkazu výměr</t>
  </si>
  <si>
    <t>IČO/DIČ:</t>
  </si>
  <si>
    <t>10854339/CZ10854339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</si>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</sst>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1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10"/>
      <name val="Arial"/>
      <charset val="238"/>
      <i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70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3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6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6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6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1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9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4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129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129:M129" activeCell="A129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28.5703125" customWidth="true"/>
    <col max="4" min="4" style="0" width="35.7109375" customWidth="true"/>
    <col max="5" min="5" style="0" width="4.28515625" customWidth="true"/>
    <col max="6" min="6" style="0" width="12.85546875" customWidth="true"/>
    <col max="7" min="7" style="0" width="12" customWidth="true"/>
    <col max="10" min="8" style="0" width="15.7109375" customWidth="true"/>
    <col max="12" min="11" style="0" width="11.7109375" customWidth="true"/>
    <col max="13" min="13" style="0" width="13.42578125" customWidth="true"/>
    <col max="75" min="25" style="0" width="12.140625" hidden="true"/>
    <col max="76" min="76" style="0" width="177.42578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4</v>
      </c>
      <c r="H2" s="7" t="s">
        <v>5</v>
      </c>
      <c r="I2" s="7" t="s">
        <v>6</v>
      </c>
      <c r="J2" s="4"/>
      <c r="K2" s="4"/>
      <c r="L2" s="4"/>
      <c r="M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0"/>
      <c r="L3" s="10"/>
      <c r="M3" s="12"/>
    </row>
    <row r="4">
      <c r="A4" s="13" t="s">
        <v>7</v>
      </c>
      <c r="B4" s="10"/>
      <c r="C4" s="14" t="s">
        <v>8</v>
      </c>
      <c r="D4" s="10"/>
      <c r="E4" s="10" t="s">
        <v>9</v>
      </c>
      <c r="F4" s="10"/>
      <c r="G4" s="10" t="s">
        <v>4</v>
      </c>
      <c r="H4" s="14" t="s">
        <v>10</v>
      </c>
      <c r="I4" s="14" t="s">
        <v>11</v>
      </c>
      <c r="J4" s="10"/>
      <c r="K4" s="10"/>
      <c r="L4" s="10"/>
      <c r="M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2"/>
    </row>
    <row r="6">
      <c r="A6" s="13" t="s">
        <v>12</v>
      </c>
      <c r="B6" s="10"/>
      <c r="C6" s="14" t="s">
        <v>13</v>
      </c>
      <c r="D6" s="10"/>
      <c r="E6" s="10" t="s">
        <v>14</v>
      </c>
      <c r="F6" s="10"/>
      <c r="G6" s="10" t="s">
        <v>4</v>
      </c>
      <c r="H6" s="14" t="s">
        <v>15</v>
      </c>
      <c r="I6" s="10" t="s">
        <v>16</v>
      </c>
      <c r="J6" s="10"/>
      <c r="K6" s="10"/>
      <c r="L6" s="10"/>
      <c r="M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2"/>
    </row>
    <row r="8">
      <c r="A8" s="13" t="s">
        <v>17</v>
      </c>
      <c r="B8" s="10"/>
      <c r="C8" s="14" t="s">
        <v>4</v>
      </c>
      <c r="D8" s="10"/>
      <c r="E8" s="10" t="s">
        <v>18</v>
      </c>
      <c r="F8" s="10"/>
      <c r="G8" s="10" t="s">
        <v>19</v>
      </c>
      <c r="H8" s="14" t="s">
        <v>20</v>
      </c>
      <c r="I8" s="14" t="s">
        <v>21</v>
      </c>
      <c r="J8" s="10"/>
      <c r="K8" s="10"/>
      <c r="L8" s="10"/>
      <c r="M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</row>
    <row r="10">
      <c r="A10" s="18" t="s">
        <v>22</v>
      </c>
      <c r="B10" s="19" t="s">
        <v>23</v>
      </c>
      <c r="C10" s="20" t="s">
        <v>24</v>
      </c>
      <c r="D10" s="21"/>
      <c r="E10" s="19" t="s">
        <v>25</v>
      </c>
      <c r="F10" s="22" t="s">
        <v>26</v>
      </c>
      <c r="G10" s="23" t="s">
        <v>27</v>
      </c>
      <c r="H10" s="24" t="s">
        <v>28</v>
      </c>
      <c r="I10" s="25"/>
      <c r="J10" s="26"/>
      <c r="K10" s="27" t="s">
        <v>29</v>
      </c>
      <c r="L10" s="28"/>
      <c r="M10" s="29" t="s">
        <v>30</v>
      </c>
      <c r="BK10" s="30" t="s">
        <v>31</v>
      </c>
      <c r="BL10" s="31" t="s">
        <v>32</v>
      </c>
      <c r="BW10" s="31" t="s">
        <v>33</v>
      </c>
    </row>
    <row r="11">
      <c r="A11" s="32" t="s">
        <v>4</v>
      </c>
      <c r="B11" s="33" t="s">
        <v>4</v>
      </c>
      <c r="C11" s="34" t="s">
        <v>34</v>
      </c>
      <c r="D11" s="35"/>
      <c r="E11" s="33" t="s">
        <v>4</v>
      </c>
      <c r="F11" s="33" t="s">
        <v>4</v>
      </c>
      <c r="G11" s="36" t="s">
        <v>35</v>
      </c>
      <c r="H11" s="37" t="s">
        <v>36</v>
      </c>
      <c r="I11" s="38" t="s">
        <v>37</v>
      </c>
      <c r="J11" s="39" t="s">
        <v>38</v>
      </c>
      <c r="K11" s="40" t="s">
        <v>39</v>
      </c>
      <c r="L11" s="41" t="s">
        <v>38</v>
      </c>
      <c r="M11" s="42" t="s">
        <v>40</v>
      </c>
      <c r="Z11" s="30" t="s">
        <v>41</v>
      </c>
      <c r="AA11" s="30" t="s">
        <v>42</v>
      </c>
      <c r="AB11" s="30" t="s">
        <v>43</v>
      </c>
      <c r="AC11" s="30" t="s">
        <v>44</v>
      </c>
      <c r="AD11" s="30" t="s">
        <v>45</v>
      </c>
      <c r="AE11" s="30" t="s">
        <v>46</v>
      </c>
      <c r="AF11" s="30" t="s">
        <v>47</v>
      </c>
      <c r="AG11" s="30" t="s">
        <v>48</v>
      </c>
      <c r="AH11" s="30" t="s">
        <v>49</v>
      </c>
      <c r="BH11" s="30" t="s">
        <v>50</v>
      </c>
      <c r="BI11" s="30" t="s">
        <v>51</v>
      </c>
      <c r="BJ11" s="30" t="s">
        <v>52</v>
      </c>
    </row>
    <row r="12">
      <c r="A12" s="43" t="s">
        <v>53</v>
      </c>
      <c r="B12" s="44" t="s">
        <v>54</v>
      </c>
      <c r="C12" s="45" t="s">
        <v>55</v>
      </c>
      <c r="D12" s="44"/>
      <c r="E12" s="46" t="s">
        <v>4</v>
      </c>
      <c r="F12" s="46" t="s">
        <v>4</v>
      </c>
      <c r="G12" s="46" t="s">
        <v>4</v>
      </c>
      <c r="H12" s="47">
        <f>SUM(H13:H26)</f>
      </c>
      <c r="I12" s="47">
        <f>SUM(I13:I26)</f>
      </c>
      <c r="J12" s="47">
        <f>SUM(J13:J26)</f>
      </c>
      <c r="K12" s="48" t="s">
        <v>53</v>
      </c>
      <c r="L12" s="47">
        <f>SUM(L13:L26)</f>
      </c>
      <c r="M12" s="49" t="s">
        <v>53</v>
      </c>
      <c r="AI12" s="30" t="s">
        <v>53</v>
      </c>
      <c r="AS12" s="2">
        <f>SUM(AJ13:AJ26)</f>
      </c>
      <c r="AT12" s="2">
        <f>SUM(AK13:AK26)</f>
      </c>
      <c r="AU12" s="2">
        <f>SUM(AL13:AL26)</f>
      </c>
    </row>
    <row r="13">
      <c r="A13" s="9" t="s">
        <v>56</v>
      </c>
      <c r="B13" s="10" t="s">
        <v>57</v>
      </c>
      <c r="C13" s="14" t="s">
        <v>58</v>
      </c>
      <c r="D13" s="10"/>
      <c r="E13" s="10" t="s">
        <v>59</v>
      </c>
      <c r="F13" s="50" t="n">
        <v>8</v>
      </c>
      <c r="G13" s="50" t="n">
        <v>0</v>
      </c>
      <c r="H13" s="50">
        <f>ROUND(F13*AO13,2)</f>
      </c>
      <c r="I13" s="50">
        <f>ROUND(F13*AP13,2)</f>
      </c>
      <c r="J13" s="50">
        <f>ROUND(F13*G13,2)</f>
      </c>
      <c r="K13" s="50" t="n">
        <v>0.27</v>
      </c>
      <c r="L13" s="50">
        <f>F13*K13</f>
      </c>
      <c r="M13" s="51" t="s">
        <v>60</v>
      </c>
      <c r="Z13" s="50">
        <f>ROUND(IF(AQ13="5",BJ13,0),2)</f>
      </c>
      <c r="AB13" s="50">
        <f>ROUND(IF(AQ13="1",BH13,0),2)</f>
      </c>
      <c r="AC13" s="50">
        <f>ROUND(IF(AQ13="1",BI13,0),2)</f>
      </c>
      <c r="AD13" s="50">
        <f>ROUND(IF(AQ13="7",BH13,0),2)</f>
      </c>
      <c r="AE13" s="50">
        <f>ROUND(IF(AQ13="7",BI13,0),2)</f>
      </c>
      <c r="AF13" s="50">
        <f>ROUND(IF(AQ13="2",BH13,0),2)</f>
      </c>
      <c r="AG13" s="50">
        <f>ROUND(IF(AQ13="2",BI13,0),2)</f>
      </c>
      <c r="AH13" s="50">
        <f>ROUND(IF(AQ13="0",BJ13,0),2)</f>
      </c>
      <c r="AI13" s="30" t="s">
        <v>53</v>
      </c>
      <c r="AJ13" s="50">
        <f>IF(AN13=0,J13,0)</f>
      </c>
      <c r="AK13" s="50">
        <f>IF(AN13=12,J13,0)</f>
      </c>
      <c r="AL13" s="50">
        <f>IF(AN13=21,J13,0)</f>
      </c>
      <c r="AN13" s="50" t="n">
        <v>12</v>
      </c>
      <c r="AO13" s="50">
        <f>G13*0</f>
      </c>
      <c r="AP13" s="50">
        <f>G13*(1-0)</f>
      </c>
      <c r="AQ13" s="52" t="s">
        <v>56</v>
      </c>
      <c r="AV13" s="50">
        <f>ROUND(AW13+AX13,2)</f>
      </c>
      <c r="AW13" s="50">
        <f>ROUND(F13*AO13,2)</f>
      </c>
      <c r="AX13" s="50">
        <f>ROUND(F13*AP13,2)</f>
      </c>
      <c r="AY13" s="52" t="s">
        <v>61</v>
      </c>
      <c r="AZ13" s="52" t="s">
        <v>62</v>
      </c>
      <c r="BA13" s="30" t="s">
        <v>63</v>
      </c>
      <c r="BC13" s="50">
        <f>AW13+AX13</f>
      </c>
      <c r="BD13" s="50">
        <f>G13/(100-BE13)*100</f>
      </c>
      <c r="BE13" s="50" t="n">
        <v>0</v>
      </c>
      <c r="BF13" s="50">
        <f>L13</f>
      </c>
      <c r="BH13" s="50">
        <f>F13*AO13</f>
      </c>
      <c r="BI13" s="50">
        <f>F13*AP13</f>
      </c>
      <c r="BJ13" s="50">
        <f>F13*G13</f>
      </c>
      <c r="BK13" s="50"/>
      <c r="BL13" s="50" t="n">
        <v>11</v>
      </c>
      <c r="BW13" s="50" t="n">
        <v>12</v>
      </c>
      <c r="BX13" s="14" t="s">
        <v>58</v>
      </c>
    </row>
    <row r="14">
      <c r="A14" s="53"/>
      <c r="C14" s="54" t="s">
        <v>64</v>
      </c>
      <c r="D14" s="54" t="s">
        <v>65</v>
      </c>
      <c r="F14" s="55" t="n">
        <v>8</v>
      </c>
      <c r="M14" s="56"/>
    </row>
    <row r="15">
      <c r="A15" s="9" t="s">
        <v>66</v>
      </c>
      <c r="B15" s="10" t="s">
        <v>67</v>
      </c>
      <c r="C15" s="14" t="s">
        <v>68</v>
      </c>
      <c r="D15" s="10"/>
      <c r="E15" s="10" t="s">
        <v>69</v>
      </c>
      <c r="F15" s="50" t="n">
        <v>10</v>
      </c>
      <c r="G15" s="50" t="n">
        <v>0</v>
      </c>
      <c r="H15" s="50">
        <f>ROUND(F15*AO15,2)</f>
      </c>
      <c r="I15" s="50">
        <f>ROUND(F15*AP15,2)</f>
      </c>
      <c r="J15" s="50">
        <f>ROUND(F15*G15,2)</f>
      </c>
      <c r="K15" s="50" t="n">
        <v>0.138</v>
      </c>
      <c r="L15" s="50">
        <f>F15*K15</f>
      </c>
      <c r="M15" s="51" t="s">
        <v>60</v>
      </c>
      <c r="Z15" s="50">
        <f>ROUND(IF(AQ15="5",BJ15,0),2)</f>
      </c>
      <c r="AB15" s="50">
        <f>ROUND(IF(AQ15="1",BH15,0),2)</f>
      </c>
      <c r="AC15" s="50">
        <f>ROUND(IF(AQ15="1",BI15,0),2)</f>
      </c>
      <c r="AD15" s="50">
        <f>ROUND(IF(AQ15="7",BH15,0),2)</f>
      </c>
      <c r="AE15" s="50">
        <f>ROUND(IF(AQ15="7",BI15,0),2)</f>
      </c>
      <c r="AF15" s="50">
        <f>ROUND(IF(AQ15="2",BH15,0),2)</f>
      </c>
      <c r="AG15" s="50">
        <f>ROUND(IF(AQ15="2",BI15,0),2)</f>
      </c>
      <c r="AH15" s="50">
        <f>ROUND(IF(AQ15="0",BJ15,0),2)</f>
      </c>
      <c r="AI15" s="30" t="s">
        <v>53</v>
      </c>
      <c r="AJ15" s="50">
        <f>IF(AN15=0,J15,0)</f>
      </c>
      <c r="AK15" s="50">
        <f>IF(AN15=12,J15,0)</f>
      </c>
      <c r="AL15" s="50">
        <f>IF(AN15=21,J15,0)</f>
      </c>
      <c r="AN15" s="50" t="n">
        <v>12</v>
      </c>
      <c r="AO15" s="50">
        <f>G15*0</f>
      </c>
      <c r="AP15" s="50">
        <f>G15*(1-0)</f>
      </c>
      <c r="AQ15" s="52" t="s">
        <v>56</v>
      </c>
      <c r="AV15" s="50">
        <f>ROUND(AW15+AX15,2)</f>
      </c>
      <c r="AW15" s="50">
        <f>ROUND(F15*AO15,2)</f>
      </c>
      <c r="AX15" s="50">
        <f>ROUND(F15*AP15,2)</f>
      </c>
      <c r="AY15" s="52" t="s">
        <v>61</v>
      </c>
      <c r="AZ15" s="52" t="s">
        <v>62</v>
      </c>
      <c r="BA15" s="30" t="s">
        <v>63</v>
      </c>
      <c r="BC15" s="50">
        <f>AW15+AX15</f>
      </c>
      <c r="BD15" s="50">
        <f>G15/(100-BE15)*100</f>
      </c>
      <c r="BE15" s="50" t="n">
        <v>0</v>
      </c>
      <c r="BF15" s="50">
        <f>L15</f>
      </c>
      <c r="BH15" s="50">
        <f>F15*AO15</f>
      </c>
      <c r="BI15" s="50">
        <f>F15*AP15</f>
      </c>
      <c r="BJ15" s="50">
        <f>F15*G15</f>
      </c>
      <c r="BK15" s="50"/>
      <c r="BL15" s="50" t="n">
        <v>11</v>
      </c>
      <c r="BW15" s="50" t="n">
        <v>12</v>
      </c>
      <c r="BX15" s="14" t="s">
        <v>68</v>
      </c>
    </row>
    <row r="16">
      <c r="A16" s="53"/>
      <c r="C16" s="54" t="s">
        <v>70</v>
      </c>
      <c r="D16" s="54" t="s">
        <v>71</v>
      </c>
      <c r="F16" s="55" t="n">
        <v>10</v>
      </c>
      <c r="M16" s="56"/>
    </row>
    <row r="17" ht="24.75">
      <c r="A17" s="53"/>
      <c r="B17" s="57" t="s">
        <v>72</v>
      </c>
      <c r="C17" s="58" t="s">
        <v>73</v>
      </c>
      <c r="D17" s="54"/>
      <c r="E17" s="54"/>
      <c r="F17" s="54"/>
      <c r="G17" s="54"/>
      <c r="H17" s="54"/>
      <c r="I17" s="54"/>
      <c r="J17" s="54"/>
      <c r="K17" s="54"/>
      <c r="L17" s="54"/>
      <c r="M17" s="59"/>
      <c r="BX17" s="58" t="s">
        <v>73</v>
      </c>
    </row>
    <row r="18">
      <c r="A18" s="9" t="s">
        <v>74</v>
      </c>
      <c r="B18" s="10" t="s">
        <v>75</v>
      </c>
      <c r="C18" s="14" t="s">
        <v>76</v>
      </c>
      <c r="D18" s="10"/>
      <c r="E18" s="10" t="s">
        <v>69</v>
      </c>
      <c r="F18" s="50" t="n">
        <v>201</v>
      </c>
      <c r="G18" s="50" t="n">
        <v>0</v>
      </c>
      <c r="H18" s="50">
        <f>ROUND(F18*AO18,2)</f>
      </c>
      <c r="I18" s="50">
        <f>ROUND(F18*AP18,2)</f>
      </c>
      <c r="J18" s="50">
        <f>ROUND(F18*G18,2)</f>
      </c>
      <c r="K18" s="50" t="n">
        <v>0.36</v>
      </c>
      <c r="L18" s="50">
        <f>F18*K18</f>
      </c>
      <c r="M18" s="51" t="s">
        <v>60</v>
      </c>
      <c r="Z18" s="50">
        <f>ROUND(IF(AQ18="5",BJ18,0),2)</f>
      </c>
      <c r="AB18" s="50">
        <f>ROUND(IF(AQ18="1",BH18,0),2)</f>
      </c>
      <c r="AC18" s="50">
        <f>ROUND(IF(AQ18="1",BI18,0),2)</f>
      </c>
      <c r="AD18" s="50">
        <f>ROUND(IF(AQ18="7",BH18,0),2)</f>
      </c>
      <c r="AE18" s="50">
        <f>ROUND(IF(AQ18="7",BI18,0),2)</f>
      </c>
      <c r="AF18" s="50">
        <f>ROUND(IF(AQ18="2",BH18,0),2)</f>
      </c>
      <c r="AG18" s="50">
        <f>ROUND(IF(AQ18="2",BI18,0),2)</f>
      </c>
      <c r="AH18" s="50">
        <f>ROUND(IF(AQ18="0",BJ18,0),2)</f>
      </c>
      <c r="AI18" s="30" t="s">
        <v>53</v>
      </c>
      <c r="AJ18" s="50">
        <f>IF(AN18=0,J18,0)</f>
      </c>
      <c r="AK18" s="50">
        <f>IF(AN18=12,J18,0)</f>
      </c>
      <c r="AL18" s="50">
        <f>IF(AN18=21,J18,0)</f>
      </c>
      <c r="AN18" s="50" t="n">
        <v>12</v>
      </c>
      <c r="AO18" s="50">
        <f>G18*0</f>
      </c>
      <c r="AP18" s="50">
        <f>G18*(1-0)</f>
      </c>
      <c r="AQ18" s="52" t="s">
        <v>56</v>
      </c>
      <c r="AV18" s="50">
        <f>ROUND(AW18+AX18,2)</f>
      </c>
      <c r="AW18" s="50">
        <f>ROUND(F18*AO18,2)</f>
      </c>
      <c r="AX18" s="50">
        <f>ROUND(F18*AP18,2)</f>
      </c>
      <c r="AY18" s="52" t="s">
        <v>61</v>
      </c>
      <c r="AZ18" s="52" t="s">
        <v>62</v>
      </c>
      <c r="BA18" s="30" t="s">
        <v>63</v>
      </c>
      <c r="BC18" s="50">
        <f>AW18+AX18</f>
      </c>
      <c r="BD18" s="50">
        <f>G18/(100-BE18)*100</f>
      </c>
      <c r="BE18" s="50" t="n">
        <v>0</v>
      </c>
      <c r="BF18" s="50">
        <f>L18</f>
      </c>
      <c r="BH18" s="50">
        <f>F18*AO18</f>
      </c>
      <c r="BI18" s="50">
        <f>F18*AP18</f>
      </c>
      <c r="BJ18" s="50">
        <f>F18*G18</f>
      </c>
      <c r="BK18" s="50"/>
      <c r="BL18" s="50" t="n">
        <v>11</v>
      </c>
      <c r="BW18" s="50" t="n">
        <v>12</v>
      </c>
      <c r="BX18" s="14" t="s">
        <v>76</v>
      </c>
    </row>
    <row r="19">
      <c r="A19" s="53"/>
      <c r="C19" s="54" t="s">
        <v>77</v>
      </c>
      <c r="D19" s="54" t="s">
        <v>78</v>
      </c>
      <c r="F19" s="55" t="n">
        <v>201</v>
      </c>
      <c r="M19" s="56"/>
    </row>
    <row r="20" ht="24.75">
      <c r="A20" s="53"/>
      <c r="B20" s="57" t="s">
        <v>72</v>
      </c>
      <c r="C20" s="58" t="s">
        <v>79</v>
      </c>
      <c r="D20" s="54"/>
      <c r="E20" s="54"/>
      <c r="F20" s="54"/>
      <c r="G20" s="54"/>
      <c r="H20" s="54"/>
      <c r="I20" s="54"/>
      <c r="J20" s="54"/>
      <c r="K20" s="54"/>
      <c r="L20" s="54"/>
      <c r="M20" s="59"/>
      <c r="BX20" s="58" t="s">
        <v>79</v>
      </c>
    </row>
    <row r="21">
      <c r="A21" s="9" t="s">
        <v>80</v>
      </c>
      <c r="B21" s="10" t="s">
        <v>81</v>
      </c>
      <c r="C21" s="14" t="s">
        <v>82</v>
      </c>
      <c r="D21" s="10"/>
      <c r="E21" s="10" t="s">
        <v>69</v>
      </c>
      <c r="F21" s="50" t="n">
        <v>244</v>
      </c>
      <c r="G21" s="50" t="n">
        <v>0</v>
      </c>
      <c r="H21" s="50">
        <f>ROUND(F21*AO21,2)</f>
      </c>
      <c r="I21" s="50">
        <f>ROUND(F21*AP21,2)</f>
      </c>
      <c r="J21" s="50">
        <f>ROUND(F21*G21,2)</f>
      </c>
      <c r="K21" s="50" t="n">
        <v>0.33</v>
      </c>
      <c r="L21" s="50">
        <f>F21*K21</f>
      </c>
      <c r="M21" s="51" t="s">
        <v>60</v>
      </c>
      <c r="Z21" s="50">
        <f>ROUND(IF(AQ21="5",BJ21,0),2)</f>
      </c>
      <c r="AB21" s="50">
        <f>ROUND(IF(AQ21="1",BH21,0),2)</f>
      </c>
      <c r="AC21" s="50">
        <f>ROUND(IF(AQ21="1",BI21,0),2)</f>
      </c>
      <c r="AD21" s="50">
        <f>ROUND(IF(AQ21="7",BH21,0),2)</f>
      </c>
      <c r="AE21" s="50">
        <f>ROUND(IF(AQ21="7",BI21,0),2)</f>
      </c>
      <c r="AF21" s="50">
        <f>ROUND(IF(AQ21="2",BH21,0),2)</f>
      </c>
      <c r="AG21" s="50">
        <f>ROUND(IF(AQ21="2",BI21,0),2)</f>
      </c>
      <c r="AH21" s="50">
        <f>ROUND(IF(AQ21="0",BJ21,0),2)</f>
      </c>
      <c r="AI21" s="30" t="s">
        <v>53</v>
      </c>
      <c r="AJ21" s="50">
        <f>IF(AN21=0,J21,0)</f>
      </c>
      <c r="AK21" s="50">
        <f>IF(AN21=12,J21,0)</f>
      </c>
      <c r="AL21" s="50">
        <f>IF(AN21=21,J21,0)</f>
      </c>
      <c r="AN21" s="50" t="n">
        <v>12</v>
      </c>
      <c r="AO21" s="50">
        <f>G21*0</f>
      </c>
      <c r="AP21" s="50">
        <f>G21*(1-0)</f>
      </c>
      <c r="AQ21" s="52" t="s">
        <v>56</v>
      </c>
      <c r="AV21" s="50">
        <f>ROUND(AW21+AX21,2)</f>
      </c>
      <c r="AW21" s="50">
        <f>ROUND(F21*AO21,2)</f>
      </c>
      <c r="AX21" s="50">
        <f>ROUND(F21*AP21,2)</f>
      </c>
      <c r="AY21" s="52" t="s">
        <v>61</v>
      </c>
      <c r="AZ21" s="52" t="s">
        <v>62</v>
      </c>
      <c r="BA21" s="30" t="s">
        <v>63</v>
      </c>
      <c r="BC21" s="50">
        <f>AW21+AX21</f>
      </c>
      <c r="BD21" s="50">
        <f>G21/(100-BE21)*100</f>
      </c>
      <c r="BE21" s="50" t="n">
        <v>0</v>
      </c>
      <c r="BF21" s="50">
        <f>L21</f>
      </c>
      <c r="BH21" s="50">
        <f>F21*AO21</f>
      </c>
      <c r="BI21" s="50">
        <f>F21*AP21</f>
      </c>
      <c r="BJ21" s="50">
        <f>F21*G21</f>
      </c>
      <c r="BK21" s="50"/>
      <c r="BL21" s="50" t="n">
        <v>11</v>
      </c>
      <c r="BW21" s="50" t="n">
        <v>12</v>
      </c>
      <c r="BX21" s="14" t="s">
        <v>82</v>
      </c>
    </row>
    <row r="22">
      <c r="A22" s="53"/>
      <c r="C22" s="54" t="s">
        <v>83</v>
      </c>
      <c r="D22" s="54" t="s">
        <v>84</v>
      </c>
      <c r="F22" s="55" t="n">
        <v>244</v>
      </c>
      <c r="M22" s="56"/>
    </row>
    <row r="23" ht="24.75">
      <c r="A23" s="53"/>
      <c r="B23" s="57" t="s">
        <v>72</v>
      </c>
      <c r="C23" s="58" t="s">
        <v>85</v>
      </c>
      <c r="D23" s="54"/>
      <c r="E23" s="54"/>
      <c r="F23" s="54"/>
      <c r="G23" s="54"/>
      <c r="H23" s="54"/>
      <c r="I23" s="54"/>
      <c r="J23" s="54"/>
      <c r="K23" s="54"/>
      <c r="L23" s="54"/>
      <c r="M23" s="59"/>
      <c r="BX23" s="58" t="s">
        <v>85</v>
      </c>
    </row>
    <row r="24">
      <c r="A24" s="9" t="s">
        <v>86</v>
      </c>
      <c r="B24" s="10" t="s">
        <v>87</v>
      </c>
      <c r="C24" s="14" t="s">
        <v>88</v>
      </c>
      <c r="D24" s="10"/>
      <c r="E24" s="10" t="s">
        <v>59</v>
      </c>
      <c r="F24" s="50" t="n">
        <v>245</v>
      </c>
      <c r="G24" s="50" t="n">
        <v>0</v>
      </c>
      <c r="H24" s="50">
        <f>ROUND(F24*AO24,2)</f>
      </c>
      <c r="I24" s="50">
        <f>ROUND(F24*AP24,2)</f>
      </c>
      <c r="J24" s="50">
        <f>ROUND(F24*G24,2)</f>
      </c>
      <c r="K24" s="50" t="n">
        <v>0.115</v>
      </c>
      <c r="L24" s="50">
        <f>F24*K24</f>
      </c>
      <c r="M24" s="51" t="s">
        <v>60</v>
      </c>
      <c r="Z24" s="50">
        <f>ROUND(IF(AQ24="5",BJ24,0),2)</f>
      </c>
      <c r="AB24" s="50">
        <f>ROUND(IF(AQ24="1",BH24,0),2)</f>
      </c>
      <c r="AC24" s="50">
        <f>ROUND(IF(AQ24="1",BI24,0),2)</f>
      </c>
      <c r="AD24" s="50">
        <f>ROUND(IF(AQ24="7",BH24,0),2)</f>
      </c>
      <c r="AE24" s="50">
        <f>ROUND(IF(AQ24="7",BI24,0),2)</f>
      </c>
      <c r="AF24" s="50">
        <f>ROUND(IF(AQ24="2",BH24,0),2)</f>
      </c>
      <c r="AG24" s="50">
        <f>ROUND(IF(AQ24="2",BI24,0),2)</f>
      </c>
      <c r="AH24" s="50">
        <f>ROUND(IF(AQ24="0",BJ24,0),2)</f>
      </c>
      <c r="AI24" s="30" t="s">
        <v>53</v>
      </c>
      <c r="AJ24" s="50">
        <f>IF(AN24=0,J24,0)</f>
      </c>
      <c r="AK24" s="50">
        <f>IF(AN24=12,J24,0)</f>
      </c>
      <c r="AL24" s="50">
        <f>IF(AN24=21,J24,0)</f>
      </c>
      <c r="AN24" s="50" t="n">
        <v>12</v>
      </c>
      <c r="AO24" s="50">
        <f>G24*0</f>
      </c>
      <c r="AP24" s="50">
        <f>G24*(1-0)</f>
      </c>
      <c r="AQ24" s="52" t="s">
        <v>56</v>
      </c>
      <c r="AV24" s="50">
        <f>ROUND(AW24+AX24,2)</f>
      </c>
      <c r="AW24" s="50">
        <f>ROUND(F24*AO24,2)</f>
      </c>
      <c r="AX24" s="50">
        <f>ROUND(F24*AP24,2)</f>
      </c>
      <c r="AY24" s="52" t="s">
        <v>61</v>
      </c>
      <c r="AZ24" s="52" t="s">
        <v>62</v>
      </c>
      <c r="BA24" s="30" t="s">
        <v>63</v>
      </c>
      <c r="BC24" s="50">
        <f>AW24+AX24</f>
      </c>
      <c r="BD24" s="50">
        <f>G24/(100-BE24)*100</f>
      </c>
      <c r="BE24" s="50" t="n">
        <v>0</v>
      </c>
      <c r="BF24" s="50">
        <f>L24</f>
      </c>
      <c r="BH24" s="50">
        <f>F24*AO24</f>
      </c>
      <c r="BI24" s="50">
        <f>F24*AP24</f>
      </c>
      <c r="BJ24" s="50">
        <f>F24*G24</f>
      </c>
      <c r="BK24" s="50"/>
      <c r="BL24" s="50" t="n">
        <v>11</v>
      </c>
      <c r="BW24" s="50" t="n">
        <v>12</v>
      </c>
      <c r="BX24" s="14" t="s">
        <v>88</v>
      </c>
    </row>
    <row r="25">
      <c r="A25" s="53"/>
      <c r="C25" s="54" t="s">
        <v>89</v>
      </c>
      <c r="D25" s="54" t="s">
        <v>90</v>
      </c>
      <c r="F25" s="55" t="n">
        <v>245</v>
      </c>
      <c r="M25" s="56"/>
    </row>
    <row r="26">
      <c r="A26" s="9" t="s">
        <v>91</v>
      </c>
      <c r="B26" s="10" t="s">
        <v>92</v>
      </c>
      <c r="C26" s="14" t="s">
        <v>93</v>
      </c>
      <c r="D26" s="10"/>
      <c r="E26" s="10" t="s">
        <v>69</v>
      </c>
      <c r="F26" s="50" t="n">
        <v>1468</v>
      </c>
      <c r="G26" s="50" t="n">
        <v>0</v>
      </c>
      <c r="H26" s="50">
        <f>ROUND(F26*AO26,2)</f>
      </c>
      <c r="I26" s="50">
        <f>ROUND(F26*AP26,2)</f>
      </c>
      <c r="J26" s="50">
        <f>ROUND(F26*G26,2)</f>
      </c>
      <c r="K26" s="50" t="n">
        <v>0.088</v>
      </c>
      <c r="L26" s="50">
        <f>F26*K26</f>
      </c>
      <c r="M26" s="51" t="s">
        <v>60</v>
      </c>
      <c r="Z26" s="50">
        <f>ROUND(IF(AQ26="5",BJ26,0),2)</f>
      </c>
      <c r="AB26" s="50">
        <f>ROUND(IF(AQ26="1",BH26,0),2)</f>
      </c>
      <c r="AC26" s="50">
        <f>ROUND(IF(AQ26="1",BI26,0),2)</f>
      </c>
      <c r="AD26" s="50">
        <f>ROUND(IF(AQ26="7",BH26,0),2)</f>
      </c>
      <c r="AE26" s="50">
        <f>ROUND(IF(AQ26="7",BI26,0),2)</f>
      </c>
      <c r="AF26" s="50">
        <f>ROUND(IF(AQ26="2",BH26,0),2)</f>
      </c>
      <c r="AG26" s="50">
        <f>ROUND(IF(AQ26="2",BI26,0),2)</f>
      </c>
      <c r="AH26" s="50">
        <f>ROUND(IF(AQ26="0",BJ26,0),2)</f>
      </c>
      <c r="AI26" s="30" t="s">
        <v>53</v>
      </c>
      <c r="AJ26" s="50">
        <f>IF(AN26=0,J26,0)</f>
      </c>
      <c r="AK26" s="50">
        <f>IF(AN26=12,J26,0)</f>
      </c>
      <c r="AL26" s="50">
        <f>IF(AN26=21,J26,0)</f>
      </c>
      <c r="AN26" s="50" t="n">
        <v>12</v>
      </c>
      <c r="AO26" s="50">
        <f>G26*0</f>
      </c>
      <c r="AP26" s="50">
        <f>G26*(1-0)</f>
      </c>
      <c r="AQ26" s="52" t="s">
        <v>56</v>
      </c>
      <c r="AV26" s="50">
        <f>ROUND(AW26+AX26,2)</f>
      </c>
      <c r="AW26" s="50">
        <f>ROUND(F26*AO26,2)</f>
      </c>
      <c r="AX26" s="50">
        <f>ROUND(F26*AP26,2)</f>
      </c>
      <c r="AY26" s="52" t="s">
        <v>61</v>
      </c>
      <c r="AZ26" s="52" t="s">
        <v>62</v>
      </c>
      <c r="BA26" s="30" t="s">
        <v>63</v>
      </c>
      <c r="BC26" s="50">
        <f>AW26+AX26</f>
      </c>
      <c r="BD26" s="50">
        <f>G26/(100-BE26)*100</f>
      </c>
      <c r="BE26" s="50" t="n">
        <v>0</v>
      </c>
      <c r="BF26" s="50">
        <f>L26</f>
      </c>
      <c r="BH26" s="50">
        <f>F26*AO26</f>
      </c>
      <c r="BI26" s="50">
        <f>F26*AP26</f>
      </c>
      <c r="BJ26" s="50">
        <f>F26*G26</f>
      </c>
      <c r="BK26" s="50"/>
      <c r="BL26" s="50" t="n">
        <v>11</v>
      </c>
      <c r="BW26" s="50" t="n">
        <v>12</v>
      </c>
      <c r="BX26" s="14" t="s">
        <v>93</v>
      </c>
    </row>
    <row r="27">
      <c r="A27" s="60" t="s">
        <v>53</v>
      </c>
      <c r="B27" s="61" t="s">
        <v>94</v>
      </c>
      <c r="C27" s="62" t="s">
        <v>95</v>
      </c>
      <c r="D27" s="61"/>
      <c r="E27" s="63" t="s">
        <v>4</v>
      </c>
      <c r="F27" s="63" t="s">
        <v>4</v>
      </c>
      <c r="G27" s="63" t="s">
        <v>4</v>
      </c>
      <c r="H27" s="2">
        <f>SUM(H28:H28)</f>
      </c>
      <c r="I27" s="2">
        <f>SUM(I28:I28)</f>
      </c>
      <c r="J27" s="2">
        <f>SUM(J28:J28)</f>
      </c>
      <c r="K27" s="30" t="s">
        <v>53</v>
      </c>
      <c r="L27" s="2">
        <f>SUM(L28:L28)</f>
      </c>
      <c r="M27" s="64" t="s">
        <v>53</v>
      </c>
      <c r="AI27" s="30" t="s">
        <v>53</v>
      </c>
      <c r="AS27" s="2">
        <f>SUM(AJ28:AJ28)</f>
      </c>
      <c r="AT27" s="2">
        <f>SUM(AK28:AK28)</f>
      </c>
      <c r="AU27" s="2">
        <f>SUM(AL28:AL28)</f>
      </c>
    </row>
    <row r="28">
      <c r="A28" s="9" t="s">
        <v>96</v>
      </c>
      <c r="B28" s="10" t="s">
        <v>97</v>
      </c>
      <c r="C28" s="14" t="s">
        <v>98</v>
      </c>
      <c r="D28" s="10"/>
      <c r="E28" s="10" t="s">
        <v>99</v>
      </c>
      <c r="F28" s="50" t="n">
        <v>79.025</v>
      </c>
      <c r="G28" s="50" t="n">
        <v>0</v>
      </c>
      <c r="H28" s="50">
        <f>ROUND(F28*AO28,2)</f>
      </c>
      <c r="I28" s="50">
        <f>ROUND(F28*AP28,2)</f>
      </c>
      <c r="J28" s="50">
        <f>ROUND(F28*G28,2)</f>
      </c>
      <c r="K28" s="50" t="n">
        <v>0</v>
      </c>
      <c r="L28" s="50">
        <f>F28*K28</f>
      </c>
      <c r="M28" s="51" t="s">
        <v>60</v>
      </c>
      <c r="Z28" s="50">
        <f>ROUND(IF(AQ28="5",BJ28,0),2)</f>
      </c>
      <c r="AB28" s="50">
        <f>ROUND(IF(AQ28="1",BH28,0),2)</f>
      </c>
      <c r="AC28" s="50">
        <f>ROUND(IF(AQ28="1",BI28,0),2)</f>
      </c>
      <c r="AD28" s="50">
        <f>ROUND(IF(AQ28="7",BH28,0),2)</f>
      </c>
      <c r="AE28" s="50">
        <f>ROUND(IF(AQ28="7",BI28,0),2)</f>
      </c>
      <c r="AF28" s="50">
        <f>ROUND(IF(AQ28="2",BH28,0),2)</f>
      </c>
      <c r="AG28" s="50">
        <f>ROUND(IF(AQ28="2",BI28,0),2)</f>
      </c>
      <c r="AH28" s="50">
        <f>ROUND(IF(AQ28="0",BJ28,0),2)</f>
      </c>
      <c r="AI28" s="30" t="s">
        <v>53</v>
      </c>
      <c r="AJ28" s="50">
        <f>IF(AN28=0,J28,0)</f>
      </c>
      <c r="AK28" s="50">
        <f>IF(AN28=12,J28,0)</f>
      </c>
      <c r="AL28" s="50">
        <f>IF(AN28=21,J28,0)</f>
      </c>
      <c r="AN28" s="50" t="n">
        <v>12</v>
      </c>
      <c r="AO28" s="50">
        <f>G28*0</f>
      </c>
      <c r="AP28" s="50">
        <f>G28*(1-0)</f>
      </c>
      <c r="AQ28" s="52" t="s">
        <v>56</v>
      </c>
      <c r="AV28" s="50">
        <f>ROUND(AW28+AX28,2)</f>
      </c>
      <c r="AW28" s="50">
        <f>ROUND(F28*AO28,2)</f>
      </c>
      <c r="AX28" s="50">
        <f>ROUND(F28*AP28,2)</f>
      </c>
      <c r="AY28" s="52" t="s">
        <v>100</v>
      </c>
      <c r="AZ28" s="52" t="s">
        <v>62</v>
      </c>
      <c r="BA28" s="30" t="s">
        <v>63</v>
      </c>
      <c r="BC28" s="50">
        <f>AW28+AX28</f>
      </c>
      <c r="BD28" s="50">
        <f>G28/(100-BE28)*100</f>
      </c>
      <c r="BE28" s="50" t="n">
        <v>0</v>
      </c>
      <c r="BF28" s="50">
        <f>L28</f>
      </c>
      <c r="BH28" s="50">
        <f>F28*AO28</f>
      </c>
      <c r="BI28" s="50">
        <f>F28*AP28</f>
      </c>
      <c r="BJ28" s="50">
        <f>F28*G28</f>
      </c>
      <c r="BK28" s="50"/>
      <c r="BL28" s="50" t="n">
        <v>12</v>
      </c>
      <c r="BW28" s="50" t="n">
        <v>12</v>
      </c>
      <c r="BX28" s="14" t="s">
        <v>98</v>
      </c>
    </row>
    <row r="29">
      <c r="A29" s="53"/>
      <c r="C29" s="54" t="s">
        <v>101</v>
      </c>
      <c r="D29" s="54" t="s">
        <v>102</v>
      </c>
      <c r="F29" s="55" t="n">
        <v>79.025</v>
      </c>
      <c r="M29" s="56"/>
    </row>
    <row r="30">
      <c r="A30" s="60" t="s">
        <v>53</v>
      </c>
      <c r="B30" s="61" t="s">
        <v>103</v>
      </c>
      <c r="C30" s="62" t="s">
        <v>104</v>
      </c>
      <c r="D30" s="61"/>
      <c r="E30" s="63" t="s">
        <v>4</v>
      </c>
      <c r="F30" s="63" t="s">
        <v>4</v>
      </c>
      <c r="G30" s="63" t="s">
        <v>4</v>
      </c>
      <c r="H30" s="2">
        <f>SUM(H31:H31)</f>
      </c>
      <c r="I30" s="2">
        <f>SUM(I31:I31)</f>
      </c>
      <c r="J30" s="2">
        <f>SUM(J31:J31)</f>
      </c>
      <c r="K30" s="30" t="s">
        <v>53</v>
      </c>
      <c r="L30" s="2">
        <f>SUM(L31:L31)</f>
      </c>
      <c r="M30" s="64" t="s">
        <v>53</v>
      </c>
      <c r="AI30" s="30" t="s">
        <v>53</v>
      </c>
      <c r="AS30" s="2">
        <f>SUM(AJ31:AJ31)</f>
      </c>
      <c r="AT30" s="2">
        <f>SUM(AK31:AK31)</f>
      </c>
      <c r="AU30" s="2">
        <f>SUM(AL31:AL31)</f>
      </c>
    </row>
    <row r="31">
      <c r="A31" s="9" t="s">
        <v>64</v>
      </c>
      <c r="B31" s="10" t="s">
        <v>105</v>
      </c>
      <c r="C31" s="14" t="s">
        <v>106</v>
      </c>
      <c r="D31" s="10"/>
      <c r="E31" s="10" t="s">
        <v>99</v>
      </c>
      <c r="F31" s="50" t="n">
        <v>21.3</v>
      </c>
      <c r="G31" s="50" t="n">
        <v>0</v>
      </c>
      <c r="H31" s="50">
        <f>ROUND(F31*AO31,2)</f>
      </c>
      <c r="I31" s="50">
        <f>ROUND(F31*AP31,2)</f>
      </c>
      <c r="J31" s="50">
        <f>ROUND(F31*G31,2)</f>
      </c>
      <c r="K31" s="50" t="n">
        <v>0</v>
      </c>
      <c r="L31" s="50">
        <f>F31*K31</f>
      </c>
      <c r="M31" s="51" t="s">
        <v>60</v>
      </c>
      <c r="Z31" s="50">
        <f>ROUND(IF(AQ31="5",BJ31,0),2)</f>
      </c>
      <c r="AB31" s="50">
        <f>ROUND(IF(AQ31="1",BH31,0),2)</f>
      </c>
      <c r="AC31" s="50">
        <f>ROUND(IF(AQ31="1",BI31,0),2)</f>
      </c>
      <c r="AD31" s="50">
        <f>ROUND(IF(AQ31="7",BH31,0),2)</f>
      </c>
      <c r="AE31" s="50">
        <f>ROUND(IF(AQ31="7",BI31,0),2)</f>
      </c>
      <c r="AF31" s="50">
        <f>ROUND(IF(AQ31="2",BH31,0),2)</f>
      </c>
      <c r="AG31" s="50">
        <f>ROUND(IF(AQ31="2",BI31,0),2)</f>
      </c>
      <c r="AH31" s="50">
        <f>ROUND(IF(AQ31="0",BJ31,0),2)</f>
      </c>
      <c r="AI31" s="30" t="s">
        <v>53</v>
      </c>
      <c r="AJ31" s="50">
        <f>IF(AN31=0,J31,0)</f>
      </c>
      <c r="AK31" s="50">
        <f>IF(AN31=12,J31,0)</f>
      </c>
      <c r="AL31" s="50">
        <f>IF(AN31=21,J31,0)</f>
      </c>
      <c r="AN31" s="50" t="n">
        <v>12</v>
      </c>
      <c r="AO31" s="50">
        <f>G31*0</f>
      </c>
      <c r="AP31" s="50">
        <f>G31*(1-0)</f>
      </c>
      <c r="AQ31" s="52" t="s">
        <v>56</v>
      </c>
      <c r="AV31" s="50">
        <f>ROUND(AW31+AX31,2)</f>
      </c>
      <c r="AW31" s="50">
        <f>ROUND(F31*AO31,2)</f>
      </c>
      <c r="AX31" s="50">
        <f>ROUND(F31*AP31,2)</f>
      </c>
      <c r="AY31" s="52" t="s">
        <v>107</v>
      </c>
      <c r="AZ31" s="52" t="s">
        <v>62</v>
      </c>
      <c r="BA31" s="30" t="s">
        <v>63</v>
      </c>
      <c r="BC31" s="50">
        <f>AW31+AX31</f>
      </c>
      <c r="BD31" s="50">
        <f>G31/(100-BE31)*100</f>
      </c>
      <c r="BE31" s="50" t="n">
        <v>0</v>
      </c>
      <c r="BF31" s="50">
        <f>L31</f>
      </c>
      <c r="BH31" s="50">
        <f>F31*AO31</f>
      </c>
      <c r="BI31" s="50">
        <f>F31*AP31</f>
      </c>
      <c r="BJ31" s="50">
        <f>F31*G31</f>
      </c>
      <c r="BK31" s="50"/>
      <c r="BL31" s="50" t="n">
        <v>13</v>
      </c>
      <c r="BW31" s="50" t="n">
        <v>12</v>
      </c>
      <c r="BX31" s="14" t="s">
        <v>106</v>
      </c>
    </row>
    <row r="32">
      <c r="A32" s="53"/>
      <c r="C32" s="54" t="s">
        <v>108</v>
      </c>
      <c r="D32" s="54" t="s">
        <v>109</v>
      </c>
      <c r="F32" s="55" t="n">
        <v>6.3</v>
      </c>
      <c r="M32" s="56"/>
    </row>
    <row r="33">
      <c r="A33" s="53"/>
      <c r="C33" s="54" t="s">
        <v>110</v>
      </c>
      <c r="D33" s="54" t="s">
        <v>111</v>
      </c>
      <c r="F33" s="55" t="n">
        <v>15</v>
      </c>
      <c r="M33" s="56"/>
    </row>
    <row r="34">
      <c r="A34" s="60" t="s">
        <v>53</v>
      </c>
      <c r="B34" s="61" t="s">
        <v>112</v>
      </c>
      <c r="C34" s="62" t="s">
        <v>113</v>
      </c>
      <c r="D34" s="61"/>
      <c r="E34" s="63" t="s">
        <v>4</v>
      </c>
      <c r="F34" s="63" t="s">
        <v>4</v>
      </c>
      <c r="G34" s="63" t="s">
        <v>4</v>
      </c>
      <c r="H34" s="2">
        <f>SUM(H35:H35)</f>
      </c>
      <c r="I34" s="2">
        <f>SUM(I35:I35)</f>
      </c>
      <c r="J34" s="2">
        <f>SUM(J35:J35)</f>
      </c>
      <c r="K34" s="30" t="s">
        <v>53</v>
      </c>
      <c r="L34" s="2">
        <f>SUM(L35:L35)</f>
      </c>
      <c r="M34" s="64" t="s">
        <v>53</v>
      </c>
      <c r="AI34" s="30" t="s">
        <v>53</v>
      </c>
      <c r="AS34" s="2">
        <f>SUM(AJ35:AJ35)</f>
      </c>
      <c r="AT34" s="2">
        <f>SUM(AK35:AK35)</f>
      </c>
      <c r="AU34" s="2">
        <f>SUM(AL35:AL35)</f>
      </c>
    </row>
    <row r="35">
      <c r="A35" s="9" t="s">
        <v>114</v>
      </c>
      <c r="B35" s="10" t="s">
        <v>115</v>
      </c>
      <c r="C35" s="14" t="s">
        <v>116</v>
      </c>
      <c r="D35" s="10"/>
      <c r="E35" s="10" t="s">
        <v>99</v>
      </c>
      <c r="F35" s="50" t="n">
        <v>81.5902</v>
      </c>
      <c r="G35" s="50" t="n">
        <v>0</v>
      </c>
      <c r="H35" s="50">
        <f>ROUND(F35*AO35,2)</f>
      </c>
      <c r="I35" s="50">
        <f>ROUND(F35*AP35,2)</f>
      </c>
      <c r="J35" s="50">
        <f>ROUND(F35*G35,2)</f>
      </c>
      <c r="K35" s="50" t="n">
        <v>0</v>
      </c>
      <c r="L35" s="50">
        <f>F35*K35</f>
      </c>
      <c r="M35" s="51" t="s">
        <v>60</v>
      </c>
      <c r="Z35" s="50">
        <f>ROUND(IF(AQ35="5",BJ35,0),2)</f>
      </c>
      <c r="AB35" s="50">
        <f>ROUND(IF(AQ35="1",BH35,0),2)</f>
      </c>
      <c r="AC35" s="50">
        <f>ROUND(IF(AQ35="1",BI35,0),2)</f>
      </c>
      <c r="AD35" s="50">
        <f>ROUND(IF(AQ35="7",BH35,0),2)</f>
      </c>
      <c r="AE35" s="50">
        <f>ROUND(IF(AQ35="7",BI35,0),2)</f>
      </c>
      <c r="AF35" s="50">
        <f>ROUND(IF(AQ35="2",BH35,0),2)</f>
      </c>
      <c r="AG35" s="50">
        <f>ROUND(IF(AQ35="2",BI35,0),2)</f>
      </c>
      <c r="AH35" s="50">
        <f>ROUND(IF(AQ35="0",BJ35,0),2)</f>
      </c>
      <c r="AI35" s="30" t="s">
        <v>53</v>
      </c>
      <c r="AJ35" s="50">
        <f>IF(AN35=0,J35,0)</f>
      </c>
      <c r="AK35" s="50">
        <f>IF(AN35=12,J35,0)</f>
      </c>
      <c r="AL35" s="50">
        <f>IF(AN35=21,J35,0)</f>
      </c>
      <c r="AN35" s="50" t="n">
        <v>12</v>
      </c>
      <c r="AO35" s="50">
        <f>G35*0</f>
      </c>
      <c r="AP35" s="50">
        <f>G35*(1-0)</f>
      </c>
      <c r="AQ35" s="52" t="s">
        <v>56</v>
      </c>
      <c r="AV35" s="50">
        <f>ROUND(AW35+AX35,2)</f>
      </c>
      <c r="AW35" s="50">
        <f>ROUND(F35*AO35,2)</f>
      </c>
      <c r="AX35" s="50">
        <f>ROUND(F35*AP35,2)</f>
      </c>
      <c r="AY35" s="52" t="s">
        <v>117</v>
      </c>
      <c r="AZ35" s="52" t="s">
        <v>62</v>
      </c>
      <c r="BA35" s="30" t="s">
        <v>63</v>
      </c>
      <c r="BC35" s="50">
        <f>AW35+AX35</f>
      </c>
      <c r="BD35" s="50">
        <f>G35/(100-BE35)*100</f>
      </c>
      <c r="BE35" s="50" t="n">
        <v>0</v>
      </c>
      <c r="BF35" s="50">
        <f>L35</f>
      </c>
      <c r="BH35" s="50">
        <f>F35*AO35</f>
      </c>
      <c r="BI35" s="50">
        <f>F35*AP35</f>
      </c>
      <c r="BJ35" s="50">
        <f>F35*G35</f>
      </c>
      <c r="BK35" s="50"/>
      <c r="BL35" s="50" t="n">
        <v>16</v>
      </c>
      <c r="BW35" s="50" t="n">
        <v>12</v>
      </c>
      <c r="BX35" s="14" t="s">
        <v>116</v>
      </c>
    </row>
    <row r="36">
      <c r="A36" s="53"/>
      <c r="C36" s="54" t="s">
        <v>118</v>
      </c>
      <c r="D36" s="54" t="s">
        <v>119</v>
      </c>
      <c r="F36" s="55" t="n">
        <v>81.5902</v>
      </c>
      <c r="M36" s="56"/>
    </row>
    <row r="37">
      <c r="A37" s="60" t="s">
        <v>53</v>
      </c>
      <c r="B37" s="61" t="s">
        <v>120</v>
      </c>
      <c r="C37" s="62" t="s">
        <v>121</v>
      </c>
      <c r="D37" s="61"/>
      <c r="E37" s="63" t="s">
        <v>4</v>
      </c>
      <c r="F37" s="63" t="s">
        <v>4</v>
      </c>
      <c r="G37" s="63" t="s">
        <v>4</v>
      </c>
      <c r="H37" s="2">
        <f>SUM(H38:H38)</f>
      </c>
      <c r="I37" s="2">
        <f>SUM(I38:I38)</f>
      </c>
      <c r="J37" s="2">
        <f>SUM(J38:J38)</f>
      </c>
      <c r="K37" s="30" t="s">
        <v>53</v>
      </c>
      <c r="L37" s="2">
        <f>SUM(L38:L38)</f>
      </c>
      <c r="M37" s="64" t="s">
        <v>53</v>
      </c>
      <c r="AI37" s="30" t="s">
        <v>53</v>
      </c>
      <c r="AS37" s="2">
        <f>SUM(AJ38:AJ38)</f>
      </c>
      <c r="AT37" s="2">
        <f>SUM(AK38:AK38)</f>
      </c>
      <c r="AU37" s="2">
        <f>SUM(AL38:AL38)</f>
      </c>
    </row>
    <row r="38">
      <c r="A38" s="9" t="s">
        <v>70</v>
      </c>
      <c r="B38" s="10" t="s">
        <v>122</v>
      </c>
      <c r="C38" s="14" t="s">
        <v>123</v>
      </c>
      <c r="D38" s="10"/>
      <c r="E38" s="10" t="s">
        <v>99</v>
      </c>
      <c r="F38" s="50" t="n">
        <v>18.7348</v>
      </c>
      <c r="G38" s="50" t="n">
        <v>0</v>
      </c>
      <c r="H38" s="50">
        <f>ROUND(F38*AO38,2)</f>
      </c>
      <c r="I38" s="50">
        <f>ROUND(F38*AP38,2)</f>
      </c>
      <c r="J38" s="50">
        <f>ROUND(F38*G38,2)</f>
      </c>
      <c r="K38" s="50" t="n">
        <v>0</v>
      </c>
      <c r="L38" s="50">
        <f>F38*K38</f>
      </c>
      <c r="M38" s="51" t="s">
        <v>60</v>
      </c>
      <c r="Z38" s="50">
        <f>ROUND(IF(AQ38="5",BJ38,0),2)</f>
      </c>
      <c r="AB38" s="50">
        <f>ROUND(IF(AQ38="1",BH38,0),2)</f>
      </c>
      <c r="AC38" s="50">
        <f>ROUND(IF(AQ38="1",BI38,0),2)</f>
      </c>
      <c r="AD38" s="50">
        <f>ROUND(IF(AQ38="7",BH38,0),2)</f>
      </c>
      <c r="AE38" s="50">
        <f>ROUND(IF(AQ38="7",BI38,0),2)</f>
      </c>
      <c r="AF38" s="50">
        <f>ROUND(IF(AQ38="2",BH38,0),2)</f>
      </c>
      <c r="AG38" s="50">
        <f>ROUND(IF(AQ38="2",BI38,0),2)</f>
      </c>
      <c r="AH38" s="50">
        <f>ROUND(IF(AQ38="0",BJ38,0),2)</f>
      </c>
      <c r="AI38" s="30" t="s">
        <v>53</v>
      </c>
      <c r="AJ38" s="50">
        <f>IF(AN38=0,J38,0)</f>
      </c>
      <c r="AK38" s="50">
        <f>IF(AN38=12,J38,0)</f>
      </c>
      <c r="AL38" s="50">
        <f>IF(AN38=21,J38,0)</f>
      </c>
      <c r="AN38" s="50" t="n">
        <v>12</v>
      </c>
      <c r="AO38" s="50">
        <f>G38*0</f>
      </c>
      <c r="AP38" s="50">
        <f>G38*(1-0)</f>
      </c>
      <c r="AQ38" s="52" t="s">
        <v>56</v>
      </c>
      <c r="AV38" s="50">
        <f>ROUND(AW38+AX38,2)</f>
      </c>
      <c r="AW38" s="50">
        <f>ROUND(F38*AO38,2)</f>
      </c>
      <c r="AX38" s="50">
        <f>ROUND(F38*AP38,2)</f>
      </c>
      <c r="AY38" s="52" t="s">
        <v>124</v>
      </c>
      <c r="AZ38" s="52" t="s">
        <v>62</v>
      </c>
      <c r="BA38" s="30" t="s">
        <v>63</v>
      </c>
      <c r="BC38" s="50">
        <f>AW38+AX38</f>
      </c>
      <c r="BD38" s="50">
        <f>G38/(100-BE38)*100</f>
      </c>
      <c r="BE38" s="50" t="n">
        <v>0</v>
      </c>
      <c r="BF38" s="50">
        <f>L38</f>
      </c>
      <c r="BH38" s="50">
        <f>F38*AO38</f>
      </c>
      <c r="BI38" s="50">
        <f>F38*AP38</f>
      </c>
      <c r="BJ38" s="50">
        <f>F38*G38</f>
      </c>
      <c r="BK38" s="50"/>
      <c r="BL38" s="50" t="n">
        <v>17</v>
      </c>
      <c r="BW38" s="50" t="n">
        <v>12</v>
      </c>
      <c r="BX38" s="14" t="s">
        <v>123</v>
      </c>
    </row>
    <row r="39">
      <c r="A39" s="53"/>
      <c r="C39" s="54" t="s">
        <v>125</v>
      </c>
      <c r="D39" s="54" t="s">
        <v>126</v>
      </c>
      <c r="F39" s="55" t="n">
        <v>18.7348</v>
      </c>
      <c r="M39" s="56"/>
    </row>
    <row r="40">
      <c r="A40" s="53"/>
      <c r="B40" s="57" t="s">
        <v>72</v>
      </c>
      <c r="C40" s="58" t="s">
        <v>127</v>
      </c>
      <c r="D40" s="54"/>
      <c r="E40" s="54"/>
      <c r="F40" s="54"/>
      <c r="G40" s="54"/>
      <c r="H40" s="54"/>
      <c r="I40" s="54"/>
      <c r="J40" s="54"/>
      <c r="K40" s="54"/>
      <c r="L40" s="54"/>
      <c r="M40" s="59"/>
      <c r="BX40" s="58" t="s">
        <v>127</v>
      </c>
    </row>
    <row r="41">
      <c r="A41" s="60" t="s">
        <v>53</v>
      </c>
      <c r="B41" s="61" t="s">
        <v>128</v>
      </c>
      <c r="C41" s="62" t="s">
        <v>129</v>
      </c>
      <c r="D41" s="61"/>
      <c r="E41" s="63" t="s">
        <v>4</v>
      </c>
      <c r="F41" s="63" t="s">
        <v>4</v>
      </c>
      <c r="G41" s="63" t="s">
        <v>4</v>
      </c>
      <c r="H41" s="2">
        <f>SUM(H42:H42)</f>
      </c>
      <c r="I41" s="2">
        <f>SUM(I42:I42)</f>
      </c>
      <c r="J41" s="2">
        <f>SUM(J42:J42)</f>
      </c>
      <c r="K41" s="30" t="s">
        <v>53</v>
      </c>
      <c r="L41" s="2">
        <f>SUM(L42:L42)</f>
      </c>
      <c r="M41" s="64" t="s">
        <v>53</v>
      </c>
      <c r="AI41" s="30" t="s">
        <v>53</v>
      </c>
      <c r="AS41" s="2">
        <f>SUM(AJ42:AJ42)</f>
      </c>
      <c r="AT41" s="2">
        <f>SUM(AK42:AK42)</f>
      </c>
      <c r="AU41" s="2">
        <f>SUM(AL42:AL42)</f>
      </c>
    </row>
    <row r="42">
      <c r="A42" s="9" t="s">
        <v>54</v>
      </c>
      <c r="B42" s="10" t="s">
        <v>130</v>
      </c>
      <c r="C42" s="14" t="s">
        <v>131</v>
      </c>
      <c r="D42" s="10"/>
      <c r="E42" s="10" t="s">
        <v>99</v>
      </c>
      <c r="F42" s="50" t="n">
        <v>0.36</v>
      </c>
      <c r="G42" s="50" t="n">
        <v>0</v>
      </c>
      <c r="H42" s="50">
        <f>ROUND(F42*AO42,2)</f>
      </c>
      <c r="I42" s="50">
        <f>ROUND(F42*AP42,2)</f>
      </c>
      <c r="J42" s="50">
        <f>ROUND(F42*G42,2)</f>
      </c>
      <c r="K42" s="50" t="n">
        <v>2.52514</v>
      </c>
      <c r="L42" s="50">
        <f>F42*K42</f>
      </c>
      <c r="M42" s="51" t="s">
        <v>60</v>
      </c>
      <c r="Z42" s="50">
        <f>ROUND(IF(AQ42="5",BJ42,0),2)</f>
      </c>
      <c r="AB42" s="50">
        <f>ROUND(IF(AQ42="1",BH42,0),2)</f>
      </c>
      <c r="AC42" s="50">
        <f>ROUND(IF(AQ42="1",BI42,0),2)</f>
      </c>
      <c r="AD42" s="50">
        <f>ROUND(IF(AQ42="7",BH42,0),2)</f>
      </c>
      <c r="AE42" s="50">
        <f>ROUND(IF(AQ42="7",BI42,0),2)</f>
      </c>
      <c r="AF42" s="50">
        <f>ROUND(IF(AQ42="2",BH42,0),2)</f>
      </c>
      <c r="AG42" s="50">
        <f>ROUND(IF(AQ42="2",BI42,0),2)</f>
      </c>
      <c r="AH42" s="50">
        <f>ROUND(IF(AQ42="0",BJ42,0),2)</f>
      </c>
      <c r="AI42" s="30" t="s">
        <v>53</v>
      </c>
      <c r="AJ42" s="50">
        <f>IF(AN42=0,J42,0)</f>
      </c>
      <c r="AK42" s="50">
        <f>IF(AN42=12,J42,0)</f>
      </c>
      <c r="AL42" s="50">
        <f>IF(AN42=21,J42,0)</f>
      </c>
      <c r="AN42" s="50" t="n">
        <v>12</v>
      </c>
      <c r="AO42" s="50">
        <f>G42*0.815676199</f>
      </c>
      <c r="AP42" s="50">
        <f>G42*(1-0.815676199)</f>
      </c>
      <c r="AQ42" s="52" t="s">
        <v>56</v>
      </c>
      <c r="AV42" s="50">
        <f>ROUND(AW42+AX42,2)</f>
      </c>
      <c r="AW42" s="50">
        <f>ROUND(F42*AO42,2)</f>
      </c>
      <c r="AX42" s="50">
        <f>ROUND(F42*AP42,2)</f>
      </c>
      <c r="AY42" s="52" t="s">
        <v>132</v>
      </c>
      <c r="AZ42" s="52" t="s">
        <v>133</v>
      </c>
      <c r="BA42" s="30" t="s">
        <v>63</v>
      </c>
      <c r="BC42" s="50">
        <f>AW42+AX42</f>
      </c>
      <c r="BD42" s="50">
        <f>G42/(100-BE42)*100</f>
      </c>
      <c r="BE42" s="50" t="n">
        <v>0</v>
      </c>
      <c r="BF42" s="50">
        <f>L42</f>
      </c>
      <c r="BH42" s="50">
        <f>F42*AO42</f>
      </c>
      <c r="BI42" s="50">
        <f>F42*AP42</f>
      </c>
      <c r="BJ42" s="50">
        <f>F42*G42</f>
      </c>
      <c r="BK42" s="50"/>
      <c r="BL42" s="50" t="n">
        <v>27</v>
      </c>
      <c r="BW42" s="50" t="n">
        <v>12</v>
      </c>
      <c r="BX42" s="14" t="s">
        <v>131</v>
      </c>
    </row>
    <row r="43">
      <c r="A43" s="53"/>
      <c r="C43" s="54" t="s">
        <v>134</v>
      </c>
      <c r="D43" s="54" t="s">
        <v>135</v>
      </c>
      <c r="F43" s="55" t="n">
        <v>0.36</v>
      </c>
      <c r="M43" s="56"/>
    </row>
    <row r="44">
      <c r="A44" s="53"/>
      <c r="B44" s="57" t="s">
        <v>72</v>
      </c>
      <c r="C44" s="58" t="s">
        <v>136</v>
      </c>
      <c r="D44" s="54"/>
      <c r="E44" s="54"/>
      <c r="F44" s="54"/>
      <c r="G44" s="54"/>
      <c r="H44" s="54"/>
      <c r="I44" s="54"/>
      <c r="J44" s="54"/>
      <c r="K44" s="54"/>
      <c r="L44" s="54"/>
      <c r="M44" s="59"/>
      <c r="BX44" s="58" t="s">
        <v>136</v>
      </c>
    </row>
    <row r="45">
      <c r="A45" s="60" t="s">
        <v>53</v>
      </c>
      <c r="B45" s="61" t="s">
        <v>137</v>
      </c>
      <c r="C45" s="62" t="s">
        <v>138</v>
      </c>
      <c r="D45" s="61"/>
      <c r="E45" s="63" t="s">
        <v>4</v>
      </c>
      <c r="F45" s="63" t="s">
        <v>4</v>
      </c>
      <c r="G45" s="63" t="s">
        <v>4</v>
      </c>
      <c r="H45" s="2">
        <f>SUM(H46:H48)</f>
      </c>
      <c r="I45" s="2">
        <f>SUM(I46:I48)</f>
      </c>
      <c r="J45" s="2">
        <f>SUM(J46:J48)</f>
      </c>
      <c r="K45" s="30" t="s">
        <v>53</v>
      </c>
      <c r="L45" s="2">
        <f>SUM(L46:L48)</f>
      </c>
      <c r="M45" s="64" t="s">
        <v>53</v>
      </c>
      <c r="AI45" s="30" t="s">
        <v>53</v>
      </c>
      <c r="AS45" s="2">
        <f>SUM(AJ46:AJ48)</f>
      </c>
      <c r="AT45" s="2">
        <f>SUM(AK46:AK48)</f>
      </c>
      <c r="AU45" s="2">
        <f>SUM(AL46:AL48)</f>
      </c>
    </row>
    <row r="46">
      <c r="A46" s="9" t="s">
        <v>94</v>
      </c>
      <c r="B46" s="10" t="s">
        <v>139</v>
      </c>
      <c r="C46" s="14" t="s">
        <v>140</v>
      </c>
      <c r="D46" s="10"/>
      <c r="E46" s="10" t="s">
        <v>69</v>
      </c>
      <c r="F46" s="50" t="n">
        <v>347</v>
      </c>
      <c r="G46" s="50" t="n">
        <v>0</v>
      </c>
      <c r="H46" s="50">
        <f>ROUND(F46*AO46,2)</f>
      </c>
      <c r="I46" s="50">
        <f>ROUND(F46*AP46,2)</f>
      </c>
      <c r="J46" s="50">
        <f>ROUND(F46*G46,2)</f>
      </c>
      <c r="K46" s="50" t="n">
        <v>0.09848</v>
      </c>
      <c r="L46" s="50">
        <f>F46*K46</f>
      </c>
      <c r="M46" s="51" t="s">
        <v>60</v>
      </c>
      <c r="Z46" s="50">
        <f>ROUND(IF(AQ46="5",BJ46,0),2)</f>
      </c>
      <c r="AB46" s="50">
        <f>ROUND(IF(AQ46="1",BH46,0),2)</f>
      </c>
      <c r="AC46" s="50">
        <f>ROUND(IF(AQ46="1",BI46,0),2)</f>
      </c>
      <c r="AD46" s="50">
        <f>ROUND(IF(AQ46="7",BH46,0),2)</f>
      </c>
      <c r="AE46" s="50">
        <f>ROUND(IF(AQ46="7",BI46,0),2)</f>
      </c>
      <c r="AF46" s="50">
        <f>ROUND(IF(AQ46="2",BH46,0),2)</f>
      </c>
      <c r="AG46" s="50">
        <f>ROUND(IF(AQ46="2",BI46,0),2)</f>
      </c>
      <c r="AH46" s="50">
        <f>ROUND(IF(AQ46="0",BJ46,0),2)</f>
      </c>
      <c r="AI46" s="30" t="s">
        <v>53</v>
      </c>
      <c r="AJ46" s="50">
        <f>IF(AN46=0,J46,0)</f>
      </c>
      <c r="AK46" s="50">
        <f>IF(AN46=12,J46,0)</f>
      </c>
      <c r="AL46" s="50">
        <f>IF(AN46=21,J46,0)</f>
      </c>
      <c r="AN46" s="50" t="n">
        <v>12</v>
      </c>
      <c r="AO46" s="50">
        <f>G46*0.679678024</f>
      </c>
      <c r="AP46" s="50">
        <f>G46*(1-0.679678024)</f>
      </c>
      <c r="AQ46" s="52" t="s">
        <v>56</v>
      </c>
      <c r="AV46" s="50">
        <f>ROUND(AW46+AX46,2)</f>
      </c>
      <c r="AW46" s="50">
        <f>ROUND(F46*AO46,2)</f>
      </c>
      <c r="AX46" s="50">
        <f>ROUND(F46*AP46,2)</f>
      </c>
      <c r="AY46" s="52" t="s">
        <v>141</v>
      </c>
      <c r="AZ46" s="52" t="s">
        <v>142</v>
      </c>
      <c r="BA46" s="30" t="s">
        <v>63</v>
      </c>
      <c r="BC46" s="50">
        <f>AW46+AX46</f>
      </c>
      <c r="BD46" s="50">
        <f>G46/(100-BE46)*100</f>
      </c>
      <c r="BE46" s="50" t="n">
        <v>0</v>
      </c>
      <c r="BF46" s="50">
        <f>L46</f>
      </c>
      <c r="BH46" s="50">
        <f>F46*AO46</f>
      </c>
      <c r="BI46" s="50">
        <f>F46*AP46</f>
      </c>
      <c r="BJ46" s="50">
        <f>F46*G46</f>
      </c>
      <c r="BK46" s="50"/>
      <c r="BL46" s="50" t="n">
        <v>56</v>
      </c>
      <c r="BW46" s="50" t="n">
        <v>12</v>
      </c>
      <c r="BX46" s="14" t="s">
        <v>140</v>
      </c>
    </row>
    <row r="47">
      <c r="A47" s="53"/>
      <c r="C47" s="54" t="s">
        <v>143</v>
      </c>
      <c r="D47" s="54" t="s">
        <v>144</v>
      </c>
      <c r="F47" s="55" t="n">
        <v>347</v>
      </c>
      <c r="M47" s="56"/>
    </row>
    <row r="48">
      <c r="A48" s="9" t="s">
        <v>103</v>
      </c>
      <c r="B48" s="10" t="s">
        <v>145</v>
      </c>
      <c r="C48" s="14" t="s">
        <v>146</v>
      </c>
      <c r="D48" s="10"/>
      <c r="E48" s="10" t="s">
        <v>69</v>
      </c>
      <c r="F48" s="50" t="n">
        <v>244</v>
      </c>
      <c r="G48" s="50" t="n">
        <v>0</v>
      </c>
      <c r="H48" s="50">
        <f>ROUND(F48*AO48,2)</f>
      </c>
      <c r="I48" s="50">
        <f>ROUND(F48*AP48,2)</f>
      </c>
      <c r="J48" s="50">
        <f>ROUND(F48*G48,2)</f>
      </c>
      <c r="K48" s="50" t="n">
        <v>0.46</v>
      </c>
      <c r="L48" s="50">
        <f>F48*K48</f>
      </c>
      <c r="M48" s="51" t="s">
        <v>60</v>
      </c>
      <c r="Z48" s="50">
        <f>ROUND(IF(AQ48="5",BJ48,0),2)</f>
      </c>
      <c r="AB48" s="50">
        <f>ROUND(IF(AQ48="1",BH48,0),2)</f>
      </c>
      <c r="AC48" s="50">
        <f>ROUND(IF(AQ48="1",BI48,0),2)</f>
      </c>
      <c r="AD48" s="50">
        <f>ROUND(IF(AQ48="7",BH48,0),2)</f>
      </c>
      <c r="AE48" s="50">
        <f>ROUND(IF(AQ48="7",BI48,0),2)</f>
      </c>
      <c r="AF48" s="50">
        <f>ROUND(IF(AQ48="2",BH48,0),2)</f>
      </c>
      <c r="AG48" s="50">
        <f>ROUND(IF(AQ48="2",BI48,0),2)</f>
      </c>
      <c r="AH48" s="50">
        <f>ROUND(IF(AQ48="0",BJ48,0),2)</f>
      </c>
      <c r="AI48" s="30" t="s">
        <v>53</v>
      </c>
      <c r="AJ48" s="50">
        <f>IF(AN48=0,J48,0)</f>
      </c>
      <c r="AK48" s="50">
        <f>IF(AN48=12,J48,0)</f>
      </c>
      <c r="AL48" s="50">
        <f>IF(AN48=21,J48,0)</f>
      </c>
      <c r="AN48" s="50" t="n">
        <v>12</v>
      </c>
      <c r="AO48" s="50">
        <f>G48*0.829445585</f>
      </c>
      <c r="AP48" s="50">
        <f>G48*(1-0.829445585)</f>
      </c>
      <c r="AQ48" s="52" t="s">
        <v>56</v>
      </c>
      <c r="AV48" s="50">
        <f>ROUND(AW48+AX48,2)</f>
      </c>
      <c r="AW48" s="50">
        <f>ROUND(F48*AO48,2)</f>
      </c>
      <c r="AX48" s="50">
        <f>ROUND(F48*AP48,2)</f>
      </c>
      <c r="AY48" s="52" t="s">
        <v>141</v>
      </c>
      <c r="AZ48" s="52" t="s">
        <v>142</v>
      </c>
      <c r="BA48" s="30" t="s">
        <v>63</v>
      </c>
      <c r="BC48" s="50">
        <f>AW48+AX48</f>
      </c>
      <c r="BD48" s="50">
        <f>G48/(100-BE48)*100</f>
      </c>
      <c r="BE48" s="50" t="n">
        <v>0</v>
      </c>
      <c r="BF48" s="50">
        <f>L48</f>
      </c>
      <c r="BH48" s="50">
        <f>F48*AO48</f>
      </c>
      <c r="BI48" s="50">
        <f>F48*AP48</f>
      </c>
      <c r="BJ48" s="50">
        <f>F48*G48</f>
      </c>
      <c r="BK48" s="50"/>
      <c r="BL48" s="50" t="n">
        <v>56</v>
      </c>
      <c r="BW48" s="50" t="n">
        <v>12</v>
      </c>
      <c r="BX48" s="14" t="s">
        <v>146</v>
      </c>
    </row>
    <row r="49" customHeight="true" ht="13.5">
      <c r="A49" s="53"/>
      <c r="C49" s="58" t="s">
        <v>147</v>
      </c>
      <c r="D49" s="54"/>
      <c r="E49" s="54"/>
      <c r="F49" s="54"/>
      <c r="G49" s="54"/>
      <c r="H49" s="54"/>
      <c r="I49" s="54"/>
      <c r="J49" s="54"/>
      <c r="K49" s="54"/>
      <c r="L49" s="54"/>
      <c r="M49" s="59"/>
    </row>
    <row r="50">
      <c r="A50" s="53"/>
      <c r="C50" s="54" t="s">
        <v>83</v>
      </c>
      <c r="D50" s="54" t="s">
        <v>53</v>
      </c>
      <c r="F50" s="55" t="n">
        <v>244</v>
      </c>
      <c r="M50" s="56"/>
    </row>
    <row r="51">
      <c r="A51" s="60" t="s">
        <v>53</v>
      </c>
      <c r="B51" s="61" t="s">
        <v>148</v>
      </c>
      <c r="C51" s="62" t="s">
        <v>149</v>
      </c>
      <c r="D51" s="61"/>
      <c r="E51" s="63" t="s">
        <v>4</v>
      </c>
      <c r="F51" s="63" t="s">
        <v>4</v>
      </c>
      <c r="G51" s="63" t="s">
        <v>4</v>
      </c>
      <c r="H51" s="2">
        <f>SUM(H52:H56)</f>
      </c>
      <c r="I51" s="2">
        <f>SUM(I52:I56)</f>
      </c>
      <c r="J51" s="2">
        <f>SUM(J52:J56)</f>
      </c>
      <c r="K51" s="30" t="s">
        <v>53</v>
      </c>
      <c r="L51" s="2">
        <f>SUM(L52:L56)</f>
      </c>
      <c r="M51" s="64" t="s">
        <v>53</v>
      </c>
      <c r="AI51" s="30" t="s">
        <v>53</v>
      </c>
      <c r="AS51" s="2">
        <f>SUM(AJ52:AJ56)</f>
      </c>
      <c r="AT51" s="2">
        <f>SUM(AK52:AK56)</f>
      </c>
      <c r="AU51" s="2">
        <f>SUM(AL52:AL56)</f>
      </c>
    </row>
    <row r="52">
      <c r="A52" s="9" t="s">
        <v>150</v>
      </c>
      <c r="B52" s="10" t="s">
        <v>151</v>
      </c>
      <c r="C52" s="14" t="s">
        <v>152</v>
      </c>
      <c r="D52" s="10"/>
      <c r="E52" s="10" t="s">
        <v>69</v>
      </c>
      <c r="F52" s="50" t="n">
        <v>347</v>
      </c>
      <c r="G52" s="50" t="n">
        <v>0</v>
      </c>
      <c r="H52" s="50">
        <f>ROUND(F52*AO52,2)</f>
      </c>
      <c r="I52" s="50">
        <f>ROUND(F52*AP52,2)</f>
      </c>
      <c r="J52" s="50">
        <f>ROUND(F52*G52,2)</f>
      </c>
      <c r="K52" s="50" t="n">
        <v>0.00652</v>
      </c>
      <c r="L52" s="50">
        <f>F52*K52</f>
      </c>
      <c r="M52" s="51" t="s">
        <v>60</v>
      </c>
      <c r="Z52" s="50">
        <f>ROUND(IF(AQ52="5",BJ52,0),2)</f>
      </c>
      <c r="AB52" s="50">
        <f>ROUND(IF(AQ52="1",BH52,0),2)</f>
      </c>
      <c r="AC52" s="50">
        <f>ROUND(IF(AQ52="1",BI52,0),2)</f>
      </c>
      <c r="AD52" s="50">
        <f>ROUND(IF(AQ52="7",BH52,0),2)</f>
      </c>
      <c r="AE52" s="50">
        <f>ROUND(IF(AQ52="7",BI52,0),2)</f>
      </c>
      <c r="AF52" s="50">
        <f>ROUND(IF(AQ52="2",BH52,0),2)</f>
      </c>
      <c r="AG52" s="50">
        <f>ROUND(IF(AQ52="2",BI52,0),2)</f>
      </c>
      <c r="AH52" s="50">
        <f>ROUND(IF(AQ52="0",BJ52,0),2)</f>
      </c>
      <c r="AI52" s="30" t="s">
        <v>53</v>
      </c>
      <c r="AJ52" s="50">
        <f>IF(AN52=0,J52,0)</f>
      </c>
      <c r="AK52" s="50">
        <f>IF(AN52=12,J52,0)</f>
      </c>
      <c r="AL52" s="50">
        <f>IF(AN52=21,J52,0)</f>
      </c>
      <c r="AN52" s="50" t="n">
        <v>12</v>
      </c>
      <c r="AO52" s="50">
        <f>G52*0.944086022</f>
      </c>
      <c r="AP52" s="50">
        <f>G52*(1-0.944086022)</f>
      </c>
      <c r="AQ52" s="52" t="s">
        <v>56</v>
      </c>
      <c r="AV52" s="50">
        <f>ROUND(AW52+AX52,2)</f>
      </c>
      <c r="AW52" s="50">
        <f>ROUND(F52*AO52,2)</f>
      </c>
      <c r="AX52" s="50">
        <f>ROUND(F52*AP52,2)</f>
      </c>
      <c r="AY52" s="52" t="s">
        <v>153</v>
      </c>
      <c r="AZ52" s="52" t="s">
        <v>142</v>
      </c>
      <c r="BA52" s="30" t="s">
        <v>63</v>
      </c>
      <c r="BC52" s="50">
        <f>AW52+AX52</f>
      </c>
      <c r="BD52" s="50">
        <f>G52/(100-BE52)*100</f>
      </c>
      <c r="BE52" s="50" t="n">
        <v>0</v>
      </c>
      <c r="BF52" s="50">
        <f>L52</f>
      </c>
      <c r="BH52" s="50">
        <f>F52*AO52</f>
      </c>
      <c r="BI52" s="50">
        <f>F52*AP52</f>
      </c>
      <c r="BJ52" s="50">
        <f>F52*G52</f>
      </c>
      <c r="BK52" s="50"/>
      <c r="BL52" s="50" t="n">
        <v>57</v>
      </c>
      <c r="BW52" s="50" t="n">
        <v>12</v>
      </c>
      <c r="BX52" s="14" t="s">
        <v>152</v>
      </c>
    </row>
    <row r="53">
      <c r="A53" s="53"/>
      <c r="C53" s="54" t="s">
        <v>143</v>
      </c>
      <c r="D53" s="54" t="s">
        <v>53</v>
      </c>
      <c r="F53" s="55" t="n">
        <v>347</v>
      </c>
      <c r="M53" s="56"/>
    </row>
    <row r="54">
      <c r="A54" s="9" t="s">
        <v>154</v>
      </c>
      <c r="B54" s="10" t="s">
        <v>155</v>
      </c>
      <c r="C54" s="14" t="s">
        <v>156</v>
      </c>
      <c r="D54" s="10"/>
      <c r="E54" s="10" t="s">
        <v>69</v>
      </c>
      <c r="F54" s="50" t="n">
        <v>1468</v>
      </c>
      <c r="G54" s="50" t="n">
        <v>0</v>
      </c>
      <c r="H54" s="50">
        <f>ROUND(F54*AO54,2)</f>
      </c>
      <c r="I54" s="50">
        <f>ROUND(F54*AP54,2)</f>
      </c>
      <c r="J54" s="50">
        <f>ROUND(F54*G54,2)</f>
      </c>
      <c r="K54" s="50" t="n">
        <v>0.0006</v>
      </c>
      <c r="L54" s="50">
        <f>F54*K54</f>
      </c>
      <c r="M54" s="51" t="s">
        <v>60</v>
      </c>
      <c r="Z54" s="50">
        <f>ROUND(IF(AQ54="5",BJ54,0),2)</f>
      </c>
      <c r="AB54" s="50">
        <f>ROUND(IF(AQ54="1",BH54,0),2)</f>
      </c>
      <c r="AC54" s="50">
        <f>ROUND(IF(AQ54="1",BI54,0),2)</f>
      </c>
      <c r="AD54" s="50">
        <f>ROUND(IF(AQ54="7",BH54,0),2)</f>
      </c>
      <c r="AE54" s="50">
        <f>ROUND(IF(AQ54="7",BI54,0),2)</f>
      </c>
      <c r="AF54" s="50">
        <f>ROUND(IF(AQ54="2",BH54,0),2)</f>
      </c>
      <c r="AG54" s="50">
        <f>ROUND(IF(AQ54="2",BI54,0),2)</f>
      </c>
      <c r="AH54" s="50">
        <f>ROUND(IF(AQ54="0",BJ54,0),2)</f>
      </c>
      <c r="AI54" s="30" t="s">
        <v>53</v>
      </c>
      <c r="AJ54" s="50">
        <f>IF(AN54=0,J54,0)</f>
      </c>
      <c r="AK54" s="50">
        <f>IF(AN54=12,J54,0)</f>
      </c>
      <c r="AL54" s="50">
        <f>IF(AN54=21,J54,0)</f>
      </c>
      <c r="AN54" s="50" t="n">
        <v>12</v>
      </c>
      <c r="AO54" s="50">
        <f>G54*0.907001603</f>
      </c>
      <c r="AP54" s="50">
        <f>G54*(1-0.907001603)</f>
      </c>
      <c r="AQ54" s="52" t="s">
        <v>56</v>
      </c>
      <c r="AV54" s="50">
        <f>ROUND(AW54+AX54,2)</f>
      </c>
      <c r="AW54" s="50">
        <f>ROUND(F54*AO54,2)</f>
      </c>
      <c r="AX54" s="50">
        <f>ROUND(F54*AP54,2)</f>
      </c>
      <c r="AY54" s="52" t="s">
        <v>153</v>
      </c>
      <c r="AZ54" s="52" t="s">
        <v>142</v>
      </c>
      <c r="BA54" s="30" t="s">
        <v>63</v>
      </c>
      <c r="BC54" s="50">
        <f>AW54+AX54</f>
      </c>
      <c r="BD54" s="50">
        <f>G54/(100-BE54)*100</f>
      </c>
      <c r="BE54" s="50" t="n">
        <v>0</v>
      </c>
      <c r="BF54" s="50">
        <f>L54</f>
      </c>
      <c r="BH54" s="50">
        <f>F54*AO54</f>
      </c>
      <c r="BI54" s="50">
        <f>F54*AP54</f>
      </c>
      <c r="BJ54" s="50">
        <f>F54*G54</f>
      </c>
      <c r="BK54" s="50"/>
      <c r="BL54" s="50" t="n">
        <v>57</v>
      </c>
      <c r="BW54" s="50" t="n">
        <v>12</v>
      </c>
      <c r="BX54" s="14" t="s">
        <v>156</v>
      </c>
    </row>
    <row r="55">
      <c r="A55" s="53"/>
      <c r="C55" s="54" t="s">
        <v>157</v>
      </c>
      <c r="D55" s="54" t="s">
        <v>53</v>
      </c>
      <c r="F55" s="55" t="n">
        <v>1468</v>
      </c>
      <c r="M55" s="56"/>
    </row>
    <row r="56">
      <c r="A56" s="9" t="s">
        <v>112</v>
      </c>
      <c r="B56" s="10" t="s">
        <v>158</v>
      </c>
      <c r="C56" s="14" t="s">
        <v>159</v>
      </c>
      <c r="D56" s="10"/>
      <c r="E56" s="10" t="s">
        <v>69</v>
      </c>
      <c r="F56" s="50" t="n">
        <v>1468</v>
      </c>
      <c r="G56" s="50" t="n">
        <v>0</v>
      </c>
      <c r="H56" s="50">
        <f>ROUND(F56*AO56,2)</f>
      </c>
      <c r="I56" s="50">
        <f>ROUND(F56*AP56,2)</f>
      </c>
      <c r="J56" s="50">
        <f>ROUND(F56*G56,2)</f>
      </c>
      <c r="K56" s="50" t="n">
        <v>0.10373</v>
      </c>
      <c r="L56" s="50">
        <f>F56*K56</f>
      </c>
      <c r="M56" s="51" t="s">
        <v>60</v>
      </c>
      <c r="Z56" s="50">
        <f>ROUND(IF(AQ56="5",BJ56,0),2)</f>
      </c>
      <c r="AB56" s="50">
        <f>ROUND(IF(AQ56="1",BH56,0),2)</f>
      </c>
      <c r="AC56" s="50">
        <f>ROUND(IF(AQ56="1",BI56,0),2)</f>
      </c>
      <c r="AD56" s="50">
        <f>ROUND(IF(AQ56="7",BH56,0),2)</f>
      </c>
      <c r="AE56" s="50">
        <f>ROUND(IF(AQ56="7",BI56,0),2)</f>
      </c>
      <c r="AF56" s="50">
        <f>ROUND(IF(AQ56="2",BH56,0),2)</f>
      </c>
      <c r="AG56" s="50">
        <f>ROUND(IF(AQ56="2",BI56,0),2)</f>
      </c>
      <c r="AH56" s="50">
        <f>ROUND(IF(AQ56="0",BJ56,0),2)</f>
      </c>
      <c r="AI56" s="30" t="s">
        <v>53</v>
      </c>
      <c r="AJ56" s="50">
        <f>IF(AN56=0,J56,0)</f>
      </c>
      <c r="AK56" s="50">
        <f>IF(AN56=12,J56,0)</f>
      </c>
      <c r="AL56" s="50">
        <f>IF(AN56=21,J56,0)</f>
      </c>
      <c r="AN56" s="50" t="n">
        <v>12</v>
      </c>
      <c r="AO56" s="50">
        <f>G56*0.636369786</f>
      </c>
      <c r="AP56" s="50">
        <f>G56*(1-0.636369786)</f>
      </c>
      <c r="AQ56" s="52" t="s">
        <v>56</v>
      </c>
      <c r="AV56" s="50">
        <f>ROUND(AW56+AX56,2)</f>
      </c>
      <c r="AW56" s="50">
        <f>ROUND(F56*AO56,2)</f>
      </c>
      <c r="AX56" s="50">
        <f>ROUND(F56*AP56,2)</f>
      </c>
      <c r="AY56" s="52" t="s">
        <v>153</v>
      </c>
      <c r="AZ56" s="52" t="s">
        <v>142</v>
      </c>
      <c r="BA56" s="30" t="s">
        <v>63</v>
      </c>
      <c r="BC56" s="50">
        <f>AW56+AX56</f>
      </c>
      <c r="BD56" s="50">
        <f>G56/(100-BE56)*100</f>
      </c>
      <c r="BE56" s="50" t="n">
        <v>0</v>
      </c>
      <c r="BF56" s="50">
        <f>L56</f>
      </c>
      <c r="BH56" s="50">
        <f>F56*AO56</f>
      </c>
      <c r="BI56" s="50">
        <f>F56*AP56</f>
      </c>
      <c r="BJ56" s="50">
        <f>F56*G56</f>
      </c>
      <c r="BK56" s="50"/>
      <c r="BL56" s="50" t="n">
        <v>57</v>
      </c>
      <c r="BW56" s="50" t="n">
        <v>12</v>
      </c>
      <c r="BX56" s="14" t="s">
        <v>159</v>
      </c>
    </row>
    <row r="57" customHeight="true" ht="13.5">
      <c r="A57" s="53"/>
      <c r="C57" s="58" t="s">
        <v>160</v>
      </c>
      <c r="D57" s="54"/>
      <c r="E57" s="54"/>
      <c r="F57" s="54"/>
      <c r="G57" s="54"/>
      <c r="H57" s="54"/>
      <c r="I57" s="54"/>
      <c r="J57" s="54"/>
      <c r="K57" s="54"/>
      <c r="L57" s="54"/>
      <c r="M57" s="59"/>
    </row>
    <row r="58">
      <c r="A58" s="60" t="s">
        <v>53</v>
      </c>
      <c r="B58" s="61" t="s">
        <v>161</v>
      </c>
      <c r="C58" s="62" t="s">
        <v>162</v>
      </c>
      <c r="D58" s="61"/>
      <c r="E58" s="63" t="s">
        <v>4</v>
      </c>
      <c r="F58" s="63" t="s">
        <v>4</v>
      </c>
      <c r="G58" s="63" t="s">
        <v>4</v>
      </c>
      <c r="H58" s="2">
        <f>SUM(H59:H59)</f>
      </c>
      <c r="I58" s="2">
        <f>SUM(I59:I59)</f>
      </c>
      <c r="J58" s="2">
        <f>SUM(J59:J59)</f>
      </c>
      <c r="K58" s="30" t="s">
        <v>53</v>
      </c>
      <c r="L58" s="2">
        <f>SUM(L59:L59)</f>
      </c>
      <c r="M58" s="64" t="s">
        <v>53</v>
      </c>
      <c r="AI58" s="30" t="s">
        <v>53</v>
      </c>
      <c r="AS58" s="2">
        <f>SUM(AJ59:AJ59)</f>
      </c>
      <c r="AT58" s="2">
        <f>SUM(AK59:AK59)</f>
      </c>
      <c r="AU58" s="2">
        <f>SUM(AL59:AL59)</f>
      </c>
    </row>
    <row r="59">
      <c r="A59" s="9" t="s">
        <v>120</v>
      </c>
      <c r="B59" s="10" t="s">
        <v>163</v>
      </c>
      <c r="C59" s="14" t="s">
        <v>164</v>
      </c>
      <c r="D59" s="10"/>
      <c r="E59" s="10" t="s">
        <v>69</v>
      </c>
      <c r="F59" s="50" t="n">
        <v>220</v>
      </c>
      <c r="G59" s="50" t="n">
        <v>0</v>
      </c>
      <c r="H59" s="50">
        <f>ROUND(F59*AO59,2)</f>
      </c>
      <c r="I59" s="50">
        <f>ROUND(F59*AP59,2)</f>
      </c>
      <c r="J59" s="50">
        <f>ROUND(F59*G59,2)</f>
      </c>
      <c r="K59" s="50" t="n">
        <v>0.35865</v>
      </c>
      <c r="L59" s="50">
        <f>F59*K59</f>
      </c>
      <c r="M59" s="51" t="s">
        <v>60</v>
      </c>
      <c r="Z59" s="50">
        <f>ROUND(IF(AQ59="5",BJ59,0),2)</f>
      </c>
      <c r="AB59" s="50">
        <f>ROUND(IF(AQ59="1",BH59,0),2)</f>
      </c>
      <c r="AC59" s="50">
        <f>ROUND(IF(AQ59="1",BI59,0),2)</f>
      </c>
      <c r="AD59" s="50">
        <f>ROUND(IF(AQ59="7",BH59,0),2)</f>
      </c>
      <c r="AE59" s="50">
        <f>ROUND(IF(AQ59="7",BI59,0),2)</f>
      </c>
      <c r="AF59" s="50">
        <f>ROUND(IF(AQ59="2",BH59,0),2)</f>
      </c>
      <c r="AG59" s="50">
        <f>ROUND(IF(AQ59="2",BI59,0),2)</f>
      </c>
      <c r="AH59" s="50">
        <f>ROUND(IF(AQ59="0",BJ59,0),2)</f>
      </c>
      <c r="AI59" s="30" t="s">
        <v>53</v>
      </c>
      <c r="AJ59" s="50">
        <f>IF(AN59=0,J59,0)</f>
      </c>
      <c r="AK59" s="50">
        <f>IF(AN59=12,J59,0)</f>
      </c>
      <c r="AL59" s="50">
        <f>IF(AN59=21,J59,0)</f>
      </c>
      <c r="AN59" s="50" t="n">
        <v>12</v>
      </c>
      <c r="AO59" s="50">
        <f>G59*0.927156936</f>
      </c>
      <c r="AP59" s="50">
        <f>G59*(1-0.927156936)</f>
      </c>
      <c r="AQ59" s="52" t="s">
        <v>56</v>
      </c>
      <c r="AV59" s="50">
        <f>ROUND(AW59+AX59,2)</f>
      </c>
      <c r="AW59" s="50">
        <f>ROUND(F59*AO59,2)</f>
      </c>
      <c r="AX59" s="50">
        <f>ROUND(F59*AP59,2)</f>
      </c>
      <c r="AY59" s="52" t="s">
        <v>165</v>
      </c>
      <c r="AZ59" s="52" t="s">
        <v>142</v>
      </c>
      <c r="BA59" s="30" t="s">
        <v>63</v>
      </c>
      <c r="BC59" s="50">
        <f>AW59+AX59</f>
      </c>
      <c r="BD59" s="50">
        <f>G59/(100-BE59)*100</f>
      </c>
      <c r="BE59" s="50" t="n">
        <v>0</v>
      </c>
      <c r="BF59" s="50">
        <f>L59</f>
      </c>
      <c r="BH59" s="50">
        <f>F59*AO59</f>
      </c>
      <c r="BI59" s="50">
        <f>F59*AP59</f>
      </c>
      <c r="BJ59" s="50">
        <f>F59*G59</f>
      </c>
      <c r="BK59" s="50"/>
      <c r="BL59" s="50" t="n">
        <v>58</v>
      </c>
      <c r="BW59" s="50" t="n">
        <v>12</v>
      </c>
      <c r="BX59" s="14" t="s">
        <v>164</v>
      </c>
    </row>
    <row r="60">
      <c r="A60" s="53"/>
      <c r="C60" s="54" t="s">
        <v>166</v>
      </c>
      <c r="D60" s="54" t="s">
        <v>53</v>
      </c>
      <c r="F60" s="55" t="n">
        <v>220</v>
      </c>
      <c r="M60" s="56"/>
    </row>
    <row r="61" ht="48.75">
      <c r="A61" s="53"/>
      <c r="B61" s="57" t="s">
        <v>72</v>
      </c>
      <c r="C61" s="58" t="s">
        <v>167</v>
      </c>
      <c r="D61" s="54"/>
      <c r="E61" s="54"/>
      <c r="F61" s="54"/>
      <c r="G61" s="54"/>
      <c r="H61" s="54"/>
      <c r="I61" s="54"/>
      <c r="J61" s="54"/>
      <c r="K61" s="54"/>
      <c r="L61" s="54"/>
      <c r="M61" s="59"/>
      <c r="BX61" s="58" t="s">
        <v>167</v>
      </c>
    </row>
    <row r="62">
      <c r="A62" s="60" t="s">
        <v>53</v>
      </c>
      <c r="B62" s="61" t="s">
        <v>168</v>
      </c>
      <c r="C62" s="62" t="s">
        <v>169</v>
      </c>
      <c r="D62" s="61"/>
      <c r="E62" s="63" t="s">
        <v>4</v>
      </c>
      <c r="F62" s="63" t="s">
        <v>4</v>
      </c>
      <c r="G62" s="63" t="s">
        <v>4</v>
      </c>
      <c r="H62" s="2">
        <f>SUM(H63:H63)</f>
      </c>
      <c r="I62" s="2">
        <f>SUM(I63:I63)</f>
      </c>
      <c r="J62" s="2">
        <f>SUM(J63:J63)</f>
      </c>
      <c r="K62" s="30" t="s">
        <v>53</v>
      </c>
      <c r="L62" s="2">
        <f>SUM(L63:L63)</f>
      </c>
      <c r="M62" s="64" t="s">
        <v>53</v>
      </c>
      <c r="AI62" s="30" t="s">
        <v>53</v>
      </c>
      <c r="AS62" s="2">
        <f>SUM(AJ63:AJ63)</f>
      </c>
      <c r="AT62" s="2">
        <f>SUM(AK63:AK63)</f>
      </c>
      <c r="AU62" s="2">
        <f>SUM(AL63:AL63)</f>
      </c>
    </row>
    <row r="63">
      <c r="A63" s="9" t="s">
        <v>170</v>
      </c>
      <c r="B63" s="10" t="s">
        <v>171</v>
      </c>
      <c r="C63" s="14" t="s">
        <v>172</v>
      </c>
      <c r="D63" s="10"/>
      <c r="E63" s="10" t="s">
        <v>69</v>
      </c>
      <c r="F63" s="50" t="n">
        <v>24</v>
      </c>
      <c r="G63" s="50" t="n">
        <v>0</v>
      </c>
      <c r="H63" s="50">
        <f>ROUND(F63*AO63,2)</f>
      </c>
      <c r="I63" s="50">
        <f>ROUND(F63*AP63,2)</f>
      </c>
      <c r="J63" s="50">
        <f>ROUND(F63*G63,2)</f>
      </c>
      <c r="K63" s="50" t="n">
        <v>0.11</v>
      </c>
      <c r="L63" s="50">
        <f>F63*K63</f>
      </c>
      <c r="M63" s="51" t="s">
        <v>60</v>
      </c>
      <c r="Z63" s="50">
        <f>ROUND(IF(AQ63="5",BJ63,0),2)</f>
      </c>
      <c r="AB63" s="50">
        <f>ROUND(IF(AQ63="1",BH63,0),2)</f>
      </c>
      <c r="AC63" s="50">
        <f>ROUND(IF(AQ63="1",BI63,0),2)</f>
      </c>
      <c r="AD63" s="50">
        <f>ROUND(IF(AQ63="7",BH63,0),2)</f>
      </c>
      <c r="AE63" s="50">
        <f>ROUND(IF(AQ63="7",BI63,0),2)</f>
      </c>
      <c r="AF63" s="50">
        <f>ROUND(IF(AQ63="2",BH63,0),2)</f>
      </c>
      <c r="AG63" s="50">
        <f>ROUND(IF(AQ63="2",BI63,0),2)</f>
      </c>
      <c r="AH63" s="50">
        <f>ROUND(IF(AQ63="0",BJ63,0),2)</f>
      </c>
      <c r="AI63" s="30" t="s">
        <v>53</v>
      </c>
      <c r="AJ63" s="50">
        <f>IF(AN63=0,J63,0)</f>
      </c>
      <c r="AK63" s="50">
        <f>IF(AN63=12,J63,0)</f>
      </c>
      <c r="AL63" s="50">
        <f>IF(AN63=21,J63,0)</f>
      </c>
      <c r="AN63" s="50" t="n">
        <v>12</v>
      </c>
      <c r="AO63" s="50">
        <f>G63*0.0509</f>
      </c>
      <c r="AP63" s="50">
        <f>G63*(1-0.0509)</f>
      </c>
      <c r="AQ63" s="52" t="s">
        <v>56</v>
      </c>
      <c r="AV63" s="50">
        <f>ROUND(AW63+AX63,2)</f>
      </c>
      <c r="AW63" s="50">
        <f>ROUND(F63*AO63,2)</f>
      </c>
      <c r="AX63" s="50">
        <f>ROUND(F63*AP63,2)</f>
      </c>
      <c r="AY63" s="52" t="s">
        <v>173</v>
      </c>
      <c r="AZ63" s="52" t="s">
        <v>142</v>
      </c>
      <c r="BA63" s="30" t="s">
        <v>63</v>
      </c>
      <c r="BC63" s="50">
        <f>AW63+AX63</f>
      </c>
      <c r="BD63" s="50">
        <f>G63/(100-BE63)*100</f>
      </c>
      <c r="BE63" s="50" t="n">
        <v>0</v>
      </c>
      <c r="BF63" s="50">
        <f>L63</f>
      </c>
      <c r="BH63" s="50">
        <f>F63*AO63</f>
      </c>
      <c r="BI63" s="50">
        <f>F63*AP63</f>
      </c>
      <c r="BJ63" s="50">
        <f>F63*G63</f>
      </c>
      <c r="BK63" s="50"/>
      <c r="BL63" s="50" t="n">
        <v>59</v>
      </c>
      <c r="BW63" s="50" t="n">
        <v>12</v>
      </c>
      <c r="BX63" s="14" t="s">
        <v>172</v>
      </c>
    </row>
    <row r="64" ht="24.75">
      <c r="A64" s="53"/>
      <c r="B64" s="57" t="s">
        <v>72</v>
      </c>
      <c r="C64" s="58" t="s">
        <v>174</v>
      </c>
      <c r="D64" s="54"/>
      <c r="E64" s="54"/>
      <c r="F64" s="54"/>
      <c r="G64" s="54"/>
      <c r="H64" s="54"/>
      <c r="I64" s="54"/>
      <c r="J64" s="54"/>
      <c r="K64" s="54"/>
      <c r="L64" s="54"/>
      <c r="M64" s="59"/>
      <c r="BX64" s="58" t="s">
        <v>174</v>
      </c>
    </row>
    <row r="65">
      <c r="A65" s="60" t="s">
        <v>53</v>
      </c>
      <c r="B65" s="61" t="s">
        <v>175</v>
      </c>
      <c r="C65" s="62" t="s">
        <v>176</v>
      </c>
      <c r="D65" s="61"/>
      <c r="E65" s="63" t="s">
        <v>4</v>
      </c>
      <c r="F65" s="63" t="s">
        <v>4</v>
      </c>
      <c r="G65" s="63" t="s">
        <v>4</v>
      </c>
      <c r="H65" s="2">
        <f>SUM(H66:H66)</f>
      </c>
      <c r="I65" s="2">
        <f>SUM(I66:I66)</f>
      </c>
      <c r="J65" s="2">
        <f>SUM(J66:J66)</f>
      </c>
      <c r="K65" s="30" t="s">
        <v>53</v>
      </c>
      <c r="L65" s="2">
        <f>SUM(L66:L66)</f>
      </c>
      <c r="M65" s="64" t="s">
        <v>53</v>
      </c>
      <c r="AI65" s="30" t="s">
        <v>53</v>
      </c>
      <c r="AS65" s="2">
        <f>SUM(AJ66:AJ66)</f>
      </c>
      <c r="AT65" s="2">
        <f>SUM(AK66:AK66)</f>
      </c>
      <c r="AU65" s="2">
        <f>SUM(AL66:AL66)</f>
      </c>
    </row>
    <row r="66">
      <c r="A66" s="9" t="s">
        <v>177</v>
      </c>
      <c r="B66" s="10" t="s">
        <v>178</v>
      </c>
      <c r="C66" s="14" t="s">
        <v>179</v>
      </c>
      <c r="D66" s="10"/>
      <c r="E66" s="10" t="s">
        <v>59</v>
      </c>
      <c r="F66" s="50" t="n">
        <v>33</v>
      </c>
      <c r="G66" s="50" t="n">
        <v>0</v>
      </c>
      <c r="H66" s="50">
        <f>ROUND(F66*AO66,2)</f>
      </c>
      <c r="I66" s="50">
        <f>ROUND(F66*AP66,2)</f>
      </c>
      <c r="J66" s="50">
        <f>ROUND(F66*G66,2)</f>
      </c>
      <c r="K66" s="50" t="n">
        <v>0</v>
      </c>
      <c r="L66" s="50">
        <f>F66*K66</f>
      </c>
      <c r="M66" s="51" t="s">
        <v>60</v>
      </c>
      <c r="Z66" s="50">
        <f>ROUND(IF(AQ66="5",BJ66,0),2)</f>
      </c>
      <c r="AB66" s="50">
        <f>ROUND(IF(AQ66="1",BH66,0),2)</f>
      </c>
      <c r="AC66" s="50">
        <f>ROUND(IF(AQ66="1",BI66,0),2)</f>
      </c>
      <c r="AD66" s="50">
        <f>ROUND(IF(AQ66="7",BH66,0),2)</f>
      </c>
      <c r="AE66" s="50">
        <f>ROUND(IF(AQ66="7",BI66,0),2)</f>
      </c>
      <c r="AF66" s="50">
        <f>ROUND(IF(AQ66="2",BH66,0),2)</f>
      </c>
      <c r="AG66" s="50">
        <f>ROUND(IF(AQ66="2",BI66,0),2)</f>
      </c>
      <c r="AH66" s="50">
        <f>ROUND(IF(AQ66="0",BJ66,0),2)</f>
      </c>
      <c r="AI66" s="30" t="s">
        <v>53</v>
      </c>
      <c r="AJ66" s="50">
        <f>IF(AN66=0,J66,0)</f>
      </c>
      <c r="AK66" s="50">
        <f>IF(AN66=12,J66,0)</f>
      </c>
      <c r="AL66" s="50">
        <f>IF(AN66=21,J66,0)</f>
      </c>
      <c r="AN66" s="50" t="n">
        <v>12</v>
      </c>
      <c r="AO66" s="50">
        <f>G66*0.452587413</f>
      </c>
      <c r="AP66" s="50">
        <f>G66*(1-0.452587413)</f>
      </c>
      <c r="AQ66" s="52" t="s">
        <v>56</v>
      </c>
      <c r="AV66" s="50">
        <f>ROUND(AW66+AX66,2)</f>
      </c>
      <c r="AW66" s="50">
        <f>ROUND(F66*AO66,2)</f>
      </c>
      <c r="AX66" s="50">
        <f>ROUND(F66*AP66,2)</f>
      </c>
      <c r="AY66" s="52" t="s">
        <v>180</v>
      </c>
      <c r="AZ66" s="52" t="s">
        <v>181</v>
      </c>
      <c r="BA66" s="30" t="s">
        <v>63</v>
      </c>
      <c r="BC66" s="50">
        <f>AW66+AX66</f>
      </c>
      <c r="BD66" s="50">
        <f>G66/(100-BE66)*100</f>
      </c>
      <c r="BE66" s="50" t="n">
        <v>0</v>
      </c>
      <c r="BF66" s="50">
        <f>L66</f>
      </c>
      <c r="BH66" s="50">
        <f>F66*AO66</f>
      </c>
      <c r="BI66" s="50">
        <f>F66*AP66</f>
      </c>
      <c r="BJ66" s="50">
        <f>F66*G66</f>
      </c>
      <c r="BK66" s="50"/>
      <c r="BL66" s="50" t="n">
        <v>63</v>
      </c>
      <c r="BW66" s="50" t="n">
        <v>12</v>
      </c>
      <c r="BX66" s="14" t="s">
        <v>179</v>
      </c>
    </row>
    <row r="67">
      <c r="A67" s="53"/>
      <c r="C67" s="54" t="s">
        <v>182</v>
      </c>
      <c r="D67" s="54" t="s">
        <v>53</v>
      </c>
      <c r="F67" s="55" t="n">
        <v>33</v>
      </c>
      <c r="M67" s="56"/>
    </row>
    <row r="68">
      <c r="A68" s="60" t="s">
        <v>53</v>
      </c>
      <c r="B68" s="61" t="s">
        <v>183</v>
      </c>
      <c r="C68" s="62" t="s">
        <v>184</v>
      </c>
      <c r="D68" s="61"/>
      <c r="E68" s="63" t="s">
        <v>4</v>
      </c>
      <c r="F68" s="63" t="s">
        <v>4</v>
      </c>
      <c r="G68" s="63" t="s">
        <v>4</v>
      </c>
      <c r="H68" s="2">
        <f>SUM(H69:H69)</f>
      </c>
      <c r="I68" s="2">
        <f>SUM(I69:I69)</f>
      </c>
      <c r="J68" s="2">
        <f>SUM(J69:J69)</f>
      </c>
      <c r="K68" s="30" t="s">
        <v>53</v>
      </c>
      <c r="L68" s="2">
        <f>SUM(L69:L69)</f>
      </c>
      <c r="M68" s="64" t="s">
        <v>53</v>
      </c>
      <c r="AI68" s="30" t="s">
        <v>53</v>
      </c>
      <c r="AS68" s="2">
        <f>SUM(AJ69:AJ69)</f>
      </c>
      <c r="AT68" s="2">
        <f>SUM(AK69:AK69)</f>
      </c>
      <c r="AU68" s="2">
        <f>SUM(AL69:AL69)</f>
      </c>
    </row>
    <row r="69">
      <c r="A69" s="9" t="s">
        <v>185</v>
      </c>
      <c r="B69" s="10" t="s">
        <v>186</v>
      </c>
      <c r="C69" s="14" t="s">
        <v>187</v>
      </c>
      <c r="D69" s="10"/>
      <c r="E69" s="10" t="s">
        <v>59</v>
      </c>
      <c r="F69" s="50" t="n">
        <v>3</v>
      </c>
      <c r="G69" s="50" t="n">
        <v>0</v>
      </c>
      <c r="H69" s="50">
        <f>ROUND(F69*AO69,2)</f>
      </c>
      <c r="I69" s="50">
        <f>ROUND(F69*AP69,2)</f>
      </c>
      <c r="J69" s="50">
        <f>ROUND(F69*G69,2)</f>
      </c>
      <c r="K69" s="50" t="n">
        <v>0.02438</v>
      </c>
      <c r="L69" s="50">
        <f>F69*K69</f>
      </c>
      <c r="M69" s="51" t="s">
        <v>60</v>
      </c>
      <c r="Z69" s="50">
        <f>ROUND(IF(AQ69="5",BJ69,0),2)</f>
      </c>
      <c r="AB69" s="50">
        <f>ROUND(IF(AQ69="1",BH69,0),2)</f>
      </c>
      <c r="AC69" s="50">
        <f>ROUND(IF(AQ69="1",BI69,0),2)</f>
      </c>
      <c r="AD69" s="50">
        <f>ROUND(IF(AQ69="7",BH69,0),2)</f>
      </c>
      <c r="AE69" s="50">
        <f>ROUND(IF(AQ69="7",BI69,0),2)</f>
      </c>
      <c r="AF69" s="50">
        <f>ROUND(IF(AQ69="2",BH69,0),2)</f>
      </c>
      <c r="AG69" s="50">
        <f>ROUND(IF(AQ69="2",BI69,0),2)</f>
      </c>
      <c r="AH69" s="50">
        <f>ROUND(IF(AQ69="0",BJ69,0),2)</f>
      </c>
      <c r="AI69" s="30" t="s">
        <v>53</v>
      </c>
      <c r="AJ69" s="50">
        <f>IF(AN69=0,J69,0)</f>
      </c>
      <c r="AK69" s="50">
        <f>IF(AN69=12,J69,0)</f>
      </c>
      <c r="AL69" s="50">
        <f>IF(AN69=21,J69,0)</f>
      </c>
      <c r="AN69" s="50" t="n">
        <v>12</v>
      </c>
      <c r="AO69" s="50">
        <f>G69*0.776969873</f>
      </c>
      <c r="AP69" s="50">
        <f>G69*(1-0.776969873)</f>
      </c>
      <c r="AQ69" s="52" t="s">
        <v>56</v>
      </c>
      <c r="AV69" s="50">
        <f>ROUND(AW69+AX69,2)</f>
      </c>
      <c r="AW69" s="50">
        <f>ROUND(F69*AO69,2)</f>
      </c>
      <c r="AX69" s="50">
        <f>ROUND(F69*AP69,2)</f>
      </c>
      <c r="AY69" s="52" t="s">
        <v>188</v>
      </c>
      <c r="AZ69" s="52" t="s">
        <v>189</v>
      </c>
      <c r="BA69" s="30" t="s">
        <v>63</v>
      </c>
      <c r="BC69" s="50">
        <f>AW69+AX69</f>
      </c>
      <c r="BD69" s="50">
        <f>G69/(100-BE69)*100</f>
      </c>
      <c r="BE69" s="50" t="n">
        <v>0</v>
      </c>
      <c r="BF69" s="50">
        <f>L69</f>
      </c>
      <c r="BH69" s="50">
        <f>F69*AO69</f>
      </c>
      <c r="BI69" s="50">
        <f>F69*AP69</f>
      </c>
      <c r="BJ69" s="50">
        <f>F69*G69</f>
      </c>
      <c r="BK69" s="50"/>
      <c r="BL69" s="50" t="n">
        <v>83</v>
      </c>
      <c r="BW69" s="50" t="n">
        <v>12</v>
      </c>
      <c r="BX69" s="14" t="s">
        <v>187</v>
      </c>
    </row>
    <row r="70" customHeight="true" ht="13.5">
      <c r="A70" s="53"/>
      <c r="C70" s="58" t="s">
        <v>190</v>
      </c>
      <c r="D70" s="54"/>
      <c r="E70" s="54"/>
      <c r="F70" s="54"/>
      <c r="G70" s="54"/>
      <c r="H70" s="54"/>
      <c r="I70" s="54"/>
      <c r="J70" s="54"/>
      <c r="K70" s="54"/>
      <c r="L70" s="54"/>
      <c r="M70" s="59"/>
    </row>
    <row r="71">
      <c r="A71" s="53"/>
      <c r="C71" s="54" t="s">
        <v>74</v>
      </c>
      <c r="D71" s="54" t="s">
        <v>53</v>
      </c>
      <c r="F71" s="55" t="n">
        <v>3</v>
      </c>
      <c r="M71" s="56"/>
    </row>
    <row r="72">
      <c r="A72" s="53"/>
      <c r="B72" s="57" t="s">
        <v>72</v>
      </c>
      <c r="C72" s="58" t="s">
        <v>191</v>
      </c>
      <c r="D72" s="54"/>
      <c r="E72" s="54"/>
      <c r="F72" s="54"/>
      <c r="G72" s="54"/>
      <c r="H72" s="54"/>
      <c r="I72" s="54"/>
      <c r="J72" s="54"/>
      <c r="K72" s="54"/>
      <c r="L72" s="54"/>
      <c r="M72" s="59"/>
      <c r="BX72" s="58" t="s">
        <v>191</v>
      </c>
    </row>
    <row r="73">
      <c r="A73" s="60" t="s">
        <v>53</v>
      </c>
      <c r="B73" s="61" t="s">
        <v>192</v>
      </c>
      <c r="C73" s="62" t="s">
        <v>193</v>
      </c>
      <c r="D73" s="61"/>
      <c r="E73" s="63" t="s">
        <v>4</v>
      </c>
      <c r="F73" s="63" t="s">
        <v>4</v>
      </c>
      <c r="G73" s="63" t="s">
        <v>4</v>
      </c>
      <c r="H73" s="2">
        <f>SUM(H74:H74)</f>
      </c>
      <c r="I73" s="2">
        <f>SUM(I74:I74)</f>
      </c>
      <c r="J73" s="2">
        <f>SUM(J74:J74)</f>
      </c>
      <c r="K73" s="30" t="s">
        <v>53</v>
      </c>
      <c r="L73" s="2">
        <f>SUM(L74:L74)</f>
      </c>
      <c r="M73" s="64" t="s">
        <v>53</v>
      </c>
      <c r="AI73" s="30" t="s">
        <v>53</v>
      </c>
      <c r="AS73" s="2">
        <f>SUM(AJ74:AJ74)</f>
      </c>
      <c r="AT73" s="2">
        <f>SUM(AK74:AK74)</f>
      </c>
      <c r="AU73" s="2">
        <f>SUM(AL74:AL74)</f>
      </c>
    </row>
    <row r="74">
      <c r="A74" s="9" t="s">
        <v>194</v>
      </c>
      <c r="B74" s="10" t="s">
        <v>195</v>
      </c>
      <c r="C74" s="14" t="s">
        <v>196</v>
      </c>
      <c r="D74" s="10"/>
      <c r="E74" s="10" t="s">
        <v>197</v>
      </c>
      <c r="F74" s="50" t="n">
        <v>1</v>
      </c>
      <c r="G74" s="50" t="n">
        <v>0</v>
      </c>
      <c r="H74" s="50">
        <f>ROUND(F74*AO74,2)</f>
      </c>
      <c r="I74" s="50">
        <f>ROUND(F74*AP74,2)</f>
      </c>
      <c r="J74" s="50">
        <f>ROUND(F74*G74,2)</f>
      </c>
      <c r="K74" s="50" t="n">
        <v>0</v>
      </c>
      <c r="L74" s="50">
        <f>F74*K74</f>
      </c>
      <c r="M74" s="51" t="s">
        <v>53</v>
      </c>
      <c r="Z74" s="50">
        <f>ROUND(IF(AQ74="5",BJ74,0),2)</f>
      </c>
      <c r="AB74" s="50">
        <f>ROUND(IF(AQ74="1",BH74,0),2)</f>
      </c>
      <c r="AC74" s="50">
        <f>ROUND(IF(AQ74="1",BI74,0),2)</f>
      </c>
      <c r="AD74" s="50">
        <f>ROUND(IF(AQ74="7",BH74,0),2)</f>
      </c>
      <c r="AE74" s="50">
        <f>ROUND(IF(AQ74="7",BI74,0),2)</f>
      </c>
      <c r="AF74" s="50">
        <f>ROUND(IF(AQ74="2",BH74,0),2)</f>
      </c>
      <c r="AG74" s="50">
        <f>ROUND(IF(AQ74="2",BI74,0),2)</f>
      </c>
      <c r="AH74" s="50">
        <f>ROUND(IF(AQ74="0",BJ74,0),2)</f>
      </c>
      <c r="AI74" s="30" t="s">
        <v>53</v>
      </c>
      <c r="AJ74" s="50">
        <f>IF(AN74=0,J74,0)</f>
      </c>
      <c r="AK74" s="50">
        <f>IF(AN74=12,J74,0)</f>
      </c>
      <c r="AL74" s="50">
        <f>IF(AN74=21,J74,0)</f>
      </c>
      <c r="AN74" s="50" t="n">
        <v>12</v>
      </c>
      <c r="AO74" s="50">
        <f>G74*0</f>
      </c>
      <c r="AP74" s="50">
        <f>G74*(1-0)</f>
      </c>
      <c r="AQ74" s="52" t="s">
        <v>56</v>
      </c>
      <c r="AV74" s="50">
        <f>ROUND(AW74+AX74,2)</f>
      </c>
      <c r="AW74" s="50">
        <f>ROUND(F74*AO74,2)</f>
      </c>
      <c r="AX74" s="50">
        <f>ROUND(F74*AP74,2)</f>
      </c>
      <c r="AY74" s="52" t="s">
        <v>198</v>
      </c>
      <c r="AZ74" s="52" t="s">
        <v>189</v>
      </c>
      <c r="BA74" s="30" t="s">
        <v>63</v>
      </c>
      <c r="BC74" s="50">
        <f>AW74+AX74</f>
      </c>
      <c r="BD74" s="50">
        <f>G74/(100-BE74)*100</f>
      </c>
      <c r="BE74" s="50" t="n">
        <v>0</v>
      </c>
      <c r="BF74" s="50">
        <f>L74</f>
      </c>
      <c r="BH74" s="50">
        <f>F74*AO74</f>
      </c>
      <c r="BI74" s="50">
        <f>F74*AP74</f>
      </c>
      <c r="BJ74" s="50">
        <f>F74*G74</f>
      </c>
      <c r="BK74" s="50"/>
      <c r="BL74" s="50" t="n">
        <v>87</v>
      </c>
      <c r="BW74" s="50" t="n">
        <v>12</v>
      </c>
      <c r="BX74" s="14" t="s">
        <v>196</v>
      </c>
    </row>
    <row r="75">
      <c r="A75" s="53"/>
      <c r="C75" s="54" t="s">
        <v>56</v>
      </c>
      <c r="D75" s="54" t="s">
        <v>53</v>
      </c>
      <c r="F75" s="55" t="n">
        <v>1</v>
      </c>
      <c r="M75" s="56"/>
    </row>
    <row r="76">
      <c r="A76" s="60" t="s">
        <v>53</v>
      </c>
      <c r="B76" s="61" t="s">
        <v>199</v>
      </c>
      <c r="C76" s="62" t="s">
        <v>200</v>
      </c>
      <c r="D76" s="61"/>
      <c r="E76" s="63" t="s">
        <v>4</v>
      </c>
      <c r="F76" s="63" t="s">
        <v>4</v>
      </c>
      <c r="G76" s="63" t="s">
        <v>4</v>
      </c>
      <c r="H76" s="2">
        <f>SUM(H77:H87)</f>
      </c>
      <c r="I76" s="2">
        <f>SUM(I77:I87)</f>
      </c>
      <c r="J76" s="2">
        <f>SUM(J77:J87)</f>
      </c>
      <c r="K76" s="30" t="s">
        <v>53</v>
      </c>
      <c r="L76" s="2">
        <f>SUM(L77:L87)</f>
      </c>
      <c r="M76" s="64" t="s">
        <v>53</v>
      </c>
      <c r="AI76" s="30" t="s">
        <v>53</v>
      </c>
      <c r="AS76" s="2">
        <f>SUM(AJ77:AJ87)</f>
      </c>
      <c r="AT76" s="2">
        <f>SUM(AK77:AK87)</f>
      </c>
      <c r="AU76" s="2">
        <f>SUM(AL77:AL87)</f>
      </c>
    </row>
    <row r="77">
      <c r="A77" s="9" t="s">
        <v>201</v>
      </c>
      <c r="B77" s="10" t="s">
        <v>202</v>
      </c>
      <c r="C77" s="14" t="s">
        <v>203</v>
      </c>
      <c r="D77" s="10"/>
      <c r="E77" s="10" t="s">
        <v>197</v>
      </c>
      <c r="F77" s="50" t="n">
        <v>1</v>
      </c>
      <c r="G77" s="50" t="n">
        <v>0</v>
      </c>
      <c r="H77" s="50">
        <f>ROUND(F77*AO77,2)</f>
      </c>
      <c r="I77" s="50">
        <f>ROUND(F77*AP77,2)</f>
      </c>
      <c r="J77" s="50">
        <f>ROUND(F77*G77,2)</f>
      </c>
      <c r="K77" s="50" t="n">
        <v>3.05967</v>
      </c>
      <c r="L77" s="50">
        <f>F77*K77</f>
      </c>
      <c r="M77" s="51" t="s">
        <v>60</v>
      </c>
      <c r="Z77" s="50">
        <f>ROUND(IF(AQ77="5",BJ77,0),2)</f>
      </c>
      <c r="AB77" s="50">
        <f>ROUND(IF(AQ77="1",BH77,0),2)</f>
      </c>
      <c r="AC77" s="50">
        <f>ROUND(IF(AQ77="1",BI77,0),2)</f>
      </c>
      <c r="AD77" s="50">
        <f>ROUND(IF(AQ77="7",BH77,0),2)</f>
      </c>
      <c r="AE77" s="50">
        <f>ROUND(IF(AQ77="7",BI77,0),2)</f>
      </c>
      <c r="AF77" s="50">
        <f>ROUND(IF(AQ77="2",BH77,0),2)</f>
      </c>
      <c r="AG77" s="50">
        <f>ROUND(IF(AQ77="2",BI77,0),2)</f>
      </c>
      <c r="AH77" s="50">
        <f>ROUND(IF(AQ77="0",BJ77,0),2)</f>
      </c>
      <c r="AI77" s="30" t="s">
        <v>53</v>
      </c>
      <c r="AJ77" s="50">
        <f>IF(AN77=0,J77,0)</f>
      </c>
      <c r="AK77" s="50">
        <f>IF(AN77=12,J77,0)</f>
      </c>
      <c r="AL77" s="50">
        <f>IF(AN77=21,J77,0)</f>
      </c>
      <c r="AN77" s="50" t="n">
        <v>12</v>
      </c>
      <c r="AO77" s="50">
        <f>G77*0.727125</f>
      </c>
      <c r="AP77" s="50">
        <f>G77*(1-0.727125)</f>
      </c>
      <c r="AQ77" s="52" t="s">
        <v>56</v>
      </c>
      <c r="AV77" s="50">
        <f>ROUND(AW77+AX77,2)</f>
      </c>
      <c r="AW77" s="50">
        <f>ROUND(F77*AO77,2)</f>
      </c>
      <c r="AX77" s="50">
        <f>ROUND(F77*AP77,2)</f>
      </c>
      <c r="AY77" s="52" t="s">
        <v>204</v>
      </c>
      <c r="AZ77" s="52" t="s">
        <v>189</v>
      </c>
      <c r="BA77" s="30" t="s">
        <v>63</v>
      </c>
      <c r="BC77" s="50">
        <f>AW77+AX77</f>
      </c>
      <c r="BD77" s="50">
        <f>G77/(100-BE77)*100</f>
      </c>
      <c r="BE77" s="50" t="n">
        <v>0</v>
      </c>
      <c r="BF77" s="50">
        <f>L77</f>
      </c>
      <c r="BH77" s="50">
        <f>F77*AO77</f>
      </c>
      <c r="BI77" s="50">
        <f>F77*AP77</f>
      </c>
      <c r="BJ77" s="50">
        <f>F77*G77</f>
      </c>
      <c r="BK77" s="50"/>
      <c r="BL77" s="50" t="n">
        <v>89</v>
      </c>
      <c r="BW77" s="50" t="n">
        <v>12</v>
      </c>
      <c r="BX77" s="14" t="s">
        <v>203</v>
      </c>
    </row>
    <row r="78" customHeight="true" ht="13.5">
      <c r="A78" s="53"/>
      <c r="C78" s="58" t="s">
        <v>205</v>
      </c>
      <c r="D78" s="54"/>
      <c r="E78" s="54"/>
      <c r="F78" s="54"/>
      <c r="G78" s="54"/>
      <c r="H78" s="54"/>
      <c r="I78" s="54"/>
      <c r="J78" s="54"/>
      <c r="K78" s="54"/>
      <c r="L78" s="54"/>
      <c r="M78" s="59"/>
    </row>
    <row r="79">
      <c r="A79" s="53"/>
      <c r="C79" s="54" t="s">
        <v>56</v>
      </c>
      <c r="D79" s="54" t="s">
        <v>206</v>
      </c>
      <c r="F79" s="55" t="n">
        <v>1</v>
      </c>
      <c r="M79" s="56"/>
    </row>
    <row r="80" ht="36.75">
      <c r="A80" s="53"/>
      <c r="B80" s="57" t="s">
        <v>72</v>
      </c>
      <c r="C80" s="58" t="s">
        <v>207</v>
      </c>
      <c r="D80" s="54"/>
      <c r="E80" s="54"/>
      <c r="F80" s="54"/>
      <c r="G80" s="54"/>
      <c r="H80" s="54"/>
      <c r="I80" s="54"/>
      <c r="J80" s="54"/>
      <c r="K80" s="54"/>
      <c r="L80" s="54"/>
      <c r="M80" s="59"/>
      <c r="BX80" s="58" t="s">
        <v>207</v>
      </c>
    </row>
    <row r="81">
      <c r="A81" s="9" t="s">
        <v>208</v>
      </c>
      <c r="B81" s="10" t="s">
        <v>209</v>
      </c>
      <c r="C81" s="14" t="s">
        <v>210</v>
      </c>
      <c r="D81" s="10"/>
      <c r="E81" s="10" t="s">
        <v>197</v>
      </c>
      <c r="F81" s="50" t="n">
        <v>1</v>
      </c>
      <c r="G81" s="50" t="n">
        <v>0</v>
      </c>
      <c r="H81" s="50">
        <f>ROUND(F81*AO81,2)</f>
      </c>
      <c r="I81" s="50">
        <f>ROUND(F81*AP81,2)</f>
      </c>
      <c r="J81" s="50">
        <f>ROUND(F81*G81,2)</f>
      </c>
      <c r="K81" s="50" t="n">
        <v>0.00936</v>
      </c>
      <c r="L81" s="50">
        <f>F81*K81</f>
      </c>
      <c r="M81" s="51" t="s">
        <v>60</v>
      </c>
      <c r="Z81" s="50">
        <f>ROUND(IF(AQ81="5",BJ81,0),2)</f>
      </c>
      <c r="AB81" s="50">
        <f>ROUND(IF(AQ81="1",BH81,0),2)</f>
      </c>
      <c r="AC81" s="50">
        <f>ROUND(IF(AQ81="1",BI81,0),2)</f>
      </c>
      <c r="AD81" s="50">
        <f>ROUND(IF(AQ81="7",BH81,0),2)</f>
      </c>
      <c r="AE81" s="50">
        <f>ROUND(IF(AQ81="7",BI81,0),2)</f>
      </c>
      <c r="AF81" s="50">
        <f>ROUND(IF(AQ81="2",BH81,0),2)</f>
      </c>
      <c r="AG81" s="50">
        <f>ROUND(IF(AQ81="2",BI81,0),2)</f>
      </c>
      <c r="AH81" s="50">
        <f>ROUND(IF(AQ81="0",BJ81,0),2)</f>
      </c>
      <c r="AI81" s="30" t="s">
        <v>53</v>
      </c>
      <c r="AJ81" s="50">
        <f>IF(AN81=0,J81,0)</f>
      </c>
      <c r="AK81" s="50">
        <f>IF(AN81=12,J81,0)</f>
      </c>
      <c r="AL81" s="50">
        <f>IF(AN81=21,J81,0)</f>
      </c>
      <c r="AN81" s="50" t="n">
        <v>12</v>
      </c>
      <c r="AO81" s="50">
        <f>G81*0.011383178</f>
      </c>
      <c r="AP81" s="50">
        <f>G81*(1-0.011383178)</f>
      </c>
      <c r="AQ81" s="52" t="s">
        <v>56</v>
      </c>
      <c r="AV81" s="50">
        <f>ROUND(AW81+AX81,2)</f>
      </c>
      <c r="AW81" s="50">
        <f>ROUND(F81*AO81,2)</f>
      </c>
      <c r="AX81" s="50">
        <f>ROUND(F81*AP81,2)</f>
      </c>
      <c r="AY81" s="52" t="s">
        <v>204</v>
      </c>
      <c r="AZ81" s="52" t="s">
        <v>189</v>
      </c>
      <c r="BA81" s="30" t="s">
        <v>63</v>
      </c>
      <c r="BC81" s="50">
        <f>AW81+AX81</f>
      </c>
      <c r="BD81" s="50">
        <f>G81/(100-BE81)*100</f>
      </c>
      <c r="BE81" s="50" t="n">
        <v>0</v>
      </c>
      <c r="BF81" s="50">
        <f>L81</f>
      </c>
      <c r="BH81" s="50">
        <f>F81*AO81</f>
      </c>
      <c r="BI81" s="50">
        <f>F81*AP81</f>
      </c>
      <c r="BJ81" s="50">
        <f>F81*G81</f>
      </c>
      <c r="BK81" s="50"/>
      <c r="BL81" s="50" t="n">
        <v>89</v>
      </c>
      <c r="BW81" s="50" t="n">
        <v>12</v>
      </c>
      <c r="BX81" s="14" t="s">
        <v>210</v>
      </c>
    </row>
    <row r="82">
      <c r="A82" s="53"/>
      <c r="C82" s="54" t="s">
        <v>56</v>
      </c>
      <c r="D82" s="54" t="s">
        <v>211</v>
      </c>
      <c r="F82" s="55" t="n">
        <v>1</v>
      </c>
      <c r="M82" s="56"/>
    </row>
    <row r="83">
      <c r="A83" s="9" t="s">
        <v>212</v>
      </c>
      <c r="B83" s="10" t="s">
        <v>213</v>
      </c>
      <c r="C83" s="14" t="s">
        <v>214</v>
      </c>
      <c r="D83" s="10"/>
      <c r="E83" s="10" t="s">
        <v>99</v>
      </c>
      <c r="F83" s="50" t="n">
        <v>0.6</v>
      </c>
      <c r="G83" s="50" t="n">
        <v>0</v>
      </c>
      <c r="H83" s="50">
        <f>ROUND(F83*AO83,2)</f>
      </c>
      <c r="I83" s="50">
        <f>ROUND(F83*AP83,2)</f>
      </c>
      <c r="J83" s="50">
        <f>ROUND(F83*G83,2)</f>
      </c>
      <c r="K83" s="50" t="n">
        <v>2.525</v>
      </c>
      <c r="L83" s="50">
        <f>F83*K83</f>
      </c>
      <c r="M83" s="51" t="s">
        <v>60</v>
      </c>
      <c r="Z83" s="50">
        <f>ROUND(IF(AQ83="5",BJ83,0),2)</f>
      </c>
      <c r="AB83" s="50">
        <f>ROUND(IF(AQ83="1",BH83,0),2)</f>
      </c>
      <c r="AC83" s="50">
        <f>ROUND(IF(AQ83="1",BI83,0),2)</f>
      </c>
      <c r="AD83" s="50">
        <f>ROUND(IF(AQ83="7",BH83,0),2)</f>
      </c>
      <c r="AE83" s="50">
        <f>ROUND(IF(AQ83="7",BI83,0),2)</f>
      </c>
      <c r="AF83" s="50">
        <f>ROUND(IF(AQ83="2",BH83,0),2)</f>
      </c>
      <c r="AG83" s="50">
        <f>ROUND(IF(AQ83="2",BI83,0),2)</f>
      </c>
      <c r="AH83" s="50">
        <f>ROUND(IF(AQ83="0",BJ83,0),2)</f>
      </c>
      <c r="AI83" s="30" t="s">
        <v>53</v>
      </c>
      <c r="AJ83" s="50">
        <f>IF(AN83=0,J83,0)</f>
      </c>
      <c r="AK83" s="50">
        <f>IF(AN83=12,J83,0)</f>
      </c>
      <c r="AL83" s="50">
        <f>IF(AN83=21,J83,0)</f>
      </c>
      <c r="AN83" s="50" t="n">
        <v>12</v>
      </c>
      <c r="AO83" s="50">
        <f>G83*0.824056195</f>
      </c>
      <c r="AP83" s="50">
        <f>G83*(1-0.824056195)</f>
      </c>
      <c r="AQ83" s="52" t="s">
        <v>56</v>
      </c>
      <c r="AV83" s="50">
        <f>ROUND(AW83+AX83,2)</f>
      </c>
      <c r="AW83" s="50">
        <f>ROUND(F83*AO83,2)</f>
      </c>
      <c r="AX83" s="50">
        <f>ROUND(F83*AP83,2)</f>
      </c>
      <c r="AY83" s="52" t="s">
        <v>204</v>
      </c>
      <c r="AZ83" s="52" t="s">
        <v>189</v>
      </c>
      <c r="BA83" s="30" t="s">
        <v>63</v>
      </c>
      <c r="BC83" s="50">
        <f>AW83+AX83</f>
      </c>
      <c r="BD83" s="50">
        <f>G83/(100-BE83)*100</f>
      </c>
      <c r="BE83" s="50" t="n">
        <v>0</v>
      </c>
      <c r="BF83" s="50">
        <f>L83</f>
      </c>
      <c r="BH83" s="50">
        <f>F83*AO83</f>
      </c>
      <c r="BI83" s="50">
        <f>F83*AP83</f>
      </c>
      <c r="BJ83" s="50">
        <f>F83*G83</f>
      </c>
      <c r="BK83" s="50"/>
      <c r="BL83" s="50" t="n">
        <v>89</v>
      </c>
      <c r="BW83" s="50" t="n">
        <v>12</v>
      </c>
      <c r="BX83" s="14" t="s">
        <v>214</v>
      </c>
    </row>
    <row r="84">
      <c r="A84" s="53"/>
      <c r="C84" s="54" t="s">
        <v>215</v>
      </c>
      <c r="D84" s="54" t="s">
        <v>135</v>
      </c>
      <c r="F84" s="55" t="n">
        <v>0.6</v>
      </c>
      <c r="M84" s="56"/>
    </row>
    <row r="85" ht="24.75">
      <c r="A85" s="53"/>
      <c r="B85" s="57" t="s">
        <v>72</v>
      </c>
      <c r="C85" s="58" t="s">
        <v>216</v>
      </c>
      <c r="D85" s="54"/>
      <c r="E85" s="54"/>
      <c r="F85" s="54"/>
      <c r="G85" s="54"/>
      <c r="H85" s="54"/>
      <c r="I85" s="54"/>
      <c r="J85" s="54"/>
      <c r="K85" s="54"/>
      <c r="L85" s="54"/>
      <c r="M85" s="59"/>
      <c r="BX85" s="58" t="s">
        <v>216</v>
      </c>
    </row>
    <row r="86">
      <c r="A86" s="9" t="s">
        <v>217</v>
      </c>
      <c r="B86" s="10" t="s">
        <v>218</v>
      </c>
      <c r="C86" s="14" t="s">
        <v>219</v>
      </c>
      <c r="D86" s="10"/>
      <c r="E86" s="10" t="s">
        <v>197</v>
      </c>
      <c r="F86" s="50" t="n">
        <v>2</v>
      </c>
      <c r="G86" s="50" t="n">
        <v>0</v>
      </c>
      <c r="H86" s="50">
        <f>ROUND(F86*AO86,2)</f>
      </c>
      <c r="I86" s="50">
        <f>ROUND(F86*AP86,2)</f>
      </c>
      <c r="J86" s="50">
        <f>ROUND(F86*G86,2)</f>
      </c>
      <c r="K86" s="50" t="n">
        <v>0.3159</v>
      </c>
      <c r="L86" s="50">
        <f>F86*K86</f>
      </c>
      <c r="M86" s="51" t="s">
        <v>60</v>
      </c>
      <c r="Z86" s="50">
        <f>ROUND(IF(AQ86="5",BJ86,0),2)</f>
      </c>
      <c r="AB86" s="50">
        <f>ROUND(IF(AQ86="1",BH86,0),2)</f>
      </c>
      <c r="AC86" s="50">
        <f>ROUND(IF(AQ86="1",BI86,0),2)</f>
      </c>
      <c r="AD86" s="50">
        <f>ROUND(IF(AQ86="7",BH86,0),2)</f>
      </c>
      <c r="AE86" s="50">
        <f>ROUND(IF(AQ86="7",BI86,0),2)</f>
      </c>
      <c r="AF86" s="50">
        <f>ROUND(IF(AQ86="2",BH86,0),2)</f>
      </c>
      <c r="AG86" s="50">
        <f>ROUND(IF(AQ86="2",BI86,0),2)</f>
      </c>
      <c r="AH86" s="50">
        <f>ROUND(IF(AQ86="0",BJ86,0),2)</f>
      </c>
      <c r="AI86" s="30" t="s">
        <v>53</v>
      </c>
      <c r="AJ86" s="50">
        <f>IF(AN86=0,J86,0)</f>
      </c>
      <c r="AK86" s="50">
        <f>IF(AN86=12,J86,0)</f>
      </c>
      <c r="AL86" s="50">
        <f>IF(AN86=21,J86,0)</f>
      </c>
      <c r="AN86" s="50" t="n">
        <v>12</v>
      </c>
      <c r="AO86" s="50">
        <f>G86*0.44740677</f>
      </c>
      <c r="AP86" s="50">
        <f>G86*(1-0.44740677)</f>
      </c>
      <c r="AQ86" s="52" t="s">
        <v>56</v>
      </c>
      <c r="AV86" s="50">
        <f>ROUND(AW86+AX86,2)</f>
      </c>
      <c r="AW86" s="50">
        <f>ROUND(F86*AO86,2)</f>
      </c>
      <c r="AX86" s="50">
        <f>ROUND(F86*AP86,2)</f>
      </c>
      <c r="AY86" s="52" t="s">
        <v>204</v>
      </c>
      <c r="AZ86" s="52" t="s">
        <v>189</v>
      </c>
      <c r="BA86" s="30" t="s">
        <v>63</v>
      </c>
      <c r="BC86" s="50">
        <f>AW86+AX86</f>
      </c>
      <c r="BD86" s="50">
        <f>G86/(100-BE86)*100</f>
      </c>
      <c r="BE86" s="50" t="n">
        <v>0</v>
      </c>
      <c r="BF86" s="50">
        <f>L86</f>
      </c>
      <c r="BH86" s="50">
        <f>F86*AO86</f>
      </c>
      <c r="BI86" s="50">
        <f>F86*AP86</f>
      </c>
      <c r="BJ86" s="50">
        <f>F86*G86</f>
      </c>
      <c r="BK86" s="50"/>
      <c r="BL86" s="50" t="n">
        <v>89</v>
      </c>
      <c r="BW86" s="50" t="n">
        <v>12</v>
      </c>
      <c r="BX86" s="14" t="s">
        <v>219</v>
      </c>
    </row>
    <row r="87">
      <c r="A87" s="9" t="s">
        <v>220</v>
      </c>
      <c r="B87" s="10" t="s">
        <v>221</v>
      </c>
      <c r="C87" s="14" t="s">
        <v>222</v>
      </c>
      <c r="D87" s="10"/>
      <c r="E87" s="10" t="s">
        <v>197</v>
      </c>
      <c r="F87" s="50" t="n">
        <v>4</v>
      </c>
      <c r="G87" s="50" t="n">
        <v>0</v>
      </c>
      <c r="H87" s="50">
        <f>ROUND(F87*AO87,2)</f>
      </c>
      <c r="I87" s="50">
        <f>ROUND(F87*AP87,2)</f>
      </c>
      <c r="J87" s="50">
        <f>ROUND(F87*G87,2)</f>
      </c>
      <c r="K87" s="50" t="n">
        <v>0.43094</v>
      </c>
      <c r="L87" s="50">
        <f>F87*K87</f>
      </c>
      <c r="M87" s="51" t="s">
        <v>60</v>
      </c>
      <c r="Z87" s="50">
        <f>ROUND(IF(AQ87="5",BJ87,0),2)</f>
      </c>
      <c r="AB87" s="50">
        <f>ROUND(IF(AQ87="1",BH87,0),2)</f>
      </c>
      <c r="AC87" s="50">
        <f>ROUND(IF(AQ87="1",BI87,0),2)</f>
      </c>
      <c r="AD87" s="50">
        <f>ROUND(IF(AQ87="7",BH87,0),2)</f>
      </c>
      <c r="AE87" s="50">
        <f>ROUND(IF(AQ87="7",BI87,0),2)</f>
      </c>
      <c r="AF87" s="50">
        <f>ROUND(IF(AQ87="2",BH87,0),2)</f>
      </c>
      <c r="AG87" s="50">
        <f>ROUND(IF(AQ87="2",BI87,0),2)</f>
      </c>
      <c r="AH87" s="50">
        <f>ROUND(IF(AQ87="0",BJ87,0),2)</f>
      </c>
      <c r="AI87" s="30" t="s">
        <v>53</v>
      </c>
      <c r="AJ87" s="50">
        <f>IF(AN87=0,J87,0)</f>
      </c>
      <c r="AK87" s="50">
        <f>IF(AN87=12,J87,0)</f>
      </c>
      <c r="AL87" s="50">
        <f>IF(AN87=21,J87,0)</f>
      </c>
      <c r="AN87" s="50" t="n">
        <v>12</v>
      </c>
      <c r="AO87" s="50">
        <f>G87*0.297465672</f>
      </c>
      <c r="AP87" s="50">
        <f>G87*(1-0.297465672)</f>
      </c>
      <c r="AQ87" s="52" t="s">
        <v>56</v>
      </c>
      <c r="AV87" s="50">
        <f>ROUND(AW87+AX87,2)</f>
      </c>
      <c r="AW87" s="50">
        <f>ROUND(F87*AO87,2)</f>
      </c>
      <c r="AX87" s="50">
        <f>ROUND(F87*AP87,2)</f>
      </c>
      <c r="AY87" s="52" t="s">
        <v>204</v>
      </c>
      <c r="AZ87" s="52" t="s">
        <v>189</v>
      </c>
      <c r="BA87" s="30" t="s">
        <v>63</v>
      </c>
      <c r="BC87" s="50">
        <f>AW87+AX87</f>
      </c>
      <c r="BD87" s="50">
        <f>G87/(100-BE87)*100</f>
      </c>
      <c r="BE87" s="50" t="n">
        <v>0</v>
      </c>
      <c r="BF87" s="50">
        <f>L87</f>
      </c>
      <c r="BH87" s="50">
        <f>F87*AO87</f>
      </c>
      <c r="BI87" s="50">
        <f>F87*AP87</f>
      </c>
      <c r="BJ87" s="50">
        <f>F87*G87</f>
      </c>
      <c r="BK87" s="50"/>
      <c r="BL87" s="50" t="n">
        <v>89</v>
      </c>
      <c r="BW87" s="50" t="n">
        <v>12</v>
      </c>
      <c r="BX87" s="14" t="s">
        <v>222</v>
      </c>
    </row>
    <row r="88">
      <c r="A88" s="60" t="s">
        <v>53</v>
      </c>
      <c r="B88" s="61" t="s">
        <v>223</v>
      </c>
      <c r="C88" s="62" t="s">
        <v>224</v>
      </c>
      <c r="D88" s="61"/>
      <c r="E88" s="63" t="s">
        <v>4</v>
      </c>
      <c r="F88" s="63" t="s">
        <v>4</v>
      </c>
      <c r="G88" s="63" t="s">
        <v>4</v>
      </c>
      <c r="H88" s="2">
        <f>SUM(H89:H94)</f>
      </c>
      <c r="I88" s="2">
        <f>SUM(I89:I94)</f>
      </c>
      <c r="J88" s="2">
        <f>SUM(J89:J94)</f>
      </c>
      <c r="K88" s="30" t="s">
        <v>53</v>
      </c>
      <c r="L88" s="2">
        <f>SUM(L89:L94)</f>
      </c>
      <c r="M88" s="64" t="s">
        <v>53</v>
      </c>
      <c r="AI88" s="30" t="s">
        <v>53</v>
      </c>
      <c r="AS88" s="2">
        <f>SUM(AJ89:AJ94)</f>
      </c>
      <c r="AT88" s="2">
        <f>SUM(AK89:AK94)</f>
      </c>
      <c r="AU88" s="2">
        <f>SUM(AL89:AL94)</f>
      </c>
    </row>
    <row r="89">
      <c r="A89" s="9" t="s">
        <v>128</v>
      </c>
      <c r="B89" s="10" t="s">
        <v>225</v>
      </c>
      <c r="C89" s="14" t="s">
        <v>226</v>
      </c>
      <c r="D89" s="10"/>
      <c r="E89" s="10" t="s">
        <v>59</v>
      </c>
      <c r="F89" s="50" t="n">
        <v>426</v>
      </c>
      <c r="G89" s="50" t="n">
        <v>0</v>
      </c>
      <c r="H89" s="50">
        <f>ROUND(F89*AO89,2)</f>
      </c>
      <c r="I89" s="50">
        <f>ROUND(F89*AP89,2)</f>
      </c>
      <c r="J89" s="50">
        <f>ROUND(F89*G89,2)</f>
      </c>
      <c r="K89" s="50" t="n">
        <v>2E-5</v>
      </c>
      <c r="L89" s="50">
        <f>F89*K89</f>
      </c>
      <c r="M89" s="51" t="s">
        <v>227</v>
      </c>
      <c r="Z89" s="50">
        <f>ROUND(IF(AQ89="5",BJ89,0),2)</f>
      </c>
      <c r="AB89" s="50">
        <f>ROUND(IF(AQ89="1",BH89,0),2)</f>
      </c>
      <c r="AC89" s="50">
        <f>ROUND(IF(AQ89="1",BI89,0),2)</f>
      </c>
      <c r="AD89" s="50">
        <f>ROUND(IF(AQ89="7",BH89,0),2)</f>
      </c>
      <c r="AE89" s="50">
        <f>ROUND(IF(AQ89="7",BI89,0),2)</f>
      </c>
      <c r="AF89" s="50">
        <f>ROUND(IF(AQ89="2",BH89,0),2)</f>
      </c>
      <c r="AG89" s="50">
        <f>ROUND(IF(AQ89="2",BI89,0),2)</f>
      </c>
      <c r="AH89" s="50">
        <f>ROUND(IF(AQ89="0",BJ89,0),2)</f>
      </c>
      <c r="AI89" s="30" t="s">
        <v>53</v>
      </c>
      <c r="AJ89" s="50">
        <f>IF(AN89=0,J89,0)</f>
      </c>
      <c r="AK89" s="50">
        <f>IF(AN89=12,J89,0)</f>
      </c>
      <c r="AL89" s="50">
        <f>IF(AN89=21,J89,0)</f>
      </c>
      <c r="AN89" s="50" t="n">
        <v>12</v>
      </c>
      <c r="AO89" s="50">
        <f>G89*0.262333333</f>
      </c>
      <c r="AP89" s="50">
        <f>G89*(1-0.262333333)</f>
      </c>
      <c r="AQ89" s="52" t="s">
        <v>56</v>
      </c>
      <c r="AV89" s="50">
        <f>ROUND(AW89+AX89,2)</f>
      </c>
      <c r="AW89" s="50">
        <f>ROUND(F89*AO89,2)</f>
      </c>
      <c r="AX89" s="50">
        <f>ROUND(F89*AP89,2)</f>
      </c>
      <c r="AY89" s="52" t="s">
        <v>228</v>
      </c>
      <c r="AZ89" s="52" t="s">
        <v>229</v>
      </c>
      <c r="BA89" s="30" t="s">
        <v>63</v>
      </c>
      <c r="BC89" s="50">
        <f>AW89+AX89</f>
      </c>
      <c r="BD89" s="50">
        <f>G89/(100-BE89)*100</f>
      </c>
      <c r="BE89" s="50" t="n">
        <v>0</v>
      </c>
      <c r="BF89" s="50">
        <f>L89</f>
      </c>
      <c r="BH89" s="50">
        <f>F89*AO89</f>
      </c>
      <c r="BI89" s="50">
        <f>F89*AP89</f>
      </c>
      <c r="BJ89" s="50">
        <f>F89*G89</f>
      </c>
      <c r="BK89" s="50"/>
      <c r="BL89" s="50" t="n">
        <v>91</v>
      </c>
      <c r="BW89" s="50" t="n">
        <v>12</v>
      </c>
      <c r="BX89" s="14" t="s">
        <v>226</v>
      </c>
    </row>
    <row r="90">
      <c r="A90" s="53"/>
      <c r="C90" s="54" t="s">
        <v>230</v>
      </c>
      <c r="D90" s="54" t="s">
        <v>231</v>
      </c>
      <c r="F90" s="55" t="n">
        <v>426</v>
      </c>
      <c r="M90" s="56"/>
    </row>
    <row r="91">
      <c r="A91" s="9" t="s">
        <v>232</v>
      </c>
      <c r="B91" s="10" t="s">
        <v>233</v>
      </c>
      <c r="C91" s="14" t="s">
        <v>234</v>
      </c>
      <c r="D91" s="10"/>
      <c r="E91" s="10" t="s">
        <v>59</v>
      </c>
      <c r="F91" s="50" t="n">
        <v>245</v>
      </c>
      <c r="G91" s="50" t="n">
        <v>0</v>
      </c>
      <c r="H91" s="50">
        <f>ROUND(F91*AO91,2)</f>
      </c>
      <c r="I91" s="50">
        <f>ROUND(F91*AP91,2)</f>
      </c>
      <c r="J91" s="50">
        <f>ROUND(F91*G91,2)</f>
      </c>
      <c r="K91" s="50" t="n">
        <v>0.11813</v>
      </c>
      <c r="L91" s="50">
        <f>F91*K91</f>
      </c>
      <c r="M91" s="51" t="s">
        <v>60</v>
      </c>
      <c r="Z91" s="50">
        <f>ROUND(IF(AQ91="5",BJ91,0),2)</f>
      </c>
      <c r="AB91" s="50">
        <f>ROUND(IF(AQ91="1",BH91,0),2)</f>
      </c>
      <c r="AC91" s="50">
        <f>ROUND(IF(AQ91="1",BI91,0),2)</f>
      </c>
      <c r="AD91" s="50">
        <f>ROUND(IF(AQ91="7",BH91,0),2)</f>
      </c>
      <c r="AE91" s="50">
        <f>ROUND(IF(AQ91="7",BI91,0),2)</f>
      </c>
      <c r="AF91" s="50">
        <f>ROUND(IF(AQ91="2",BH91,0),2)</f>
      </c>
      <c r="AG91" s="50">
        <f>ROUND(IF(AQ91="2",BI91,0),2)</f>
      </c>
      <c r="AH91" s="50">
        <f>ROUND(IF(AQ91="0",BJ91,0),2)</f>
      </c>
      <c r="AI91" s="30" t="s">
        <v>53</v>
      </c>
      <c r="AJ91" s="50">
        <f>IF(AN91=0,J91,0)</f>
      </c>
      <c r="AK91" s="50">
        <f>IF(AN91=12,J91,0)</f>
      </c>
      <c r="AL91" s="50">
        <f>IF(AN91=21,J91,0)</f>
      </c>
      <c r="AN91" s="50" t="n">
        <v>12</v>
      </c>
      <c r="AO91" s="50">
        <f>G91*0.411988873</f>
      </c>
      <c r="AP91" s="50">
        <f>G91*(1-0.411988873)</f>
      </c>
      <c r="AQ91" s="52" t="s">
        <v>56</v>
      </c>
      <c r="AV91" s="50">
        <f>ROUND(AW91+AX91,2)</f>
      </c>
      <c r="AW91" s="50">
        <f>ROUND(F91*AO91,2)</f>
      </c>
      <c r="AX91" s="50">
        <f>ROUND(F91*AP91,2)</f>
      </c>
      <c r="AY91" s="52" t="s">
        <v>228</v>
      </c>
      <c r="AZ91" s="52" t="s">
        <v>229</v>
      </c>
      <c r="BA91" s="30" t="s">
        <v>63</v>
      </c>
      <c r="BC91" s="50">
        <f>AW91+AX91</f>
      </c>
      <c r="BD91" s="50">
        <f>G91/(100-BE91)*100</f>
      </c>
      <c r="BE91" s="50" t="n">
        <v>0</v>
      </c>
      <c r="BF91" s="50">
        <f>L91</f>
      </c>
      <c r="BH91" s="50">
        <f>F91*AO91</f>
      </c>
      <c r="BI91" s="50">
        <f>F91*AP91</f>
      </c>
      <c r="BJ91" s="50">
        <f>F91*G91</f>
      </c>
      <c r="BK91" s="50"/>
      <c r="BL91" s="50" t="n">
        <v>91</v>
      </c>
      <c r="BW91" s="50" t="n">
        <v>12</v>
      </c>
      <c r="BX91" s="14" t="s">
        <v>234</v>
      </c>
    </row>
    <row r="92">
      <c r="A92" s="53"/>
      <c r="C92" s="54" t="s">
        <v>89</v>
      </c>
      <c r="D92" s="54" t="s">
        <v>235</v>
      </c>
      <c r="F92" s="55" t="n">
        <v>245</v>
      </c>
      <c r="M92" s="56"/>
    </row>
    <row r="93" ht="24.75">
      <c r="A93" s="53"/>
      <c r="B93" s="57" t="s">
        <v>72</v>
      </c>
      <c r="C93" s="58" t="s">
        <v>236</v>
      </c>
      <c r="D93" s="54"/>
      <c r="E93" s="54"/>
      <c r="F93" s="54"/>
      <c r="G93" s="54"/>
      <c r="H93" s="54"/>
      <c r="I93" s="54"/>
      <c r="J93" s="54"/>
      <c r="K93" s="54"/>
      <c r="L93" s="54"/>
      <c r="M93" s="59"/>
      <c r="BX93" s="58" t="s">
        <v>236</v>
      </c>
    </row>
    <row r="94">
      <c r="A94" s="9" t="s">
        <v>237</v>
      </c>
      <c r="B94" s="10" t="s">
        <v>238</v>
      </c>
      <c r="C94" s="14" t="s">
        <v>239</v>
      </c>
      <c r="D94" s="10"/>
      <c r="E94" s="10" t="s">
        <v>59</v>
      </c>
      <c r="F94" s="50" t="n">
        <v>8</v>
      </c>
      <c r="G94" s="50" t="n">
        <v>0</v>
      </c>
      <c r="H94" s="50">
        <f>ROUND(F94*AO94,2)</f>
      </c>
      <c r="I94" s="50">
        <f>ROUND(F94*AP94,2)</f>
      </c>
      <c r="J94" s="50">
        <f>ROUND(F94*G94,2)</f>
      </c>
      <c r="K94" s="50" t="n">
        <v>0.12424</v>
      </c>
      <c r="L94" s="50">
        <f>F94*K94</f>
      </c>
      <c r="M94" s="51" t="s">
        <v>60</v>
      </c>
      <c r="Z94" s="50">
        <f>ROUND(IF(AQ94="5",BJ94,0),2)</f>
      </c>
      <c r="AB94" s="50">
        <f>ROUND(IF(AQ94="1",BH94,0),2)</f>
      </c>
      <c r="AC94" s="50">
        <f>ROUND(IF(AQ94="1",BI94,0),2)</f>
      </c>
      <c r="AD94" s="50">
        <f>ROUND(IF(AQ94="7",BH94,0),2)</f>
      </c>
      <c r="AE94" s="50">
        <f>ROUND(IF(AQ94="7",BI94,0),2)</f>
      </c>
      <c r="AF94" s="50">
        <f>ROUND(IF(AQ94="2",BH94,0),2)</f>
      </c>
      <c r="AG94" s="50">
        <f>ROUND(IF(AQ94="2",BI94,0),2)</f>
      </c>
      <c r="AH94" s="50">
        <f>ROUND(IF(AQ94="0",BJ94,0),2)</f>
      </c>
      <c r="AI94" s="30" t="s">
        <v>53</v>
      </c>
      <c r="AJ94" s="50">
        <f>IF(AN94=0,J94,0)</f>
      </c>
      <c r="AK94" s="50">
        <f>IF(AN94=12,J94,0)</f>
      </c>
      <c r="AL94" s="50">
        <f>IF(AN94=21,J94,0)</f>
      </c>
      <c r="AN94" s="50" t="n">
        <v>12</v>
      </c>
      <c r="AO94" s="50">
        <f>G94*0.466900958</f>
      </c>
      <c r="AP94" s="50">
        <f>G94*(1-0.466900958)</f>
      </c>
      <c r="AQ94" s="52" t="s">
        <v>56</v>
      </c>
      <c r="AV94" s="50">
        <f>ROUND(AW94+AX94,2)</f>
      </c>
      <c r="AW94" s="50">
        <f>ROUND(F94*AO94,2)</f>
      </c>
      <c r="AX94" s="50">
        <f>ROUND(F94*AP94,2)</f>
      </c>
      <c r="AY94" s="52" t="s">
        <v>228</v>
      </c>
      <c r="AZ94" s="52" t="s">
        <v>229</v>
      </c>
      <c r="BA94" s="30" t="s">
        <v>63</v>
      </c>
      <c r="BC94" s="50">
        <f>AW94+AX94</f>
      </c>
      <c r="BD94" s="50">
        <f>G94/(100-BE94)*100</f>
      </c>
      <c r="BE94" s="50" t="n">
        <v>0</v>
      </c>
      <c r="BF94" s="50">
        <f>L94</f>
      </c>
      <c r="BH94" s="50">
        <f>F94*AO94</f>
      </c>
      <c r="BI94" s="50">
        <f>F94*AP94</f>
      </c>
      <c r="BJ94" s="50">
        <f>F94*G94</f>
      </c>
      <c r="BK94" s="50"/>
      <c r="BL94" s="50" t="n">
        <v>91</v>
      </c>
      <c r="BW94" s="50" t="n">
        <v>12</v>
      </c>
      <c r="BX94" s="14" t="s">
        <v>239</v>
      </c>
    </row>
    <row r="95">
      <c r="A95" s="53"/>
      <c r="C95" s="54" t="s">
        <v>64</v>
      </c>
      <c r="D95" s="54" t="s">
        <v>235</v>
      </c>
      <c r="F95" s="55" t="n">
        <v>8</v>
      </c>
      <c r="M95" s="56"/>
    </row>
    <row r="96">
      <c r="A96" s="53"/>
      <c r="B96" s="57" t="s">
        <v>72</v>
      </c>
      <c r="C96" s="58" t="s">
        <v>240</v>
      </c>
      <c r="D96" s="54"/>
      <c r="E96" s="54"/>
      <c r="F96" s="54"/>
      <c r="G96" s="54"/>
      <c r="H96" s="54"/>
      <c r="I96" s="54"/>
      <c r="J96" s="54"/>
      <c r="K96" s="54"/>
      <c r="L96" s="54"/>
      <c r="M96" s="59"/>
      <c r="BX96" s="58" t="s">
        <v>240</v>
      </c>
    </row>
    <row r="97">
      <c r="A97" s="60" t="s">
        <v>53</v>
      </c>
      <c r="B97" s="61" t="s">
        <v>241</v>
      </c>
      <c r="C97" s="62" t="s">
        <v>242</v>
      </c>
      <c r="D97" s="61"/>
      <c r="E97" s="63" t="s">
        <v>4</v>
      </c>
      <c r="F97" s="63" t="s">
        <v>4</v>
      </c>
      <c r="G97" s="63" t="s">
        <v>4</v>
      </c>
      <c r="H97" s="2">
        <f>SUM(H98:H98)</f>
      </c>
      <c r="I97" s="2">
        <f>SUM(I98:I98)</f>
      </c>
      <c r="J97" s="2">
        <f>SUM(J98:J98)</f>
      </c>
      <c r="K97" s="30" t="s">
        <v>53</v>
      </c>
      <c r="L97" s="2">
        <f>SUM(L98:L98)</f>
      </c>
      <c r="M97" s="64" t="s">
        <v>53</v>
      </c>
      <c r="AI97" s="30" t="s">
        <v>53</v>
      </c>
      <c r="AS97" s="2">
        <f>SUM(AJ98:AJ98)</f>
      </c>
      <c r="AT97" s="2">
        <f>SUM(AK98:AK98)</f>
      </c>
      <c r="AU97" s="2">
        <f>SUM(AL98:AL98)</f>
      </c>
    </row>
    <row r="98">
      <c r="A98" s="9" t="s">
        <v>243</v>
      </c>
      <c r="B98" s="10" t="s">
        <v>244</v>
      </c>
      <c r="C98" s="14" t="s">
        <v>245</v>
      </c>
      <c r="D98" s="10"/>
      <c r="E98" s="10" t="s">
        <v>246</v>
      </c>
      <c r="F98" s="50" t="n">
        <v>33</v>
      </c>
      <c r="G98" s="50" t="n">
        <v>0</v>
      </c>
      <c r="H98" s="50">
        <f>ROUND(F98*AO98,2)</f>
      </c>
      <c r="I98" s="50">
        <f>ROUND(F98*AP98,2)</f>
      </c>
      <c r="J98" s="50">
        <f>ROUND(F98*G98,2)</f>
      </c>
      <c r="K98" s="50" t="n">
        <v>0.001</v>
      </c>
      <c r="L98" s="50">
        <f>F98*K98</f>
      </c>
      <c r="M98" s="51" t="s">
        <v>60</v>
      </c>
      <c r="Z98" s="50">
        <f>ROUND(IF(AQ98="5",BJ98,0),2)</f>
      </c>
      <c r="AB98" s="50">
        <f>ROUND(IF(AQ98="1",BH98,0),2)</f>
      </c>
      <c r="AC98" s="50">
        <f>ROUND(IF(AQ98="1",BI98,0),2)</f>
      </c>
      <c r="AD98" s="50">
        <f>ROUND(IF(AQ98="7",BH98,0),2)</f>
      </c>
      <c r="AE98" s="50">
        <f>ROUND(IF(AQ98="7",BI98,0),2)</f>
      </c>
      <c r="AF98" s="50">
        <f>ROUND(IF(AQ98="2",BH98,0),2)</f>
      </c>
      <c r="AG98" s="50">
        <f>ROUND(IF(AQ98="2",BI98,0),2)</f>
      </c>
      <c r="AH98" s="50">
        <f>ROUND(IF(AQ98="0",BJ98,0),2)</f>
      </c>
      <c r="AI98" s="30" t="s">
        <v>53</v>
      </c>
      <c r="AJ98" s="50">
        <f>IF(AN98=0,J98,0)</f>
      </c>
      <c r="AK98" s="50">
        <f>IF(AN98=12,J98,0)</f>
      </c>
      <c r="AL98" s="50">
        <f>IF(AN98=21,J98,0)</f>
      </c>
      <c r="AN98" s="50" t="n">
        <v>12</v>
      </c>
      <c r="AO98" s="50">
        <f>G98*0.569440655</f>
      </c>
      <c r="AP98" s="50">
        <f>G98*(1-0.569440655)</f>
      </c>
      <c r="AQ98" s="52" t="s">
        <v>56</v>
      </c>
      <c r="AV98" s="50">
        <f>ROUND(AW98+AX98,2)</f>
      </c>
      <c r="AW98" s="50">
        <f>ROUND(F98*AO98,2)</f>
      </c>
      <c r="AX98" s="50">
        <f>ROUND(F98*AP98,2)</f>
      </c>
      <c r="AY98" s="52" t="s">
        <v>247</v>
      </c>
      <c r="AZ98" s="52" t="s">
        <v>229</v>
      </c>
      <c r="BA98" s="30" t="s">
        <v>63</v>
      </c>
      <c r="BC98" s="50">
        <f>AW98+AX98</f>
      </c>
      <c r="BD98" s="50">
        <f>G98/(100-BE98)*100</f>
      </c>
      <c r="BE98" s="50" t="n">
        <v>0</v>
      </c>
      <c r="BF98" s="50">
        <f>L98</f>
      </c>
      <c r="BH98" s="50">
        <f>F98*AO98</f>
      </c>
      <c r="BI98" s="50">
        <f>F98*AP98</f>
      </c>
      <c r="BJ98" s="50">
        <f>F98*G98</f>
      </c>
      <c r="BK98" s="50"/>
      <c r="BL98" s="50" t="n">
        <v>93</v>
      </c>
      <c r="BW98" s="50" t="n">
        <v>12</v>
      </c>
      <c r="BX98" s="14" t="s">
        <v>245</v>
      </c>
    </row>
    <row r="99">
      <c r="A99" s="53"/>
      <c r="C99" s="54" t="s">
        <v>248</v>
      </c>
      <c r="D99" s="54" t="s">
        <v>53</v>
      </c>
      <c r="F99" s="55" t="n">
        <v>33</v>
      </c>
      <c r="M99" s="56"/>
    </row>
    <row r="100">
      <c r="A100" s="60" t="s">
        <v>53</v>
      </c>
      <c r="B100" s="61" t="s">
        <v>249</v>
      </c>
      <c r="C100" s="62" t="s">
        <v>250</v>
      </c>
      <c r="D100" s="61"/>
      <c r="E100" s="63" t="s">
        <v>4</v>
      </c>
      <c r="F100" s="63" t="s">
        <v>4</v>
      </c>
      <c r="G100" s="63" t="s">
        <v>4</v>
      </c>
      <c r="H100" s="2">
        <f>SUM(H101:H101)</f>
      </c>
      <c r="I100" s="2">
        <f>SUM(I101:I101)</f>
      </c>
      <c r="J100" s="2">
        <f>SUM(J101:J101)</f>
      </c>
      <c r="K100" s="30" t="s">
        <v>53</v>
      </c>
      <c r="L100" s="2">
        <f>SUM(L101:L101)</f>
      </c>
      <c r="M100" s="64" t="s">
        <v>53</v>
      </c>
      <c r="AI100" s="30" t="s">
        <v>53</v>
      </c>
      <c r="AS100" s="2">
        <f>SUM(AJ101:AJ101)</f>
      </c>
      <c r="AT100" s="2">
        <f>SUM(AK101:AK101)</f>
      </c>
      <c r="AU100" s="2">
        <f>SUM(AL101:AL101)</f>
      </c>
    </row>
    <row r="101">
      <c r="A101" s="9" t="s">
        <v>251</v>
      </c>
      <c r="B101" s="10" t="s">
        <v>252</v>
      </c>
      <c r="C101" s="14" t="s">
        <v>253</v>
      </c>
      <c r="D101" s="10"/>
      <c r="E101" s="10" t="s">
        <v>197</v>
      </c>
      <c r="F101" s="50" t="n">
        <v>1</v>
      </c>
      <c r="G101" s="50" t="n">
        <v>0</v>
      </c>
      <c r="H101" s="50">
        <f>ROUND(F101*AO101,2)</f>
      </c>
      <c r="I101" s="50">
        <f>ROUND(F101*AP101,2)</f>
      </c>
      <c r="J101" s="50">
        <f>ROUND(F101*G101,2)</f>
      </c>
      <c r="K101" s="50" t="n">
        <v>0</v>
      </c>
      <c r="L101" s="50">
        <f>F101*K101</f>
      </c>
      <c r="M101" s="51" t="s">
        <v>53</v>
      </c>
      <c r="Z101" s="50">
        <f>ROUND(IF(AQ101="5",BJ101,0),2)</f>
      </c>
      <c r="AB101" s="50">
        <f>ROUND(IF(AQ101="1",BH101,0),2)</f>
      </c>
      <c r="AC101" s="50">
        <f>ROUND(IF(AQ101="1",BI101,0),2)</f>
      </c>
      <c r="AD101" s="50">
        <f>ROUND(IF(AQ101="7",BH101,0),2)</f>
      </c>
      <c r="AE101" s="50">
        <f>ROUND(IF(AQ101="7",BI101,0),2)</f>
      </c>
      <c r="AF101" s="50">
        <f>ROUND(IF(AQ101="2",BH101,0),2)</f>
      </c>
      <c r="AG101" s="50">
        <f>ROUND(IF(AQ101="2",BI101,0),2)</f>
      </c>
      <c r="AH101" s="50">
        <f>ROUND(IF(AQ101="0",BJ101,0),2)</f>
      </c>
      <c r="AI101" s="30" t="s">
        <v>53</v>
      </c>
      <c r="AJ101" s="50">
        <f>IF(AN101=0,J101,0)</f>
      </c>
      <c r="AK101" s="50">
        <f>IF(AN101=12,J101,0)</f>
      </c>
      <c r="AL101" s="50">
        <f>IF(AN101=21,J101,0)</f>
      </c>
      <c r="AN101" s="50" t="n">
        <v>12</v>
      </c>
      <c r="AO101" s="50">
        <f>G101*0</f>
      </c>
      <c r="AP101" s="50">
        <f>G101*(1-0)</f>
      </c>
      <c r="AQ101" s="52" t="s">
        <v>56</v>
      </c>
      <c r="AV101" s="50">
        <f>ROUND(AW101+AX101,2)</f>
      </c>
      <c r="AW101" s="50">
        <f>ROUND(F101*AO101,2)</f>
      </c>
      <c r="AX101" s="50">
        <f>ROUND(F101*AP101,2)</f>
      </c>
      <c r="AY101" s="52" t="s">
        <v>254</v>
      </c>
      <c r="AZ101" s="52" t="s">
        <v>229</v>
      </c>
      <c r="BA101" s="30" t="s">
        <v>63</v>
      </c>
      <c r="BC101" s="50">
        <f>AW101+AX101</f>
      </c>
      <c r="BD101" s="50">
        <f>G101/(100-BE101)*100</f>
      </c>
      <c r="BE101" s="50" t="n">
        <v>0</v>
      </c>
      <c r="BF101" s="50">
        <f>L101</f>
      </c>
      <c r="BH101" s="50">
        <f>F101*AO101</f>
      </c>
      <c r="BI101" s="50">
        <f>F101*AP101</f>
      </c>
      <c r="BJ101" s="50">
        <f>F101*G101</f>
      </c>
      <c r="BK101" s="50"/>
      <c r="BL101" s="50" t="n">
        <v>960</v>
      </c>
      <c r="BW101" s="50" t="n">
        <v>12</v>
      </c>
      <c r="BX101" s="14" t="s">
        <v>253</v>
      </c>
    </row>
    <row r="102">
      <c r="A102" s="53"/>
      <c r="C102" s="54" t="s">
        <v>56</v>
      </c>
      <c r="D102" s="54" t="s">
        <v>53</v>
      </c>
      <c r="F102" s="55" t="n">
        <v>1</v>
      </c>
      <c r="M102" s="56"/>
    </row>
    <row r="103">
      <c r="A103" s="60" t="s">
        <v>53</v>
      </c>
      <c r="B103" s="61" t="s">
        <v>255</v>
      </c>
      <c r="C103" s="62" t="s">
        <v>256</v>
      </c>
      <c r="D103" s="61"/>
      <c r="E103" s="63" t="s">
        <v>4</v>
      </c>
      <c r="F103" s="63" t="s">
        <v>4</v>
      </c>
      <c r="G103" s="63" t="s">
        <v>4</v>
      </c>
      <c r="H103" s="2">
        <f>SUM(H104:H107)</f>
      </c>
      <c r="I103" s="2">
        <f>SUM(I104:I107)</f>
      </c>
      <c r="J103" s="2">
        <f>SUM(J104:J107)</f>
      </c>
      <c r="K103" s="30" t="s">
        <v>53</v>
      </c>
      <c r="L103" s="2">
        <f>SUM(L104:L107)</f>
      </c>
      <c r="M103" s="64" t="s">
        <v>53</v>
      </c>
      <c r="AI103" s="30" t="s">
        <v>53</v>
      </c>
      <c r="AS103" s="2">
        <f>SUM(AJ104:AJ107)</f>
      </c>
      <c r="AT103" s="2">
        <f>SUM(AK104:AK107)</f>
      </c>
      <c r="AU103" s="2">
        <f>SUM(AL104:AL107)</f>
      </c>
    </row>
    <row r="104">
      <c r="A104" s="9" t="s">
        <v>257</v>
      </c>
      <c r="B104" s="10" t="s">
        <v>258</v>
      </c>
      <c r="C104" s="14" t="s">
        <v>259</v>
      </c>
      <c r="D104" s="10"/>
      <c r="E104" s="10" t="s">
        <v>59</v>
      </c>
      <c r="F104" s="50" t="n">
        <v>8</v>
      </c>
      <c r="G104" s="50" t="n">
        <v>0</v>
      </c>
      <c r="H104" s="50">
        <f>ROUND(F104*AO104,2)</f>
      </c>
      <c r="I104" s="50">
        <f>ROUND(F104*AP104,2)</f>
      </c>
      <c r="J104" s="50">
        <f>ROUND(F104*G104,2)</f>
      </c>
      <c r="K104" s="50" t="n">
        <v>0</v>
      </c>
      <c r="L104" s="50">
        <f>F104*K104</f>
      </c>
      <c r="M104" s="51" t="s">
        <v>60</v>
      </c>
      <c r="Z104" s="50">
        <f>ROUND(IF(AQ104="5",BJ104,0),2)</f>
      </c>
      <c r="AB104" s="50">
        <f>ROUND(IF(AQ104="1",BH104,0),2)</f>
      </c>
      <c r="AC104" s="50">
        <f>ROUND(IF(AQ104="1",BI104,0),2)</f>
      </c>
      <c r="AD104" s="50">
        <f>ROUND(IF(AQ104="7",BH104,0),2)</f>
      </c>
      <c r="AE104" s="50">
        <f>ROUND(IF(AQ104="7",BI104,0),2)</f>
      </c>
      <c r="AF104" s="50">
        <f>ROUND(IF(AQ104="2",BH104,0),2)</f>
      </c>
      <c r="AG104" s="50">
        <f>ROUND(IF(AQ104="2",BI104,0),2)</f>
      </c>
      <c r="AH104" s="50">
        <f>ROUND(IF(AQ104="0",BJ104,0),2)</f>
      </c>
      <c r="AI104" s="30" t="s">
        <v>53</v>
      </c>
      <c r="AJ104" s="50">
        <f>IF(AN104=0,J104,0)</f>
      </c>
      <c r="AK104" s="50">
        <f>IF(AN104=12,J104,0)</f>
      </c>
      <c r="AL104" s="50">
        <f>IF(AN104=21,J104,0)</f>
      </c>
      <c r="AN104" s="50" t="n">
        <v>12</v>
      </c>
      <c r="AO104" s="50">
        <f>G104*0</f>
      </c>
      <c r="AP104" s="50">
        <f>G104*(1-0)</f>
      </c>
      <c r="AQ104" s="52" t="s">
        <v>56</v>
      </c>
      <c r="AV104" s="50">
        <f>ROUND(AW104+AX104,2)</f>
      </c>
      <c r="AW104" s="50">
        <f>ROUND(F104*AO104,2)</f>
      </c>
      <c r="AX104" s="50">
        <f>ROUND(F104*AP104,2)</f>
      </c>
      <c r="AY104" s="52" t="s">
        <v>260</v>
      </c>
      <c r="AZ104" s="52" t="s">
        <v>229</v>
      </c>
      <c r="BA104" s="30" t="s">
        <v>63</v>
      </c>
      <c r="BC104" s="50">
        <f>AW104+AX104</f>
      </c>
      <c r="BD104" s="50">
        <f>G104/(100-BE104)*100</f>
      </c>
      <c r="BE104" s="50" t="n">
        <v>0</v>
      </c>
      <c r="BF104" s="50">
        <f>L104</f>
      </c>
      <c r="BH104" s="50">
        <f>F104*AO104</f>
      </c>
      <c r="BI104" s="50">
        <f>F104*AP104</f>
      </c>
      <c r="BJ104" s="50">
        <f>F104*G104</f>
      </c>
      <c r="BK104" s="50"/>
      <c r="BL104" s="50" t="n">
        <v>97</v>
      </c>
      <c r="BW104" s="50" t="n">
        <v>12</v>
      </c>
      <c r="BX104" s="14" t="s">
        <v>259</v>
      </c>
    </row>
    <row r="105">
      <c r="A105" s="9" t="s">
        <v>248</v>
      </c>
      <c r="B105" s="10" t="s">
        <v>261</v>
      </c>
      <c r="C105" s="14" t="s">
        <v>262</v>
      </c>
      <c r="D105" s="10"/>
      <c r="E105" s="10" t="s">
        <v>69</v>
      </c>
      <c r="F105" s="50" t="n">
        <v>4</v>
      </c>
      <c r="G105" s="50" t="n">
        <v>0</v>
      </c>
      <c r="H105" s="50">
        <f>ROUND(F105*AO105,2)</f>
      </c>
      <c r="I105" s="50">
        <f>ROUND(F105*AP105,2)</f>
      </c>
      <c r="J105" s="50">
        <f>ROUND(F105*G105,2)</f>
      </c>
      <c r="K105" s="50" t="n">
        <v>0</v>
      </c>
      <c r="L105" s="50">
        <f>F105*K105</f>
      </c>
      <c r="M105" s="51" t="s">
        <v>60</v>
      </c>
      <c r="Z105" s="50">
        <f>ROUND(IF(AQ105="5",BJ105,0),2)</f>
      </c>
      <c r="AB105" s="50">
        <f>ROUND(IF(AQ105="1",BH105,0),2)</f>
      </c>
      <c r="AC105" s="50">
        <f>ROUND(IF(AQ105="1",BI105,0),2)</f>
      </c>
      <c r="AD105" s="50">
        <f>ROUND(IF(AQ105="7",BH105,0),2)</f>
      </c>
      <c r="AE105" s="50">
        <f>ROUND(IF(AQ105="7",BI105,0),2)</f>
      </c>
      <c r="AF105" s="50">
        <f>ROUND(IF(AQ105="2",BH105,0),2)</f>
      </c>
      <c r="AG105" s="50">
        <f>ROUND(IF(AQ105="2",BI105,0),2)</f>
      </c>
      <c r="AH105" s="50">
        <f>ROUND(IF(AQ105="0",BJ105,0),2)</f>
      </c>
      <c r="AI105" s="30" t="s">
        <v>53</v>
      </c>
      <c r="AJ105" s="50">
        <f>IF(AN105=0,J105,0)</f>
      </c>
      <c r="AK105" s="50">
        <f>IF(AN105=12,J105,0)</f>
      </c>
      <c r="AL105" s="50">
        <f>IF(AN105=21,J105,0)</f>
      </c>
      <c r="AN105" s="50" t="n">
        <v>12</v>
      </c>
      <c r="AO105" s="50">
        <f>G105*0</f>
      </c>
      <c r="AP105" s="50">
        <f>G105*(1-0)</f>
      </c>
      <c r="AQ105" s="52" t="s">
        <v>56</v>
      </c>
      <c r="AV105" s="50">
        <f>ROUND(AW105+AX105,2)</f>
      </c>
      <c r="AW105" s="50">
        <f>ROUND(F105*AO105,2)</f>
      </c>
      <c r="AX105" s="50">
        <f>ROUND(F105*AP105,2)</f>
      </c>
      <c r="AY105" s="52" t="s">
        <v>260</v>
      </c>
      <c r="AZ105" s="52" t="s">
        <v>229</v>
      </c>
      <c r="BA105" s="30" t="s">
        <v>63</v>
      </c>
      <c r="BC105" s="50">
        <f>AW105+AX105</f>
      </c>
      <c r="BD105" s="50">
        <f>G105/(100-BE105)*100</f>
      </c>
      <c r="BE105" s="50" t="n">
        <v>0</v>
      </c>
      <c r="BF105" s="50">
        <f>L105</f>
      </c>
      <c r="BH105" s="50">
        <f>F105*AO105</f>
      </c>
      <c r="BI105" s="50">
        <f>F105*AP105</f>
      </c>
      <c r="BJ105" s="50">
        <f>F105*G105</f>
      </c>
      <c r="BK105" s="50"/>
      <c r="BL105" s="50" t="n">
        <v>97</v>
      </c>
      <c r="BW105" s="50" t="n">
        <v>12</v>
      </c>
      <c r="BX105" s="14" t="s">
        <v>262</v>
      </c>
    </row>
    <row r="106">
      <c r="A106" s="53"/>
      <c r="C106" s="54" t="s">
        <v>263</v>
      </c>
      <c r="D106" s="54" t="s">
        <v>264</v>
      </c>
      <c r="F106" s="55" t="n">
        <v>4</v>
      </c>
      <c r="M106" s="56"/>
    </row>
    <row r="107">
      <c r="A107" s="9" t="s">
        <v>265</v>
      </c>
      <c r="B107" s="10" t="s">
        <v>266</v>
      </c>
      <c r="C107" s="14" t="s">
        <v>267</v>
      </c>
      <c r="D107" s="10"/>
      <c r="E107" s="10" t="s">
        <v>69</v>
      </c>
      <c r="F107" s="50" t="n">
        <v>225</v>
      </c>
      <c r="G107" s="50" t="n">
        <v>0</v>
      </c>
      <c r="H107" s="50">
        <f>ROUND(F107*AO107,2)</f>
      </c>
      <c r="I107" s="50">
        <f>ROUND(F107*AP107,2)</f>
      </c>
      <c r="J107" s="50">
        <f>ROUND(F107*G107,2)</f>
      </c>
      <c r="K107" s="50" t="n">
        <v>0</v>
      </c>
      <c r="L107" s="50">
        <f>F107*K107</f>
      </c>
      <c r="M107" s="51" t="s">
        <v>60</v>
      </c>
      <c r="Z107" s="50">
        <f>ROUND(IF(AQ107="5",BJ107,0),2)</f>
      </c>
      <c r="AB107" s="50">
        <f>ROUND(IF(AQ107="1",BH107,0),2)</f>
      </c>
      <c r="AC107" s="50">
        <f>ROUND(IF(AQ107="1",BI107,0),2)</f>
      </c>
      <c r="AD107" s="50">
        <f>ROUND(IF(AQ107="7",BH107,0),2)</f>
      </c>
      <c r="AE107" s="50">
        <f>ROUND(IF(AQ107="7",BI107,0),2)</f>
      </c>
      <c r="AF107" s="50">
        <f>ROUND(IF(AQ107="2",BH107,0),2)</f>
      </c>
      <c r="AG107" s="50">
        <f>ROUND(IF(AQ107="2",BI107,0),2)</f>
      </c>
      <c r="AH107" s="50">
        <f>ROUND(IF(AQ107="0",BJ107,0),2)</f>
      </c>
      <c r="AI107" s="30" t="s">
        <v>53</v>
      </c>
      <c r="AJ107" s="50">
        <f>IF(AN107=0,J107,0)</f>
      </c>
      <c r="AK107" s="50">
        <f>IF(AN107=12,J107,0)</f>
      </c>
      <c r="AL107" s="50">
        <f>IF(AN107=21,J107,0)</f>
      </c>
      <c r="AN107" s="50" t="n">
        <v>12</v>
      </c>
      <c r="AO107" s="50">
        <f>G107*0</f>
      </c>
      <c r="AP107" s="50">
        <f>G107*(1-0)</f>
      </c>
      <c r="AQ107" s="52" t="s">
        <v>56</v>
      </c>
      <c r="AV107" s="50">
        <f>ROUND(AW107+AX107,2)</f>
      </c>
      <c r="AW107" s="50">
        <f>ROUND(F107*AO107,2)</f>
      </c>
      <c r="AX107" s="50">
        <f>ROUND(F107*AP107,2)</f>
      </c>
      <c r="AY107" s="52" t="s">
        <v>260</v>
      </c>
      <c r="AZ107" s="52" t="s">
        <v>229</v>
      </c>
      <c r="BA107" s="30" t="s">
        <v>63</v>
      </c>
      <c r="BC107" s="50">
        <f>AW107+AX107</f>
      </c>
      <c r="BD107" s="50">
        <f>G107/(100-BE107)*100</f>
      </c>
      <c r="BE107" s="50" t="n">
        <v>0</v>
      </c>
      <c r="BF107" s="50">
        <f>L107</f>
      </c>
      <c r="BH107" s="50">
        <f>F107*AO107</f>
      </c>
      <c r="BI107" s="50">
        <f>F107*AP107</f>
      </c>
      <c r="BJ107" s="50">
        <f>F107*G107</f>
      </c>
      <c r="BK107" s="50"/>
      <c r="BL107" s="50" t="n">
        <v>97</v>
      </c>
      <c r="BW107" s="50" t="n">
        <v>12</v>
      </c>
      <c r="BX107" s="14" t="s">
        <v>267</v>
      </c>
    </row>
    <row r="108">
      <c r="A108" s="53"/>
      <c r="C108" s="54" t="s">
        <v>268</v>
      </c>
      <c r="D108" s="54" t="s">
        <v>269</v>
      </c>
      <c r="F108" s="55" t="n">
        <v>225</v>
      </c>
      <c r="M108" s="56"/>
    </row>
    <row r="109">
      <c r="A109" s="60" t="s">
        <v>53</v>
      </c>
      <c r="B109" s="61" t="s">
        <v>270</v>
      </c>
      <c r="C109" s="62" t="s">
        <v>271</v>
      </c>
      <c r="D109" s="61"/>
      <c r="E109" s="63" t="s">
        <v>4</v>
      </c>
      <c r="F109" s="63" t="s">
        <v>4</v>
      </c>
      <c r="G109" s="63" t="s">
        <v>4</v>
      </c>
      <c r="H109" s="2">
        <f>SUM(H110:H112)</f>
      </c>
      <c r="I109" s="2">
        <f>SUM(I110:I112)</f>
      </c>
      <c r="J109" s="2">
        <f>SUM(J110:J112)</f>
      </c>
      <c r="K109" s="30" t="s">
        <v>53</v>
      </c>
      <c r="L109" s="2">
        <f>SUM(L110:L112)</f>
      </c>
      <c r="M109" s="64" t="s">
        <v>53</v>
      </c>
      <c r="AI109" s="30" t="s">
        <v>53</v>
      </c>
      <c r="AS109" s="2">
        <f>SUM(AJ110:AJ112)</f>
      </c>
      <c r="AT109" s="2">
        <f>SUM(AK110:AK112)</f>
      </c>
      <c r="AU109" s="2">
        <f>SUM(AL110:AL112)</f>
      </c>
    </row>
    <row r="110">
      <c r="A110" s="9" t="s">
        <v>272</v>
      </c>
      <c r="B110" s="10" t="s">
        <v>273</v>
      </c>
      <c r="C110" s="14" t="s">
        <v>274</v>
      </c>
      <c r="D110" s="10"/>
      <c r="E110" s="10" t="s">
        <v>275</v>
      </c>
      <c r="F110" s="50" t="n">
        <v>135.056</v>
      </c>
      <c r="G110" s="50" t="n">
        <v>0</v>
      </c>
      <c r="H110" s="50">
        <f>ROUND(F110*AO110,2)</f>
      </c>
      <c r="I110" s="50">
        <f>ROUND(F110*AP110,2)</f>
      </c>
      <c r="J110" s="50">
        <f>ROUND(F110*G110,2)</f>
      </c>
      <c r="K110" s="50" t="n">
        <v>0</v>
      </c>
      <c r="L110" s="50">
        <f>F110*K110</f>
      </c>
      <c r="M110" s="51" t="s">
        <v>53</v>
      </c>
      <c r="Z110" s="50">
        <f>ROUND(IF(AQ110="5",BJ110,0),2)</f>
      </c>
      <c r="AB110" s="50">
        <f>ROUND(IF(AQ110="1",BH110,0),2)</f>
      </c>
      <c r="AC110" s="50">
        <f>ROUND(IF(AQ110="1",BI110,0),2)</f>
      </c>
      <c r="AD110" s="50">
        <f>ROUND(IF(AQ110="7",BH110,0),2)</f>
      </c>
      <c r="AE110" s="50">
        <f>ROUND(IF(AQ110="7",BI110,0),2)</f>
      </c>
      <c r="AF110" s="50">
        <f>ROUND(IF(AQ110="2",BH110,0),2)</f>
      </c>
      <c r="AG110" s="50">
        <f>ROUND(IF(AQ110="2",BI110,0),2)</f>
      </c>
      <c r="AH110" s="50">
        <f>ROUND(IF(AQ110="0",BJ110,0),2)</f>
      </c>
      <c r="AI110" s="30" t="s">
        <v>53</v>
      </c>
      <c r="AJ110" s="50">
        <f>IF(AN110=0,J110,0)</f>
      </c>
      <c r="AK110" s="50">
        <f>IF(AN110=12,J110,0)</f>
      </c>
      <c r="AL110" s="50">
        <f>IF(AN110=21,J110,0)</f>
      </c>
      <c r="AN110" s="50" t="n">
        <v>12</v>
      </c>
      <c r="AO110" s="50">
        <f>G110*1</f>
      </c>
      <c r="AP110" s="50">
        <f>G110*(1-1)</f>
      </c>
      <c r="AQ110" s="52" t="s">
        <v>56</v>
      </c>
      <c r="AV110" s="50">
        <f>ROUND(AW110+AX110,2)</f>
      </c>
      <c r="AW110" s="50">
        <f>ROUND(F110*AO110,2)</f>
      </c>
      <c r="AX110" s="50">
        <f>ROUND(F110*AP110,2)</f>
      </c>
      <c r="AY110" s="52" t="s">
        <v>276</v>
      </c>
      <c r="AZ110" s="52" t="s">
        <v>229</v>
      </c>
      <c r="BA110" s="30" t="s">
        <v>63</v>
      </c>
      <c r="BC110" s="50">
        <f>AW110+AX110</f>
      </c>
      <c r="BD110" s="50">
        <f>G110/(100-BE110)*100</f>
      </c>
      <c r="BE110" s="50" t="n">
        <v>0</v>
      </c>
      <c r="BF110" s="50">
        <f>L110</f>
      </c>
      <c r="BH110" s="50">
        <f>F110*AO110</f>
      </c>
      <c r="BI110" s="50">
        <f>F110*AP110</f>
      </c>
      <c r="BJ110" s="50">
        <f>F110*G110</f>
      </c>
      <c r="BK110" s="50"/>
      <c r="BL110" s="50" t="n">
        <v>979</v>
      </c>
      <c r="BW110" s="50" t="n">
        <v>12</v>
      </c>
      <c r="BX110" s="14" t="s">
        <v>274</v>
      </c>
    </row>
    <row r="111">
      <c r="A111" s="53"/>
      <c r="C111" s="54" t="s">
        <v>277</v>
      </c>
      <c r="D111" s="54" t="s">
        <v>278</v>
      </c>
      <c r="F111" s="55" t="n">
        <v>135.056</v>
      </c>
      <c r="M111" s="56"/>
    </row>
    <row r="112">
      <c r="A112" s="9" t="s">
        <v>279</v>
      </c>
      <c r="B112" s="10" t="s">
        <v>280</v>
      </c>
      <c r="C112" s="14" t="s">
        <v>281</v>
      </c>
      <c r="D112" s="10"/>
      <c r="E112" s="10" t="s">
        <v>275</v>
      </c>
      <c r="F112" s="50" t="n">
        <v>154.58</v>
      </c>
      <c r="G112" s="50" t="n">
        <v>0</v>
      </c>
      <c r="H112" s="50">
        <f>ROUND(F112*AO112,2)</f>
      </c>
      <c r="I112" s="50">
        <f>ROUND(F112*AP112,2)</f>
      </c>
      <c r="J112" s="50">
        <f>ROUND(F112*G112,2)</f>
      </c>
      <c r="K112" s="50" t="n">
        <v>0</v>
      </c>
      <c r="L112" s="50">
        <f>F112*K112</f>
      </c>
      <c r="M112" s="51" t="s">
        <v>53</v>
      </c>
      <c r="Z112" s="50">
        <f>ROUND(IF(AQ112="5",BJ112,0),2)</f>
      </c>
      <c r="AB112" s="50">
        <f>ROUND(IF(AQ112="1",BH112,0),2)</f>
      </c>
      <c r="AC112" s="50">
        <f>ROUND(IF(AQ112="1",BI112,0),2)</f>
      </c>
      <c r="AD112" s="50">
        <f>ROUND(IF(AQ112="7",BH112,0),2)</f>
      </c>
      <c r="AE112" s="50">
        <f>ROUND(IF(AQ112="7",BI112,0),2)</f>
      </c>
      <c r="AF112" s="50">
        <f>ROUND(IF(AQ112="2",BH112,0),2)</f>
      </c>
      <c r="AG112" s="50">
        <f>ROUND(IF(AQ112="2",BI112,0),2)</f>
      </c>
      <c r="AH112" s="50">
        <f>ROUND(IF(AQ112="0",BJ112,0),2)</f>
      </c>
      <c r="AI112" s="30" t="s">
        <v>53</v>
      </c>
      <c r="AJ112" s="50">
        <f>IF(AN112=0,J112,0)</f>
      </c>
      <c r="AK112" s="50">
        <f>IF(AN112=12,J112,0)</f>
      </c>
      <c r="AL112" s="50">
        <f>IF(AN112=21,J112,0)</f>
      </c>
      <c r="AN112" s="50" t="n">
        <v>12</v>
      </c>
      <c r="AO112" s="50">
        <f>G112*1</f>
      </c>
      <c r="AP112" s="50">
        <f>G112*(1-1)</f>
      </c>
      <c r="AQ112" s="52" t="s">
        <v>56</v>
      </c>
      <c r="AV112" s="50">
        <f>ROUND(AW112+AX112,2)</f>
      </c>
      <c r="AW112" s="50">
        <f>ROUND(F112*AO112,2)</f>
      </c>
      <c r="AX112" s="50">
        <f>ROUND(F112*AP112,2)</f>
      </c>
      <c r="AY112" s="52" t="s">
        <v>276</v>
      </c>
      <c r="AZ112" s="52" t="s">
        <v>229</v>
      </c>
      <c r="BA112" s="30" t="s">
        <v>63</v>
      </c>
      <c r="BC112" s="50">
        <f>AW112+AX112</f>
      </c>
      <c r="BD112" s="50">
        <f>G112/(100-BE112)*100</f>
      </c>
      <c r="BE112" s="50" t="n">
        <v>0</v>
      </c>
      <c r="BF112" s="50">
        <f>L112</f>
      </c>
      <c r="BH112" s="50">
        <f>F112*AO112</f>
      </c>
      <c r="BI112" s="50">
        <f>F112*AP112</f>
      </c>
      <c r="BJ112" s="50">
        <f>F112*G112</f>
      </c>
      <c r="BK112" s="50"/>
      <c r="BL112" s="50" t="n">
        <v>979</v>
      </c>
      <c r="BW112" s="50" t="n">
        <v>12</v>
      </c>
      <c r="BX112" s="14" t="s">
        <v>281</v>
      </c>
    </row>
    <row r="113">
      <c r="A113" s="53"/>
      <c r="C113" s="54" t="s">
        <v>282</v>
      </c>
      <c r="D113" s="54" t="s">
        <v>283</v>
      </c>
      <c r="F113" s="55" t="n">
        <v>1.2</v>
      </c>
      <c r="M113" s="56"/>
    </row>
    <row r="114">
      <c r="A114" s="53"/>
      <c r="C114" s="54" t="s">
        <v>284</v>
      </c>
      <c r="D114" s="54" t="s">
        <v>285</v>
      </c>
      <c r="F114" s="55" t="n">
        <v>72.36</v>
      </c>
      <c r="M114" s="56"/>
    </row>
    <row r="115">
      <c r="A115" s="53"/>
      <c r="C115" s="54" t="s">
        <v>286</v>
      </c>
      <c r="D115" s="54" t="s">
        <v>287</v>
      </c>
      <c r="F115" s="55" t="n">
        <v>80.52</v>
      </c>
      <c r="M115" s="56"/>
    </row>
    <row r="116">
      <c r="A116" s="53"/>
      <c r="C116" s="54" t="s">
        <v>288</v>
      </c>
      <c r="D116" s="54" t="s">
        <v>289</v>
      </c>
      <c r="F116" s="55" t="n">
        <v>0.5</v>
      </c>
      <c r="M116" s="56"/>
    </row>
    <row r="117">
      <c r="A117" s="60" t="s">
        <v>53</v>
      </c>
      <c r="B117" s="61" t="s">
        <v>290</v>
      </c>
      <c r="C117" s="62" t="s">
        <v>291</v>
      </c>
      <c r="D117" s="61"/>
      <c r="E117" s="63" t="s">
        <v>4</v>
      </c>
      <c r="F117" s="63" t="s">
        <v>4</v>
      </c>
      <c r="G117" s="63" t="s">
        <v>4</v>
      </c>
      <c r="H117" s="2">
        <f>SUM(H118:H118)</f>
      </c>
      <c r="I117" s="2">
        <f>SUM(I118:I118)</f>
      </c>
      <c r="J117" s="2">
        <f>SUM(J118:J118)</f>
      </c>
      <c r="K117" s="30" t="s">
        <v>53</v>
      </c>
      <c r="L117" s="2">
        <f>SUM(L118:L118)</f>
      </c>
      <c r="M117" s="64" t="s">
        <v>53</v>
      </c>
      <c r="AI117" s="30" t="s">
        <v>53</v>
      </c>
      <c r="AS117" s="2">
        <f>SUM(AJ118:AJ118)</f>
      </c>
      <c r="AT117" s="2">
        <f>SUM(AK118:AK118)</f>
      </c>
      <c r="AU117" s="2">
        <f>SUM(AL118:AL118)</f>
      </c>
    </row>
    <row r="118">
      <c r="A118" s="9" t="s">
        <v>292</v>
      </c>
      <c r="B118" s="10" t="s">
        <v>293</v>
      </c>
      <c r="C118" s="14" t="s">
        <v>294</v>
      </c>
      <c r="D118" s="10"/>
      <c r="E118" s="10" t="s">
        <v>275</v>
      </c>
      <c r="F118" s="50" t="n">
        <v>739.8306</v>
      </c>
      <c r="G118" s="50" t="n">
        <v>0</v>
      </c>
      <c r="H118" s="50">
        <f>ROUND(F118*AO118,2)</f>
      </c>
      <c r="I118" s="50">
        <f>ROUND(F118*AP118,2)</f>
      </c>
      <c r="J118" s="50">
        <f>ROUND(F118*G118,2)</f>
      </c>
      <c r="K118" s="50" t="n">
        <v>0</v>
      </c>
      <c r="L118" s="50">
        <f>F118*K118</f>
      </c>
      <c r="M118" s="51" t="s">
        <v>60</v>
      </c>
      <c r="Z118" s="50">
        <f>ROUND(IF(AQ118="5",BJ118,0),2)</f>
      </c>
      <c r="AB118" s="50">
        <f>ROUND(IF(AQ118="1",BH118,0),2)</f>
      </c>
      <c r="AC118" s="50">
        <f>ROUND(IF(AQ118="1",BI118,0),2)</f>
      </c>
      <c r="AD118" s="50">
        <f>ROUND(IF(AQ118="7",BH118,0),2)</f>
      </c>
      <c r="AE118" s="50">
        <f>ROUND(IF(AQ118="7",BI118,0),2)</f>
      </c>
      <c r="AF118" s="50">
        <f>ROUND(IF(AQ118="2",BH118,0),2)</f>
      </c>
      <c r="AG118" s="50">
        <f>ROUND(IF(AQ118="2",BI118,0),2)</f>
      </c>
      <c r="AH118" s="50">
        <f>ROUND(IF(AQ118="0",BJ118,0),2)</f>
      </c>
      <c r="AI118" s="30" t="s">
        <v>53</v>
      </c>
      <c r="AJ118" s="50">
        <f>IF(AN118=0,J118,0)</f>
      </c>
      <c r="AK118" s="50">
        <f>IF(AN118=12,J118,0)</f>
      </c>
      <c r="AL118" s="50">
        <f>IF(AN118=21,J118,0)</f>
      </c>
      <c r="AN118" s="50" t="n">
        <v>12</v>
      </c>
      <c r="AO118" s="50">
        <f>G118*0</f>
      </c>
      <c r="AP118" s="50">
        <f>G118*(1-0)</f>
      </c>
      <c r="AQ118" s="52" t="s">
        <v>86</v>
      </c>
      <c r="AV118" s="50">
        <f>ROUND(AW118+AX118,2)</f>
      </c>
      <c r="AW118" s="50">
        <f>ROUND(F118*AO118,2)</f>
      </c>
      <c r="AX118" s="50">
        <f>ROUND(F118*AP118,2)</f>
      </c>
      <c r="AY118" s="52" t="s">
        <v>295</v>
      </c>
      <c r="AZ118" s="52" t="s">
        <v>229</v>
      </c>
      <c r="BA118" s="30" t="s">
        <v>63</v>
      </c>
      <c r="BC118" s="50">
        <f>AW118+AX118</f>
      </c>
      <c r="BD118" s="50">
        <f>G118/(100-BE118)*100</f>
      </c>
      <c r="BE118" s="50" t="n">
        <v>0</v>
      </c>
      <c r="BF118" s="50">
        <f>L118</f>
      </c>
      <c r="BH118" s="50">
        <f>F118*AO118</f>
      </c>
      <c r="BI118" s="50">
        <f>F118*AP118</f>
      </c>
      <c r="BJ118" s="50">
        <f>F118*G118</f>
      </c>
      <c r="BK118" s="50"/>
      <c r="BL118" s="50"/>
      <c r="BW118" s="50" t="n">
        <v>12</v>
      </c>
      <c r="BX118" s="14" t="s">
        <v>294</v>
      </c>
    </row>
    <row r="119">
      <c r="A119" s="60" t="s">
        <v>53</v>
      </c>
      <c r="B119" s="61" t="s">
        <v>296</v>
      </c>
      <c r="C119" s="62" t="s">
        <v>297</v>
      </c>
      <c r="D119" s="61"/>
      <c r="E119" s="63" t="s">
        <v>4</v>
      </c>
      <c r="F119" s="63" t="s">
        <v>4</v>
      </c>
      <c r="G119" s="63" t="s">
        <v>4</v>
      </c>
      <c r="H119" s="2">
        <f>SUM(H120:H122)</f>
      </c>
      <c r="I119" s="2">
        <f>SUM(I120:I122)</f>
      </c>
      <c r="J119" s="2">
        <f>SUM(J120:J122)</f>
      </c>
      <c r="K119" s="30" t="s">
        <v>53</v>
      </c>
      <c r="L119" s="2">
        <f>SUM(L120:L122)</f>
      </c>
      <c r="M119" s="64" t="s">
        <v>53</v>
      </c>
      <c r="AI119" s="30" t="s">
        <v>53</v>
      </c>
      <c r="AS119" s="2">
        <f>SUM(AJ120:AJ122)</f>
      </c>
      <c r="AT119" s="2">
        <f>SUM(AK120:AK122)</f>
      </c>
      <c r="AU119" s="2">
        <f>SUM(AL120:AL122)</f>
      </c>
    </row>
    <row r="120">
      <c r="A120" s="9" t="s">
        <v>298</v>
      </c>
      <c r="B120" s="10" t="s">
        <v>299</v>
      </c>
      <c r="C120" s="14" t="s">
        <v>300</v>
      </c>
      <c r="D120" s="10"/>
      <c r="E120" s="10" t="s">
        <v>275</v>
      </c>
      <c r="F120" s="50" t="n">
        <v>289.636</v>
      </c>
      <c r="G120" s="50" t="n">
        <v>0</v>
      </c>
      <c r="H120" s="50">
        <f>ROUND(F120*AO120,2)</f>
      </c>
      <c r="I120" s="50">
        <f>ROUND(F120*AP120,2)</f>
      </c>
      <c r="J120" s="50">
        <f>ROUND(F120*G120,2)</f>
      </c>
      <c r="K120" s="50" t="n">
        <v>0</v>
      </c>
      <c r="L120" s="50">
        <f>F120*K120</f>
      </c>
      <c r="M120" s="51" t="s">
        <v>60</v>
      </c>
      <c r="Z120" s="50">
        <f>ROUND(IF(AQ120="5",BJ120,0),2)</f>
      </c>
      <c r="AB120" s="50">
        <f>ROUND(IF(AQ120="1",BH120,0),2)</f>
      </c>
      <c r="AC120" s="50">
        <f>ROUND(IF(AQ120="1",BI120,0),2)</f>
      </c>
      <c r="AD120" s="50">
        <f>ROUND(IF(AQ120="7",BH120,0),2)</f>
      </c>
      <c r="AE120" s="50">
        <f>ROUND(IF(AQ120="7",BI120,0),2)</f>
      </c>
      <c r="AF120" s="50">
        <f>ROUND(IF(AQ120="2",BH120,0),2)</f>
      </c>
      <c r="AG120" s="50">
        <f>ROUND(IF(AQ120="2",BI120,0),2)</f>
      </c>
      <c r="AH120" s="50">
        <f>ROUND(IF(AQ120="0",BJ120,0),2)</f>
      </c>
      <c r="AI120" s="30" t="s">
        <v>53</v>
      </c>
      <c r="AJ120" s="50">
        <f>IF(AN120=0,J120,0)</f>
      </c>
      <c r="AK120" s="50">
        <f>IF(AN120=12,J120,0)</f>
      </c>
      <c r="AL120" s="50">
        <f>IF(AN120=21,J120,0)</f>
      </c>
      <c r="AN120" s="50" t="n">
        <v>12</v>
      </c>
      <c r="AO120" s="50">
        <f>G120*0</f>
      </c>
      <c r="AP120" s="50">
        <f>G120*(1-0)</f>
      </c>
      <c r="AQ120" s="52" t="s">
        <v>86</v>
      </c>
      <c r="AV120" s="50">
        <f>ROUND(AW120+AX120,2)</f>
      </c>
      <c r="AW120" s="50">
        <f>ROUND(F120*AO120,2)</f>
      </c>
      <c r="AX120" s="50">
        <f>ROUND(F120*AP120,2)</f>
      </c>
      <c r="AY120" s="52" t="s">
        <v>301</v>
      </c>
      <c r="AZ120" s="52" t="s">
        <v>229</v>
      </c>
      <c r="BA120" s="30" t="s">
        <v>63</v>
      </c>
      <c r="BC120" s="50">
        <f>AW120+AX120</f>
      </c>
      <c r="BD120" s="50">
        <f>G120/(100-BE120)*100</f>
      </c>
      <c r="BE120" s="50" t="n">
        <v>0</v>
      </c>
      <c r="BF120" s="50">
        <f>L120</f>
      </c>
      <c r="BH120" s="50">
        <f>F120*AO120</f>
      </c>
      <c r="BI120" s="50">
        <f>F120*AP120</f>
      </c>
      <c r="BJ120" s="50">
        <f>F120*G120</f>
      </c>
      <c r="BK120" s="50"/>
      <c r="BL120" s="50"/>
      <c r="BW120" s="50" t="n">
        <v>12</v>
      </c>
      <c r="BX120" s="14" t="s">
        <v>300</v>
      </c>
    </row>
    <row r="121">
      <c r="A121" s="53"/>
      <c r="C121" s="54" t="s">
        <v>302</v>
      </c>
      <c r="D121" s="54" t="s">
        <v>53</v>
      </c>
      <c r="F121" s="55" t="n">
        <v>289.636</v>
      </c>
      <c r="M121" s="56"/>
    </row>
    <row r="122">
      <c r="A122" s="9" t="s">
        <v>303</v>
      </c>
      <c r="B122" s="10" t="s">
        <v>304</v>
      </c>
      <c r="C122" s="14" t="s">
        <v>305</v>
      </c>
      <c r="D122" s="10"/>
      <c r="E122" s="10" t="s">
        <v>275</v>
      </c>
      <c r="F122" s="50" t="n">
        <v>289.636</v>
      </c>
      <c r="G122" s="50" t="n">
        <v>0</v>
      </c>
      <c r="H122" s="50">
        <f>ROUND(F122*AO122,2)</f>
      </c>
      <c r="I122" s="50">
        <f>ROUND(F122*AP122,2)</f>
      </c>
      <c r="J122" s="50">
        <f>ROUND(F122*G122,2)</f>
      </c>
      <c r="K122" s="50" t="n">
        <v>0</v>
      </c>
      <c r="L122" s="50">
        <f>F122*K122</f>
      </c>
      <c r="M122" s="51" t="s">
        <v>60</v>
      </c>
      <c r="Z122" s="50">
        <f>ROUND(IF(AQ122="5",BJ122,0),2)</f>
      </c>
      <c r="AB122" s="50">
        <f>ROUND(IF(AQ122="1",BH122,0),2)</f>
      </c>
      <c r="AC122" s="50">
        <f>ROUND(IF(AQ122="1",BI122,0),2)</f>
      </c>
      <c r="AD122" s="50">
        <f>ROUND(IF(AQ122="7",BH122,0),2)</f>
      </c>
      <c r="AE122" s="50">
        <f>ROUND(IF(AQ122="7",BI122,0),2)</f>
      </c>
      <c r="AF122" s="50">
        <f>ROUND(IF(AQ122="2",BH122,0),2)</f>
      </c>
      <c r="AG122" s="50">
        <f>ROUND(IF(AQ122="2",BI122,0),2)</f>
      </c>
      <c r="AH122" s="50">
        <f>ROUND(IF(AQ122="0",BJ122,0),2)</f>
      </c>
      <c r="AI122" s="30" t="s">
        <v>53</v>
      </c>
      <c r="AJ122" s="50">
        <f>IF(AN122=0,J122,0)</f>
      </c>
      <c r="AK122" s="50">
        <f>IF(AN122=12,J122,0)</f>
      </c>
      <c r="AL122" s="50">
        <f>IF(AN122=21,J122,0)</f>
      </c>
      <c r="AN122" s="50" t="n">
        <v>12</v>
      </c>
      <c r="AO122" s="50">
        <f>G122*0</f>
      </c>
      <c r="AP122" s="50">
        <f>G122*(1-0)</f>
      </c>
      <c r="AQ122" s="52" t="s">
        <v>86</v>
      </c>
      <c r="AV122" s="50">
        <f>ROUND(AW122+AX122,2)</f>
      </c>
      <c r="AW122" s="50">
        <f>ROUND(F122*AO122,2)</f>
      </c>
      <c r="AX122" s="50">
        <f>ROUND(F122*AP122,2)</f>
      </c>
      <c r="AY122" s="52" t="s">
        <v>301</v>
      </c>
      <c r="AZ122" s="52" t="s">
        <v>229</v>
      </c>
      <c r="BA122" s="30" t="s">
        <v>63</v>
      </c>
      <c r="BC122" s="50">
        <f>AW122+AX122</f>
      </c>
      <c r="BD122" s="50">
        <f>G122/(100-BE122)*100</f>
      </c>
      <c r="BE122" s="50" t="n">
        <v>0</v>
      </c>
      <c r="BF122" s="50">
        <f>L122</f>
      </c>
      <c r="BH122" s="50">
        <f>F122*AO122</f>
      </c>
      <c r="BI122" s="50">
        <f>F122*AP122</f>
      </c>
      <c r="BJ122" s="50">
        <f>F122*G122</f>
      </c>
      <c r="BK122" s="50"/>
      <c r="BL122" s="50"/>
      <c r="BW122" s="50" t="n">
        <v>12</v>
      </c>
      <c r="BX122" s="14" t="s">
        <v>305</v>
      </c>
    </row>
    <row r="123">
      <c r="A123" s="53"/>
      <c r="C123" s="54" t="s">
        <v>306</v>
      </c>
      <c r="D123" s="54" t="s">
        <v>53</v>
      </c>
      <c r="F123" s="55" t="n">
        <v>289.636</v>
      </c>
      <c r="M123" s="56"/>
    </row>
    <row r="124">
      <c r="A124" s="60" t="s">
        <v>53</v>
      </c>
      <c r="B124" s="61" t="s">
        <v>307</v>
      </c>
      <c r="C124" s="62" t="s">
        <v>308</v>
      </c>
      <c r="D124" s="61"/>
      <c r="E124" s="63" t="s">
        <v>4</v>
      </c>
      <c r="F124" s="63" t="s">
        <v>4</v>
      </c>
      <c r="G124" s="63" t="s">
        <v>4</v>
      </c>
      <c r="H124" s="2">
        <f>SUM(H125:H125)</f>
      </c>
      <c r="I124" s="2">
        <f>SUM(I125:I125)</f>
      </c>
      <c r="J124" s="2">
        <f>SUM(J125:J125)</f>
      </c>
      <c r="K124" s="30" t="s">
        <v>53</v>
      </c>
      <c r="L124" s="2">
        <f>SUM(L125:L125)</f>
      </c>
      <c r="M124" s="64" t="s">
        <v>53</v>
      </c>
      <c r="AI124" s="30" t="s">
        <v>53</v>
      </c>
      <c r="AS124" s="2">
        <f>SUM(AJ125:AJ125)</f>
      </c>
      <c r="AT124" s="2">
        <f>SUM(AK125:AK125)</f>
      </c>
      <c r="AU124" s="2">
        <f>SUM(AL125:AL125)</f>
      </c>
    </row>
    <row r="125">
      <c r="A125" s="9" t="s">
        <v>309</v>
      </c>
      <c r="B125" s="10" t="s">
        <v>310</v>
      </c>
      <c r="C125" s="14" t="s">
        <v>311</v>
      </c>
      <c r="D125" s="10"/>
      <c r="E125" s="10" t="s">
        <v>69</v>
      </c>
      <c r="F125" s="50" t="n">
        <v>24</v>
      </c>
      <c r="G125" s="50" t="n">
        <v>0</v>
      </c>
      <c r="H125" s="50">
        <f>ROUND(F125*AO125,2)</f>
      </c>
      <c r="I125" s="50">
        <f>ROUND(F125*AP125,2)</f>
      </c>
      <c r="J125" s="50">
        <f>ROUND(F125*G125,2)</f>
      </c>
      <c r="K125" s="50" t="n">
        <v>0.2</v>
      </c>
      <c r="L125" s="50">
        <f>F125*K125</f>
      </c>
      <c r="M125" s="51" t="s">
        <v>60</v>
      </c>
      <c r="Z125" s="50">
        <f>ROUND(IF(AQ125="5",BJ125,0),2)</f>
      </c>
      <c r="AB125" s="50">
        <f>ROUND(IF(AQ125="1",BH125,0),2)</f>
      </c>
      <c r="AC125" s="50">
        <f>ROUND(IF(AQ125="1",BI125,0),2)</f>
      </c>
      <c r="AD125" s="50">
        <f>ROUND(IF(AQ125="7",BH125,0),2)</f>
      </c>
      <c r="AE125" s="50">
        <f>ROUND(IF(AQ125="7",BI125,0),2)</f>
      </c>
      <c r="AF125" s="50">
        <f>ROUND(IF(AQ125="2",BH125,0),2)</f>
      </c>
      <c r="AG125" s="50">
        <f>ROUND(IF(AQ125="2",BI125,0),2)</f>
      </c>
      <c r="AH125" s="50">
        <f>ROUND(IF(AQ125="0",BJ125,0),2)</f>
      </c>
      <c r="AI125" s="30" t="s">
        <v>53</v>
      </c>
      <c r="AJ125" s="50">
        <f>IF(AN125=0,J125,0)</f>
      </c>
      <c r="AK125" s="50">
        <f>IF(AN125=12,J125,0)</f>
      </c>
      <c r="AL125" s="50">
        <f>IF(AN125=21,J125,0)</f>
      </c>
      <c r="AN125" s="50" t="n">
        <v>12</v>
      </c>
      <c r="AO125" s="50">
        <f>G125*1</f>
      </c>
      <c r="AP125" s="50">
        <f>G125*(1-1)</f>
      </c>
      <c r="AQ125" s="52" t="s">
        <v>312</v>
      </c>
      <c r="AV125" s="50">
        <f>ROUND(AW125+AX125,2)</f>
      </c>
      <c r="AW125" s="50">
        <f>ROUND(F125*AO125,2)</f>
      </c>
      <c r="AX125" s="50">
        <f>ROUND(F125*AP125,2)</f>
      </c>
      <c r="AY125" s="52" t="s">
        <v>313</v>
      </c>
      <c r="AZ125" s="52" t="s">
        <v>314</v>
      </c>
      <c r="BA125" s="30" t="s">
        <v>63</v>
      </c>
      <c r="BC125" s="50">
        <f>AW125+AX125</f>
      </c>
      <c r="BD125" s="50">
        <f>G125/(100-BE125)*100</f>
      </c>
      <c r="BE125" s="50" t="n">
        <v>0</v>
      </c>
      <c r="BF125" s="50">
        <f>L125</f>
      </c>
      <c r="BH125" s="50">
        <f>F125*AO125</f>
      </c>
      <c r="BI125" s="50">
        <f>F125*AP125</f>
      </c>
      <c r="BJ125" s="50">
        <f>F125*G125</f>
      </c>
      <c r="BK125" s="50"/>
      <c r="BL125" s="50"/>
      <c r="BW125" s="50" t="n">
        <v>12</v>
      </c>
      <c r="BX125" s="14" t="s">
        <v>311</v>
      </c>
    </row>
    <row r="126" ht="24.75">
      <c r="A126" s="65"/>
      <c r="B126" s="66" t="s">
        <v>72</v>
      </c>
      <c r="C126" s="67" t="s">
        <v>315</v>
      </c>
      <c r="D126" s="68"/>
      <c r="E126" s="68"/>
      <c r="F126" s="68"/>
      <c r="G126" s="68"/>
      <c r="H126" s="68"/>
      <c r="I126" s="68"/>
      <c r="J126" s="68"/>
      <c r="K126" s="68"/>
      <c r="L126" s="68"/>
      <c r="M126" s="69"/>
      <c r="BX126" s="58" t="s">
        <v>315</v>
      </c>
    </row>
    <row r="127">
      <c r="H127" s="70" t="s">
        <v>316</v>
      </c>
      <c r="I127" s="70"/>
      <c r="J127" s="71">
        <f>ROUND(J12+J27+J30+J34+J37+J41+J45+J51+J58+J62+J65+J68+J73+J76+J88+J97+J100+J103+J109+J117+J119+J124,2)</f>
      </c>
    </row>
    <row r="128">
      <c r="A128" s="72" t="s">
        <v>317</v>
      </c>
    </row>
    <row r="129" customHeight="true" ht="12.75">
      <c r="A129" s="14" t="s">
        <v>53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</sheetData>
  <mergeCells>
    <mergeCell ref="A1:M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M3"/>
    <mergeCell ref="I4:M5"/>
    <mergeCell ref="I6:M7"/>
    <mergeCell ref="I8:M9"/>
    <mergeCell ref="C10:D10"/>
    <mergeCell ref="C11:D11"/>
    <mergeCell ref="H10:J10"/>
    <mergeCell ref="K10:L10"/>
    <mergeCell ref="C12:D12"/>
    <mergeCell ref="C13:D13"/>
    <mergeCell ref="C15:D15"/>
    <mergeCell ref="C17:M17"/>
    <mergeCell ref="C18:D18"/>
    <mergeCell ref="C20:M20"/>
    <mergeCell ref="C21:D21"/>
    <mergeCell ref="C23:M23"/>
    <mergeCell ref="C24:D24"/>
    <mergeCell ref="C26:D26"/>
    <mergeCell ref="C27:D27"/>
    <mergeCell ref="C28:D28"/>
    <mergeCell ref="C30:D30"/>
    <mergeCell ref="C31:D31"/>
    <mergeCell ref="C34:D34"/>
    <mergeCell ref="C35:D35"/>
    <mergeCell ref="C37:D37"/>
    <mergeCell ref="C38:D38"/>
    <mergeCell ref="C40:M40"/>
    <mergeCell ref="C41:D41"/>
    <mergeCell ref="C42:D42"/>
    <mergeCell ref="C44:M44"/>
    <mergeCell ref="C45:D45"/>
    <mergeCell ref="C46:D46"/>
    <mergeCell ref="C48:D48"/>
    <mergeCell ref="C49:M49"/>
    <mergeCell ref="C51:D51"/>
    <mergeCell ref="C52:D52"/>
    <mergeCell ref="C54:D54"/>
    <mergeCell ref="C56:D56"/>
    <mergeCell ref="C57:M57"/>
    <mergeCell ref="C58:D58"/>
    <mergeCell ref="C59:D59"/>
    <mergeCell ref="C61:M61"/>
    <mergeCell ref="C62:D62"/>
    <mergeCell ref="C63:D63"/>
    <mergeCell ref="C64:M64"/>
    <mergeCell ref="C65:D65"/>
    <mergeCell ref="C66:D66"/>
    <mergeCell ref="C68:D68"/>
    <mergeCell ref="C69:D69"/>
    <mergeCell ref="C70:M70"/>
    <mergeCell ref="C72:M72"/>
    <mergeCell ref="C73:D73"/>
    <mergeCell ref="C74:D74"/>
    <mergeCell ref="C76:D76"/>
    <mergeCell ref="C77:D77"/>
    <mergeCell ref="C78:M78"/>
    <mergeCell ref="C80:M80"/>
    <mergeCell ref="C81:D81"/>
    <mergeCell ref="C83:D83"/>
    <mergeCell ref="C85:M85"/>
    <mergeCell ref="C86:D86"/>
    <mergeCell ref="C87:D87"/>
    <mergeCell ref="C88:D88"/>
    <mergeCell ref="C89:D89"/>
    <mergeCell ref="C91:D91"/>
    <mergeCell ref="C93:M93"/>
    <mergeCell ref="C94:D94"/>
    <mergeCell ref="C96:M96"/>
    <mergeCell ref="C97:D97"/>
    <mergeCell ref="C98:D98"/>
    <mergeCell ref="C100:D100"/>
    <mergeCell ref="C101:D101"/>
    <mergeCell ref="C103:D103"/>
    <mergeCell ref="C104:D104"/>
    <mergeCell ref="C105:D105"/>
    <mergeCell ref="C107:D107"/>
    <mergeCell ref="C109:D109"/>
    <mergeCell ref="C110:D110"/>
    <mergeCell ref="C112:D112"/>
    <mergeCell ref="C117:D117"/>
    <mergeCell ref="C118:D118"/>
    <mergeCell ref="C119:D119"/>
    <mergeCell ref="C120:D120"/>
    <mergeCell ref="C122:D122"/>
    <mergeCell ref="C124:D124"/>
    <mergeCell ref="C125:D125"/>
    <mergeCell ref="C126:M126"/>
    <mergeCell ref="H127:I127"/>
    <mergeCell ref="A129:M129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P36"/>
  <sheetViews>
    <sheetView workbookViewId="0" showZeros="true" showFormulas="false" showGridLines="true" showRowColHeaders="true">
      <pane topLeftCell="A12" state="frozen" activePane="bottomLeft" ySplit="11"/>
      <selection pane="bottomLeft" sqref="A36:L36" activeCell="A36"/>
    </sheetView>
  </sheetViews>
  <sheetFormatPr defaultColWidth="12.140625" customHeight="true" defaultRowHeight="15"/>
  <cols>
    <col max="1" min="1" style="0" width="5.7109375" customWidth="true"/>
    <col max="8" min="2" style="0" width="15.7109375" customWidth="true"/>
    <col max="12" min="9" style="0" width="14.28515625" customWidth="true"/>
    <col max="16" min="13" style="0" width="12.140625" hidden="true"/>
  </cols>
  <sheetData>
    <row r="1" customHeight="true" ht="54.75">
      <c r="A1" s="1" t="s">
        <v>318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>
      <c r="A2" s="3" t="s">
        <v>1</v>
      </c>
      <c r="B2" s="4"/>
      <c r="C2" s="4"/>
      <c r="D2" s="5">
        <f>'Stavební rozpočet'!C2</f>
      </c>
      <c r="E2" s="6"/>
      <c r="F2" s="6"/>
      <c r="G2" s="7" t="s">
        <v>3</v>
      </c>
      <c r="H2" s="7">
        <f>'Stavební rozpočet'!G2</f>
      </c>
      <c r="I2" s="7" t="s">
        <v>5</v>
      </c>
      <c r="J2" s="7">
        <f>'Stavební rozpočet'!I2</f>
      </c>
      <c r="K2" s="4"/>
      <c r="L2" s="8"/>
    </row>
    <row r="3" customHeight="true" ht="15">
      <c r="A3" s="9"/>
      <c r="B3" s="10"/>
      <c r="C3" s="10"/>
      <c r="D3" s="11"/>
      <c r="E3" s="11"/>
      <c r="F3" s="11"/>
      <c r="G3" s="10"/>
      <c r="H3" s="10"/>
      <c r="I3" s="10"/>
      <c r="J3" s="10"/>
      <c r="K3" s="10"/>
      <c r="L3" s="12"/>
    </row>
    <row r="4">
      <c r="A4" s="13" t="s">
        <v>7</v>
      </c>
      <c r="B4" s="10"/>
      <c r="C4" s="10"/>
      <c r="D4" s="14">
        <f>'Stavební rozpočet'!C4</f>
      </c>
      <c r="E4" s="10"/>
      <c r="F4" s="10"/>
      <c r="G4" s="14" t="s">
        <v>9</v>
      </c>
      <c r="H4" s="14">
        <f>'Stavební rozpočet'!G4</f>
      </c>
      <c r="I4" s="14" t="s">
        <v>10</v>
      </c>
      <c r="J4" s="14">
        <f>'Stavební rozpočet'!I4</f>
      </c>
      <c r="K4" s="10"/>
      <c r="L4" s="12"/>
    </row>
    <row r="5" customHeight="true" ht="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2"/>
    </row>
    <row r="6">
      <c r="A6" s="13" t="s">
        <v>12</v>
      </c>
      <c r="B6" s="10"/>
      <c r="C6" s="10"/>
      <c r="D6" s="14">
        <f>'Stavební rozpočet'!C6</f>
      </c>
      <c r="E6" s="10"/>
      <c r="F6" s="10"/>
      <c r="G6" s="14" t="s">
        <v>14</v>
      </c>
      <c r="H6" s="14">
        <f>'Stavební rozpočet'!G6</f>
      </c>
      <c r="I6" s="14" t="s">
        <v>15</v>
      </c>
      <c r="J6" s="14">
        <f>'Stavební rozpočet'!I6</f>
      </c>
      <c r="K6" s="10"/>
      <c r="L6" s="12"/>
    </row>
    <row r="7" customHeight="true" ht="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2"/>
    </row>
    <row r="8">
      <c r="A8" s="13" t="s">
        <v>17</v>
      </c>
      <c r="B8" s="10"/>
      <c r="C8" s="10"/>
      <c r="D8" s="14">
        <f>'Stavební rozpočet'!C8</f>
      </c>
      <c r="E8" s="10"/>
      <c r="F8" s="10"/>
      <c r="G8" s="14" t="s">
        <v>18</v>
      </c>
      <c r="H8" s="14">
        <f>'Stavební rozpočet'!G8</f>
      </c>
      <c r="I8" s="14" t="s">
        <v>20</v>
      </c>
      <c r="J8" s="14">
        <f>'Stavební rozpočet'!I8</f>
      </c>
      <c r="K8" s="10"/>
      <c r="L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7"/>
    </row>
    <row r="10">
      <c r="A10" s="73" t="s">
        <v>4</v>
      </c>
      <c r="B10" s="74" t="s">
        <v>4</v>
      </c>
      <c r="C10" s="75"/>
      <c r="D10" s="75"/>
      <c r="E10" s="75"/>
      <c r="F10" s="75"/>
      <c r="G10" s="75"/>
      <c r="H10" s="76"/>
      <c r="I10" s="24" t="s">
        <v>28</v>
      </c>
      <c r="J10" s="25"/>
      <c r="K10" s="26"/>
      <c r="L10" s="77" t="s">
        <v>29</v>
      </c>
    </row>
    <row r="11">
      <c r="A11" s="78" t="s">
        <v>23</v>
      </c>
      <c r="B11" s="34" t="s">
        <v>24</v>
      </c>
      <c r="C11" s="79"/>
      <c r="D11" s="79"/>
      <c r="E11" s="79"/>
      <c r="F11" s="79"/>
      <c r="G11" s="79"/>
      <c r="H11" s="80"/>
      <c r="I11" s="37" t="s">
        <v>36</v>
      </c>
      <c r="J11" s="38" t="s">
        <v>37</v>
      </c>
      <c r="K11" s="39" t="s">
        <v>38</v>
      </c>
      <c r="L11" s="81" t="s">
        <v>38</v>
      </c>
    </row>
    <row r="12">
      <c r="A12" s="82" t="s">
        <v>54</v>
      </c>
      <c r="B12" s="83" t="s">
        <v>55</v>
      </c>
      <c r="C12" s="83"/>
      <c r="D12" s="83"/>
      <c r="E12" s="83"/>
      <c r="F12" s="83"/>
      <c r="G12" s="83"/>
      <c r="H12" s="83"/>
      <c r="I12" s="84">
        <f>ROUND('Stavební rozpočet'!H12,2)</f>
      </c>
      <c r="J12" s="84">
        <f>ROUND('Stavební rozpočet'!I12,2)</f>
      </c>
      <c r="K12" s="84">
        <f>ROUND('Stavební rozpočet'!J12,2)</f>
      </c>
      <c r="L12" s="85">
        <f>'Stavební rozpočet'!L12</f>
      </c>
      <c r="M12" s="86" t="s">
        <v>319</v>
      </c>
      <c r="N12" s="50">
        <f>IF(M12="F",0,K12)</f>
      </c>
      <c r="O12" s="10" t="s">
        <v>53</v>
      </c>
      <c r="P12" s="50">
        <f>IF(M12="T",0,K12)</f>
      </c>
    </row>
    <row r="13">
      <c r="A13" s="9" t="s">
        <v>94</v>
      </c>
      <c r="B13" s="10" t="s">
        <v>95</v>
      </c>
      <c r="C13" s="10"/>
      <c r="D13" s="10"/>
      <c r="E13" s="10"/>
      <c r="F13" s="10"/>
      <c r="G13" s="10"/>
      <c r="H13" s="10"/>
      <c r="I13" s="50">
        <f>ROUND('Stavební rozpočet'!H27,2)</f>
      </c>
      <c r="J13" s="50">
        <f>ROUND('Stavební rozpočet'!I27,2)</f>
      </c>
      <c r="K13" s="50">
        <f>ROUND('Stavební rozpočet'!J27,2)</f>
      </c>
      <c r="L13" s="87">
        <f>'Stavební rozpočet'!L27</f>
      </c>
      <c r="M13" s="86" t="s">
        <v>319</v>
      </c>
      <c r="N13" s="50">
        <f>IF(M13="F",0,K13)</f>
      </c>
      <c r="O13" s="10" t="s">
        <v>53</v>
      </c>
      <c r="P13" s="50">
        <f>IF(M13="T",0,K13)</f>
      </c>
    </row>
    <row r="14">
      <c r="A14" s="9" t="s">
        <v>103</v>
      </c>
      <c r="B14" s="10" t="s">
        <v>104</v>
      </c>
      <c r="C14" s="10"/>
      <c r="D14" s="10"/>
      <c r="E14" s="10"/>
      <c r="F14" s="10"/>
      <c r="G14" s="10"/>
      <c r="H14" s="10"/>
      <c r="I14" s="50">
        <f>ROUND('Stavební rozpočet'!H30,2)</f>
      </c>
      <c r="J14" s="50">
        <f>ROUND('Stavební rozpočet'!I30,2)</f>
      </c>
      <c r="K14" s="50">
        <f>ROUND('Stavební rozpočet'!J30,2)</f>
      </c>
      <c r="L14" s="87">
        <f>'Stavební rozpočet'!L30</f>
      </c>
      <c r="M14" s="86" t="s">
        <v>319</v>
      </c>
      <c r="N14" s="50">
        <f>IF(M14="F",0,K14)</f>
      </c>
      <c r="O14" s="10" t="s">
        <v>53</v>
      </c>
      <c r="P14" s="50">
        <f>IF(M14="T",0,K14)</f>
      </c>
    </row>
    <row r="15">
      <c r="A15" s="9" t="s">
        <v>112</v>
      </c>
      <c r="B15" s="10" t="s">
        <v>113</v>
      </c>
      <c r="C15" s="10"/>
      <c r="D15" s="10"/>
      <c r="E15" s="10"/>
      <c r="F15" s="10"/>
      <c r="G15" s="10"/>
      <c r="H15" s="10"/>
      <c r="I15" s="50">
        <f>ROUND('Stavební rozpočet'!H34,2)</f>
      </c>
      <c r="J15" s="50">
        <f>ROUND('Stavební rozpočet'!I34,2)</f>
      </c>
      <c r="K15" s="50">
        <f>ROUND('Stavební rozpočet'!J34,2)</f>
      </c>
      <c r="L15" s="87">
        <f>'Stavební rozpočet'!L34</f>
      </c>
      <c r="M15" s="86" t="s">
        <v>319</v>
      </c>
      <c r="N15" s="50">
        <f>IF(M15="F",0,K15)</f>
      </c>
      <c r="O15" s="10" t="s">
        <v>53</v>
      </c>
      <c r="P15" s="50">
        <f>IF(M15="T",0,K15)</f>
      </c>
    </row>
    <row r="16">
      <c r="A16" s="9" t="s">
        <v>120</v>
      </c>
      <c r="B16" s="10" t="s">
        <v>121</v>
      </c>
      <c r="C16" s="10"/>
      <c r="D16" s="10"/>
      <c r="E16" s="10"/>
      <c r="F16" s="10"/>
      <c r="G16" s="10"/>
      <c r="H16" s="10"/>
      <c r="I16" s="50">
        <f>ROUND('Stavební rozpočet'!H37,2)</f>
      </c>
      <c r="J16" s="50">
        <f>ROUND('Stavební rozpočet'!I37,2)</f>
      </c>
      <c r="K16" s="50">
        <f>ROUND('Stavební rozpočet'!J37,2)</f>
      </c>
      <c r="L16" s="87">
        <f>'Stavební rozpočet'!L37</f>
      </c>
      <c r="M16" s="86" t="s">
        <v>319</v>
      </c>
      <c r="N16" s="50">
        <f>IF(M16="F",0,K16)</f>
      </c>
      <c r="O16" s="10" t="s">
        <v>53</v>
      </c>
      <c r="P16" s="50">
        <f>IF(M16="T",0,K16)</f>
      </c>
    </row>
    <row r="17">
      <c r="A17" s="9" t="s">
        <v>128</v>
      </c>
      <c r="B17" s="10" t="s">
        <v>129</v>
      </c>
      <c r="C17" s="10"/>
      <c r="D17" s="10"/>
      <c r="E17" s="10"/>
      <c r="F17" s="10"/>
      <c r="G17" s="10"/>
      <c r="H17" s="10"/>
      <c r="I17" s="50">
        <f>ROUND('Stavební rozpočet'!H41,2)</f>
      </c>
      <c r="J17" s="50">
        <f>ROUND('Stavební rozpočet'!I41,2)</f>
      </c>
      <c r="K17" s="50">
        <f>ROUND('Stavební rozpočet'!J41,2)</f>
      </c>
      <c r="L17" s="87">
        <f>'Stavební rozpočet'!L41</f>
      </c>
      <c r="M17" s="86" t="s">
        <v>319</v>
      </c>
      <c r="N17" s="50">
        <f>IF(M17="F",0,K17)</f>
      </c>
      <c r="O17" s="10" t="s">
        <v>53</v>
      </c>
      <c r="P17" s="50">
        <f>IF(M17="T",0,K17)</f>
      </c>
    </row>
    <row r="18">
      <c r="A18" s="9" t="s">
        <v>137</v>
      </c>
      <c r="B18" s="10" t="s">
        <v>138</v>
      </c>
      <c r="C18" s="10"/>
      <c r="D18" s="10"/>
      <c r="E18" s="10"/>
      <c r="F18" s="10"/>
      <c r="G18" s="10"/>
      <c r="H18" s="10"/>
      <c r="I18" s="50">
        <f>ROUND('Stavební rozpočet'!H45,2)</f>
      </c>
      <c r="J18" s="50">
        <f>ROUND('Stavební rozpočet'!I45,2)</f>
      </c>
      <c r="K18" s="50">
        <f>ROUND('Stavební rozpočet'!J45,2)</f>
      </c>
      <c r="L18" s="87">
        <f>'Stavební rozpočet'!L45</f>
      </c>
      <c r="M18" s="86" t="s">
        <v>319</v>
      </c>
      <c r="N18" s="50">
        <f>IF(M18="F",0,K18)</f>
      </c>
      <c r="O18" s="10" t="s">
        <v>53</v>
      </c>
      <c r="P18" s="50">
        <f>IF(M18="T",0,K18)</f>
      </c>
    </row>
    <row r="19">
      <c r="A19" s="9" t="s">
        <v>148</v>
      </c>
      <c r="B19" s="10" t="s">
        <v>149</v>
      </c>
      <c r="C19" s="10"/>
      <c r="D19" s="10"/>
      <c r="E19" s="10"/>
      <c r="F19" s="10"/>
      <c r="G19" s="10"/>
      <c r="H19" s="10"/>
      <c r="I19" s="50">
        <f>ROUND('Stavební rozpočet'!H51,2)</f>
      </c>
      <c r="J19" s="50">
        <f>ROUND('Stavební rozpočet'!I51,2)</f>
      </c>
      <c r="K19" s="50">
        <f>ROUND('Stavební rozpočet'!J51,2)</f>
      </c>
      <c r="L19" s="87">
        <f>'Stavební rozpočet'!L51</f>
      </c>
      <c r="M19" s="86" t="s">
        <v>319</v>
      </c>
      <c r="N19" s="50">
        <f>IF(M19="F",0,K19)</f>
      </c>
      <c r="O19" s="10" t="s">
        <v>53</v>
      </c>
      <c r="P19" s="50">
        <f>IF(M19="T",0,K19)</f>
      </c>
    </row>
    <row r="20">
      <c r="A20" s="9" t="s">
        <v>161</v>
      </c>
      <c r="B20" s="10" t="s">
        <v>162</v>
      </c>
      <c r="C20" s="10"/>
      <c r="D20" s="10"/>
      <c r="E20" s="10"/>
      <c r="F20" s="10"/>
      <c r="G20" s="10"/>
      <c r="H20" s="10"/>
      <c r="I20" s="50">
        <f>ROUND('Stavební rozpočet'!H58,2)</f>
      </c>
      <c r="J20" s="50">
        <f>ROUND('Stavební rozpočet'!I58,2)</f>
      </c>
      <c r="K20" s="50">
        <f>ROUND('Stavební rozpočet'!J58,2)</f>
      </c>
      <c r="L20" s="87">
        <f>'Stavební rozpočet'!L58</f>
      </c>
      <c r="M20" s="86" t="s">
        <v>319</v>
      </c>
      <c r="N20" s="50">
        <f>IF(M20="F",0,K20)</f>
      </c>
      <c r="O20" s="10" t="s">
        <v>53</v>
      </c>
      <c r="P20" s="50">
        <f>IF(M20="T",0,K20)</f>
      </c>
    </row>
    <row r="21">
      <c r="A21" s="9" t="s">
        <v>168</v>
      </c>
      <c r="B21" s="10" t="s">
        <v>169</v>
      </c>
      <c r="C21" s="10"/>
      <c r="D21" s="10"/>
      <c r="E21" s="10"/>
      <c r="F21" s="10"/>
      <c r="G21" s="10"/>
      <c r="H21" s="10"/>
      <c r="I21" s="50">
        <f>ROUND('Stavební rozpočet'!H62,2)</f>
      </c>
      <c r="J21" s="50">
        <f>ROUND('Stavební rozpočet'!I62,2)</f>
      </c>
      <c r="K21" s="50">
        <f>ROUND('Stavební rozpočet'!J62,2)</f>
      </c>
      <c r="L21" s="87">
        <f>'Stavební rozpočet'!L62</f>
      </c>
      <c r="M21" s="86" t="s">
        <v>319</v>
      </c>
      <c r="N21" s="50">
        <f>IF(M21="F",0,K21)</f>
      </c>
      <c r="O21" s="10" t="s">
        <v>53</v>
      </c>
      <c r="P21" s="50">
        <f>IF(M21="T",0,K21)</f>
      </c>
    </row>
    <row r="22">
      <c r="A22" s="9" t="s">
        <v>175</v>
      </c>
      <c r="B22" s="10" t="s">
        <v>176</v>
      </c>
      <c r="C22" s="10"/>
      <c r="D22" s="10"/>
      <c r="E22" s="10"/>
      <c r="F22" s="10"/>
      <c r="G22" s="10"/>
      <c r="H22" s="10"/>
      <c r="I22" s="50">
        <f>ROUND('Stavební rozpočet'!H65,2)</f>
      </c>
      <c r="J22" s="50">
        <f>ROUND('Stavební rozpočet'!I65,2)</f>
      </c>
      <c r="K22" s="50">
        <f>ROUND('Stavební rozpočet'!J65,2)</f>
      </c>
      <c r="L22" s="87">
        <f>'Stavební rozpočet'!L65</f>
      </c>
      <c r="M22" s="86" t="s">
        <v>319</v>
      </c>
      <c r="N22" s="50">
        <f>IF(M22="F",0,K22)</f>
      </c>
      <c r="O22" s="10" t="s">
        <v>53</v>
      </c>
      <c r="P22" s="50">
        <f>IF(M22="T",0,K22)</f>
      </c>
    </row>
    <row r="23">
      <c r="A23" s="9" t="s">
        <v>183</v>
      </c>
      <c r="B23" s="10" t="s">
        <v>184</v>
      </c>
      <c r="C23" s="10"/>
      <c r="D23" s="10"/>
      <c r="E23" s="10"/>
      <c r="F23" s="10"/>
      <c r="G23" s="10"/>
      <c r="H23" s="10"/>
      <c r="I23" s="50">
        <f>ROUND('Stavební rozpočet'!H68,2)</f>
      </c>
      <c r="J23" s="50">
        <f>ROUND('Stavební rozpočet'!I68,2)</f>
      </c>
      <c r="K23" s="50">
        <f>ROUND('Stavební rozpočet'!J68,2)</f>
      </c>
      <c r="L23" s="87">
        <f>'Stavební rozpočet'!L68</f>
      </c>
      <c r="M23" s="86" t="s">
        <v>319</v>
      </c>
      <c r="N23" s="50">
        <f>IF(M23="F",0,K23)</f>
      </c>
      <c r="O23" s="10" t="s">
        <v>53</v>
      </c>
      <c r="P23" s="50">
        <f>IF(M23="T",0,K23)</f>
      </c>
    </row>
    <row r="24">
      <c r="A24" s="9" t="s">
        <v>192</v>
      </c>
      <c r="B24" s="10" t="s">
        <v>193</v>
      </c>
      <c r="C24" s="10"/>
      <c r="D24" s="10"/>
      <c r="E24" s="10"/>
      <c r="F24" s="10"/>
      <c r="G24" s="10"/>
      <c r="H24" s="10"/>
      <c r="I24" s="50">
        <f>ROUND('Stavební rozpočet'!H73,2)</f>
      </c>
      <c r="J24" s="50">
        <f>ROUND('Stavební rozpočet'!I73,2)</f>
      </c>
      <c r="K24" s="50">
        <f>ROUND('Stavební rozpočet'!J73,2)</f>
      </c>
      <c r="L24" s="87">
        <f>'Stavební rozpočet'!L73</f>
      </c>
      <c r="M24" s="86" t="s">
        <v>319</v>
      </c>
      <c r="N24" s="50">
        <f>IF(M24="F",0,K24)</f>
      </c>
      <c r="O24" s="10" t="s">
        <v>53</v>
      </c>
      <c r="P24" s="50">
        <f>IF(M24="T",0,K24)</f>
      </c>
    </row>
    <row r="25">
      <c r="A25" s="9" t="s">
        <v>199</v>
      </c>
      <c r="B25" s="10" t="s">
        <v>200</v>
      </c>
      <c r="C25" s="10"/>
      <c r="D25" s="10"/>
      <c r="E25" s="10"/>
      <c r="F25" s="10"/>
      <c r="G25" s="10"/>
      <c r="H25" s="10"/>
      <c r="I25" s="50">
        <f>ROUND('Stavební rozpočet'!H76,2)</f>
      </c>
      <c r="J25" s="50">
        <f>ROUND('Stavební rozpočet'!I76,2)</f>
      </c>
      <c r="K25" s="50">
        <f>ROUND('Stavební rozpočet'!J76,2)</f>
      </c>
      <c r="L25" s="87">
        <f>'Stavební rozpočet'!L76</f>
      </c>
      <c r="M25" s="86" t="s">
        <v>319</v>
      </c>
      <c r="N25" s="50">
        <f>IF(M25="F",0,K25)</f>
      </c>
      <c r="O25" s="10" t="s">
        <v>53</v>
      </c>
      <c r="P25" s="50">
        <f>IF(M25="T",0,K25)</f>
      </c>
    </row>
    <row r="26">
      <c r="A26" s="9" t="s">
        <v>223</v>
      </c>
      <c r="B26" s="10" t="s">
        <v>224</v>
      </c>
      <c r="C26" s="10"/>
      <c r="D26" s="10"/>
      <c r="E26" s="10"/>
      <c r="F26" s="10"/>
      <c r="G26" s="10"/>
      <c r="H26" s="10"/>
      <c r="I26" s="50">
        <f>ROUND('Stavební rozpočet'!H88,2)</f>
      </c>
      <c r="J26" s="50">
        <f>ROUND('Stavební rozpočet'!I88,2)</f>
      </c>
      <c r="K26" s="50">
        <f>ROUND('Stavební rozpočet'!J88,2)</f>
      </c>
      <c r="L26" s="87">
        <f>'Stavební rozpočet'!L88</f>
      </c>
      <c r="M26" s="86" t="s">
        <v>319</v>
      </c>
      <c r="N26" s="50">
        <f>IF(M26="F",0,K26)</f>
      </c>
      <c r="O26" s="10" t="s">
        <v>53</v>
      </c>
      <c r="P26" s="50">
        <f>IF(M26="T",0,K26)</f>
      </c>
    </row>
    <row r="27">
      <c r="A27" s="9" t="s">
        <v>241</v>
      </c>
      <c r="B27" s="10" t="s">
        <v>242</v>
      </c>
      <c r="C27" s="10"/>
      <c r="D27" s="10"/>
      <c r="E27" s="10"/>
      <c r="F27" s="10"/>
      <c r="G27" s="10"/>
      <c r="H27" s="10"/>
      <c r="I27" s="50">
        <f>ROUND('Stavební rozpočet'!H97,2)</f>
      </c>
      <c r="J27" s="50">
        <f>ROUND('Stavební rozpočet'!I97,2)</f>
      </c>
      <c r="K27" s="50">
        <f>ROUND('Stavební rozpočet'!J97,2)</f>
      </c>
      <c r="L27" s="87">
        <f>'Stavební rozpočet'!L97</f>
      </c>
      <c r="M27" s="86" t="s">
        <v>319</v>
      </c>
      <c r="N27" s="50">
        <f>IF(M27="F",0,K27)</f>
      </c>
      <c r="O27" s="10" t="s">
        <v>53</v>
      </c>
      <c r="P27" s="50">
        <f>IF(M27="T",0,K27)</f>
      </c>
    </row>
    <row r="28">
      <c r="A28" s="9" t="s">
        <v>249</v>
      </c>
      <c r="B28" s="10" t="s">
        <v>250</v>
      </c>
      <c r="C28" s="10"/>
      <c r="D28" s="10"/>
      <c r="E28" s="10"/>
      <c r="F28" s="10"/>
      <c r="G28" s="10"/>
      <c r="H28" s="10"/>
      <c r="I28" s="50">
        <f>ROUND('Stavební rozpočet'!H100,2)</f>
      </c>
      <c r="J28" s="50">
        <f>ROUND('Stavební rozpočet'!I100,2)</f>
      </c>
      <c r="K28" s="50">
        <f>ROUND('Stavební rozpočet'!J100,2)</f>
      </c>
      <c r="L28" s="87">
        <f>'Stavební rozpočet'!L100</f>
      </c>
      <c r="M28" s="86" t="s">
        <v>319</v>
      </c>
      <c r="N28" s="50">
        <f>IF(M28="F",0,K28)</f>
      </c>
      <c r="O28" s="10" t="s">
        <v>53</v>
      </c>
      <c r="P28" s="50">
        <f>IF(M28="T",0,K28)</f>
      </c>
    </row>
    <row r="29">
      <c r="A29" s="9" t="s">
        <v>255</v>
      </c>
      <c r="B29" s="10" t="s">
        <v>256</v>
      </c>
      <c r="C29" s="10"/>
      <c r="D29" s="10"/>
      <c r="E29" s="10"/>
      <c r="F29" s="10"/>
      <c r="G29" s="10"/>
      <c r="H29" s="10"/>
      <c r="I29" s="50">
        <f>ROUND('Stavební rozpočet'!H103,2)</f>
      </c>
      <c r="J29" s="50">
        <f>ROUND('Stavební rozpočet'!I103,2)</f>
      </c>
      <c r="K29" s="50">
        <f>ROUND('Stavební rozpočet'!J103,2)</f>
      </c>
      <c r="L29" s="87">
        <f>'Stavební rozpočet'!L103</f>
      </c>
      <c r="M29" s="86" t="s">
        <v>319</v>
      </c>
      <c r="N29" s="50">
        <f>IF(M29="F",0,K29)</f>
      </c>
      <c r="O29" s="10" t="s">
        <v>53</v>
      </c>
      <c r="P29" s="50">
        <f>IF(M29="T",0,K29)</f>
      </c>
    </row>
    <row r="30">
      <c r="A30" s="9" t="s">
        <v>270</v>
      </c>
      <c r="B30" s="10" t="s">
        <v>271</v>
      </c>
      <c r="C30" s="10"/>
      <c r="D30" s="10"/>
      <c r="E30" s="10"/>
      <c r="F30" s="10"/>
      <c r="G30" s="10"/>
      <c r="H30" s="10"/>
      <c r="I30" s="50">
        <f>ROUND('Stavební rozpočet'!H109,2)</f>
      </c>
      <c r="J30" s="50">
        <f>ROUND('Stavební rozpočet'!I109,2)</f>
      </c>
      <c r="K30" s="50">
        <f>ROUND('Stavební rozpočet'!J109,2)</f>
      </c>
      <c r="L30" s="87">
        <f>'Stavební rozpočet'!L109</f>
      </c>
      <c r="M30" s="86" t="s">
        <v>319</v>
      </c>
      <c r="N30" s="50">
        <f>IF(M30="F",0,K30)</f>
      </c>
      <c r="O30" s="10" t="s">
        <v>53</v>
      </c>
      <c r="P30" s="50">
        <f>IF(M30="T",0,K30)</f>
      </c>
    </row>
    <row r="31">
      <c r="A31" s="9" t="s">
        <v>290</v>
      </c>
      <c r="B31" s="10" t="s">
        <v>291</v>
      </c>
      <c r="C31" s="10"/>
      <c r="D31" s="10"/>
      <c r="E31" s="10"/>
      <c r="F31" s="10"/>
      <c r="G31" s="10"/>
      <c r="H31" s="10"/>
      <c r="I31" s="50">
        <f>ROUND('Stavební rozpočet'!H117,2)</f>
      </c>
      <c r="J31" s="50">
        <f>ROUND('Stavební rozpočet'!I117,2)</f>
      </c>
      <c r="K31" s="50">
        <f>ROUND('Stavební rozpočet'!J117,2)</f>
      </c>
      <c r="L31" s="87">
        <f>'Stavební rozpočet'!L117</f>
      </c>
      <c r="M31" s="86" t="s">
        <v>319</v>
      </c>
      <c r="N31" s="50">
        <f>IF(M31="F",0,K31)</f>
      </c>
      <c r="O31" s="10" t="s">
        <v>53</v>
      </c>
      <c r="P31" s="50">
        <f>IF(M31="T",0,K31)</f>
      </c>
    </row>
    <row r="32">
      <c r="A32" s="9" t="s">
        <v>296</v>
      </c>
      <c r="B32" s="10" t="s">
        <v>297</v>
      </c>
      <c r="C32" s="10"/>
      <c r="D32" s="10"/>
      <c r="E32" s="10"/>
      <c r="F32" s="10"/>
      <c r="G32" s="10"/>
      <c r="H32" s="10"/>
      <c r="I32" s="50">
        <f>ROUND('Stavební rozpočet'!H119,2)</f>
      </c>
      <c r="J32" s="50">
        <f>ROUND('Stavební rozpočet'!I119,2)</f>
      </c>
      <c r="K32" s="50">
        <f>ROUND('Stavební rozpočet'!J119,2)</f>
      </c>
      <c r="L32" s="87">
        <f>'Stavební rozpočet'!L119</f>
      </c>
      <c r="M32" s="86" t="s">
        <v>319</v>
      </c>
      <c r="N32" s="50">
        <f>IF(M32="F",0,K32)</f>
      </c>
      <c r="O32" s="10" t="s">
        <v>53</v>
      </c>
      <c r="P32" s="50">
        <f>IF(M32="T",0,K32)</f>
      </c>
    </row>
    <row r="33">
      <c r="A33" s="88" t="s">
        <v>307</v>
      </c>
      <c r="B33" s="89" t="s">
        <v>308</v>
      </c>
      <c r="C33" s="89"/>
      <c r="D33" s="89"/>
      <c r="E33" s="89"/>
      <c r="F33" s="89"/>
      <c r="G33" s="89"/>
      <c r="H33" s="89"/>
      <c r="I33" s="90">
        <f>ROUND('Stavební rozpočet'!H124,2)</f>
      </c>
      <c r="J33" s="90">
        <f>ROUND('Stavební rozpočet'!I124,2)</f>
      </c>
      <c r="K33" s="90">
        <f>ROUND('Stavební rozpočet'!J124,2)</f>
      </c>
      <c r="L33" s="91">
        <f>'Stavební rozpočet'!L124</f>
      </c>
      <c r="M33" s="86" t="s">
        <v>319</v>
      </c>
      <c r="N33" s="50">
        <f>IF(M33="F",0,K33)</f>
      </c>
      <c r="O33" s="10" t="s">
        <v>53</v>
      </c>
      <c r="P33" s="50">
        <f>IF(M33="T",0,K33)</f>
      </c>
    </row>
    <row r="34">
      <c r="I34" s="70" t="s">
        <v>316</v>
      </c>
      <c r="J34" s="70"/>
      <c r="K34" s="71">
        <f>ROUND(SUM(N12:N33),2)</f>
      </c>
    </row>
    <row r="35">
      <c r="A35" s="72" t="s">
        <v>317</v>
      </c>
    </row>
    <row r="36" customHeight="true" ht="12.75">
      <c r="A36" s="14" t="s">
        <v>53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</sheetData>
  <mergeCells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H8:H9"/>
    <mergeCell ref="I2:I3"/>
    <mergeCell ref="I4:I5"/>
    <mergeCell ref="I6:I7"/>
    <mergeCell ref="I8:I9"/>
    <mergeCell ref="J2:L3"/>
    <mergeCell ref="J4:L5"/>
    <mergeCell ref="J6:L7"/>
    <mergeCell ref="J8:L9"/>
    <mergeCell ref="B10:H10"/>
    <mergeCell ref="B11:H11"/>
    <mergeCell ref="I10:K10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I34:J34"/>
    <mergeCell ref="A36:L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92" t="s">
        <v>320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321</v>
      </c>
      <c r="I2" s="8" t="s">
        <v>53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10</v>
      </c>
      <c r="F4" s="14">
        <f>'Stavební rozpočet'!I4</f>
      </c>
      <c r="G4" s="10"/>
      <c r="H4" s="14" t="s">
        <v>321</v>
      </c>
      <c r="I4" s="12" t="s">
        <v>322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12</v>
      </c>
      <c r="B6" s="10"/>
      <c r="C6" s="14">
        <f>'Stavební rozpočet'!C6</f>
      </c>
      <c r="D6" s="10"/>
      <c r="E6" s="14" t="s">
        <v>15</v>
      </c>
      <c r="F6" s="14">
        <f>'Stavební rozpočet'!I6</f>
      </c>
      <c r="G6" s="10"/>
      <c r="H6" s="14" t="s">
        <v>321</v>
      </c>
      <c r="I6" s="12" t="s">
        <v>53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14</v>
      </c>
      <c r="F8" s="14">
        <f>'Stavební rozpočet'!G6</f>
      </c>
      <c r="G8" s="10"/>
      <c r="H8" s="10" t="s">
        <v>323</v>
      </c>
      <c r="I8" s="93" t="n">
        <v>40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17</v>
      </c>
      <c r="B10" s="10"/>
      <c r="C10" s="14">
        <f>'Stavební rozpočet'!C8</f>
      </c>
      <c r="D10" s="10"/>
      <c r="E10" s="14" t="s">
        <v>20</v>
      </c>
      <c r="F10" s="14">
        <f>'Stavební rozpočet'!I8</f>
      </c>
      <c r="G10" s="10"/>
      <c r="H10" s="10" t="s">
        <v>324</v>
      </c>
      <c r="I10" s="94">
        <f>'Stavební rozpočet'!G8</f>
      </c>
    </row>
    <row r="11">
      <c r="A11" s="88"/>
      <c r="B11" s="89"/>
      <c r="C11" s="89"/>
      <c r="D11" s="89"/>
      <c r="E11" s="89"/>
      <c r="F11" s="89"/>
      <c r="G11" s="89"/>
      <c r="H11" s="89"/>
      <c r="I11" s="95"/>
    </row>
    <row r="12">
      <c r="A12" s="96" t="s">
        <v>325</v>
      </c>
      <c r="B12" s="96"/>
      <c r="C12" s="96"/>
      <c r="D12" s="96"/>
      <c r="E12" s="96"/>
      <c r="F12" s="96"/>
      <c r="G12" s="96"/>
      <c r="H12" s="96"/>
      <c r="I12" s="96"/>
    </row>
    <row r="13" customHeight="true" ht="26.25">
      <c r="A13" s="97" t="s">
        <v>326</v>
      </c>
      <c r="B13" s="98" t="s">
        <v>327</v>
      </c>
      <c r="C13" s="99"/>
      <c r="D13" s="100" t="s">
        <v>328</v>
      </c>
      <c r="E13" s="98" t="s">
        <v>329</v>
      </c>
      <c r="F13" s="99"/>
      <c r="G13" s="100" t="s">
        <v>330</v>
      </c>
      <c r="H13" s="98" t="s">
        <v>331</v>
      </c>
      <c r="I13" s="99"/>
    </row>
    <row r="14">
      <c r="A14" s="101" t="s">
        <v>332</v>
      </c>
      <c r="B14" s="102" t="s">
        <v>333</v>
      </c>
      <c r="C14" s="103">
        <f>SUM('Stavební rozpočet'!AB12:AB126)</f>
      </c>
      <c r="D14" s="104" t="s">
        <v>334</v>
      </c>
      <c r="E14" s="105"/>
      <c r="F14" s="103">
        <f>VORN!I15</f>
      </c>
      <c r="G14" s="104" t="s">
        <v>335</v>
      </c>
      <c r="H14" s="105"/>
      <c r="I14" s="106">
        <f>VORN!I21</f>
      </c>
    </row>
    <row r="15">
      <c r="A15" s="107" t="s">
        <v>53</v>
      </c>
      <c r="B15" s="102" t="s">
        <v>37</v>
      </c>
      <c r="C15" s="103">
        <f>SUM('Stavební rozpočet'!AC12:AC126)</f>
      </c>
      <c r="D15" s="104" t="s">
        <v>336</v>
      </c>
      <c r="E15" s="105"/>
      <c r="F15" s="103">
        <f>VORN!I16</f>
      </c>
      <c r="G15" s="104" t="s">
        <v>337</v>
      </c>
      <c r="H15" s="105"/>
      <c r="I15" s="106">
        <f>VORN!I22</f>
      </c>
    </row>
    <row r="16">
      <c r="A16" s="101" t="s">
        <v>338</v>
      </c>
      <c r="B16" s="102" t="s">
        <v>333</v>
      </c>
      <c r="C16" s="103">
        <f>SUM('Stavební rozpočet'!AD12:AD126)</f>
      </c>
      <c r="D16" s="104" t="s">
        <v>339</v>
      </c>
      <c r="E16" s="105"/>
      <c r="F16" s="103">
        <f>VORN!I17</f>
      </c>
      <c r="G16" s="104" t="s">
        <v>340</v>
      </c>
      <c r="H16" s="105"/>
      <c r="I16" s="106">
        <f>VORN!I23</f>
      </c>
    </row>
    <row r="17">
      <c r="A17" s="107" t="s">
        <v>53</v>
      </c>
      <c r="B17" s="102" t="s">
        <v>37</v>
      </c>
      <c r="C17" s="103">
        <f>SUM('Stavební rozpočet'!AE12:AE126)</f>
      </c>
      <c r="D17" s="104" t="s">
        <v>53</v>
      </c>
      <c r="E17" s="105"/>
      <c r="F17" s="106" t="s">
        <v>53</v>
      </c>
      <c r="G17" s="104" t="s">
        <v>341</v>
      </c>
      <c r="H17" s="105"/>
      <c r="I17" s="106">
        <f>VORN!I24</f>
      </c>
    </row>
    <row r="18">
      <c r="A18" s="101" t="s">
        <v>342</v>
      </c>
      <c r="B18" s="102" t="s">
        <v>333</v>
      </c>
      <c r="C18" s="103">
        <f>SUM('Stavební rozpočet'!AF12:AF126)</f>
      </c>
      <c r="D18" s="104" t="s">
        <v>53</v>
      </c>
      <c r="E18" s="105"/>
      <c r="F18" s="106" t="s">
        <v>53</v>
      </c>
      <c r="G18" s="104" t="s">
        <v>343</v>
      </c>
      <c r="H18" s="105"/>
      <c r="I18" s="106">
        <f>VORN!I25</f>
      </c>
    </row>
    <row r="19">
      <c r="A19" s="107" t="s">
        <v>53</v>
      </c>
      <c r="B19" s="102" t="s">
        <v>37</v>
      </c>
      <c r="C19" s="103">
        <f>SUM('Stavební rozpočet'!AG12:AG126)</f>
      </c>
      <c r="D19" s="104" t="s">
        <v>53</v>
      </c>
      <c r="E19" s="105"/>
      <c r="F19" s="106" t="s">
        <v>53</v>
      </c>
      <c r="G19" s="104" t="s">
        <v>344</v>
      </c>
      <c r="H19" s="105"/>
      <c r="I19" s="106">
        <f>VORN!I26</f>
      </c>
    </row>
    <row r="20">
      <c r="A20" s="108" t="s">
        <v>308</v>
      </c>
      <c r="B20" s="109"/>
      <c r="C20" s="103">
        <f>SUM('Stavební rozpočet'!AH12:AH126)</f>
      </c>
      <c r="D20" s="104" t="s">
        <v>53</v>
      </c>
      <c r="E20" s="105"/>
      <c r="F20" s="106" t="s">
        <v>53</v>
      </c>
      <c r="G20" s="104" t="s">
        <v>53</v>
      </c>
      <c r="H20" s="105"/>
      <c r="I20" s="106" t="s">
        <v>53</v>
      </c>
    </row>
    <row r="21">
      <c r="A21" s="110" t="s">
        <v>345</v>
      </c>
      <c r="B21" s="111"/>
      <c r="C21" s="112">
        <f>SUM('Stavební rozpočet'!Z12:Z126)</f>
      </c>
      <c r="D21" s="113" t="s">
        <v>53</v>
      </c>
      <c r="E21" s="114"/>
      <c r="F21" s="115" t="s">
        <v>53</v>
      </c>
      <c r="G21" s="113" t="s">
        <v>53</v>
      </c>
      <c r="H21" s="114"/>
      <c r="I21" s="115" t="s">
        <v>53</v>
      </c>
    </row>
    <row r="22" customHeight="true" ht="16.5">
      <c r="A22" s="116" t="s">
        <v>346</v>
      </c>
      <c r="B22" s="117"/>
      <c r="C22" s="118">
        <f>ROUND(SUM(C14:C21),2)</f>
      </c>
      <c r="D22" s="119" t="s">
        <v>347</v>
      </c>
      <c r="E22" s="117"/>
      <c r="F22" s="118">
        <f>SUM(F14:F21)</f>
      </c>
      <c r="G22" s="119" t="s">
        <v>348</v>
      </c>
      <c r="H22" s="117"/>
      <c r="I22" s="118">
        <f>SUM(I14:I21)</f>
      </c>
    </row>
    <row r="23">
      <c r="D23" s="108" t="s">
        <v>349</v>
      </c>
      <c r="E23" s="109"/>
      <c r="F23" s="120" t="n">
        <v>0</v>
      </c>
      <c r="G23" s="121" t="s">
        <v>350</v>
      </c>
      <c r="H23" s="109"/>
      <c r="I23" s="103" t="n">
        <v>0</v>
      </c>
    </row>
    <row r="24">
      <c r="G24" s="108" t="s">
        <v>351</v>
      </c>
      <c r="H24" s="109"/>
      <c r="I24" s="112">
        <f>vorn_sum</f>
      </c>
    </row>
    <row r="25">
      <c r="G25" s="108" t="s">
        <v>352</v>
      </c>
      <c r="H25" s="109"/>
      <c r="I25" s="118" t="n">
        <v>0</v>
      </c>
    </row>
    <row r="27">
      <c r="A27" s="122" t="s">
        <v>353</v>
      </c>
      <c r="B27" s="123"/>
      <c r="C27" s="124">
        <f>ROUND(SUM('Stavební rozpočet'!AJ12:AJ126),2)</f>
      </c>
    </row>
    <row r="28">
      <c r="A28" s="125" t="s">
        <v>354</v>
      </c>
      <c r="B28" s="126"/>
      <c r="C28" s="127">
        <f>ROUND(SUM('Stavební rozpočet'!AK12:AK126)+(F22+I22+F23+I23+I24+I25),2)</f>
      </c>
      <c r="D28" s="128" t="s">
        <v>355</v>
      </c>
      <c r="E28" s="123"/>
      <c r="F28" s="124">
        <f>ROUND(C28*(12/100),2)</f>
      </c>
      <c r="G28" s="128" t="s">
        <v>356</v>
      </c>
      <c r="H28" s="123"/>
      <c r="I28" s="124">
        <f>ROUND(SUM(C27:C29),2)</f>
      </c>
    </row>
    <row r="29">
      <c r="A29" s="125" t="s">
        <v>357</v>
      </c>
      <c r="B29" s="126"/>
      <c r="C29" s="127">
        <f>ROUND(SUM('Stavební rozpočet'!AL12:AL126),2)</f>
      </c>
      <c r="D29" s="129" t="s">
        <v>358</v>
      </c>
      <c r="E29" s="126"/>
      <c r="F29" s="127">
        <f>ROUND(C29*(21/100),2)</f>
      </c>
      <c r="G29" s="129" t="s">
        <v>359</v>
      </c>
      <c r="H29" s="126"/>
      <c r="I29" s="127">
        <f>ROUND(SUM(F28:F29)+I28,2)</f>
      </c>
    </row>
    <row r="31">
      <c r="A31" s="130" t="s">
        <v>360</v>
      </c>
      <c r="B31" s="131"/>
      <c r="C31" s="132"/>
      <c r="D31" s="133" t="s">
        <v>361</v>
      </c>
      <c r="E31" s="131"/>
      <c r="F31" s="132"/>
      <c r="G31" s="133" t="s">
        <v>362</v>
      </c>
      <c r="H31" s="131"/>
      <c r="I31" s="132"/>
    </row>
    <row r="32">
      <c r="A32" s="134" t="s">
        <v>53</v>
      </c>
      <c r="B32" s="135"/>
      <c r="C32" s="136"/>
      <c r="D32" s="137" t="s">
        <v>53</v>
      </c>
      <c r="E32" s="135"/>
      <c r="F32" s="136"/>
      <c r="G32" s="137" t="s">
        <v>53</v>
      </c>
      <c r="H32" s="135"/>
      <c r="I32" s="136"/>
    </row>
    <row r="33">
      <c r="A33" s="134" t="s">
        <v>53</v>
      </c>
      <c r="B33" s="135"/>
      <c r="C33" s="136"/>
      <c r="D33" s="137" t="s">
        <v>53</v>
      </c>
      <c r="E33" s="135"/>
      <c r="F33" s="136"/>
      <c r="G33" s="137" t="s">
        <v>53</v>
      </c>
      <c r="H33" s="135"/>
      <c r="I33" s="136"/>
    </row>
    <row r="34">
      <c r="A34" s="134" t="s">
        <v>53</v>
      </c>
      <c r="B34" s="135"/>
      <c r="C34" s="136"/>
      <c r="D34" s="137" t="s">
        <v>53</v>
      </c>
      <c r="E34" s="135"/>
      <c r="F34" s="136"/>
      <c r="G34" s="137" t="s">
        <v>53</v>
      </c>
      <c r="H34" s="135"/>
      <c r="I34" s="136"/>
    </row>
    <row r="35">
      <c r="A35" s="138" t="s">
        <v>363</v>
      </c>
      <c r="B35" s="139"/>
      <c r="C35" s="140"/>
      <c r="D35" s="141" t="s">
        <v>363</v>
      </c>
      <c r="E35" s="139"/>
      <c r="F35" s="140"/>
      <c r="G35" s="141" t="s">
        <v>363</v>
      </c>
      <c r="H35" s="139"/>
      <c r="I35" s="140"/>
    </row>
    <row r="36">
      <c r="A36" s="142" t="s">
        <v>317</v>
      </c>
    </row>
    <row r="37" customHeight="true" ht="12.75">
      <c r="A37" s="14" t="s">
        <v>53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92" t="s">
        <v>364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321</v>
      </c>
      <c r="I2" s="8" t="s">
        <v>53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10</v>
      </c>
      <c r="F4" s="14">
        <f>'Stavební rozpočet'!I4</f>
      </c>
      <c r="G4" s="10"/>
      <c r="H4" s="14" t="s">
        <v>321</v>
      </c>
      <c r="I4" s="12" t="s">
        <v>322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12</v>
      </c>
      <c r="B6" s="10"/>
      <c r="C6" s="14">
        <f>'Stavební rozpočet'!C6</f>
      </c>
      <c r="D6" s="10"/>
      <c r="E6" s="14" t="s">
        <v>15</v>
      </c>
      <c r="F6" s="14">
        <f>'Stavební rozpočet'!I6</f>
      </c>
      <c r="G6" s="10"/>
      <c r="H6" s="14" t="s">
        <v>321</v>
      </c>
      <c r="I6" s="12" t="s">
        <v>53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14</v>
      </c>
      <c r="F8" s="14">
        <f>'Stavební rozpočet'!G6</f>
      </c>
      <c r="G8" s="10"/>
      <c r="H8" s="10" t="s">
        <v>323</v>
      </c>
      <c r="I8" s="93" t="n">
        <v>40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17</v>
      </c>
      <c r="B10" s="10"/>
      <c r="C10" s="14">
        <f>'Stavební rozpočet'!C8</f>
      </c>
      <c r="D10" s="10"/>
      <c r="E10" s="14" t="s">
        <v>20</v>
      </c>
      <c r="F10" s="14">
        <f>'Stavební rozpočet'!I8</f>
      </c>
      <c r="G10" s="10"/>
      <c r="H10" s="10" t="s">
        <v>324</v>
      </c>
      <c r="I10" s="94">
        <f>'Stavební rozpočet'!G8</f>
      </c>
    </row>
    <row r="11">
      <c r="A11" s="88"/>
      <c r="B11" s="89"/>
      <c r="C11" s="89"/>
      <c r="D11" s="89"/>
      <c r="E11" s="89"/>
      <c r="F11" s="89"/>
      <c r="G11" s="89"/>
      <c r="H11" s="89"/>
      <c r="I11" s="95"/>
    </row>
    <row r="13">
      <c r="A13" s="143" t="s">
        <v>365</v>
      </c>
      <c r="B13" s="143"/>
      <c r="C13" s="143"/>
      <c r="D13" s="143"/>
      <c r="E13" s="143"/>
    </row>
    <row r="14">
      <c r="A14" s="144" t="s">
        <v>366</v>
      </c>
      <c r="B14" s="145"/>
      <c r="C14" s="145"/>
      <c r="D14" s="145"/>
      <c r="E14" s="146"/>
      <c r="F14" s="147" t="s">
        <v>367</v>
      </c>
      <c r="G14" s="147" t="s">
        <v>368</v>
      </c>
      <c r="H14" s="147" t="s">
        <v>369</v>
      </c>
      <c r="I14" s="147" t="s">
        <v>367</v>
      </c>
    </row>
    <row r="15">
      <c r="A15" s="148" t="s">
        <v>334</v>
      </c>
      <c r="B15" s="149"/>
      <c r="C15" s="149"/>
      <c r="D15" s="149"/>
      <c r="E15" s="150"/>
      <c r="F15" s="151" t="n">
        <v>0</v>
      </c>
      <c r="G15" s="152" t="s">
        <v>53</v>
      </c>
      <c r="H15" s="152" t="s">
        <v>53</v>
      </c>
      <c r="I15" s="151">
        <f>F15</f>
      </c>
    </row>
    <row r="16">
      <c r="A16" s="148" t="s">
        <v>336</v>
      </c>
      <c r="B16" s="149"/>
      <c r="C16" s="149"/>
      <c r="D16" s="149"/>
      <c r="E16" s="150"/>
      <c r="F16" s="151" t="n">
        <v>0</v>
      </c>
      <c r="G16" s="152" t="s">
        <v>53</v>
      </c>
      <c r="H16" s="152" t="s">
        <v>53</v>
      </c>
      <c r="I16" s="151">
        <f>F16</f>
      </c>
    </row>
    <row r="17">
      <c r="A17" s="153" t="s">
        <v>339</v>
      </c>
      <c r="B17" s="154"/>
      <c r="C17" s="154"/>
      <c r="D17" s="154"/>
      <c r="E17" s="155"/>
      <c r="F17" s="156" t="n">
        <v>0</v>
      </c>
      <c r="G17" s="157" t="s">
        <v>53</v>
      </c>
      <c r="H17" s="157" t="s">
        <v>53</v>
      </c>
      <c r="I17" s="156">
        <f>F17</f>
      </c>
    </row>
    <row r="18">
      <c r="A18" s="158" t="s">
        <v>370</v>
      </c>
      <c r="B18" s="159"/>
      <c r="C18" s="159"/>
      <c r="D18" s="159"/>
      <c r="E18" s="160"/>
      <c r="F18" s="161" t="s">
        <v>53</v>
      </c>
      <c r="G18" s="162" t="s">
        <v>53</v>
      </c>
      <c r="H18" s="162" t="s">
        <v>53</v>
      </c>
      <c r="I18" s="163">
        <f>SUM(I15:I17)</f>
      </c>
    </row>
    <row r="20">
      <c r="A20" s="144" t="s">
        <v>331</v>
      </c>
      <c r="B20" s="145"/>
      <c r="C20" s="145"/>
      <c r="D20" s="145"/>
      <c r="E20" s="146"/>
      <c r="F20" s="147" t="s">
        <v>367</v>
      </c>
      <c r="G20" s="147" t="s">
        <v>368</v>
      </c>
      <c r="H20" s="147" t="s">
        <v>369</v>
      </c>
      <c r="I20" s="147" t="s">
        <v>367</v>
      </c>
    </row>
    <row r="21">
      <c r="A21" s="148" t="s">
        <v>335</v>
      </c>
      <c r="B21" s="149"/>
      <c r="C21" s="149"/>
      <c r="D21" s="149"/>
      <c r="E21" s="150"/>
      <c r="F21" s="151" t="n">
        <v>0</v>
      </c>
      <c r="G21" s="152" t="s">
        <v>53</v>
      </c>
      <c r="H21" s="152" t="s">
        <v>53</v>
      </c>
      <c r="I21" s="151">
        <f>F21</f>
      </c>
    </row>
    <row r="22">
      <c r="A22" s="148" t="s">
        <v>337</v>
      </c>
      <c r="B22" s="149"/>
      <c r="C22" s="149"/>
      <c r="D22" s="149"/>
      <c r="E22" s="150"/>
      <c r="F22" s="151" t="n">
        <v>0</v>
      </c>
      <c r="G22" s="152" t="s">
        <v>53</v>
      </c>
      <c r="H22" s="152" t="s">
        <v>53</v>
      </c>
      <c r="I22" s="151">
        <f>F22</f>
      </c>
    </row>
    <row r="23">
      <c r="A23" s="148" t="s">
        <v>340</v>
      </c>
      <c r="B23" s="149"/>
      <c r="C23" s="149"/>
      <c r="D23" s="149"/>
      <c r="E23" s="150"/>
      <c r="F23" s="151" t="n">
        <v>0</v>
      </c>
      <c r="G23" s="152" t="s">
        <v>53</v>
      </c>
      <c r="H23" s="152" t="s">
        <v>53</v>
      </c>
      <c r="I23" s="151">
        <f>F23</f>
      </c>
    </row>
    <row r="24">
      <c r="A24" s="148" t="s">
        <v>341</v>
      </c>
      <c r="B24" s="149"/>
      <c r="C24" s="149"/>
      <c r="D24" s="149"/>
      <c r="E24" s="150"/>
      <c r="F24" s="151" t="n">
        <v>0</v>
      </c>
      <c r="G24" s="152" t="s">
        <v>53</v>
      </c>
      <c r="H24" s="152" t="s">
        <v>53</v>
      </c>
      <c r="I24" s="151">
        <f>F24</f>
      </c>
    </row>
    <row r="25">
      <c r="A25" s="148" t="s">
        <v>343</v>
      </c>
      <c r="B25" s="149"/>
      <c r="C25" s="149"/>
      <c r="D25" s="149"/>
      <c r="E25" s="150"/>
      <c r="F25" s="151" t="n">
        <v>0</v>
      </c>
      <c r="G25" s="152" t="s">
        <v>53</v>
      </c>
      <c r="H25" s="152" t="s">
        <v>53</v>
      </c>
      <c r="I25" s="151">
        <f>F25</f>
      </c>
    </row>
    <row r="26">
      <c r="A26" s="153" t="s">
        <v>344</v>
      </c>
      <c r="B26" s="154"/>
      <c r="C26" s="154"/>
      <c r="D26" s="154"/>
      <c r="E26" s="155"/>
      <c r="F26" s="156" t="n">
        <v>0</v>
      </c>
      <c r="G26" s="157" t="s">
        <v>53</v>
      </c>
      <c r="H26" s="157" t="s">
        <v>53</v>
      </c>
      <c r="I26" s="156">
        <f>F26</f>
      </c>
    </row>
    <row r="27">
      <c r="A27" s="158" t="s">
        <v>371</v>
      </c>
      <c r="B27" s="159"/>
      <c r="C27" s="159"/>
      <c r="D27" s="159"/>
      <c r="E27" s="160"/>
      <c r="F27" s="161" t="s">
        <v>53</v>
      </c>
      <c r="G27" s="162" t="s">
        <v>53</v>
      </c>
      <c r="H27" s="162" t="s">
        <v>53</v>
      </c>
      <c r="I27" s="163">
        <f>SUM(I21:I26)</f>
      </c>
    </row>
    <row r="29">
      <c r="A29" s="164" t="s">
        <v>372</v>
      </c>
      <c r="B29" s="165"/>
      <c r="C29" s="165"/>
      <c r="D29" s="165"/>
      <c r="E29" s="166"/>
      <c r="F29" s="167">
        <f>I18+I27</f>
      </c>
      <c r="G29" s="168"/>
      <c r="H29" s="168"/>
      <c r="I29" s="169"/>
    </row>
    <row r="33">
      <c r="A33" s="143" t="s">
        <v>373</v>
      </c>
      <c r="B33" s="143"/>
      <c r="C33" s="143"/>
      <c r="D33" s="143"/>
      <c r="E33" s="143"/>
    </row>
    <row r="34">
      <c r="A34" s="144" t="s">
        <v>374</v>
      </c>
      <c r="B34" s="145"/>
      <c r="C34" s="145"/>
      <c r="D34" s="145"/>
      <c r="E34" s="146"/>
      <c r="F34" s="147" t="s">
        <v>367</v>
      </c>
      <c r="G34" s="147" t="s">
        <v>368</v>
      </c>
      <c r="H34" s="147" t="s">
        <v>369</v>
      </c>
      <c r="I34" s="147" t="s">
        <v>367</v>
      </c>
    </row>
    <row r="35">
      <c r="A35" s="153" t="s">
        <v>53</v>
      </c>
      <c r="B35" s="154"/>
      <c r="C35" s="154"/>
      <c r="D35" s="154"/>
      <c r="E35" s="155"/>
      <c r="F35" s="156" t="n">
        <v>0</v>
      </c>
      <c r="G35" s="157" t="s">
        <v>53</v>
      </c>
      <c r="H35" s="157" t="s">
        <v>53</v>
      </c>
      <c r="I35" s="156">
        <f>F35</f>
      </c>
    </row>
    <row r="36">
      <c r="A36" s="158" t="s">
        <v>375</v>
      </c>
      <c r="B36" s="159"/>
      <c r="C36" s="159"/>
      <c r="D36" s="159"/>
      <c r="E36" s="160"/>
      <c r="F36" s="161" t="s">
        <v>53</v>
      </c>
      <c r="G36" s="162" t="s">
        <v>53</v>
      </c>
      <c r="H36" s="162" t="s">
        <v>53</v>
      </c>
      <c r="I36" s="163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