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san.masinsky\Desktop\"/>
    </mc:Choice>
  </mc:AlternateContent>
  <xr:revisionPtr revIDLastSave="0" documentId="8_{8D9CF6DB-00E1-4A9C-B12B-5DF33954A67A}" xr6:coauthVersionLast="47" xr6:coauthVersionMax="47" xr10:uidLastSave="{00000000-0000-0000-0000-000000000000}"/>
  <bookViews>
    <workbookView xWindow="-120" yWindow="-120" windowWidth="29040" windowHeight="15720" xr2:uid="{5EDC7C25-FF0F-4AEB-88BF-C18688D71DD3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Pol'!$A$1:$U$60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3" i="1" l="1"/>
  <c r="I52" i="1"/>
  <c r="I51" i="1"/>
  <c r="I16" i="1" s="1"/>
  <c r="I50" i="1"/>
  <c r="I49" i="1"/>
  <c r="I48" i="1"/>
  <c r="I47" i="1"/>
  <c r="G39" i="1"/>
  <c r="I39" i="1" s="1"/>
  <c r="F39" i="1"/>
  <c r="G50" i="12"/>
  <c r="AC50" i="12"/>
  <c r="AD50" i="12"/>
  <c r="G9" i="12"/>
  <c r="M9" i="12" s="1"/>
  <c r="I9" i="12"/>
  <c r="I8" i="12" s="1"/>
  <c r="K9" i="12"/>
  <c r="K8" i="12" s="1"/>
  <c r="O9" i="12"/>
  <c r="O8" i="12" s="1"/>
  <c r="Q9" i="12"/>
  <c r="Q8" i="12" s="1"/>
  <c r="U9" i="12"/>
  <c r="G11" i="12"/>
  <c r="M11" i="12" s="1"/>
  <c r="I11" i="12"/>
  <c r="K11" i="12"/>
  <c r="O11" i="12"/>
  <c r="Q11" i="12"/>
  <c r="U11" i="12"/>
  <c r="G13" i="12"/>
  <c r="I13" i="12"/>
  <c r="K13" i="12"/>
  <c r="M13" i="12"/>
  <c r="O13" i="12"/>
  <c r="Q13" i="12"/>
  <c r="U13" i="12"/>
  <c r="G15" i="12"/>
  <c r="I15" i="12"/>
  <c r="K15" i="12"/>
  <c r="M15" i="12"/>
  <c r="O15" i="12"/>
  <c r="Q15" i="12"/>
  <c r="U15" i="12"/>
  <c r="G18" i="12"/>
  <c r="I18" i="12"/>
  <c r="K18" i="12"/>
  <c r="M18" i="12"/>
  <c r="O18" i="12"/>
  <c r="Q18" i="12"/>
  <c r="U18" i="12"/>
  <c r="G20" i="12"/>
  <c r="G8" i="12" s="1"/>
  <c r="I20" i="12"/>
  <c r="K20" i="12"/>
  <c r="O20" i="12"/>
  <c r="Q20" i="12"/>
  <c r="U20" i="12"/>
  <c r="U8" i="12" s="1"/>
  <c r="G22" i="12"/>
  <c r="Q22" i="12"/>
  <c r="U22" i="12"/>
  <c r="G23" i="12"/>
  <c r="M23" i="12" s="1"/>
  <c r="M22" i="12" s="1"/>
  <c r="I23" i="12"/>
  <c r="I22" i="12" s="1"/>
  <c r="K23" i="12"/>
  <c r="O23" i="12"/>
  <c r="O22" i="12" s="1"/>
  <c r="Q23" i="12"/>
  <c r="U23" i="12"/>
  <c r="G25" i="12"/>
  <c r="I25" i="12"/>
  <c r="K25" i="12"/>
  <c r="M25" i="12"/>
  <c r="O25" i="12"/>
  <c r="Q25" i="12"/>
  <c r="U25" i="12"/>
  <c r="G27" i="12"/>
  <c r="I27" i="12"/>
  <c r="K27" i="12"/>
  <c r="K22" i="12" s="1"/>
  <c r="M27" i="12"/>
  <c r="O27" i="12"/>
  <c r="Q27" i="12"/>
  <c r="U27" i="12"/>
  <c r="I29" i="12"/>
  <c r="K29" i="12"/>
  <c r="G30" i="12"/>
  <c r="M30" i="12" s="1"/>
  <c r="I30" i="12"/>
  <c r="K30" i="12"/>
  <c r="O30" i="12"/>
  <c r="Q30" i="12"/>
  <c r="Q29" i="12" s="1"/>
  <c r="U30" i="12"/>
  <c r="U29" i="12" s="1"/>
  <c r="G32" i="12"/>
  <c r="M32" i="12" s="1"/>
  <c r="I32" i="12"/>
  <c r="K32" i="12"/>
  <c r="O32" i="12"/>
  <c r="O29" i="12" s="1"/>
  <c r="Q32" i="12"/>
  <c r="U32" i="12"/>
  <c r="G34" i="12"/>
  <c r="I34" i="12"/>
  <c r="K34" i="12"/>
  <c r="M34" i="12"/>
  <c r="O34" i="12"/>
  <c r="Q34" i="12"/>
  <c r="U34" i="12"/>
  <c r="G36" i="12"/>
  <c r="M36" i="12"/>
  <c r="O36" i="12"/>
  <c r="U36" i="12"/>
  <c r="G37" i="12"/>
  <c r="I37" i="12"/>
  <c r="I36" i="12" s="1"/>
  <c r="K37" i="12"/>
  <c r="K36" i="12" s="1"/>
  <c r="M37" i="12"/>
  <c r="O37" i="12"/>
  <c r="Q37" i="12"/>
  <c r="Q36" i="12" s="1"/>
  <c r="U37" i="12"/>
  <c r="G39" i="12"/>
  <c r="I39" i="12"/>
  <c r="K39" i="12"/>
  <c r="O39" i="12"/>
  <c r="G40" i="12"/>
  <c r="M40" i="12" s="1"/>
  <c r="M39" i="12" s="1"/>
  <c r="I40" i="12"/>
  <c r="K40" i="12"/>
  <c r="O40" i="12"/>
  <c r="Q40" i="12"/>
  <c r="Q39" i="12" s="1"/>
  <c r="U40" i="12"/>
  <c r="U39" i="12" s="1"/>
  <c r="G42" i="12"/>
  <c r="Q42" i="12"/>
  <c r="U42" i="12"/>
  <c r="G43" i="12"/>
  <c r="I43" i="12"/>
  <c r="I42" i="12" s="1"/>
  <c r="K43" i="12"/>
  <c r="M43" i="12"/>
  <c r="M42" i="12" s="1"/>
  <c r="O43" i="12"/>
  <c r="O42" i="12" s="1"/>
  <c r="Q43" i="12"/>
  <c r="U43" i="12"/>
  <c r="G44" i="12"/>
  <c r="I44" i="12"/>
  <c r="K44" i="12"/>
  <c r="K42" i="12" s="1"/>
  <c r="M44" i="12"/>
  <c r="O44" i="12"/>
  <c r="Q44" i="12"/>
  <c r="U44" i="12"/>
  <c r="G45" i="12"/>
  <c r="I45" i="12"/>
  <c r="K45" i="12"/>
  <c r="M45" i="12"/>
  <c r="O45" i="12"/>
  <c r="Q45" i="12"/>
  <c r="U45" i="12"/>
  <c r="I46" i="12"/>
  <c r="K46" i="12"/>
  <c r="O46" i="12"/>
  <c r="G47" i="12"/>
  <c r="M47" i="12" s="1"/>
  <c r="M46" i="12" s="1"/>
  <c r="I47" i="12"/>
  <c r="K47" i="12"/>
  <c r="O47" i="12"/>
  <c r="Q47" i="12"/>
  <c r="Q46" i="12" s="1"/>
  <c r="U47" i="12"/>
  <c r="U46" i="12" s="1"/>
  <c r="I20" i="1"/>
  <c r="I19" i="1"/>
  <c r="I18" i="1"/>
  <c r="I17" i="1"/>
  <c r="G27" i="1"/>
  <c r="F40" i="1"/>
  <c r="G40" i="1"/>
  <c r="G25" i="1" s="1"/>
  <c r="H40" i="1"/>
  <c r="I40" i="1"/>
  <c r="J39" i="1" s="1"/>
  <c r="J40" i="1"/>
  <c r="J28" i="1"/>
  <c r="J26" i="1"/>
  <c r="G38" i="1"/>
  <c r="F38" i="1"/>
  <c r="H32" i="1"/>
  <c r="J23" i="1"/>
  <c r="J24" i="1"/>
  <c r="J25" i="1"/>
  <c r="J27" i="1"/>
  <c r="E24" i="1"/>
  <c r="G24" i="1"/>
  <c r="E26" i="1"/>
  <c r="G26" i="1"/>
  <c r="I54" i="1" l="1"/>
  <c r="G28" i="1"/>
  <c r="G23" i="1"/>
  <c r="G29" i="1" s="1"/>
  <c r="M8" i="12"/>
  <c r="M29" i="12"/>
  <c r="G46" i="12"/>
  <c r="G29" i="12"/>
  <c r="M20" i="12"/>
  <c r="I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4790E9D-06F6-4BF2-B561-ACDE3FAC9484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253EAA05-E082-4969-845A-BCE2F6438FF4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C0194B1B-E5E3-467C-BE35-5614722A3125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5822A937-592E-4B97-BEDC-705BE561D82A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F52EB001-6336-4412-A47B-7A1DD5048E71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1EF09211-CF96-4B84-8AC6-DC0B5064007E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<sst xmlns="http://schemas.openxmlformats.org/spreadsheetml/2006/main" count="265" uniqueCount="155">
  <si>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</si>
  <si>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</si>
  <si>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</si>
  <si>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</si>
  <si>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</si>
  <si>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</si>
  <si>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</si>
  <si>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</si>
  <si>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</si>
  <si>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</si>
  <si>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</si>
  <si>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</si>
  <si>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</si>
  <si>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</si>
  <si>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</si>
  <si>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</si>
  <si>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</si>
  <si>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</si>
  <si>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</si>
  <si>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</si>
  <si>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</si>
  <si>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</si>
  <si>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</si>
  <si>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</si>
  <si>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</si>
  <si>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</si>
  <si>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</si>
  <si>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</si>
  <si>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</si>
  <si>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</si>
  <si>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</si>
  <si>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</si>
  <si>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</si>
  <si>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</si>
  <si>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</si>
  <si>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</si>
  <si>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</si>
  <si>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</si>
  <si>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</si>
  <si>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</si>
  <si>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</si>
  <si>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</si>
  <si>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</si>
  <si>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</si>
  <si>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</si>
  <si>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ŠJ Brno, nádvorní 1, P.O. - Vybudování přístřešku pro popelnice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</si>
  <si>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</si>
  <si>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</si>
  <si>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</si>
  <si>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</si>
  <si>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</si>
  <si>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</si>
  <si>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</si>
  <si>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</si>
  <si>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</si>
  <si>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5</t>
  </si>
  <si>
    <t>Komunikace</t>
  </si>
  <si>
    <t>96</t>
  </si>
  <si>
    <t>Bourání konstrukcí</t>
  </si>
  <si>
    <t>99</t>
  </si>
  <si>
    <t>Staveništní přesun hmot</t>
  </si>
  <si>
    <t>767</t>
  </si>
  <si>
    <t>Konstrukce zámečnické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</si>
  <si>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</si>
  <si>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</si>
  <si>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</si>
  <si>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</si>
  <si>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</si>
  <si>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</si>
  <si>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</si>
  <si>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</si>
  <si>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</si>
  <si>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</si>
  <si>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</si>
  <si>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</si>
  <si>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</si>
  <si>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</si>
  <si>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</si>
  <si>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</si>
  <si>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</si>
  <si>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</si>
  <si>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</si>
  <si>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</si>
  <si>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</si>
  <si>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</si>
  <si>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</si>
  <si>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</si>
  <si>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</si>
  <si>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</si>
  <si>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</si>
  <si>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</si>
  <si>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</si>
  <si>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131201111R00</t>
  </si>
  <si>
    <t>Hloubení nezapaž. jam hor.3 do 100 m3, STROJNĚ</t>
  </si>
  <si>
    <t>m3</t>
  </si>
  <si>
    <t>POL1_0</t>
  </si>
  <si>
    <t>Odtěžení zeminy:2,08*7,16*0,31</t>
  </si>
  <si>
    <t>VV</t>
  </si>
  <si>
    <t>132201210R00</t>
  </si>
  <si>
    <t>Hloubení patek š.do 80 cm hor.3 do 50</t>
  </si>
  <si>
    <t>Patky pod OK konstrukci:(0,6*0,6*0,6)*5</t>
  </si>
  <si>
    <t>167101101R00</t>
  </si>
  <si>
    <t>Nakládání výkopku z hor.1-4 v množství do 50 m3</t>
  </si>
  <si>
    <t>zemina + patky:5,20877</t>
  </si>
  <si>
    <t>162701105R00</t>
  </si>
  <si>
    <t>Vodorovné přemístění výkopku z hor.1-4 do 10000 m,  - na skládku</t>
  </si>
  <si>
    <t>zemina+ patky:5,20877</t>
  </si>
  <si>
    <t>suť:2,19955</t>
  </si>
  <si>
    <t>199000002R00</t>
  </si>
  <si>
    <t>Poplatek za skládku horniny 1- 4</t>
  </si>
  <si>
    <t>t</t>
  </si>
  <si>
    <t>zemina + patky:5,20877*1,8</t>
  </si>
  <si>
    <t>199-0003.R00</t>
  </si>
  <si>
    <t>Poplatek za skládku suti</t>
  </si>
  <si>
    <t>Suť:2,19955*1,9</t>
  </si>
  <si>
    <t>271531114R00</t>
  </si>
  <si>
    <t>Polštář základu z kameniva drceného 8-16 mm</t>
  </si>
  <si>
    <t>štěrky:(2,08*7,16)*0,2</t>
  </si>
  <si>
    <t>274313621R00</t>
  </si>
  <si>
    <t xml:space="preserve">Beton základový prostý C 20/25 </t>
  </si>
  <si>
    <t>273361921RT4</t>
  </si>
  <si>
    <t>Výztuž základových patek ze svařovaných sítí, průměr drátu  6,0, oka 100/100 mm KH30</t>
  </si>
  <si>
    <t>((0,6*0,6*0,6)*12)*0,025</t>
  </si>
  <si>
    <t>596215021R00</t>
  </si>
  <si>
    <t>Kladení zámkové dlažby tl. 6 cm do drtě tl. 4 cm</t>
  </si>
  <si>
    <t>m2</t>
  </si>
  <si>
    <t>Dlaža:2,08*7,16</t>
  </si>
  <si>
    <t>596291111R00</t>
  </si>
  <si>
    <t>Řezání zámkové dlažby tl. 60 mm</t>
  </si>
  <si>
    <t>m</t>
  </si>
  <si>
    <t>dvě strany:7,16+2,08</t>
  </si>
  <si>
    <t>5924511910R</t>
  </si>
  <si>
    <t xml:space="preserve">Dlažba parketová 100x200x60 </t>
  </si>
  <si>
    <t>POL3_0</t>
  </si>
  <si>
    <t>Materiál:2,08*7,16*1,1</t>
  </si>
  <si>
    <t>962042321R00</t>
  </si>
  <si>
    <t>Bourání zdiva nadzákladového z betonu prostého</t>
  </si>
  <si>
    <t>Zídky betonová:(0,24*7,16)*1,28</t>
  </si>
  <si>
    <t>998223011R00</t>
  </si>
  <si>
    <t>Přesun hmot, pozemní komunikace, kryt dlážděný</t>
  </si>
  <si>
    <t>13,04624+3,97049+0,00323</t>
  </si>
  <si>
    <t>767-1</t>
  </si>
  <si>
    <t>Ocelová konstrukce</t>
  </si>
  <si>
    <t>kpl</t>
  </si>
  <si>
    <t>867-2</t>
  </si>
  <si>
    <t>Zpracování dílenské dokumentace</t>
  </si>
  <si>
    <t>767-3</t>
  </si>
  <si>
    <t>Kotva do vnějšího zdiva vč. přikotvení</t>
  </si>
  <si>
    <t>ks</t>
  </si>
  <si>
    <t>1-1</t>
  </si>
  <si>
    <t>Provizorní oploceni, zařízení staveniště:1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</si>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</sst>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FFFFCC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3" xfId="0" applyNumberFormat="1" applyFill="1" applyBorder="1"/>
    <xf numFmtId="3" fontId="0" fillId="5" borderId="1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31" xfId="0" applyNumberFormat="1" applyFont="1" applyFill="1" applyBorder="1" applyAlignment="1">
      <alignment horizontal="center" vertical="center" wrapText="1" shrinkToFit="1"/>
    </xf>
    <xf numFmtId="3" fontId="7" fillId="3" borderId="32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right" wrapText="1" shrinkToFit="1"/>
    </xf>
    <xf numFmtId="3" fontId="3" fillId="0" borderId="12" xfId="0" applyNumberFormat="1" applyFont="1" applyBorder="1" applyAlignment="1">
      <alignment horizontal="right" shrinkToFit="1"/>
    </xf>
    <xf numFmtId="3" fontId="0" fillId="0" borderId="12" xfId="0" applyNumberFormat="1" applyBorder="1" applyAlignment="1">
      <alignment shrinkToFit="1"/>
    </xf>
    <xf numFmtId="3" fontId="0" fillId="0" borderId="29" xfId="0" applyNumberFormat="1" applyBorder="1" applyAlignment="1">
      <alignment shrinkToFit="1"/>
    </xf>
    <xf numFmtId="3" fontId="15" fillId="5" borderId="6" xfId="0" applyNumberFormat="1" applyFont="1" applyFill="1" applyBorder="1" applyAlignment="1">
      <alignment wrapText="1" shrinkToFit="1"/>
    </xf>
    <xf numFmtId="3" fontId="15" fillId="5" borderId="6" xfId="0" applyNumberFormat="1" applyFont="1" applyFill="1" applyBorder="1" applyAlignment="1">
      <alignment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1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vertical="center"/>
    </xf>
    <xf numFmtId="4" fontId="7" fillId="5" borderId="38" xfId="0" applyNumberFormat="1" applyFont="1" applyFill="1" applyBorder="1" applyAlignment="1">
      <alignment horizontal="center"/>
    </xf>
    <xf numFmtId="4" fontId="7" fillId="5" borderId="38" xfId="0" applyNumberFormat="1" applyFont="1" applyFill="1" applyBorder="1" applyAlignment="1"/>
    <xf numFmtId="4" fontId="7" fillId="5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1" xfId="0" applyFill="1" applyBorder="1"/>
    <xf numFmtId="49" fontId="0" fillId="3" borderId="31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5" xfId="0" applyFont="1" applyBorder="1" applyAlignment="1">
      <alignment vertical="top" shrinkToFit="1"/>
    </xf>
    <xf numFmtId="0" fontId="17" fillId="0" borderId="34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18" fillId="0" borderId="35" xfId="0" applyNumberFormat="1" applyFont="1" applyBorder="1" applyAlignment="1">
      <alignment vertical="top" wrapText="1" shrinkToFit="1"/>
    </xf>
    <xf numFmtId="0" fontId="0" fillId="3" borderId="37" xfId="0" applyFill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4" fontId="17" fillId="0" borderId="34" xfId="0" applyNumberFormat="1" applyFont="1" applyBorder="1" applyAlignment="1">
      <alignment vertical="top" shrinkToFit="1"/>
    </xf>
    <xf numFmtId="174" fontId="18" fillId="0" borderId="34" xfId="0" applyNumberFormat="1" applyFont="1" applyBorder="1" applyAlignment="1">
      <alignment vertical="top" wrapText="1" shrinkToFit="1"/>
    </xf>
    <xf numFmtId="174" fontId="0" fillId="3" borderId="38" xfId="0" applyNumberFormat="1" applyFill="1" applyBorder="1" applyAlignment="1">
      <alignment vertical="top" shrinkToFit="1"/>
    </xf>
    <xf numFmtId="4" fontId="17" fillId="4" borderId="34" xfId="0" applyNumberFormat="1" applyFont="1" applyFill="1" applyBorder="1" applyAlignment="1" applyProtection="1">
      <alignment vertical="top" shrinkToFit="1"/>
      <protection locked="0"/>
    </xf>
    <xf numFmtId="4" fontId="17" fillId="0" borderId="34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vertical="top"/>
    </xf>
    <xf numFmtId="17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8" fillId="0" borderId="37" xfId="0" applyNumberFormat="1" applyFont="1" applyBorder="1" applyAlignment="1">
      <alignment vertical="top" wrapText="1" shrinkToFit="1"/>
    </xf>
    <xf numFmtId="174" fontId="18" fillId="0" borderId="38" xfId="0" applyNumberFormat="1" applyFont="1" applyBorder="1" applyAlignment="1">
      <alignment vertical="top" wrapText="1" shrinkToFit="1"/>
    </xf>
    <xf numFmtId="4" fontId="17" fillId="0" borderId="38" xfId="0" applyNumberFormat="1" applyFont="1" applyBorder="1" applyAlignment="1">
      <alignment vertical="top" shrinkToFit="1"/>
    </xf>
    <xf numFmtId="0" fontId="17" fillId="0" borderId="38" xfId="0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4" xfId="0" applyNumberFormat="1" applyFont="1" applyBorder="1" applyAlignment="1">
      <alignment horizontal="left" vertical="top" wrapText="1"/>
    </xf>
    <xf numFmtId="0" fontId="18" fillId="0" borderId="34" xfId="0" quotePrefix="1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8" fillId="0" borderId="38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1F350DF2-A4E5-401C-B165-17C25E269A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03B1-E00D-431B-B701-01229D32C4A5}"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80" t="s">
        <v>39</v>
      </c>
      <c r="B2" s="80"/>
      <c r="C2" s="80"/>
      <c r="D2" s="80"/>
      <c r="E2" s="80"/>
      <c r="F2" s="80"/>
      <c r="G2" s="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FD7C6-A4E5-4B9B-AE42-F8444A2B08B9}">
  <sheetPr codeName="List5112">
    <tabColor rgb="FF66FF66"/>
  </sheetPr>
  <dimension ref="A1:O57"/>
  <sheetViews>
    <sheetView showGridLines="0" topLeftCell="B23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85" t="s">
        <v>42</v>
      </c>
      <c r="C1" s="86"/>
      <c r="D1" s="86"/>
      <c r="E1" s="86"/>
      <c r="F1" s="86"/>
      <c r="G1" s="86"/>
      <c r="H1" s="86"/>
      <c r="I1" s="86"/>
      <c r="J1" s="87"/>
    </row>
    <row r="2" spans="1:15" ht="23.25" customHeight="1" x14ac:dyDescent="0.2">
      <c r="A2" s="4"/>
      <c r="B2" s="106" t="s">
        <v>40</v>
      </c>
      <c r="C2" s="107"/>
      <c r="D2" s="108" t="s">
        <v>45</v>
      </c>
      <c r="E2" s="109"/>
      <c r="F2" s="109"/>
      <c r="G2" s="109"/>
      <c r="H2" s="109"/>
      <c r="I2" s="109"/>
      <c r="J2" s="110"/>
      <c r="O2" s="2"/>
    </row>
    <row r="3" spans="1:15" ht="23.25" hidden="1" customHeight="1" x14ac:dyDescent="0.2">
      <c r="A3" s="4"/>
      <c r="B3" s="111" t="s">
        <v>43</v>
      </c>
      <c r="C3" s="112"/>
      <c r="D3" s="113"/>
      <c r="E3" s="114"/>
      <c r="F3" s="114"/>
      <c r="G3" s="114"/>
      <c r="H3" s="114"/>
      <c r="I3" s="114"/>
      <c r="J3" s="115"/>
    </row>
    <row r="4" spans="1:15" ht="23.25" hidden="1" customHeight="1" x14ac:dyDescent="0.2">
      <c r="A4" s="4"/>
      <c r="B4" s="116" t="s">
        <v>44</v>
      </c>
      <c r="C4" s="117"/>
      <c r="D4" s="118"/>
      <c r="E4" s="118"/>
      <c r="F4" s="119"/>
      <c r="G4" s="120"/>
      <c r="H4" s="119"/>
      <c r="I4" s="120"/>
      <c r="J4" s="121"/>
    </row>
    <row r="5" spans="1:15" ht="24" customHeight="1" x14ac:dyDescent="0.2">
      <c r="A5" s="4"/>
      <c r="B5" s="47" t="s">
        <v>21</v>
      </c>
      <c r="C5" s="5"/>
      <c r="D5" s="122"/>
      <c r="E5" s="26"/>
      <c r="F5" s="26"/>
      <c r="G5" s="26"/>
      <c r="H5" s="28" t="s">
        <v>33</v>
      </c>
      <c r="I5" s="122"/>
      <c r="J5" s="11"/>
    </row>
    <row r="6" spans="1:15" ht="15.75" customHeight="1" x14ac:dyDescent="0.2">
      <c r="A6" s="4"/>
      <c r="B6" s="41"/>
      <c r="C6" s="26"/>
      <c r="D6" s="122"/>
      <c r="E6" s="26"/>
      <c r="F6" s="26"/>
      <c r="G6" s="26"/>
      <c r="H6" s="28" t="s">
        <v>34</v>
      </c>
      <c r="I6" s="122"/>
      <c r="J6" s="11"/>
    </row>
    <row r="7" spans="1:15" ht="15.75" customHeight="1" x14ac:dyDescent="0.2">
      <c r="A7" s="4"/>
      <c r="B7" s="42"/>
      <c r="C7" s="123"/>
      <c r="D7" s="105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124"/>
      <c r="E11" s="124"/>
      <c r="F11" s="124"/>
      <c r="G11" s="124"/>
      <c r="H11" s="28" t="s">
        <v>33</v>
      </c>
      <c r="I11" s="128"/>
      <c r="J11" s="11"/>
    </row>
    <row r="12" spans="1:15" ht="15.75" customHeight="1" x14ac:dyDescent="0.2">
      <c r="A12" s="4"/>
      <c r="B12" s="41"/>
      <c r="C12" s="26"/>
      <c r="D12" s="125"/>
      <c r="E12" s="125"/>
      <c r="F12" s="125"/>
      <c r="G12" s="125"/>
      <c r="H12" s="28" t="s">
        <v>34</v>
      </c>
      <c r="I12" s="128"/>
      <c r="J12" s="11"/>
    </row>
    <row r="13" spans="1:15" ht="15.75" customHeight="1" x14ac:dyDescent="0.2">
      <c r="A13" s="4"/>
      <c r="B13" s="42"/>
      <c r="C13" s="127"/>
      <c r="D13" s="126"/>
      <c r="E13" s="126"/>
      <c r="F13" s="126"/>
      <c r="G13" s="126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100"/>
      <c r="F15" s="100"/>
      <c r="G15" s="81"/>
      <c r="H15" s="81"/>
      <c r="I15" s="81" t="s">
        <v>28</v>
      </c>
      <c r="J15" s="82"/>
    </row>
    <row r="16" spans="1:15" ht="23.25" customHeight="1" x14ac:dyDescent="0.2">
      <c r="A16" s="195" t="s">
        <v>23</v>
      </c>
      <c r="B16" s="196" t="s">
        <v>23</v>
      </c>
      <c r="C16" s="58"/>
      <c r="D16" s="59"/>
      <c r="E16" s="83"/>
      <c r="F16" s="84"/>
      <c r="G16" s="83"/>
      <c r="H16" s="84"/>
      <c r="I16" s="83">
        <f>SUMIF(F47:F53,A16,I47:I53)+SUMIF(F47:F53,"PSU",I47:I53)</f>
        <v>0</v>
      </c>
      <c r="J16" s="93"/>
    </row>
    <row r="17" spans="1:10" ht="23.25" customHeight="1" x14ac:dyDescent="0.2">
      <c r="A17" s="195" t="s">
        <v>24</v>
      </c>
      <c r="B17" s="196" t="s">
        <v>24</v>
      </c>
      <c r="C17" s="58"/>
      <c r="D17" s="59"/>
      <c r="E17" s="83"/>
      <c r="F17" s="84"/>
      <c r="G17" s="83"/>
      <c r="H17" s="84"/>
      <c r="I17" s="83">
        <f>SUMIF(F47:F53,A17,I47:I53)</f>
        <v>0</v>
      </c>
      <c r="J17" s="93"/>
    </row>
    <row r="18" spans="1:10" ht="23.25" customHeight="1" x14ac:dyDescent="0.2">
      <c r="A18" s="195" t="s">
        <v>25</v>
      </c>
      <c r="B18" s="196" t="s">
        <v>25</v>
      </c>
      <c r="C18" s="58"/>
      <c r="D18" s="59"/>
      <c r="E18" s="83"/>
      <c r="F18" s="84"/>
      <c r="G18" s="83"/>
      <c r="H18" s="84"/>
      <c r="I18" s="83">
        <f>SUMIF(F47:F53,A18,I47:I53)</f>
        <v>0</v>
      </c>
      <c r="J18" s="93"/>
    </row>
    <row r="19" spans="1:10" ht="23.25" customHeight="1" x14ac:dyDescent="0.2">
      <c r="A19" s="195" t="s">
        <v>63</v>
      </c>
      <c r="B19" s="196" t="s">
        <v>26</v>
      </c>
      <c r="C19" s="58"/>
      <c r="D19" s="59"/>
      <c r="E19" s="83"/>
      <c r="F19" s="84"/>
      <c r="G19" s="83"/>
      <c r="H19" s="84"/>
      <c r="I19" s="83">
        <f>SUMIF(F47:F53,A19,I47:I53)</f>
        <v>0</v>
      </c>
      <c r="J19" s="93"/>
    </row>
    <row r="20" spans="1:10" ht="23.25" customHeight="1" x14ac:dyDescent="0.2">
      <c r="A20" s="195" t="s">
        <v>64</v>
      </c>
      <c r="B20" s="196" t="s">
        <v>27</v>
      </c>
      <c r="C20" s="58"/>
      <c r="D20" s="59"/>
      <c r="E20" s="83"/>
      <c r="F20" s="84"/>
      <c r="G20" s="83"/>
      <c r="H20" s="84"/>
      <c r="I20" s="83">
        <f>SUMIF(F47:F53,A20,I47:I53)</f>
        <v>0</v>
      </c>
      <c r="J20" s="93"/>
    </row>
    <row r="21" spans="1:10" ht="23.25" customHeight="1" x14ac:dyDescent="0.2">
      <c r="A21" s="4"/>
      <c r="B21" s="74" t="s">
        <v>28</v>
      </c>
      <c r="C21" s="75"/>
      <c r="D21" s="76"/>
      <c r="E21" s="94"/>
      <c r="F21" s="95"/>
      <c r="G21" s="94"/>
      <c r="H21" s="95"/>
      <c r="I21" s="94">
        <f>SUM(I16:J20)</f>
        <v>0</v>
      </c>
      <c r="J21" s="99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91">
        <f>ZakladDPHSniVypocet</f>
        <v>0</v>
      </c>
      <c r="H23" s="92"/>
      <c r="I23" s="92"/>
      <c r="J23" s="62" t="str">
        <f t="shared" ref="J23:J28" si="0">Mena</f>
        <v>CZK</v>
      </c>
    </row>
    <row r="24" spans="1:10" ht="23.25" hidden="1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7">
        <f>I23*E23/100</f>
        <v>0</v>
      </c>
      <c r="H24" s="98"/>
      <c r="I24" s="98"/>
      <c r="J24" s="62" t="str">
        <f t="shared" si="0"/>
        <v>CZK</v>
      </c>
    </row>
    <row r="25" spans="1:10" ht="23.25" customHeight="1" thickBot="1" x14ac:dyDescent="0.25">
      <c r="A25" s="4"/>
      <c r="B25" s="57" t="s">
        <v>13</v>
      </c>
      <c r="C25" s="58"/>
      <c r="D25" s="59"/>
      <c r="E25" s="60">
        <v>21</v>
      </c>
      <c r="F25" s="61" t="s">
        <v>0</v>
      </c>
      <c r="G25" s="91">
        <f>ZakladDPHZaklVypocet</f>
        <v>0</v>
      </c>
      <c r="H25" s="92"/>
      <c r="I25" s="92"/>
      <c r="J25" s="62" t="str">
        <f t="shared" si="0"/>
        <v>CZK</v>
      </c>
    </row>
    <row r="26" spans="1:10" ht="23.25" hidden="1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8">
        <f>I25*E25/100</f>
        <v>0</v>
      </c>
      <c r="H26" s="89"/>
      <c r="I26" s="89"/>
      <c r="J26" s="56" t="str">
        <f t="shared" si="0"/>
        <v>CZK</v>
      </c>
    </row>
    <row r="27" spans="1:10" ht="23.25" hidden="1" customHeight="1" thickBot="1" x14ac:dyDescent="0.25">
      <c r="A27" s="4"/>
      <c r="B27" s="48" t="s">
        <v>4</v>
      </c>
      <c r="C27" s="20"/>
      <c r="D27" s="23"/>
      <c r="E27" s="20"/>
      <c r="F27" s="21"/>
      <c r="G27" s="90">
        <f>0</f>
        <v>0</v>
      </c>
      <c r="H27" s="90"/>
      <c r="I27" s="90"/>
      <c r="J27" s="63" t="str">
        <f t="shared" si="0"/>
        <v>CZK</v>
      </c>
    </row>
    <row r="28" spans="1:10" ht="27.75" customHeight="1" thickBot="1" x14ac:dyDescent="0.25">
      <c r="A28" s="4"/>
      <c r="B28" s="154" t="s">
        <v>22</v>
      </c>
      <c r="C28" s="155"/>
      <c r="D28" s="155"/>
      <c r="E28" s="156"/>
      <c r="F28" s="157"/>
      <c r="G28" s="158">
        <f>ZakladDPHSniVypocet+ZakladDPHZaklVypocet</f>
        <v>0</v>
      </c>
      <c r="H28" s="158"/>
      <c r="I28" s="158"/>
      <c r="J28" s="159" t="str">
        <f t="shared" si="0"/>
        <v>CZK</v>
      </c>
    </row>
    <row r="29" spans="1:10" ht="27.75" hidden="1" customHeight="1" thickBot="1" x14ac:dyDescent="0.25">
      <c r="A29" s="4"/>
      <c r="B29" s="154" t="s">
        <v>35</v>
      </c>
      <c r="C29" s="160"/>
      <c r="D29" s="160"/>
      <c r="E29" s="160"/>
      <c r="F29" s="160"/>
      <c r="G29" s="161">
        <f>ZakladDPHSni+DPHSni+ZakladDPHZakl+DPHZakl+Zaokrouhleni</f>
        <v>0</v>
      </c>
      <c r="H29" s="161"/>
      <c r="I29" s="161"/>
      <c r="J29" s="162" t="s">
        <v>48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45736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96" t="s">
        <v>2</v>
      </c>
      <c r="E35" s="96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 x14ac:dyDescent="0.2">
      <c r="A38" s="131" t="s">
        <v>37</v>
      </c>
      <c r="B38" s="133" t="s">
        <v>16</v>
      </c>
      <c r="C38" s="134" t="s">
        <v>5</v>
      </c>
      <c r="D38" s="135"/>
      <c r="E38" s="135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6" t="s">
        <v>1</v>
      </c>
      <c r="J38" s="136" t="s">
        <v>0</v>
      </c>
    </row>
    <row r="39" spans="1:10" ht="25.5" hidden="1" customHeight="1" x14ac:dyDescent="0.2">
      <c r="A39" s="131">
        <v>0</v>
      </c>
      <c r="B39" s="137" t="s">
        <v>46</v>
      </c>
      <c r="C39" s="138" t="s">
        <v>45</v>
      </c>
      <c r="D39" s="139"/>
      <c r="E39" s="139"/>
      <c r="F39" s="147">
        <f>'Rozpočet Pol'!AC50</f>
        <v>0</v>
      </c>
      <c r="G39" s="148">
        <f>'Rozpočet Pol'!AD50</f>
        <v>0</v>
      </c>
      <c r="H39" s="149"/>
      <c r="I39" s="150">
        <f>F39+G39+H39</f>
        <v>0</v>
      </c>
      <c r="J39" s="140" t="str">
        <f>IF(CenaCelkemVypocet=0,"",I39/CenaCelkemVypocet*100)</f>
        <v/>
      </c>
    </row>
    <row r="40" spans="1:10" ht="25.5" hidden="1" customHeight="1" x14ac:dyDescent="0.2">
      <c r="A40" s="131"/>
      <c r="B40" s="141" t="s">
        <v>47</v>
      </c>
      <c r="C40" s="142"/>
      <c r="D40" s="142"/>
      <c r="E40" s="142"/>
      <c r="F40" s="151">
        <f>SUMIF(A39:A39,"=1",F39:F39)</f>
        <v>0</v>
      </c>
      <c r="G40" s="152">
        <f>SUMIF(A39:A39,"=1",G39:G39)</f>
        <v>0</v>
      </c>
      <c r="H40" s="152">
        <f>SUMIF(A39:A39,"=1",H39:H39)</f>
        <v>0</v>
      </c>
      <c r="I40" s="153">
        <f>SUMIF(A39:A39,"=1",I39:I39)</f>
        <v>0</v>
      </c>
      <c r="J40" s="132">
        <f>SUMIF(A39:A39,"=1",J39:J39)</f>
        <v>0</v>
      </c>
    </row>
    <row r="44" spans="1:10" ht="15.75" x14ac:dyDescent="0.25">
      <c r="B44" s="163" t="s">
        <v>49</v>
      </c>
    </row>
    <row r="46" spans="1:10" ht="25.5" customHeight="1" x14ac:dyDescent="0.2">
      <c r="A46" s="164"/>
      <c r="B46" s="170" t="s">
        <v>16</v>
      </c>
      <c r="C46" s="170" t="s">
        <v>5</v>
      </c>
      <c r="D46" s="171"/>
      <c r="E46" s="171"/>
      <c r="F46" s="174" t="s">
        <v>50</v>
      </c>
      <c r="G46" s="174"/>
      <c r="H46" s="174"/>
      <c r="I46" s="175" t="s">
        <v>28</v>
      </c>
      <c r="J46" s="175"/>
    </row>
    <row r="47" spans="1:10" ht="25.5" customHeight="1" x14ac:dyDescent="0.2">
      <c r="A47" s="165"/>
      <c r="B47" s="176" t="s">
        <v>51</v>
      </c>
      <c r="C47" s="177" t="s">
        <v>52</v>
      </c>
      <c r="D47" s="178"/>
      <c r="E47" s="178"/>
      <c r="F47" s="182" t="s">
        <v>23</v>
      </c>
      <c r="G47" s="183"/>
      <c r="H47" s="183"/>
      <c r="I47" s="184">
        <f>'Rozpočet Pol'!G8</f>
        <v>0</v>
      </c>
      <c r="J47" s="184"/>
    </row>
    <row r="48" spans="1:10" ht="25.5" customHeight="1" x14ac:dyDescent="0.2">
      <c r="A48" s="165"/>
      <c r="B48" s="168" t="s">
        <v>53</v>
      </c>
      <c r="C48" s="167" t="s">
        <v>54</v>
      </c>
      <c r="D48" s="169"/>
      <c r="E48" s="169"/>
      <c r="F48" s="185" t="s">
        <v>23</v>
      </c>
      <c r="G48" s="186"/>
      <c r="H48" s="186"/>
      <c r="I48" s="187">
        <f>'Rozpočet Pol'!G22</f>
        <v>0</v>
      </c>
      <c r="J48" s="187"/>
    </row>
    <row r="49" spans="1:10" ht="25.5" customHeight="1" x14ac:dyDescent="0.2">
      <c r="A49" s="165"/>
      <c r="B49" s="168" t="s">
        <v>55</v>
      </c>
      <c r="C49" s="167" t="s">
        <v>56</v>
      </c>
      <c r="D49" s="169"/>
      <c r="E49" s="169"/>
      <c r="F49" s="185" t="s">
        <v>23</v>
      </c>
      <c r="G49" s="186"/>
      <c r="H49" s="186"/>
      <c r="I49" s="187">
        <f>'Rozpočet Pol'!G29</f>
        <v>0</v>
      </c>
      <c r="J49" s="187"/>
    </row>
    <row r="50" spans="1:10" ht="25.5" customHeight="1" x14ac:dyDescent="0.2">
      <c r="A50" s="165"/>
      <c r="B50" s="168" t="s">
        <v>57</v>
      </c>
      <c r="C50" s="167" t="s">
        <v>58</v>
      </c>
      <c r="D50" s="169"/>
      <c r="E50" s="169"/>
      <c r="F50" s="185" t="s">
        <v>23</v>
      </c>
      <c r="G50" s="186"/>
      <c r="H50" s="186"/>
      <c r="I50" s="187">
        <f>'Rozpočet Pol'!G36</f>
        <v>0</v>
      </c>
      <c r="J50" s="187"/>
    </row>
    <row r="51" spans="1:10" ht="25.5" customHeight="1" x14ac:dyDescent="0.2">
      <c r="A51" s="165"/>
      <c r="B51" s="168" t="s">
        <v>59</v>
      </c>
      <c r="C51" s="167" t="s">
        <v>60</v>
      </c>
      <c r="D51" s="169"/>
      <c r="E51" s="169"/>
      <c r="F51" s="185" t="s">
        <v>23</v>
      </c>
      <c r="G51" s="186"/>
      <c r="H51" s="186"/>
      <c r="I51" s="187">
        <f>'Rozpočet Pol'!G39</f>
        <v>0</v>
      </c>
      <c r="J51" s="187"/>
    </row>
    <row r="52" spans="1:10" ht="25.5" customHeight="1" x14ac:dyDescent="0.2">
      <c r="A52" s="165"/>
      <c r="B52" s="168" t="s">
        <v>61</v>
      </c>
      <c r="C52" s="167" t="s">
        <v>62</v>
      </c>
      <c r="D52" s="169"/>
      <c r="E52" s="169"/>
      <c r="F52" s="185" t="s">
        <v>24</v>
      </c>
      <c r="G52" s="186"/>
      <c r="H52" s="186"/>
      <c r="I52" s="187">
        <f>'Rozpočet Pol'!G42</f>
        <v>0</v>
      </c>
      <c r="J52" s="187"/>
    </row>
    <row r="53" spans="1:10" ht="25.5" customHeight="1" x14ac:dyDescent="0.2">
      <c r="A53" s="165"/>
      <c r="B53" s="179" t="s">
        <v>63</v>
      </c>
      <c r="C53" s="180" t="s">
        <v>26</v>
      </c>
      <c r="D53" s="181"/>
      <c r="E53" s="181"/>
      <c r="F53" s="188" t="s">
        <v>63</v>
      </c>
      <c r="G53" s="189"/>
      <c r="H53" s="189"/>
      <c r="I53" s="190">
        <f>'Rozpočet Pol'!G46</f>
        <v>0</v>
      </c>
      <c r="J53" s="190"/>
    </row>
    <row r="54" spans="1:10" ht="25.5" customHeight="1" x14ac:dyDescent="0.2">
      <c r="A54" s="166"/>
      <c r="B54" s="172" t="s">
        <v>1</v>
      </c>
      <c r="C54" s="172"/>
      <c r="D54" s="173"/>
      <c r="E54" s="173"/>
      <c r="F54" s="191"/>
      <c r="G54" s="192"/>
      <c r="H54" s="192"/>
      <c r="I54" s="193">
        <f>SUM(I47:I53)</f>
        <v>0</v>
      </c>
      <c r="J54" s="193"/>
    </row>
    <row r="55" spans="1:10" x14ac:dyDescent="0.2">
      <c r="F55" s="194"/>
      <c r="G55" s="130"/>
      <c r="H55" s="194"/>
      <c r="I55" s="130"/>
      <c r="J55" s="130"/>
    </row>
    <row r="56" spans="1:10" x14ac:dyDescent="0.2">
      <c r="F56" s="194"/>
      <c r="G56" s="130"/>
      <c r="H56" s="194"/>
      <c r="I56" s="130"/>
      <c r="J56" s="130"/>
    </row>
    <row r="57" spans="1:10" x14ac:dyDescent="0.2">
      <c r="F57" s="194"/>
      <c r="G57" s="130"/>
      <c r="H57" s="194"/>
      <c r="I57" s="130"/>
      <c r="J57" s="13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I52:J52"/>
    <mergeCell ref="C52:E52"/>
    <mergeCell ref="I53:J53"/>
    <mergeCell ref="C53:E53"/>
    <mergeCell ref="I54:J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8D623-29A6-4B39-A5C8-A4AF28CBC5FD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 x14ac:dyDescent="0.2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 x14ac:dyDescent="0.2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 x14ac:dyDescent="0.2">
      <c r="A4" s="79" t="s">
        <v>8</v>
      </c>
      <c r="B4" s="78"/>
      <c r="C4" s="103"/>
      <c r="D4" s="103"/>
      <c r="E4" s="103"/>
      <c r="F4" s="103"/>
      <c r="G4" s="10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8B6F1-CE9C-4504-AAD7-3E3E7659389F}">
  <sheetPr>
    <outlinePr summaryBelow="0"/>
  </sheetPr>
  <dimension ref="A1:BH60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9" customWidth="1"/>
    <col min="3" max="3" width="38.28515625" style="129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197" t="s">
        <v>6</v>
      </c>
      <c r="B1" s="197"/>
      <c r="C1" s="197"/>
      <c r="D1" s="197"/>
      <c r="E1" s="197"/>
      <c r="F1" s="197"/>
      <c r="G1" s="197"/>
      <c r="AE1" t="s">
        <v>66</v>
      </c>
    </row>
    <row r="2" spans="1:60" ht="24.95" customHeight="1" x14ac:dyDescent="0.2">
      <c r="A2" s="204" t="s">
        <v>65</v>
      </c>
      <c r="B2" s="198"/>
      <c r="C2" s="199" t="s">
        <v>45</v>
      </c>
      <c r="D2" s="200"/>
      <c r="E2" s="200"/>
      <c r="F2" s="200"/>
      <c r="G2" s="206"/>
      <c r="AE2" t="s">
        <v>67</v>
      </c>
    </row>
    <row r="3" spans="1:60" ht="24.95" hidden="1" customHeight="1" x14ac:dyDescent="0.2">
      <c r="A3" s="205" t="s">
        <v>7</v>
      </c>
      <c r="B3" s="203"/>
      <c r="C3" s="201"/>
      <c r="D3" s="202"/>
      <c r="E3" s="202"/>
      <c r="F3" s="202"/>
      <c r="G3" s="207"/>
      <c r="AE3" t="s">
        <v>68</v>
      </c>
    </row>
    <row r="4" spans="1:60" ht="24.95" hidden="1" customHeight="1" x14ac:dyDescent="0.2">
      <c r="A4" s="205" t="s">
        <v>8</v>
      </c>
      <c r="B4" s="203"/>
      <c r="C4" s="201"/>
      <c r="D4" s="202"/>
      <c r="E4" s="202"/>
      <c r="F4" s="202"/>
      <c r="G4" s="207"/>
      <c r="AE4" t="s">
        <v>69</v>
      </c>
    </row>
    <row r="5" spans="1:60" hidden="1" x14ac:dyDescent="0.2">
      <c r="A5" s="208" t="s">
        <v>70</v>
      </c>
      <c r="B5" s="209"/>
      <c r="C5" s="210"/>
      <c r="D5" s="211"/>
      <c r="E5" s="211"/>
      <c r="F5" s="211"/>
      <c r="G5" s="212"/>
      <c r="AE5" t="s">
        <v>71</v>
      </c>
    </row>
    <row r="7" spans="1:60" ht="38.25" x14ac:dyDescent="0.2">
      <c r="A7" s="217" t="s">
        <v>72</v>
      </c>
      <c r="B7" s="218" t="s">
        <v>73</v>
      </c>
      <c r="C7" s="218" t="s">
        <v>74</v>
      </c>
      <c r="D7" s="217" t="s">
        <v>75</v>
      </c>
      <c r="E7" s="217" t="s">
        <v>76</v>
      </c>
      <c r="F7" s="213" t="s">
        <v>77</v>
      </c>
      <c r="G7" s="236" t="s">
        <v>28</v>
      </c>
      <c r="H7" s="237" t="s">
        <v>29</v>
      </c>
      <c r="I7" s="237" t="s">
        <v>78</v>
      </c>
      <c r="J7" s="237" t="s">
        <v>30</v>
      </c>
      <c r="K7" s="237" t="s">
        <v>79</v>
      </c>
      <c r="L7" s="237" t="s">
        <v>80</v>
      </c>
      <c r="M7" s="237" t="s">
        <v>81</v>
      </c>
      <c r="N7" s="237" t="s">
        <v>82</v>
      </c>
      <c r="O7" s="237" t="s">
        <v>83</v>
      </c>
      <c r="P7" s="237" t="s">
        <v>84</v>
      </c>
      <c r="Q7" s="237" t="s">
        <v>85</v>
      </c>
      <c r="R7" s="237" t="s">
        <v>86</v>
      </c>
      <c r="S7" s="237" t="s">
        <v>87</v>
      </c>
      <c r="T7" s="237" t="s">
        <v>88</v>
      </c>
      <c r="U7" s="220" t="s">
        <v>89</v>
      </c>
    </row>
    <row r="8" spans="1:60" x14ac:dyDescent="0.2">
      <c r="A8" s="238" t="s">
        <v>90</v>
      </c>
      <c r="B8" s="239" t="s">
        <v>51</v>
      </c>
      <c r="C8" s="240" t="s">
        <v>52</v>
      </c>
      <c r="D8" s="241"/>
      <c r="E8" s="242"/>
      <c r="F8" s="243"/>
      <c r="G8" s="243">
        <f>SUMIF(AE9:AE21,"&lt;&gt;NOR",G9:G21)</f>
        <v>0</v>
      </c>
      <c r="H8" s="243"/>
      <c r="I8" s="243">
        <f>SUM(I9:I21)</f>
        <v>0</v>
      </c>
      <c r="J8" s="243"/>
      <c r="K8" s="243">
        <f>SUM(K9:K21)</f>
        <v>0</v>
      </c>
      <c r="L8" s="243"/>
      <c r="M8" s="243">
        <f>SUM(M9:M21)</f>
        <v>0</v>
      </c>
      <c r="N8" s="219"/>
      <c r="O8" s="219">
        <f>SUM(O9:O21)</f>
        <v>0</v>
      </c>
      <c r="P8" s="219"/>
      <c r="Q8" s="219">
        <f>SUM(Q9:Q21)</f>
        <v>0</v>
      </c>
      <c r="R8" s="219"/>
      <c r="S8" s="219"/>
      <c r="T8" s="238"/>
      <c r="U8" s="219">
        <f>SUM(U9:U21)</f>
        <v>4.42</v>
      </c>
      <c r="AE8" t="s">
        <v>91</v>
      </c>
    </row>
    <row r="9" spans="1:60" outlineLevel="1" x14ac:dyDescent="0.2">
      <c r="A9" s="215">
        <v>1</v>
      </c>
      <c r="B9" s="221" t="s">
        <v>92</v>
      </c>
      <c r="C9" s="265" t="s">
        <v>93</v>
      </c>
      <c r="D9" s="223" t="s">
        <v>94</v>
      </c>
      <c r="E9" s="230">
        <v>4.6167680000000004</v>
      </c>
      <c r="F9" s="233"/>
      <c r="G9" s="234">
        <f>ROUND(E9*F9,2)</f>
        <v>0</v>
      </c>
      <c r="H9" s="233"/>
      <c r="I9" s="234">
        <f>ROUND(E9*H9,2)</f>
        <v>0</v>
      </c>
      <c r="J9" s="233"/>
      <c r="K9" s="234">
        <f>ROUND(E9*J9,2)</f>
        <v>0</v>
      </c>
      <c r="L9" s="234">
        <v>15</v>
      </c>
      <c r="M9" s="234">
        <f>G9*(1+L9/100)</f>
        <v>0</v>
      </c>
      <c r="N9" s="224">
        <v>0</v>
      </c>
      <c r="O9" s="224">
        <f>ROUND(E9*N9,5)</f>
        <v>0</v>
      </c>
      <c r="P9" s="224">
        <v>0</v>
      </c>
      <c r="Q9" s="224">
        <f>ROUND(E9*P9,5)</f>
        <v>0</v>
      </c>
      <c r="R9" s="224"/>
      <c r="S9" s="224"/>
      <c r="T9" s="225">
        <v>0.12</v>
      </c>
      <c r="U9" s="224">
        <f>ROUND(E9*T9,2)</f>
        <v>0.55000000000000004</v>
      </c>
      <c r="V9" s="214"/>
      <c r="W9" s="214"/>
      <c r="X9" s="214"/>
      <c r="Y9" s="214"/>
      <c r="Z9" s="214"/>
      <c r="AA9" s="214"/>
      <c r="AB9" s="214"/>
      <c r="AC9" s="214"/>
      <c r="AD9" s="214"/>
      <c r="AE9" s="214" t="s">
        <v>95</v>
      </c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1" x14ac:dyDescent="0.2">
      <c r="A10" s="215"/>
      <c r="B10" s="221"/>
      <c r="C10" s="266" t="s">
        <v>96</v>
      </c>
      <c r="D10" s="226"/>
      <c r="E10" s="231">
        <v>4.6167680000000004</v>
      </c>
      <c r="F10" s="234"/>
      <c r="G10" s="234"/>
      <c r="H10" s="234"/>
      <c r="I10" s="234"/>
      <c r="J10" s="234"/>
      <c r="K10" s="234"/>
      <c r="L10" s="234"/>
      <c r="M10" s="234"/>
      <c r="N10" s="224"/>
      <c r="O10" s="224"/>
      <c r="P10" s="224"/>
      <c r="Q10" s="224"/>
      <c r="R10" s="224"/>
      <c r="S10" s="224"/>
      <c r="T10" s="225"/>
      <c r="U10" s="224"/>
      <c r="V10" s="214"/>
      <c r="W10" s="214"/>
      <c r="X10" s="214"/>
      <c r="Y10" s="214"/>
      <c r="Z10" s="214"/>
      <c r="AA10" s="214"/>
      <c r="AB10" s="214"/>
      <c r="AC10" s="214"/>
      <c r="AD10" s="214"/>
      <c r="AE10" s="214" t="s">
        <v>97</v>
      </c>
      <c r="AF10" s="214">
        <v>0</v>
      </c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1" x14ac:dyDescent="0.2">
      <c r="A11" s="215">
        <v>2</v>
      </c>
      <c r="B11" s="221" t="s">
        <v>98</v>
      </c>
      <c r="C11" s="265" t="s">
        <v>99</v>
      </c>
      <c r="D11" s="223" t="s">
        <v>94</v>
      </c>
      <c r="E11" s="230">
        <v>1.08</v>
      </c>
      <c r="F11" s="233"/>
      <c r="G11" s="234">
        <f>ROUND(E11*F11,2)</f>
        <v>0</v>
      </c>
      <c r="H11" s="233"/>
      <c r="I11" s="234">
        <f>ROUND(E11*H11,2)</f>
        <v>0</v>
      </c>
      <c r="J11" s="233"/>
      <c r="K11" s="234">
        <f>ROUND(E11*J11,2)</f>
        <v>0</v>
      </c>
      <c r="L11" s="234">
        <v>15</v>
      </c>
      <c r="M11" s="234">
        <f>G11*(1+L11/100)</f>
        <v>0</v>
      </c>
      <c r="N11" s="224">
        <v>0</v>
      </c>
      <c r="O11" s="224">
        <f>ROUND(E11*N11,5)</f>
        <v>0</v>
      </c>
      <c r="P11" s="224">
        <v>0</v>
      </c>
      <c r="Q11" s="224">
        <f>ROUND(E11*P11,5)</f>
        <v>0</v>
      </c>
      <c r="R11" s="224"/>
      <c r="S11" s="224"/>
      <c r="T11" s="225">
        <v>0.36499999999999999</v>
      </c>
      <c r="U11" s="224">
        <f>ROUND(E11*T11,2)</f>
        <v>0.39</v>
      </c>
      <c r="V11" s="214"/>
      <c r="W11" s="214"/>
      <c r="X11" s="214"/>
      <c r="Y11" s="214"/>
      <c r="Z11" s="214"/>
      <c r="AA11" s="214"/>
      <c r="AB11" s="214"/>
      <c r="AC11" s="214"/>
      <c r="AD11" s="214"/>
      <c r="AE11" s="214" t="s">
        <v>95</v>
      </c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1" x14ac:dyDescent="0.2">
      <c r="A12" s="215"/>
      <c r="B12" s="221"/>
      <c r="C12" s="266" t="s">
        <v>100</v>
      </c>
      <c r="D12" s="226"/>
      <c r="E12" s="231">
        <v>1.08</v>
      </c>
      <c r="F12" s="234"/>
      <c r="G12" s="234"/>
      <c r="H12" s="234"/>
      <c r="I12" s="234"/>
      <c r="J12" s="234"/>
      <c r="K12" s="234"/>
      <c r="L12" s="234"/>
      <c r="M12" s="234"/>
      <c r="N12" s="224"/>
      <c r="O12" s="224"/>
      <c r="P12" s="224"/>
      <c r="Q12" s="224"/>
      <c r="R12" s="224"/>
      <c r="S12" s="224"/>
      <c r="T12" s="225"/>
      <c r="U12" s="224"/>
      <c r="V12" s="214"/>
      <c r="W12" s="214"/>
      <c r="X12" s="214"/>
      <c r="Y12" s="214"/>
      <c r="Z12" s="214"/>
      <c r="AA12" s="214"/>
      <c r="AB12" s="214"/>
      <c r="AC12" s="214"/>
      <c r="AD12" s="214"/>
      <c r="AE12" s="214" t="s">
        <v>97</v>
      </c>
      <c r="AF12" s="214">
        <v>0</v>
      </c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 x14ac:dyDescent="0.2">
      <c r="A13" s="215">
        <v>3</v>
      </c>
      <c r="B13" s="221" t="s">
        <v>101</v>
      </c>
      <c r="C13" s="265" t="s">
        <v>102</v>
      </c>
      <c r="D13" s="223" t="s">
        <v>94</v>
      </c>
      <c r="E13" s="230">
        <v>5.2087700000000003</v>
      </c>
      <c r="F13" s="233"/>
      <c r="G13" s="234">
        <f>ROUND(E13*F13,2)</f>
        <v>0</v>
      </c>
      <c r="H13" s="233"/>
      <c r="I13" s="234">
        <f>ROUND(E13*H13,2)</f>
        <v>0</v>
      </c>
      <c r="J13" s="233"/>
      <c r="K13" s="234">
        <f>ROUND(E13*J13,2)</f>
        <v>0</v>
      </c>
      <c r="L13" s="234">
        <v>15</v>
      </c>
      <c r="M13" s="234">
        <f>G13*(1+L13/100)</f>
        <v>0</v>
      </c>
      <c r="N13" s="224">
        <v>0</v>
      </c>
      <c r="O13" s="224">
        <f>ROUND(E13*N13,5)</f>
        <v>0</v>
      </c>
      <c r="P13" s="224">
        <v>0</v>
      </c>
      <c r="Q13" s="224">
        <f>ROUND(E13*P13,5)</f>
        <v>0</v>
      </c>
      <c r="R13" s="224"/>
      <c r="S13" s="224"/>
      <c r="T13" s="225">
        <v>0.65200000000000002</v>
      </c>
      <c r="U13" s="224">
        <f>ROUND(E13*T13,2)</f>
        <v>3.4</v>
      </c>
      <c r="V13" s="214"/>
      <c r="W13" s="214"/>
      <c r="X13" s="214"/>
      <c r="Y13" s="214"/>
      <c r="Z13" s="214"/>
      <c r="AA13" s="214"/>
      <c r="AB13" s="214"/>
      <c r="AC13" s="214"/>
      <c r="AD13" s="214"/>
      <c r="AE13" s="214" t="s">
        <v>95</v>
      </c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1" x14ac:dyDescent="0.2">
      <c r="A14" s="215"/>
      <c r="B14" s="221"/>
      <c r="C14" s="266" t="s">
        <v>103</v>
      </c>
      <c r="D14" s="226"/>
      <c r="E14" s="231">
        <v>5.2087700000000003</v>
      </c>
      <c r="F14" s="234"/>
      <c r="G14" s="234"/>
      <c r="H14" s="234"/>
      <c r="I14" s="234"/>
      <c r="J14" s="234"/>
      <c r="K14" s="234"/>
      <c r="L14" s="234"/>
      <c r="M14" s="234"/>
      <c r="N14" s="224"/>
      <c r="O14" s="224"/>
      <c r="P14" s="224"/>
      <c r="Q14" s="224"/>
      <c r="R14" s="224"/>
      <c r="S14" s="224"/>
      <c r="T14" s="225"/>
      <c r="U14" s="224"/>
      <c r="V14" s="214"/>
      <c r="W14" s="214"/>
      <c r="X14" s="214"/>
      <c r="Y14" s="214"/>
      <c r="Z14" s="214"/>
      <c r="AA14" s="214"/>
      <c r="AB14" s="214"/>
      <c r="AC14" s="214"/>
      <c r="AD14" s="214"/>
      <c r="AE14" s="214" t="s">
        <v>97</v>
      </c>
      <c r="AF14" s="214">
        <v>0</v>
      </c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ht="22.5" outlineLevel="1" x14ac:dyDescent="0.2">
      <c r="A15" s="215">
        <v>4</v>
      </c>
      <c r="B15" s="221" t="s">
        <v>104</v>
      </c>
      <c r="C15" s="265" t="s">
        <v>105</v>
      </c>
      <c r="D15" s="223" t="s">
        <v>94</v>
      </c>
      <c r="E15" s="230">
        <v>7.4083199999999998</v>
      </c>
      <c r="F15" s="233"/>
      <c r="G15" s="234">
        <f>ROUND(E15*F15,2)</f>
        <v>0</v>
      </c>
      <c r="H15" s="233"/>
      <c r="I15" s="234">
        <f>ROUND(E15*H15,2)</f>
        <v>0</v>
      </c>
      <c r="J15" s="233"/>
      <c r="K15" s="234">
        <f>ROUND(E15*J15,2)</f>
        <v>0</v>
      </c>
      <c r="L15" s="234">
        <v>15</v>
      </c>
      <c r="M15" s="234">
        <f>G15*(1+L15/100)</f>
        <v>0</v>
      </c>
      <c r="N15" s="224">
        <v>0</v>
      </c>
      <c r="O15" s="224">
        <f>ROUND(E15*N15,5)</f>
        <v>0</v>
      </c>
      <c r="P15" s="224">
        <v>0</v>
      </c>
      <c r="Q15" s="224">
        <f>ROUND(E15*P15,5)</f>
        <v>0</v>
      </c>
      <c r="R15" s="224"/>
      <c r="S15" s="224"/>
      <c r="T15" s="225">
        <v>1.0999999999999999E-2</v>
      </c>
      <c r="U15" s="224">
        <f>ROUND(E15*T15,2)</f>
        <v>0.08</v>
      </c>
      <c r="V15" s="214"/>
      <c r="W15" s="214"/>
      <c r="X15" s="214"/>
      <c r="Y15" s="214"/>
      <c r="Z15" s="214"/>
      <c r="AA15" s="214"/>
      <c r="AB15" s="214"/>
      <c r="AC15" s="214"/>
      <c r="AD15" s="214"/>
      <c r="AE15" s="214" t="s">
        <v>95</v>
      </c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1" x14ac:dyDescent="0.2">
      <c r="A16" s="215"/>
      <c r="B16" s="221"/>
      <c r="C16" s="266" t="s">
        <v>106</v>
      </c>
      <c r="D16" s="226"/>
      <c r="E16" s="231">
        <v>5.2087700000000003</v>
      </c>
      <c r="F16" s="234"/>
      <c r="G16" s="234"/>
      <c r="H16" s="234"/>
      <c r="I16" s="234"/>
      <c r="J16" s="234"/>
      <c r="K16" s="234"/>
      <c r="L16" s="234"/>
      <c r="M16" s="234"/>
      <c r="N16" s="224"/>
      <c r="O16" s="224"/>
      <c r="P16" s="224"/>
      <c r="Q16" s="224"/>
      <c r="R16" s="224"/>
      <c r="S16" s="224"/>
      <c r="T16" s="225"/>
      <c r="U16" s="224"/>
      <c r="V16" s="214"/>
      <c r="W16" s="214"/>
      <c r="X16" s="214"/>
      <c r="Y16" s="214"/>
      <c r="Z16" s="214"/>
      <c r="AA16" s="214"/>
      <c r="AB16" s="214"/>
      <c r="AC16" s="214"/>
      <c r="AD16" s="214"/>
      <c r="AE16" s="214" t="s">
        <v>97</v>
      </c>
      <c r="AF16" s="214">
        <v>0</v>
      </c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 x14ac:dyDescent="0.2">
      <c r="A17" s="215"/>
      <c r="B17" s="221"/>
      <c r="C17" s="266" t="s">
        <v>107</v>
      </c>
      <c r="D17" s="226"/>
      <c r="E17" s="231">
        <v>2.1995499999999999</v>
      </c>
      <c r="F17" s="234"/>
      <c r="G17" s="234"/>
      <c r="H17" s="234"/>
      <c r="I17" s="234"/>
      <c r="J17" s="234"/>
      <c r="K17" s="234"/>
      <c r="L17" s="234"/>
      <c r="M17" s="234"/>
      <c r="N17" s="224"/>
      <c r="O17" s="224"/>
      <c r="P17" s="224"/>
      <c r="Q17" s="224"/>
      <c r="R17" s="224"/>
      <c r="S17" s="224"/>
      <c r="T17" s="225"/>
      <c r="U17" s="224"/>
      <c r="V17" s="214"/>
      <c r="W17" s="214"/>
      <c r="X17" s="214"/>
      <c r="Y17" s="214"/>
      <c r="Z17" s="214"/>
      <c r="AA17" s="214"/>
      <c r="AB17" s="214"/>
      <c r="AC17" s="214"/>
      <c r="AD17" s="214"/>
      <c r="AE17" s="214" t="s">
        <v>97</v>
      </c>
      <c r="AF17" s="214">
        <v>0</v>
      </c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1" x14ac:dyDescent="0.2">
      <c r="A18" s="215">
        <v>5</v>
      </c>
      <c r="B18" s="221" t="s">
        <v>108</v>
      </c>
      <c r="C18" s="265" t="s">
        <v>109</v>
      </c>
      <c r="D18" s="223" t="s">
        <v>110</v>
      </c>
      <c r="E18" s="230">
        <v>9.3757860000000015</v>
      </c>
      <c r="F18" s="233"/>
      <c r="G18" s="234">
        <f>ROUND(E18*F18,2)</f>
        <v>0</v>
      </c>
      <c r="H18" s="233"/>
      <c r="I18" s="234">
        <f>ROUND(E18*H18,2)</f>
        <v>0</v>
      </c>
      <c r="J18" s="233"/>
      <c r="K18" s="234">
        <f>ROUND(E18*J18,2)</f>
        <v>0</v>
      </c>
      <c r="L18" s="234">
        <v>15</v>
      </c>
      <c r="M18" s="234">
        <f>G18*(1+L18/100)</f>
        <v>0</v>
      </c>
      <c r="N18" s="224">
        <v>0</v>
      </c>
      <c r="O18" s="224">
        <f>ROUND(E18*N18,5)</f>
        <v>0</v>
      </c>
      <c r="P18" s="224">
        <v>0</v>
      </c>
      <c r="Q18" s="224">
        <f>ROUND(E18*P18,5)</f>
        <v>0</v>
      </c>
      <c r="R18" s="224"/>
      <c r="S18" s="224"/>
      <c r="T18" s="225">
        <v>0</v>
      </c>
      <c r="U18" s="224">
        <f>ROUND(E18*T18,2)</f>
        <v>0</v>
      </c>
      <c r="V18" s="214"/>
      <c r="W18" s="214"/>
      <c r="X18" s="214"/>
      <c r="Y18" s="214"/>
      <c r="Z18" s="214"/>
      <c r="AA18" s="214"/>
      <c r="AB18" s="214"/>
      <c r="AC18" s="214"/>
      <c r="AD18" s="214"/>
      <c r="AE18" s="214" t="s">
        <v>95</v>
      </c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15"/>
      <c r="B19" s="221"/>
      <c r="C19" s="266" t="s">
        <v>111</v>
      </c>
      <c r="D19" s="226"/>
      <c r="E19" s="231">
        <v>9.3757859999999997</v>
      </c>
      <c r="F19" s="234"/>
      <c r="G19" s="234"/>
      <c r="H19" s="234"/>
      <c r="I19" s="234"/>
      <c r="J19" s="234"/>
      <c r="K19" s="234"/>
      <c r="L19" s="234"/>
      <c r="M19" s="234"/>
      <c r="N19" s="224"/>
      <c r="O19" s="224"/>
      <c r="P19" s="224"/>
      <c r="Q19" s="224"/>
      <c r="R19" s="224"/>
      <c r="S19" s="224"/>
      <c r="T19" s="225"/>
      <c r="U19" s="224"/>
      <c r="V19" s="214"/>
      <c r="W19" s="214"/>
      <c r="X19" s="214"/>
      <c r="Y19" s="214"/>
      <c r="Z19" s="214"/>
      <c r="AA19" s="214"/>
      <c r="AB19" s="214"/>
      <c r="AC19" s="214"/>
      <c r="AD19" s="214"/>
      <c r="AE19" s="214" t="s">
        <v>97</v>
      </c>
      <c r="AF19" s="214">
        <v>0</v>
      </c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1" x14ac:dyDescent="0.2">
      <c r="A20" s="215">
        <v>6</v>
      </c>
      <c r="B20" s="221" t="s">
        <v>112</v>
      </c>
      <c r="C20" s="265" t="s">
        <v>113</v>
      </c>
      <c r="D20" s="223" t="s">
        <v>110</v>
      </c>
      <c r="E20" s="230">
        <v>4.1791450000000001</v>
      </c>
      <c r="F20" s="233"/>
      <c r="G20" s="234">
        <f>ROUND(E20*F20,2)</f>
        <v>0</v>
      </c>
      <c r="H20" s="233"/>
      <c r="I20" s="234">
        <f>ROUND(E20*H20,2)</f>
        <v>0</v>
      </c>
      <c r="J20" s="233"/>
      <c r="K20" s="234">
        <f>ROUND(E20*J20,2)</f>
        <v>0</v>
      </c>
      <c r="L20" s="234">
        <v>15</v>
      </c>
      <c r="M20" s="234">
        <f>G20*(1+L20/100)</f>
        <v>0</v>
      </c>
      <c r="N20" s="224">
        <v>0</v>
      </c>
      <c r="O20" s="224">
        <f>ROUND(E20*N20,5)</f>
        <v>0</v>
      </c>
      <c r="P20" s="224">
        <v>0</v>
      </c>
      <c r="Q20" s="224">
        <f>ROUND(E20*P20,5)</f>
        <v>0</v>
      </c>
      <c r="R20" s="224"/>
      <c r="S20" s="224"/>
      <c r="T20" s="225">
        <v>0</v>
      </c>
      <c r="U20" s="224">
        <f>ROUND(E20*T20,2)</f>
        <v>0</v>
      </c>
      <c r="V20" s="214"/>
      <c r="W20" s="214"/>
      <c r="X20" s="214"/>
      <c r="Y20" s="214"/>
      <c r="Z20" s="214"/>
      <c r="AA20" s="214"/>
      <c r="AB20" s="214"/>
      <c r="AC20" s="214"/>
      <c r="AD20" s="214"/>
      <c r="AE20" s="214" t="s">
        <v>95</v>
      </c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1" x14ac:dyDescent="0.2">
      <c r="A21" s="215"/>
      <c r="B21" s="221"/>
      <c r="C21" s="266" t="s">
        <v>114</v>
      </c>
      <c r="D21" s="226"/>
      <c r="E21" s="231">
        <v>4.1791450000000001</v>
      </c>
      <c r="F21" s="234"/>
      <c r="G21" s="234"/>
      <c r="H21" s="234"/>
      <c r="I21" s="234"/>
      <c r="J21" s="234"/>
      <c r="K21" s="234"/>
      <c r="L21" s="234"/>
      <c r="M21" s="234"/>
      <c r="N21" s="224"/>
      <c r="O21" s="224"/>
      <c r="P21" s="224"/>
      <c r="Q21" s="224"/>
      <c r="R21" s="224"/>
      <c r="S21" s="224"/>
      <c r="T21" s="225"/>
      <c r="U21" s="224"/>
      <c r="V21" s="214"/>
      <c r="W21" s="214"/>
      <c r="X21" s="214"/>
      <c r="Y21" s="214"/>
      <c r="Z21" s="214"/>
      <c r="AA21" s="214"/>
      <c r="AB21" s="214"/>
      <c r="AC21" s="214"/>
      <c r="AD21" s="214"/>
      <c r="AE21" s="214" t="s">
        <v>97</v>
      </c>
      <c r="AF21" s="214">
        <v>0</v>
      </c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x14ac:dyDescent="0.2">
      <c r="A22" s="216" t="s">
        <v>90</v>
      </c>
      <c r="B22" s="222" t="s">
        <v>53</v>
      </c>
      <c r="C22" s="267" t="s">
        <v>54</v>
      </c>
      <c r="D22" s="227"/>
      <c r="E22" s="232"/>
      <c r="F22" s="235"/>
      <c r="G22" s="235">
        <f>SUMIF(AE23:AE28,"&lt;&gt;NOR",G23:G28)</f>
        <v>0</v>
      </c>
      <c r="H22" s="235"/>
      <c r="I22" s="235">
        <f>SUM(I23:I28)</f>
        <v>0</v>
      </c>
      <c r="J22" s="235"/>
      <c r="K22" s="235">
        <f>SUM(K23:K28)</f>
        <v>0</v>
      </c>
      <c r="L22" s="235"/>
      <c r="M22" s="235">
        <f>SUM(M23:M28)</f>
        <v>0</v>
      </c>
      <c r="N22" s="228"/>
      <c r="O22" s="228">
        <f>SUM(O23:O28)</f>
        <v>9.2284400000000009</v>
      </c>
      <c r="P22" s="228"/>
      <c r="Q22" s="228">
        <f>SUM(Q23:Q28)</f>
        <v>0</v>
      </c>
      <c r="R22" s="228"/>
      <c r="S22" s="228"/>
      <c r="T22" s="229"/>
      <c r="U22" s="228">
        <f>SUM(U23:U28)</f>
        <v>4.74</v>
      </c>
      <c r="AE22" t="s">
        <v>91</v>
      </c>
    </row>
    <row r="23" spans="1:60" outlineLevel="1" x14ac:dyDescent="0.2">
      <c r="A23" s="215">
        <v>7</v>
      </c>
      <c r="B23" s="221" t="s">
        <v>115</v>
      </c>
      <c r="C23" s="265" t="s">
        <v>116</v>
      </c>
      <c r="D23" s="223" t="s">
        <v>94</v>
      </c>
      <c r="E23" s="230">
        <v>2.9785599999999999</v>
      </c>
      <c r="F23" s="233"/>
      <c r="G23" s="234">
        <f>ROUND(E23*F23,2)</f>
        <v>0</v>
      </c>
      <c r="H23" s="233"/>
      <c r="I23" s="234">
        <f>ROUND(E23*H23,2)</f>
        <v>0</v>
      </c>
      <c r="J23" s="233"/>
      <c r="K23" s="234">
        <f>ROUND(E23*J23,2)</f>
        <v>0</v>
      </c>
      <c r="L23" s="234">
        <v>15</v>
      </c>
      <c r="M23" s="234">
        <f>G23*(1+L23/100)</f>
        <v>0</v>
      </c>
      <c r="N23" s="224">
        <v>2.16</v>
      </c>
      <c r="O23" s="224">
        <f>ROUND(E23*N23,5)</f>
        <v>6.4336900000000004</v>
      </c>
      <c r="P23" s="224">
        <v>0</v>
      </c>
      <c r="Q23" s="224">
        <f>ROUND(E23*P23,5)</f>
        <v>0</v>
      </c>
      <c r="R23" s="224"/>
      <c r="S23" s="224"/>
      <c r="T23" s="225">
        <v>1.085</v>
      </c>
      <c r="U23" s="224">
        <f>ROUND(E23*T23,2)</f>
        <v>3.23</v>
      </c>
      <c r="V23" s="214"/>
      <c r="W23" s="214"/>
      <c r="X23" s="214"/>
      <c r="Y23" s="214"/>
      <c r="Z23" s="214"/>
      <c r="AA23" s="214"/>
      <c r="AB23" s="214"/>
      <c r="AC23" s="214"/>
      <c r="AD23" s="214"/>
      <c r="AE23" s="214" t="s">
        <v>95</v>
      </c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1" x14ac:dyDescent="0.2">
      <c r="A24" s="215"/>
      <c r="B24" s="221"/>
      <c r="C24" s="266" t="s">
        <v>117</v>
      </c>
      <c r="D24" s="226"/>
      <c r="E24" s="231">
        <v>2.9785599999999999</v>
      </c>
      <c r="F24" s="234"/>
      <c r="G24" s="234"/>
      <c r="H24" s="234"/>
      <c r="I24" s="234"/>
      <c r="J24" s="234"/>
      <c r="K24" s="234"/>
      <c r="L24" s="234"/>
      <c r="M24" s="234"/>
      <c r="N24" s="224"/>
      <c r="O24" s="224"/>
      <c r="P24" s="224"/>
      <c r="Q24" s="224"/>
      <c r="R24" s="224"/>
      <c r="S24" s="224"/>
      <c r="T24" s="225"/>
      <c r="U24" s="224"/>
      <c r="V24" s="214"/>
      <c r="W24" s="214"/>
      <c r="X24" s="214"/>
      <c r="Y24" s="214"/>
      <c r="Z24" s="214"/>
      <c r="AA24" s="214"/>
      <c r="AB24" s="214"/>
      <c r="AC24" s="214"/>
      <c r="AD24" s="214"/>
      <c r="AE24" s="214" t="s">
        <v>97</v>
      </c>
      <c r="AF24" s="214">
        <v>0</v>
      </c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1" x14ac:dyDescent="0.2">
      <c r="A25" s="215">
        <v>8</v>
      </c>
      <c r="B25" s="221" t="s">
        <v>118</v>
      </c>
      <c r="C25" s="265" t="s">
        <v>119</v>
      </c>
      <c r="D25" s="223" t="s">
        <v>94</v>
      </c>
      <c r="E25" s="230">
        <v>1.08</v>
      </c>
      <c r="F25" s="233"/>
      <c r="G25" s="234">
        <f>ROUND(E25*F25,2)</f>
        <v>0</v>
      </c>
      <c r="H25" s="233"/>
      <c r="I25" s="234">
        <f>ROUND(E25*H25,2)</f>
        <v>0</v>
      </c>
      <c r="J25" s="233"/>
      <c r="K25" s="234">
        <f>ROUND(E25*J25,2)</f>
        <v>0</v>
      </c>
      <c r="L25" s="234">
        <v>15</v>
      </c>
      <c r="M25" s="234">
        <f>G25*(1+L25/100)</f>
        <v>0</v>
      </c>
      <c r="N25" s="224">
        <v>2.5249999999999999</v>
      </c>
      <c r="O25" s="224">
        <f>ROUND(E25*N25,5)</f>
        <v>2.7269999999999999</v>
      </c>
      <c r="P25" s="224">
        <v>0</v>
      </c>
      <c r="Q25" s="224">
        <f>ROUND(E25*P25,5)</f>
        <v>0</v>
      </c>
      <c r="R25" s="224"/>
      <c r="S25" s="224"/>
      <c r="T25" s="225">
        <v>0.47699999999999998</v>
      </c>
      <c r="U25" s="224">
        <f>ROUND(E25*T25,2)</f>
        <v>0.52</v>
      </c>
      <c r="V25" s="214"/>
      <c r="W25" s="214"/>
      <c r="X25" s="214"/>
      <c r="Y25" s="214"/>
      <c r="Z25" s="214"/>
      <c r="AA25" s="214"/>
      <c r="AB25" s="214"/>
      <c r="AC25" s="214"/>
      <c r="AD25" s="214"/>
      <c r="AE25" s="214" t="s">
        <v>95</v>
      </c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1" x14ac:dyDescent="0.2">
      <c r="A26" s="215"/>
      <c r="B26" s="221"/>
      <c r="C26" s="266" t="s">
        <v>100</v>
      </c>
      <c r="D26" s="226"/>
      <c r="E26" s="231">
        <v>1.08</v>
      </c>
      <c r="F26" s="234"/>
      <c r="G26" s="234"/>
      <c r="H26" s="234"/>
      <c r="I26" s="234"/>
      <c r="J26" s="234"/>
      <c r="K26" s="234"/>
      <c r="L26" s="234"/>
      <c r="M26" s="234"/>
      <c r="N26" s="224"/>
      <c r="O26" s="224"/>
      <c r="P26" s="224"/>
      <c r="Q26" s="224"/>
      <c r="R26" s="224"/>
      <c r="S26" s="224"/>
      <c r="T26" s="225"/>
      <c r="U26" s="224"/>
      <c r="V26" s="214"/>
      <c r="W26" s="214"/>
      <c r="X26" s="214"/>
      <c r="Y26" s="214"/>
      <c r="Z26" s="214"/>
      <c r="AA26" s="214"/>
      <c r="AB26" s="214"/>
      <c r="AC26" s="214"/>
      <c r="AD26" s="214"/>
      <c r="AE26" s="214" t="s">
        <v>97</v>
      </c>
      <c r="AF26" s="214">
        <v>0</v>
      </c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ht="22.5" outlineLevel="1" x14ac:dyDescent="0.2">
      <c r="A27" s="215">
        <v>9</v>
      </c>
      <c r="B27" s="221" t="s">
        <v>120</v>
      </c>
      <c r="C27" s="265" t="s">
        <v>121</v>
      </c>
      <c r="D27" s="223" t="s">
        <v>110</v>
      </c>
      <c r="E27" s="230">
        <v>6.4799999999999996E-2</v>
      </c>
      <c r="F27" s="233"/>
      <c r="G27" s="234">
        <f>ROUND(E27*F27,2)</f>
        <v>0</v>
      </c>
      <c r="H27" s="233"/>
      <c r="I27" s="234">
        <f>ROUND(E27*H27,2)</f>
        <v>0</v>
      </c>
      <c r="J27" s="233"/>
      <c r="K27" s="234">
        <f>ROUND(E27*J27,2)</f>
        <v>0</v>
      </c>
      <c r="L27" s="234">
        <v>15</v>
      </c>
      <c r="M27" s="234">
        <f>G27*(1+L27/100)</f>
        <v>0</v>
      </c>
      <c r="N27" s="224">
        <v>1.04548</v>
      </c>
      <c r="O27" s="224">
        <f>ROUND(E27*N27,5)</f>
        <v>6.7750000000000005E-2</v>
      </c>
      <c r="P27" s="224">
        <v>0</v>
      </c>
      <c r="Q27" s="224">
        <f>ROUND(E27*P27,5)</f>
        <v>0</v>
      </c>
      <c r="R27" s="224"/>
      <c r="S27" s="224"/>
      <c r="T27" s="225">
        <v>15.231</v>
      </c>
      <c r="U27" s="224">
        <f>ROUND(E27*T27,2)</f>
        <v>0.99</v>
      </c>
      <c r="V27" s="214"/>
      <c r="W27" s="214"/>
      <c r="X27" s="214"/>
      <c r="Y27" s="214"/>
      <c r="Z27" s="214"/>
      <c r="AA27" s="214"/>
      <c r="AB27" s="214"/>
      <c r="AC27" s="214"/>
      <c r="AD27" s="214"/>
      <c r="AE27" s="214" t="s">
        <v>95</v>
      </c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1" x14ac:dyDescent="0.2">
      <c r="A28" s="215"/>
      <c r="B28" s="221"/>
      <c r="C28" s="266" t="s">
        <v>122</v>
      </c>
      <c r="D28" s="226"/>
      <c r="E28" s="231">
        <v>6.4799999999999996E-2</v>
      </c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  <c r="S28" s="224"/>
      <c r="T28" s="225"/>
      <c r="U28" s="224"/>
      <c r="V28" s="214"/>
      <c r="W28" s="214"/>
      <c r="X28" s="214"/>
      <c r="Y28" s="214"/>
      <c r="Z28" s="214"/>
      <c r="AA28" s="214"/>
      <c r="AB28" s="214"/>
      <c r="AC28" s="214"/>
      <c r="AD28" s="214"/>
      <c r="AE28" s="214" t="s">
        <v>97</v>
      </c>
      <c r="AF28" s="214">
        <v>0</v>
      </c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x14ac:dyDescent="0.2">
      <c r="A29" s="216" t="s">
        <v>90</v>
      </c>
      <c r="B29" s="222" t="s">
        <v>55</v>
      </c>
      <c r="C29" s="267" t="s">
        <v>56</v>
      </c>
      <c r="D29" s="227"/>
      <c r="E29" s="232"/>
      <c r="F29" s="235"/>
      <c r="G29" s="235">
        <f>SUMIF(AE30:AE35,"&lt;&gt;NOR",G30:G35)</f>
        <v>0</v>
      </c>
      <c r="H29" s="235"/>
      <c r="I29" s="235">
        <f>SUM(I30:I35)</f>
        <v>0</v>
      </c>
      <c r="J29" s="235"/>
      <c r="K29" s="235">
        <f>SUM(K30:K35)</f>
        <v>0</v>
      </c>
      <c r="L29" s="235"/>
      <c r="M29" s="235">
        <f>SUM(M30:M35)</f>
        <v>0</v>
      </c>
      <c r="N29" s="228"/>
      <c r="O29" s="228">
        <f>SUM(O30:O35)</f>
        <v>3.9704899999999999</v>
      </c>
      <c r="P29" s="228"/>
      <c r="Q29" s="228">
        <f>SUM(Q30:Q35)</f>
        <v>0</v>
      </c>
      <c r="R29" s="228"/>
      <c r="S29" s="228"/>
      <c r="T29" s="229"/>
      <c r="U29" s="228">
        <f>SUM(U30:U35)</f>
        <v>10.52</v>
      </c>
      <c r="AE29" t="s">
        <v>91</v>
      </c>
    </row>
    <row r="30" spans="1:60" outlineLevel="1" x14ac:dyDescent="0.2">
      <c r="A30" s="215">
        <v>10</v>
      </c>
      <c r="B30" s="221" t="s">
        <v>123</v>
      </c>
      <c r="C30" s="265" t="s">
        <v>124</v>
      </c>
      <c r="D30" s="223" t="s">
        <v>125</v>
      </c>
      <c r="E30" s="230">
        <v>14.892799999999999</v>
      </c>
      <c r="F30" s="233"/>
      <c r="G30" s="234">
        <f>ROUND(E30*F30,2)</f>
        <v>0</v>
      </c>
      <c r="H30" s="233"/>
      <c r="I30" s="234">
        <f>ROUND(E30*H30,2)</f>
        <v>0</v>
      </c>
      <c r="J30" s="233"/>
      <c r="K30" s="234">
        <f>ROUND(E30*J30,2)</f>
        <v>0</v>
      </c>
      <c r="L30" s="234">
        <v>15</v>
      </c>
      <c r="M30" s="234">
        <f>G30*(1+L30/100)</f>
        <v>0</v>
      </c>
      <c r="N30" s="224">
        <v>7.3899999999999993E-2</v>
      </c>
      <c r="O30" s="224">
        <f>ROUND(E30*N30,5)</f>
        <v>1.1005799999999999</v>
      </c>
      <c r="P30" s="224">
        <v>0</v>
      </c>
      <c r="Q30" s="224">
        <f>ROUND(E30*P30,5)</f>
        <v>0</v>
      </c>
      <c r="R30" s="224"/>
      <c r="S30" s="224"/>
      <c r="T30" s="225">
        <v>0.45200000000000001</v>
      </c>
      <c r="U30" s="224">
        <f>ROUND(E30*T30,2)</f>
        <v>6.73</v>
      </c>
      <c r="V30" s="214"/>
      <c r="W30" s="214"/>
      <c r="X30" s="214"/>
      <c r="Y30" s="214"/>
      <c r="Z30" s="214"/>
      <c r="AA30" s="214"/>
      <c r="AB30" s="214"/>
      <c r="AC30" s="214"/>
      <c r="AD30" s="214"/>
      <c r="AE30" s="214" t="s">
        <v>95</v>
      </c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1" x14ac:dyDescent="0.2">
      <c r="A31" s="215"/>
      <c r="B31" s="221"/>
      <c r="C31" s="266" t="s">
        <v>126</v>
      </c>
      <c r="D31" s="226"/>
      <c r="E31" s="231">
        <v>14.892799999999999</v>
      </c>
      <c r="F31" s="234"/>
      <c r="G31" s="234"/>
      <c r="H31" s="234"/>
      <c r="I31" s="234"/>
      <c r="J31" s="234"/>
      <c r="K31" s="234"/>
      <c r="L31" s="234"/>
      <c r="M31" s="234"/>
      <c r="N31" s="224"/>
      <c r="O31" s="224"/>
      <c r="P31" s="224"/>
      <c r="Q31" s="224"/>
      <c r="R31" s="224"/>
      <c r="S31" s="224"/>
      <c r="T31" s="225"/>
      <c r="U31" s="224"/>
      <c r="V31" s="214"/>
      <c r="W31" s="214"/>
      <c r="X31" s="214"/>
      <c r="Y31" s="214"/>
      <c r="Z31" s="214"/>
      <c r="AA31" s="214"/>
      <c r="AB31" s="214"/>
      <c r="AC31" s="214"/>
      <c r="AD31" s="214"/>
      <c r="AE31" s="214" t="s">
        <v>97</v>
      </c>
      <c r="AF31" s="214">
        <v>0</v>
      </c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1" x14ac:dyDescent="0.2">
      <c r="A32" s="215">
        <v>11</v>
      </c>
      <c r="B32" s="221" t="s">
        <v>127</v>
      </c>
      <c r="C32" s="265" t="s">
        <v>128</v>
      </c>
      <c r="D32" s="223" t="s">
        <v>129</v>
      </c>
      <c r="E32" s="230">
        <v>9.24</v>
      </c>
      <c r="F32" s="233"/>
      <c r="G32" s="234">
        <f>ROUND(E32*F32,2)</f>
        <v>0</v>
      </c>
      <c r="H32" s="233"/>
      <c r="I32" s="234">
        <f>ROUND(E32*H32,2)</f>
        <v>0</v>
      </c>
      <c r="J32" s="233"/>
      <c r="K32" s="234">
        <f>ROUND(E32*J32,2)</f>
        <v>0</v>
      </c>
      <c r="L32" s="234">
        <v>15</v>
      </c>
      <c r="M32" s="234">
        <f>G32*(1+L32/100)</f>
        <v>0</v>
      </c>
      <c r="N32" s="224">
        <v>3.3E-4</v>
      </c>
      <c r="O32" s="224">
        <f>ROUND(E32*N32,5)</f>
        <v>3.0500000000000002E-3</v>
      </c>
      <c r="P32" s="224">
        <v>0</v>
      </c>
      <c r="Q32" s="224">
        <f>ROUND(E32*P32,5)</f>
        <v>0</v>
      </c>
      <c r="R32" s="224"/>
      <c r="S32" s="224"/>
      <c r="T32" s="225">
        <v>0.41</v>
      </c>
      <c r="U32" s="224">
        <f>ROUND(E32*T32,2)</f>
        <v>3.79</v>
      </c>
      <c r="V32" s="214"/>
      <c r="W32" s="214"/>
      <c r="X32" s="214"/>
      <c r="Y32" s="214"/>
      <c r="Z32" s="214"/>
      <c r="AA32" s="214"/>
      <c r="AB32" s="214"/>
      <c r="AC32" s="214"/>
      <c r="AD32" s="214"/>
      <c r="AE32" s="214" t="s">
        <v>95</v>
      </c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1" x14ac:dyDescent="0.2">
      <c r="A33" s="215"/>
      <c r="B33" s="221"/>
      <c r="C33" s="266" t="s">
        <v>130</v>
      </c>
      <c r="D33" s="226"/>
      <c r="E33" s="231">
        <v>9.24</v>
      </c>
      <c r="F33" s="234"/>
      <c r="G33" s="234"/>
      <c r="H33" s="234"/>
      <c r="I33" s="234"/>
      <c r="J33" s="234"/>
      <c r="K33" s="234"/>
      <c r="L33" s="234"/>
      <c r="M33" s="234"/>
      <c r="N33" s="224"/>
      <c r="O33" s="224"/>
      <c r="P33" s="224"/>
      <c r="Q33" s="224"/>
      <c r="R33" s="224"/>
      <c r="S33" s="224"/>
      <c r="T33" s="225"/>
      <c r="U33" s="224"/>
      <c r="V33" s="214"/>
      <c r="W33" s="214"/>
      <c r="X33" s="214"/>
      <c r="Y33" s="214"/>
      <c r="Z33" s="214"/>
      <c r="AA33" s="214"/>
      <c r="AB33" s="214"/>
      <c r="AC33" s="214"/>
      <c r="AD33" s="214"/>
      <c r="AE33" s="214" t="s">
        <v>97</v>
      </c>
      <c r="AF33" s="214">
        <v>0</v>
      </c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1" x14ac:dyDescent="0.2">
      <c r="A34" s="215">
        <v>12</v>
      </c>
      <c r="B34" s="221" t="s">
        <v>131</v>
      </c>
      <c r="C34" s="265" t="s">
        <v>132</v>
      </c>
      <c r="D34" s="223" t="s">
        <v>125</v>
      </c>
      <c r="E34" s="230">
        <v>16.382079999999998</v>
      </c>
      <c r="F34" s="233"/>
      <c r="G34" s="234">
        <f>ROUND(E34*F34,2)</f>
        <v>0</v>
      </c>
      <c r="H34" s="233"/>
      <c r="I34" s="234">
        <f>ROUND(E34*H34,2)</f>
        <v>0</v>
      </c>
      <c r="J34" s="233"/>
      <c r="K34" s="234">
        <f>ROUND(E34*J34,2)</f>
        <v>0</v>
      </c>
      <c r="L34" s="234">
        <v>15</v>
      </c>
      <c r="M34" s="234">
        <f>G34*(1+L34/100)</f>
        <v>0</v>
      </c>
      <c r="N34" s="224">
        <v>0.17499999999999999</v>
      </c>
      <c r="O34" s="224">
        <f>ROUND(E34*N34,5)</f>
        <v>2.86686</v>
      </c>
      <c r="P34" s="224">
        <v>0</v>
      </c>
      <c r="Q34" s="224">
        <f>ROUND(E34*P34,5)</f>
        <v>0</v>
      </c>
      <c r="R34" s="224"/>
      <c r="S34" s="224"/>
      <c r="T34" s="225">
        <v>0</v>
      </c>
      <c r="U34" s="224">
        <f>ROUND(E34*T34,2)</f>
        <v>0</v>
      </c>
      <c r="V34" s="214"/>
      <c r="W34" s="214"/>
      <c r="X34" s="214"/>
      <c r="Y34" s="214"/>
      <c r="Z34" s="214"/>
      <c r="AA34" s="214"/>
      <c r="AB34" s="214"/>
      <c r="AC34" s="214"/>
      <c r="AD34" s="214"/>
      <c r="AE34" s="214" t="s">
        <v>133</v>
      </c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1" x14ac:dyDescent="0.2">
      <c r="A35" s="215"/>
      <c r="B35" s="221"/>
      <c r="C35" s="266" t="s">
        <v>134</v>
      </c>
      <c r="D35" s="226"/>
      <c r="E35" s="231">
        <v>16.382079999999998</v>
      </c>
      <c r="F35" s="234"/>
      <c r="G35" s="234"/>
      <c r="H35" s="234"/>
      <c r="I35" s="234"/>
      <c r="J35" s="234"/>
      <c r="K35" s="234"/>
      <c r="L35" s="234"/>
      <c r="M35" s="234"/>
      <c r="N35" s="224"/>
      <c r="O35" s="224"/>
      <c r="P35" s="224"/>
      <c r="Q35" s="224"/>
      <c r="R35" s="224"/>
      <c r="S35" s="224"/>
      <c r="T35" s="225"/>
      <c r="U35" s="224"/>
      <c r="V35" s="214"/>
      <c r="W35" s="214"/>
      <c r="X35" s="214"/>
      <c r="Y35" s="214"/>
      <c r="Z35" s="214"/>
      <c r="AA35" s="214"/>
      <c r="AB35" s="214"/>
      <c r="AC35" s="214"/>
      <c r="AD35" s="214"/>
      <c r="AE35" s="214" t="s">
        <v>97</v>
      </c>
      <c r="AF35" s="214">
        <v>0</v>
      </c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x14ac:dyDescent="0.2">
      <c r="A36" s="216" t="s">
        <v>90</v>
      </c>
      <c r="B36" s="222" t="s">
        <v>57</v>
      </c>
      <c r="C36" s="267" t="s">
        <v>58</v>
      </c>
      <c r="D36" s="227"/>
      <c r="E36" s="232"/>
      <c r="F36" s="235"/>
      <c r="G36" s="235">
        <f>SUMIF(AE37:AE38,"&lt;&gt;NOR",G37:G38)</f>
        <v>0</v>
      </c>
      <c r="H36" s="235"/>
      <c r="I36" s="235">
        <f>SUM(I37:I38)</f>
        <v>0</v>
      </c>
      <c r="J36" s="235"/>
      <c r="K36" s="235">
        <f>SUM(K37:K38)</f>
        <v>0</v>
      </c>
      <c r="L36" s="235"/>
      <c r="M36" s="235">
        <f>SUM(M37:M38)</f>
        <v>0</v>
      </c>
      <c r="N36" s="228"/>
      <c r="O36" s="228">
        <f>SUM(O37:O38)</f>
        <v>3.2299999999999998E-3</v>
      </c>
      <c r="P36" s="228"/>
      <c r="Q36" s="228">
        <f>SUM(Q37:Q38)</f>
        <v>4.83901</v>
      </c>
      <c r="R36" s="228"/>
      <c r="S36" s="228"/>
      <c r="T36" s="229"/>
      <c r="U36" s="228">
        <f>SUM(U37:U38)</f>
        <v>10.99</v>
      </c>
      <c r="AE36" t="s">
        <v>91</v>
      </c>
    </row>
    <row r="37" spans="1:60" outlineLevel="1" x14ac:dyDescent="0.2">
      <c r="A37" s="215">
        <v>13</v>
      </c>
      <c r="B37" s="221" t="s">
        <v>135</v>
      </c>
      <c r="C37" s="265" t="s">
        <v>136</v>
      </c>
      <c r="D37" s="223" t="s">
        <v>94</v>
      </c>
      <c r="E37" s="230">
        <v>2.1995520000000002</v>
      </c>
      <c r="F37" s="233"/>
      <c r="G37" s="234">
        <f>ROUND(E37*F37,2)</f>
        <v>0</v>
      </c>
      <c r="H37" s="233"/>
      <c r="I37" s="234">
        <f>ROUND(E37*H37,2)</f>
        <v>0</v>
      </c>
      <c r="J37" s="233"/>
      <c r="K37" s="234">
        <f>ROUND(E37*J37,2)</f>
        <v>0</v>
      </c>
      <c r="L37" s="234">
        <v>15</v>
      </c>
      <c r="M37" s="234">
        <f>G37*(1+L37/100)</f>
        <v>0</v>
      </c>
      <c r="N37" s="224">
        <v>1.47E-3</v>
      </c>
      <c r="O37" s="224">
        <f>ROUND(E37*N37,5)</f>
        <v>3.2299999999999998E-3</v>
      </c>
      <c r="P37" s="224">
        <v>2.2000000000000002</v>
      </c>
      <c r="Q37" s="224">
        <f>ROUND(E37*P37,5)</f>
        <v>4.83901</v>
      </c>
      <c r="R37" s="224"/>
      <c r="S37" s="224"/>
      <c r="T37" s="225">
        <v>4.9960000000000004</v>
      </c>
      <c r="U37" s="224">
        <f>ROUND(E37*T37,2)</f>
        <v>10.99</v>
      </c>
      <c r="V37" s="214"/>
      <c r="W37" s="214"/>
      <c r="X37" s="214"/>
      <c r="Y37" s="214"/>
      <c r="Z37" s="214"/>
      <c r="AA37" s="214"/>
      <c r="AB37" s="214"/>
      <c r="AC37" s="214"/>
      <c r="AD37" s="214"/>
      <c r="AE37" s="214" t="s">
        <v>95</v>
      </c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1" x14ac:dyDescent="0.2">
      <c r="A38" s="215"/>
      <c r="B38" s="221"/>
      <c r="C38" s="266" t="s">
        <v>137</v>
      </c>
      <c r="D38" s="226"/>
      <c r="E38" s="231">
        <v>2.1995520000000002</v>
      </c>
      <c r="F38" s="234"/>
      <c r="G38" s="234"/>
      <c r="H38" s="234"/>
      <c r="I38" s="234"/>
      <c r="J38" s="234"/>
      <c r="K38" s="234"/>
      <c r="L38" s="234"/>
      <c r="M38" s="234"/>
      <c r="N38" s="224"/>
      <c r="O38" s="224"/>
      <c r="P38" s="224"/>
      <c r="Q38" s="224"/>
      <c r="R38" s="224"/>
      <c r="S38" s="224"/>
      <c r="T38" s="225"/>
      <c r="U38" s="224"/>
      <c r="V38" s="214"/>
      <c r="W38" s="214"/>
      <c r="X38" s="214"/>
      <c r="Y38" s="214"/>
      <c r="Z38" s="214"/>
      <c r="AA38" s="214"/>
      <c r="AB38" s="214"/>
      <c r="AC38" s="214"/>
      <c r="AD38" s="214"/>
      <c r="AE38" s="214" t="s">
        <v>97</v>
      </c>
      <c r="AF38" s="214">
        <v>0</v>
      </c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x14ac:dyDescent="0.2">
      <c r="A39" s="216" t="s">
        <v>90</v>
      </c>
      <c r="B39" s="222" t="s">
        <v>59</v>
      </c>
      <c r="C39" s="267" t="s">
        <v>60</v>
      </c>
      <c r="D39" s="227"/>
      <c r="E39" s="232"/>
      <c r="F39" s="235"/>
      <c r="G39" s="235">
        <f>SUMIF(AE40:AE41,"&lt;&gt;NOR",G40:G41)</f>
        <v>0</v>
      </c>
      <c r="H39" s="235"/>
      <c r="I39" s="235">
        <f>SUM(I40:I41)</f>
        <v>0</v>
      </c>
      <c r="J39" s="235"/>
      <c r="K39" s="235">
        <f>SUM(K40:K41)</f>
        <v>0</v>
      </c>
      <c r="L39" s="235"/>
      <c r="M39" s="235">
        <f>SUM(M40:M41)</f>
        <v>0</v>
      </c>
      <c r="N39" s="228"/>
      <c r="O39" s="228">
        <f>SUM(O40:O41)</f>
        <v>0</v>
      </c>
      <c r="P39" s="228"/>
      <c r="Q39" s="228">
        <f>SUM(Q40:Q41)</f>
        <v>0</v>
      </c>
      <c r="R39" s="228"/>
      <c r="S39" s="228"/>
      <c r="T39" s="229"/>
      <c r="U39" s="228">
        <f>SUM(U40:U41)</f>
        <v>6.64</v>
      </c>
      <c r="AE39" t="s">
        <v>91</v>
      </c>
    </row>
    <row r="40" spans="1:60" outlineLevel="1" x14ac:dyDescent="0.2">
      <c r="A40" s="215">
        <v>14</v>
      </c>
      <c r="B40" s="221" t="s">
        <v>138</v>
      </c>
      <c r="C40" s="265" t="s">
        <v>139</v>
      </c>
      <c r="D40" s="223" t="s">
        <v>110</v>
      </c>
      <c r="E40" s="230">
        <v>17.019960000000001</v>
      </c>
      <c r="F40" s="233"/>
      <c r="G40" s="234">
        <f>ROUND(E40*F40,2)</f>
        <v>0</v>
      </c>
      <c r="H40" s="233"/>
      <c r="I40" s="234">
        <f>ROUND(E40*H40,2)</f>
        <v>0</v>
      </c>
      <c r="J40" s="233"/>
      <c r="K40" s="234">
        <f>ROUND(E40*J40,2)</f>
        <v>0</v>
      </c>
      <c r="L40" s="234">
        <v>15</v>
      </c>
      <c r="M40" s="234">
        <f>G40*(1+L40/100)</f>
        <v>0</v>
      </c>
      <c r="N40" s="224">
        <v>0</v>
      </c>
      <c r="O40" s="224">
        <f>ROUND(E40*N40,5)</f>
        <v>0</v>
      </c>
      <c r="P40" s="224">
        <v>0</v>
      </c>
      <c r="Q40" s="224">
        <f>ROUND(E40*P40,5)</f>
        <v>0</v>
      </c>
      <c r="R40" s="224"/>
      <c r="S40" s="224"/>
      <c r="T40" s="225">
        <v>0.39</v>
      </c>
      <c r="U40" s="224">
        <f>ROUND(E40*T40,2)</f>
        <v>6.64</v>
      </c>
      <c r="V40" s="214"/>
      <c r="W40" s="214"/>
      <c r="X40" s="214"/>
      <c r="Y40" s="214"/>
      <c r="Z40" s="214"/>
      <c r="AA40" s="214"/>
      <c r="AB40" s="214"/>
      <c r="AC40" s="214"/>
      <c r="AD40" s="214"/>
      <c r="AE40" s="214" t="s">
        <v>95</v>
      </c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1" x14ac:dyDescent="0.2">
      <c r="A41" s="215"/>
      <c r="B41" s="221"/>
      <c r="C41" s="266" t="s">
        <v>140</v>
      </c>
      <c r="D41" s="226"/>
      <c r="E41" s="231">
        <v>17.019960000000001</v>
      </c>
      <c r="F41" s="234"/>
      <c r="G41" s="234"/>
      <c r="H41" s="234"/>
      <c r="I41" s="234"/>
      <c r="J41" s="234"/>
      <c r="K41" s="234"/>
      <c r="L41" s="234"/>
      <c r="M41" s="234"/>
      <c r="N41" s="224"/>
      <c r="O41" s="224"/>
      <c r="P41" s="224"/>
      <c r="Q41" s="224"/>
      <c r="R41" s="224"/>
      <c r="S41" s="224"/>
      <c r="T41" s="225"/>
      <c r="U41" s="224"/>
      <c r="V41" s="214"/>
      <c r="W41" s="214"/>
      <c r="X41" s="214"/>
      <c r="Y41" s="214"/>
      <c r="Z41" s="214"/>
      <c r="AA41" s="214"/>
      <c r="AB41" s="214"/>
      <c r="AC41" s="214"/>
      <c r="AD41" s="214"/>
      <c r="AE41" s="214" t="s">
        <v>97</v>
      </c>
      <c r="AF41" s="214">
        <v>0</v>
      </c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x14ac:dyDescent="0.2">
      <c r="A42" s="216" t="s">
        <v>90</v>
      </c>
      <c r="B42" s="222" t="s">
        <v>61</v>
      </c>
      <c r="C42" s="267" t="s">
        <v>62</v>
      </c>
      <c r="D42" s="227"/>
      <c r="E42" s="232"/>
      <c r="F42" s="235"/>
      <c r="G42" s="235">
        <f>SUMIF(AE43:AE45,"&lt;&gt;NOR",G43:G45)</f>
        <v>0</v>
      </c>
      <c r="H42" s="235"/>
      <c r="I42" s="235">
        <f>SUM(I43:I45)</f>
        <v>0</v>
      </c>
      <c r="J42" s="235"/>
      <c r="K42" s="235">
        <f>SUM(K43:K45)</f>
        <v>0</v>
      </c>
      <c r="L42" s="235"/>
      <c r="M42" s="235">
        <f>SUM(M43:M45)</f>
        <v>0</v>
      </c>
      <c r="N42" s="228"/>
      <c r="O42" s="228">
        <f>SUM(O43:O45)</f>
        <v>0</v>
      </c>
      <c r="P42" s="228"/>
      <c r="Q42" s="228">
        <f>SUM(Q43:Q45)</f>
        <v>0</v>
      </c>
      <c r="R42" s="228"/>
      <c r="S42" s="228"/>
      <c r="T42" s="229"/>
      <c r="U42" s="228">
        <f>SUM(U43:U45)</f>
        <v>0</v>
      </c>
      <c r="AE42" t="s">
        <v>91</v>
      </c>
    </row>
    <row r="43" spans="1:60" outlineLevel="1" x14ac:dyDescent="0.2">
      <c r="A43" s="215">
        <v>15</v>
      </c>
      <c r="B43" s="221" t="s">
        <v>141</v>
      </c>
      <c r="C43" s="265" t="s">
        <v>142</v>
      </c>
      <c r="D43" s="223" t="s">
        <v>143</v>
      </c>
      <c r="E43" s="230">
        <v>1</v>
      </c>
      <c r="F43" s="233"/>
      <c r="G43" s="234">
        <f>ROUND(E43*F43,2)</f>
        <v>0</v>
      </c>
      <c r="H43" s="233"/>
      <c r="I43" s="234">
        <f>ROUND(E43*H43,2)</f>
        <v>0</v>
      </c>
      <c r="J43" s="233"/>
      <c r="K43" s="234">
        <f>ROUND(E43*J43,2)</f>
        <v>0</v>
      </c>
      <c r="L43" s="234">
        <v>15</v>
      </c>
      <c r="M43" s="234">
        <f>G43*(1+L43/100)</f>
        <v>0</v>
      </c>
      <c r="N43" s="224">
        <v>0</v>
      </c>
      <c r="O43" s="224">
        <f>ROUND(E43*N43,5)</f>
        <v>0</v>
      </c>
      <c r="P43" s="224">
        <v>0</v>
      </c>
      <c r="Q43" s="224">
        <f>ROUND(E43*P43,5)</f>
        <v>0</v>
      </c>
      <c r="R43" s="224"/>
      <c r="S43" s="224"/>
      <c r="T43" s="225">
        <v>0</v>
      </c>
      <c r="U43" s="224">
        <f>ROUND(E43*T43,2)</f>
        <v>0</v>
      </c>
      <c r="V43" s="214"/>
      <c r="W43" s="214"/>
      <c r="X43" s="214"/>
      <c r="Y43" s="214"/>
      <c r="Z43" s="214"/>
      <c r="AA43" s="214"/>
      <c r="AB43" s="214"/>
      <c r="AC43" s="214"/>
      <c r="AD43" s="214"/>
      <c r="AE43" s="214" t="s">
        <v>95</v>
      </c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1" x14ac:dyDescent="0.2">
      <c r="A44" s="215">
        <v>16</v>
      </c>
      <c r="B44" s="221" t="s">
        <v>144</v>
      </c>
      <c r="C44" s="265" t="s">
        <v>145</v>
      </c>
      <c r="D44" s="223" t="s">
        <v>143</v>
      </c>
      <c r="E44" s="230">
        <v>1</v>
      </c>
      <c r="F44" s="233"/>
      <c r="G44" s="234">
        <f>ROUND(E44*F44,2)</f>
        <v>0</v>
      </c>
      <c r="H44" s="233"/>
      <c r="I44" s="234">
        <f>ROUND(E44*H44,2)</f>
        <v>0</v>
      </c>
      <c r="J44" s="233"/>
      <c r="K44" s="234">
        <f>ROUND(E44*J44,2)</f>
        <v>0</v>
      </c>
      <c r="L44" s="234">
        <v>15</v>
      </c>
      <c r="M44" s="234">
        <f>G44*(1+L44/100)</f>
        <v>0</v>
      </c>
      <c r="N44" s="224">
        <v>0</v>
      </c>
      <c r="O44" s="224">
        <f>ROUND(E44*N44,5)</f>
        <v>0</v>
      </c>
      <c r="P44" s="224">
        <v>0</v>
      </c>
      <c r="Q44" s="224">
        <f>ROUND(E44*P44,5)</f>
        <v>0</v>
      </c>
      <c r="R44" s="224"/>
      <c r="S44" s="224"/>
      <c r="T44" s="225">
        <v>0</v>
      </c>
      <c r="U44" s="224">
        <f>ROUND(E44*T44,2)</f>
        <v>0</v>
      </c>
      <c r="V44" s="214"/>
      <c r="W44" s="214"/>
      <c r="X44" s="214"/>
      <c r="Y44" s="214"/>
      <c r="Z44" s="214"/>
      <c r="AA44" s="214"/>
      <c r="AB44" s="214"/>
      <c r="AC44" s="214"/>
      <c r="AD44" s="214"/>
      <c r="AE44" s="214" t="s">
        <v>95</v>
      </c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1" x14ac:dyDescent="0.2">
      <c r="A45" s="215">
        <v>17</v>
      </c>
      <c r="B45" s="221" t="s">
        <v>146</v>
      </c>
      <c r="C45" s="265" t="s">
        <v>147</v>
      </c>
      <c r="D45" s="223" t="s">
        <v>148</v>
      </c>
      <c r="E45" s="230">
        <v>7</v>
      </c>
      <c r="F45" s="233"/>
      <c r="G45" s="234">
        <f>ROUND(E45*F45,2)</f>
        <v>0</v>
      </c>
      <c r="H45" s="233"/>
      <c r="I45" s="234">
        <f>ROUND(E45*H45,2)</f>
        <v>0</v>
      </c>
      <c r="J45" s="233"/>
      <c r="K45" s="234">
        <f>ROUND(E45*J45,2)</f>
        <v>0</v>
      </c>
      <c r="L45" s="234">
        <v>15</v>
      </c>
      <c r="M45" s="234">
        <f>G45*(1+L45/100)</f>
        <v>0</v>
      </c>
      <c r="N45" s="224">
        <v>0</v>
      </c>
      <c r="O45" s="224">
        <f>ROUND(E45*N45,5)</f>
        <v>0</v>
      </c>
      <c r="P45" s="224">
        <v>0</v>
      </c>
      <c r="Q45" s="224">
        <f>ROUND(E45*P45,5)</f>
        <v>0</v>
      </c>
      <c r="R45" s="224"/>
      <c r="S45" s="224"/>
      <c r="T45" s="225">
        <v>0</v>
      </c>
      <c r="U45" s="224">
        <f>ROUND(E45*T45,2)</f>
        <v>0</v>
      </c>
      <c r="V45" s="214"/>
      <c r="W45" s="214"/>
      <c r="X45" s="214"/>
      <c r="Y45" s="214"/>
      <c r="Z45" s="214"/>
      <c r="AA45" s="214"/>
      <c r="AB45" s="214"/>
      <c r="AC45" s="214"/>
      <c r="AD45" s="214"/>
      <c r="AE45" s="214" t="s">
        <v>95</v>
      </c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x14ac:dyDescent="0.2">
      <c r="A46" s="216" t="s">
        <v>90</v>
      </c>
      <c r="B46" s="222" t="s">
        <v>63</v>
      </c>
      <c r="C46" s="267" t="s">
        <v>26</v>
      </c>
      <c r="D46" s="227"/>
      <c r="E46" s="232"/>
      <c r="F46" s="235"/>
      <c r="G46" s="235">
        <f>SUMIF(AE47:AE48,"&lt;&gt;NOR",G47:G48)</f>
        <v>0</v>
      </c>
      <c r="H46" s="235"/>
      <c r="I46" s="235">
        <f>SUM(I47:I48)</f>
        <v>0</v>
      </c>
      <c r="J46" s="235"/>
      <c r="K46" s="235">
        <f>SUM(K47:K48)</f>
        <v>0</v>
      </c>
      <c r="L46" s="235"/>
      <c r="M46" s="235">
        <f>SUM(M47:M48)</f>
        <v>0</v>
      </c>
      <c r="N46" s="228"/>
      <c r="O46" s="228">
        <f>SUM(O47:O48)</f>
        <v>0</v>
      </c>
      <c r="P46" s="228"/>
      <c r="Q46" s="228">
        <f>SUM(Q47:Q48)</f>
        <v>0</v>
      </c>
      <c r="R46" s="228"/>
      <c r="S46" s="228"/>
      <c r="T46" s="229"/>
      <c r="U46" s="228">
        <f>SUM(U47:U48)</f>
        <v>0</v>
      </c>
      <c r="AE46" t="s">
        <v>91</v>
      </c>
    </row>
    <row r="47" spans="1:60" outlineLevel="1" x14ac:dyDescent="0.2">
      <c r="A47" s="215">
        <v>18</v>
      </c>
      <c r="B47" s="221" t="s">
        <v>149</v>
      </c>
      <c r="C47" s="265" t="s">
        <v>27</v>
      </c>
      <c r="D47" s="223" t="s">
        <v>143</v>
      </c>
      <c r="E47" s="230">
        <v>1</v>
      </c>
      <c r="F47" s="233"/>
      <c r="G47" s="234">
        <f>ROUND(E47*F47,2)</f>
        <v>0</v>
      </c>
      <c r="H47" s="233"/>
      <c r="I47" s="234">
        <f>ROUND(E47*H47,2)</f>
        <v>0</v>
      </c>
      <c r="J47" s="233"/>
      <c r="K47" s="234">
        <f>ROUND(E47*J47,2)</f>
        <v>0</v>
      </c>
      <c r="L47" s="234">
        <v>15</v>
      </c>
      <c r="M47" s="234">
        <f>G47*(1+L47/100)</f>
        <v>0</v>
      </c>
      <c r="N47" s="224">
        <v>0</v>
      </c>
      <c r="O47" s="224">
        <f>ROUND(E47*N47,5)</f>
        <v>0</v>
      </c>
      <c r="P47" s="224">
        <v>0</v>
      </c>
      <c r="Q47" s="224">
        <f>ROUND(E47*P47,5)</f>
        <v>0</v>
      </c>
      <c r="R47" s="224"/>
      <c r="S47" s="224"/>
      <c r="T47" s="225">
        <v>0</v>
      </c>
      <c r="U47" s="224">
        <f>ROUND(E47*T47,2)</f>
        <v>0</v>
      </c>
      <c r="V47" s="214"/>
      <c r="W47" s="214"/>
      <c r="X47" s="214"/>
      <c r="Y47" s="214"/>
      <c r="Z47" s="214"/>
      <c r="AA47" s="214"/>
      <c r="AB47" s="214"/>
      <c r="AC47" s="214"/>
      <c r="AD47" s="214"/>
      <c r="AE47" s="214" t="s">
        <v>95</v>
      </c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 x14ac:dyDescent="0.2">
      <c r="A48" s="244"/>
      <c r="B48" s="245"/>
      <c r="C48" s="268" t="s">
        <v>150</v>
      </c>
      <c r="D48" s="246"/>
      <c r="E48" s="247">
        <v>1</v>
      </c>
      <c r="F48" s="248"/>
      <c r="G48" s="248"/>
      <c r="H48" s="248"/>
      <c r="I48" s="248"/>
      <c r="J48" s="248"/>
      <c r="K48" s="248"/>
      <c r="L48" s="248"/>
      <c r="M48" s="248"/>
      <c r="N48" s="249"/>
      <c r="O48" s="249"/>
      <c r="P48" s="249"/>
      <c r="Q48" s="249"/>
      <c r="R48" s="249"/>
      <c r="S48" s="249"/>
      <c r="T48" s="250"/>
      <c r="U48" s="249"/>
      <c r="V48" s="214"/>
      <c r="W48" s="214"/>
      <c r="X48" s="214"/>
      <c r="Y48" s="214"/>
      <c r="Z48" s="214"/>
      <c r="AA48" s="214"/>
      <c r="AB48" s="214"/>
      <c r="AC48" s="214"/>
      <c r="AD48" s="214"/>
      <c r="AE48" s="214" t="s">
        <v>97</v>
      </c>
      <c r="AF48" s="214">
        <v>0</v>
      </c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31" x14ac:dyDescent="0.2">
      <c r="A49" s="6"/>
      <c r="B49" s="7" t="s">
        <v>151</v>
      </c>
      <c r="C49" s="269" t="s">
        <v>151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AC49">
        <v>15</v>
      </c>
      <c r="AD49">
        <v>21</v>
      </c>
    </row>
    <row r="50" spans="1:31" x14ac:dyDescent="0.2">
      <c r="A50" s="251"/>
      <c r="B50" s="252">
        <v>26</v>
      </c>
      <c r="C50" s="270" t="s">
        <v>151</v>
      </c>
      <c r="D50" s="253"/>
      <c r="E50" s="253"/>
      <c r="F50" s="253"/>
      <c r="G50" s="264">
        <f>G8+G22+G29+G36+G39+G42+G46</f>
        <v>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AC50">
        <f>SUMIF(L7:L48,AC49,G7:G48)</f>
        <v>0</v>
      </c>
      <c r="AD50">
        <f>SUMIF(L7:L48,AD49,G7:G48)</f>
        <v>0</v>
      </c>
      <c r="AE50" t="s">
        <v>152</v>
      </c>
    </row>
    <row r="51" spans="1:31" x14ac:dyDescent="0.2">
      <c r="A51" s="6"/>
      <c r="B51" s="7" t="s">
        <v>151</v>
      </c>
      <c r="C51" s="269" t="s">
        <v>151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31" x14ac:dyDescent="0.2">
      <c r="A52" s="6"/>
      <c r="B52" s="7" t="s">
        <v>151</v>
      </c>
      <c r="C52" s="269" t="s">
        <v>151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31" x14ac:dyDescent="0.2">
      <c r="A53" s="254">
        <v>33</v>
      </c>
      <c r="B53" s="254"/>
      <c r="C53" s="271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31" x14ac:dyDescent="0.2">
      <c r="A54" s="255"/>
      <c r="B54" s="256"/>
      <c r="C54" s="272"/>
      <c r="D54" s="256"/>
      <c r="E54" s="256"/>
      <c r="F54" s="256"/>
      <c r="G54" s="25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AE54" t="s">
        <v>153</v>
      </c>
    </row>
    <row r="55" spans="1:31" x14ac:dyDescent="0.2">
      <c r="A55" s="258"/>
      <c r="B55" s="259"/>
      <c r="C55" s="273"/>
      <c r="D55" s="259"/>
      <c r="E55" s="259"/>
      <c r="F55" s="259"/>
      <c r="G55" s="260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31" x14ac:dyDescent="0.2">
      <c r="A56" s="258"/>
      <c r="B56" s="259"/>
      <c r="C56" s="273"/>
      <c r="D56" s="259"/>
      <c r="E56" s="259"/>
      <c r="F56" s="259"/>
      <c r="G56" s="260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31" x14ac:dyDescent="0.2">
      <c r="A57" s="258"/>
      <c r="B57" s="259"/>
      <c r="C57" s="273"/>
      <c r="D57" s="259"/>
      <c r="E57" s="259"/>
      <c r="F57" s="259"/>
      <c r="G57" s="260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31" x14ac:dyDescent="0.2">
      <c r="A58" s="261"/>
      <c r="B58" s="262"/>
      <c r="C58" s="274"/>
      <c r="D58" s="262"/>
      <c r="E58" s="262"/>
      <c r="F58" s="262"/>
      <c r="G58" s="263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31" x14ac:dyDescent="0.2">
      <c r="A59" s="6"/>
      <c r="B59" s="7" t="s">
        <v>151</v>
      </c>
      <c r="C59" s="269" t="s">
        <v>151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31" x14ac:dyDescent="0.2">
      <c r="C60" s="275"/>
      <c r="AE60" t="s">
        <v>154</v>
      </c>
    </row>
  </sheetData>
  <mergeCells count="6">
    <mergeCell ref="A1:G1"/>
    <mergeCell ref="C2:G2"/>
    <mergeCell ref="C3:G3"/>
    <mergeCell ref="C4:G4"/>
    <mergeCell ref="A53:C53"/>
    <mergeCell ref="A54:G58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Mašinský</dc:creator>
  <cp:lastModifiedBy>Dušan Mašinský</cp:lastModifiedBy>
  <cp:lastPrinted>2014-02-28T09:52:57Z</cp:lastPrinted>
  <dcterms:created xsi:type="dcterms:W3CDTF">2009-04-08T07:15:50Z</dcterms:created>
  <dcterms:modified xsi:type="dcterms:W3CDTF">2025-03-20T05:02:46Z</dcterms:modified>
</cp:coreProperties>
</file>