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315"/>
  </bookViews>
  <sheets>
    <sheet name="Rekapitulace stavby" sheetId="1" r:id="rId1"/>
    <sheet name="Příprava stanovišt" sheetId="2" r:id="rId2"/>
    <sheet name="zpevněné plochy a mobiliář" sheetId="4" r:id="rId3"/>
    <sheet name="Vegetační úpravy (2)" sheetId="6" r:id="rId4"/>
    <sheet name="Následná péče..." sheetId="3" r:id="rId5"/>
    <sheet name="VRN - Vedlejší rozpočtové..." sheetId="5" r:id="rId6"/>
  </sheets>
  <externalReferences>
    <externalReference r:id="rId7"/>
  </externalReferences>
  <definedNames>
    <definedName name="_xlnm._FilterDatabase" localSheetId="4" hidden="1">'Následná péče...'!$C$86:$K$174</definedName>
    <definedName name="_xlnm._FilterDatabase" localSheetId="1" hidden="1">'Příprava stanovišt'!$C$79:$K$121</definedName>
    <definedName name="_xlnm._FilterDatabase" localSheetId="3" hidden="1">'Vegetační úpravy (2)'!$C$81:$K$199</definedName>
    <definedName name="_xlnm._FilterDatabase" localSheetId="5" hidden="1">'VRN - Vedlejší rozpočtové...'!$C$79:$K$105</definedName>
    <definedName name="_xlnm._FilterDatabase" localSheetId="2" hidden="1">'zpevněné plochy a mobiliář'!$C$81:$K$182</definedName>
    <definedName name="_xlnm.Print_Titles" localSheetId="4">'Následná péče...'!$86:$86</definedName>
    <definedName name="_xlnm.Print_Titles" localSheetId="1">'Příprava stanovišt'!$79:$79</definedName>
    <definedName name="_xlnm.Print_Titles" localSheetId="0">'Rekapitulace stavby'!$52:$52</definedName>
    <definedName name="_xlnm.Print_Titles" localSheetId="3">'Vegetační úpravy (2)'!$81:$81</definedName>
    <definedName name="_xlnm.Print_Titles" localSheetId="5">'VRN - Vedlejší rozpočtové...'!$79:$79</definedName>
    <definedName name="_xlnm.Print_Titles" localSheetId="2">'zpevněné plochy a mobiliář'!$81:$81</definedName>
    <definedName name="_xlnm.Print_Area" localSheetId="4">'Následná péče...'!$C$4:$K$42,'Následná péče...'!$C$47:$K$66,'Následná péče...'!$C$72:$K$175</definedName>
    <definedName name="_xlnm.Print_Area" localSheetId="1">'Příprava stanovišt'!$C$3:$J$38,'Příprava stanovišt'!$C$44:$J$61,'Příprava stanovišt'!$C$67:$K$121</definedName>
    <definedName name="_xlnm.Print_Area" localSheetId="0">'Rekapitulace stavby'!$D$4:$AO$36,'Rekapitulace stavby'!$C$42:$AQ$59</definedName>
    <definedName name="_xlnm.Print_Area" localSheetId="3">'Vegetační úpravy (2)'!$C$4:$J$39,'Vegetační úpravy (2)'!$C$45:$J$63,'Vegetační úpravy (2)'!$C$69:$K$199</definedName>
    <definedName name="_xlnm.Print_Area" localSheetId="5">'VRN - Vedlejší rozpočtové...'!$C$4:$J$39,'VRN - Vedlejší rozpočtové...'!$C$45:$J$61,'VRN - Vedlejší rozpočtové...'!$C$67:$K$105</definedName>
    <definedName name="_xlnm.Print_Area" localSheetId="2">'zpevněné plochy a mobiliář'!$C$4:$J$39,'zpevněné plochy a mobiliář'!$C$45:$J$63,'zpevněné plochy a mobiliář'!$C$69:$K$182</definedName>
  </definedNames>
  <calcPr calcId="152511"/>
</workbook>
</file>

<file path=xl/calcChain.xml><?xml version="1.0" encoding="utf-8"?>
<calcChain xmlns="http://schemas.openxmlformats.org/spreadsheetml/2006/main">
  <c r="BK184" i="4" l="1"/>
  <c r="BI184" i="4"/>
  <c r="BH184" i="4"/>
  <c r="BG184" i="4"/>
  <c r="BF184" i="4"/>
  <c r="BE184" i="4"/>
  <c r="T184" i="4"/>
  <c r="R184" i="4"/>
  <c r="P184" i="4"/>
  <c r="J184" i="4"/>
  <c r="BK171" i="4"/>
  <c r="BI171" i="4"/>
  <c r="BH171" i="4"/>
  <c r="BG171" i="4"/>
  <c r="BF171" i="4"/>
  <c r="T171" i="4"/>
  <c r="R171" i="4"/>
  <c r="P171" i="4"/>
  <c r="J171" i="4"/>
  <c r="BE171" i="4" s="1"/>
  <c r="BK159" i="4"/>
  <c r="BI159" i="4"/>
  <c r="BH159" i="4"/>
  <c r="BG159" i="4"/>
  <c r="BF159" i="4"/>
  <c r="T159" i="4"/>
  <c r="R159" i="4"/>
  <c r="P159" i="4"/>
  <c r="J159" i="4"/>
  <c r="BE159" i="4" s="1"/>
  <c r="BK153" i="4"/>
  <c r="BI153" i="4"/>
  <c r="BH153" i="4"/>
  <c r="BG153" i="4"/>
  <c r="BF153" i="4"/>
  <c r="T153" i="4"/>
  <c r="R153" i="4"/>
  <c r="P153" i="4"/>
  <c r="J153" i="4"/>
  <c r="BE153" i="4" s="1"/>
  <c r="BK139" i="4"/>
  <c r="BI139" i="4"/>
  <c r="BH139" i="4"/>
  <c r="BG139" i="4"/>
  <c r="BF139" i="4"/>
  <c r="T139" i="4"/>
  <c r="R139" i="4"/>
  <c r="P139" i="4"/>
  <c r="J139" i="4"/>
  <c r="BE139" i="4" s="1"/>
  <c r="BK142" i="4"/>
  <c r="BI142" i="4"/>
  <c r="BH142" i="4"/>
  <c r="BG142" i="4"/>
  <c r="BF142" i="4"/>
  <c r="T142" i="4"/>
  <c r="R142" i="4"/>
  <c r="P142" i="4"/>
  <c r="J142" i="4"/>
  <c r="BE142" i="4" s="1"/>
  <c r="BK131" i="4"/>
  <c r="BI131" i="4"/>
  <c r="BH131" i="4"/>
  <c r="BG131" i="4"/>
  <c r="BF131" i="4"/>
  <c r="T131" i="4"/>
  <c r="R131" i="4"/>
  <c r="P131" i="4"/>
  <c r="J131" i="4"/>
  <c r="BE131" i="4" s="1"/>
  <c r="BK128" i="4"/>
  <c r="BI128" i="4"/>
  <c r="BH128" i="4"/>
  <c r="BG128" i="4"/>
  <c r="BF128" i="4"/>
  <c r="T128" i="4"/>
  <c r="R128" i="4"/>
  <c r="P128" i="4"/>
  <c r="J128" i="4"/>
  <c r="BE128" i="4" s="1"/>
  <c r="BK116" i="4"/>
  <c r="BI116" i="4"/>
  <c r="BH116" i="4"/>
  <c r="BG116" i="4"/>
  <c r="BF116" i="4"/>
  <c r="T116" i="4"/>
  <c r="R116" i="4"/>
  <c r="P116" i="4"/>
  <c r="J116" i="4"/>
  <c r="BE116" i="4" s="1"/>
  <c r="BK102" i="4"/>
  <c r="BI102" i="4"/>
  <c r="BH102" i="4"/>
  <c r="BG102" i="4"/>
  <c r="BF102" i="4"/>
  <c r="T102" i="4"/>
  <c r="R102" i="4"/>
  <c r="P102" i="4"/>
  <c r="J102" i="4"/>
  <c r="BE102" i="4" s="1"/>
  <c r="BK97" i="4"/>
  <c r="BI97" i="4"/>
  <c r="BH97" i="4"/>
  <c r="BG97" i="4"/>
  <c r="BF97" i="4"/>
  <c r="T97" i="4"/>
  <c r="R97" i="4"/>
  <c r="P97" i="4"/>
  <c r="J97" i="4"/>
  <c r="BE97" i="4" s="1"/>
  <c r="BK94" i="4"/>
  <c r="BI94" i="4"/>
  <c r="BH94" i="4"/>
  <c r="BG94" i="4"/>
  <c r="BF94" i="4"/>
  <c r="T94" i="4"/>
  <c r="R94" i="4"/>
  <c r="P94" i="4"/>
  <c r="J94" i="4"/>
  <c r="BE94" i="4" s="1"/>
  <c r="S109" i="6" l="1"/>
  <c r="Q109" i="6"/>
  <c r="O109" i="6"/>
  <c r="J109" i="6"/>
  <c r="S108" i="6"/>
  <c r="Q108" i="6"/>
  <c r="O108" i="6"/>
  <c r="J108" i="6"/>
  <c r="AZ57" i="1" l="1"/>
  <c r="AY57" i="1"/>
  <c r="AV57" i="1"/>
  <c r="AU57" i="1"/>
  <c r="J82" i="2"/>
  <c r="BK177" i="6"/>
  <c r="BI177" i="6"/>
  <c r="BH177" i="6"/>
  <c r="BG177" i="6"/>
  <c r="BF177" i="6"/>
  <c r="T177" i="6"/>
  <c r="R177" i="6"/>
  <c r="P177" i="6"/>
  <c r="J177" i="6"/>
  <c r="BE177" i="6" s="1"/>
  <c r="J109" i="2" l="1"/>
  <c r="J84" i="6"/>
  <c r="O84" i="6"/>
  <c r="Q84" i="6"/>
  <c r="S84" i="6"/>
  <c r="S183" i="4"/>
  <c r="Q183" i="4"/>
  <c r="O183" i="4"/>
  <c r="J183" i="4"/>
  <c r="S175" i="6" l="1"/>
  <c r="Q175" i="6"/>
  <c r="O175" i="6"/>
  <c r="J175" i="6"/>
  <c r="S157" i="6"/>
  <c r="Q157" i="6"/>
  <c r="O157" i="6"/>
  <c r="J157" i="6"/>
  <c r="S92" i="6"/>
  <c r="Q92" i="6"/>
  <c r="O92" i="6"/>
  <c r="J92" i="6"/>
  <c r="S182" i="4"/>
  <c r="Q182" i="4"/>
  <c r="O182" i="4"/>
  <c r="J182" i="4"/>
  <c r="S179" i="4"/>
  <c r="Q179" i="4"/>
  <c r="O179" i="4"/>
  <c r="J179" i="4"/>
  <c r="S178" i="4"/>
  <c r="Q178" i="4"/>
  <c r="O178" i="4"/>
  <c r="J178" i="4"/>
  <c r="S177" i="4"/>
  <c r="Q177" i="4"/>
  <c r="O177" i="4"/>
  <c r="J177" i="4"/>
  <c r="S175" i="4"/>
  <c r="Q175" i="4"/>
  <c r="O175" i="4"/>
  <c r="J175" i="4"/>
  <c r="S181" i="4"/>
  <c r="Q181" i="4"/>
  <c r="O181" i="4"/>
  <c r="J181" i="4"/>
  <c r="S173" i="4"/>
  <c r="Q173" i="4"/>
  <c r="O173" i="4"/>
  <c r="J173" i="4"/>
  <c r="S170" i="4"/>
  <c r="Q170" i="4"/>
  <c r="O170" i="4"/>
  <c r="J170" i="4"/>
  <c r="J169" i="4"/>
  <c r="J166" i="4"/>
  <c r="J165" i="4"/>
  <c r="J163" i="4"/>
  <c r="J162" i="4"/>
  <c r="S160" i="4"/>
  <c r="Q160" i="4"/>
  <c r="O160" i="4"/>
  <c r="J160" i="4"/>
  <c r="S156" i="4"/>
  <c r="Q156" i="4"/>
  <c r="O156" i="4"/>
  <c r="J156" i="4"/>
  <c r="S151" i="4"/>
  <c r="Q151" i="4"/>
  <c r="O151" i="4"/>
  <c r="J151" i="4"/>
  <c r="S149" i="4"/>
  <c r="Q149" i="4"/>
  <c r="O149" i="4"/>
  <c r="J149" i="4"/>
  <c r="BK141" i="4"/>
  <c r="BI141" i="4"/>
  <c r="BH141" i="4"/>
  <c r="BG141" i="4"/>
  <c r="BF141" i="4"/>
  <c r="T141" i="4"/>
  <c r="R141" i="4"/>
  <c r="P141" i="4"/>
  <c r="J141" i="4"/>
  <c r="BE141" i="4" s="1"/>
  <c r="BK136" i="4"/>
  <c r="BI136" i="4"/>
  <c r="BH136" i="4"/>
  <c r="BG136" i="4"/>
  <c r="BF136" i="4"/>
  <c r="T136" i="4"/>
  <c r="R136" i="4"/>
  <c r="P136" i="4"/>
  <c r="J136" i="4"/>
  <c r="BE136" i="4" s="1"/>
  <c r="J147" i="4"/>
  <c r="J146" i="4"/>
  <c r="J144" i="4"/>
  <c r="J134" i="4"/>
  <c r="S132" i="4"/>
  <c r="Q132" i="4"/>
  <c r="O132" i="4"/>
  <c r="J132" i="4"/>
  <c r="S124" i="4"/>
  <c r="Q124" i="4"/>
  <c r="O124" i="4"/>
  <c r="J124" i="4"/>
  <c r="S121" i="4"/>
  <c r="Q121" i="4"/>
  <c r="O121" i="4"/>
  <c r="J121" i="4"/>
  <c r="S118" i="4"/>
  <c r="Q118" i="4"/>
  <c r="O118" i="4"/>
  <c r="J118" i="4"/>
  <c r="J172" i="4" l="1"/>
  <c r="J62" i="4" s="1"/>
  <c r="S86" i="4"/>
  <c r="Q86" i="4"/>
  <c r="O86" i="4"/>
  <c r="J86" i="4"/>
  <c r="BK140" i="2" l="1"/>
  <c r="BI140" i="2"/>
  <c r="BH140" i="2"/>
  <c r="BG140" i="2"/>
  <c r="BF140" i="2"/>
  <c r="T140" i="2"/>
  <c r="R140" i="2"/>
  <c r="P140" i="2"/>
  <c r="J140" i="2"/>
  <c r="BE140" i="2" s="1"/>
  <c r="BJ154" i="2"/>
  <c r="BH154" i="2"/>
  <c r="BG154" i="2"/>
  <c r="BF154" i="2"/>
  <c r="BE154" i="2"/>
  <c r="T154" i="2"/>
  <c r="R154" i="2"/>
  <c r="P154" i="2"/>
  <c r="J154" i="2"/>
  <c r="BD154" i="2" s="1"/>
  <c r="BJ168" i="2"/>
  <c r="T168" i="2"/>
  <c r="R168" i="2"/>
  <c r="P168" i="2"/>
  <c r="BK183" i="2"/>
  <c r="BI183" i="2"/>
  <c r="BH183" i="2"/>
  <c r="BG183" i="2"/>
  <c r="BF183" i="2"/>
  <c r="T183" i="2"/>
  <c r="R183" i="2"/>
  <c r="P183" i="2"/>
  <c r="J183" i="2"/>
  <c r="BK180" i="2"/>
  <c r="BI180" i="2"/>
  <c r="BH180" i="2"/>
  <c r="BG180" i="2"/>
  <c r="BF180" i="2"/>
  <c r="T180" i="2"/>
  <c r="R180" i="2"/>
  <c r="P180" i="2"/>
  <c r="J180" i="2"/>
  <c r="BE180" i="2" s="1"/>
  <c r="BK177" i="2"/>
  <c r="BI177" i="2"/>
  <c r="BH177" i="2"/>
  <c r="BG177" i="2"/>
  <c r="BF177" i="2"/>
  <c r="T177" i="2"/>
  <c r="R177" i="2"/>
  <c r="P177" i="2"/>
  <c r="J177" i="2"/>
  <c r="BE177" i="2" s="1"/>
  <c r="BK174" i="2"/>
  <c r="BI174" i="2"/>
  <c r="BH174" i="2"/>
  <c r="BG174" i="2"/>
  <c r="BF174" i="2"/>
  <c r="T174" i="2"/>
  <c r="R174" i="2"/>
  <c r="P174" i="2"/>
  <c r="J174" i="2"/>
  <c r="BE174" i="2" s="1"/>
  <c r="BK171" i="2"/>
  <c r="BI171" i="2"/>
  <c r="BH171" i="2"/>
  <c r="BG171" i="2"/>
  <c r="BF171" i="2"/>
  <c r="T171" i="2"/>
  <c r="R171" i="2"/>
  <c r="P171" i="2"/>
  <c r="J171" i="2"/>
  <c r="BE171" i="2" s="1"/>
  <c r="BK169" i="2"/>
  <c r="BI169" i="2"/>
  <c r="BH169" i="2"/>
  <c r="BG169" i="2"/>
  <c r="BF169" i="2"/>
  <c r="T169" i="2"/>
  <c r="R169" i="2"/>
  <c r="P169" i="2"/>
  <c r="J169" i="2"/>
  <c r="BE169" i="2" s="1"/>
  <c r="BK199" i="6"/>
  <c r="BI199" i="6"/>
  <c r="BH199" i="6"/>
  <c r="BG199" i="6"/>
  <c r="BF199" i="6"/>
  <c r="T199" i="6"/>
  <c r="R199" i="6"/>
  <c r="P199" i="6"/>
  <c r="J199" i="6"/>
  <c r="BE199" i="6" s="1"/>
  <c r="S195" i="6"/>
  <c r="Q195" i="6"/>
  <c r="O195" i="6"/>
  <c r="J195" i="6"/>
  <c r="S193" i="6"/>
  <c r="Q193" i="6"/>
  <c r="O193" i="6"/>
  <c r="J193" i="6"/>
  <c r="S192" i="6"/>
  <c r="Q192" i="6"/>
  <c r="O192" i="6"/>
  <c r="J192" i="6"/>
  <c r="S190" i="6"/>
  <c r="Q190" i="6"/>
  <c r="O190" i="6"/>
  <c r="J190" i="6"/>
  <c r="S189" i="6"/>
  <c r="Q189" i="6"/>
  <c r="O189" i="6"/>
  <c r="J189" i="6"/>
  <c r="S187" i="6"/>
  <c r="Q187" i="6"/>
  <c r="O187" i="6"/>
  <c r="J187" i="6"/>
  <c r="S185" i="6"/>
  <c r="Q185" i="6"/>
  <c r="O185" i="6"/>
  <c r="J185" i="6"/>
  <c r="S183" i="6"/>
  <c r="Q183" i="6"/>
  <c r="O183" i="6"/>
  <c r="J183" i="6"/>
  <c r="S181" i="6"/>
  <c r="Q181" i="6"/>
  <c r="O181" i="6"/>
  <c r="J181" i="6"/>
  <c r="BK179" i="6"/>
  <c r="BI179" i="6"/>
  <c r="BH179" i="6"/>
  <c r="BG179" i="6"/>
  <c r="BF179" i="6"/>
  <c r="T179" i="6"/>
  <c r="R179" i="6"/>
  <c r="P179" i="6"/>
  <c r="J179" i="6"/>
  <c r="BE179" i="6" s="1"/>
  <c r="S173" i="6"/>
  <c r="Q173" i="6"/>
  <c r="O173" i="6"/>
  <c r="J173" i="6"/>
  <c r="J170" i="6"/>
  <c r="S168" i="6"/>
  <c r="Q168" i="6"/>
  <c r="O168" i="6"/>
  <c r="J168" i="6"/>
  <c r="S165" i="6"/>
  <c r="Q165" i="6"/>
  <c r="O165" i="6"/>
  <c r="J165" i="6"/>
  <c r="S163" i="6"/>
  <c r="Q163" i="6"/>
  <c r="O163" i="6"/>
  <c r="J163" i="6"/>
  <c r="S158" i="6"/>
  <c r="Q158" i="6"/>
  <c r="O158" i="6"/>
  <c r="J158" i="6"/>
  <c r="S155" i="6"/>
  <c r="Q155" i="6"/>
  <c r="O155" i="6"/>
  <c r="J155" i="6"/>
  <c r="S152" i="6"/>
  <c r="Q152" i="6"/>
  <c r="O152" i="6"/>
  <c r="J152" i="6"/>
  <c r="S149" i="6"/>
  <c r="Q149" i="6"/>
  <c r="O149" i="6"/>
  <c r="J149" i="6"/>
  <c r="S148" i="6"/>
  <c r="Q148" i="6"/>
  <c r="O148" i="6"/>
  <c r="J148" i="6"/>
  <c r="S146" i="6"/>
  <c r="Q146" i="6"/>
  <c r="O146" i="6"/>
  <c r="J146" i="6"/>
  <c r="S144" i="6"/>
  <c r="Q144" i="6"/>
  <c r="O144" i="6"/>
  <c r="J144" i="6"/>
  <c r="S142" i="6"/>
  <c r="Q142" i="6"/>
  <c r="O142" i="6"/>
  <c r="J142" i="6"/>
  <c r="S140" i="6"/>
  <c r="Q140" i="6"/>
  <c r="O140" i="6"/>
  <c r="J140" i="6"/>
  <c r="S139" i="6"/>
  <c r="Q139" i="6"/>
  <c r="O139" i="6"/>
  <c r="J139" i="6"/>
  <c r="S137" i="6"/>
  <c r="Q137" i="6"/>
  <c r="O137" i="6"/>
  <c r="J137" i="6"/>
  <c r="J136" i="6" s="1"/>
  <c r="S134" i="6"/>
  <c r="Q134" i="6"/>
  <c r="O134" i="6"/>
  <c r="J134" i="6"/>
  <c r="S131" i="6"/>
  <c r="Q131" i="6"/>
  <c r="O131" i="6"/>
  <c r="J131" i="6"/>
  <c r="S129" i="6"/>
  <c r="Q129" i="6"/>
  <c r="O129" i="6"/>
  <c r="J129" i="6"/>
  <c r="S124" i="6"/>
  <c r="Q124" i="6"/>
  <c r="O124" i="6"/>
  <c r="J124" i="6"/>
  <c r="S123" i="6"/>
  <c r="Q123" i="6"/>
  <c r="O123" i="6"/>
  <c r="J123" i="6"/>
  <c r="S119" i="6"/>
  <c r="Q119" i="6"/>
  <c r="O119" i="6"/>
  <c r="J119" i="6"/>
  <c r="S118" i="6"/>
  <c r="Q118" i="6"/>
  <c r="O118" i="6"/>
  <c r="J118" i="6"/>
  <c r="S114" i="6"/>
  <c r="Q114" i="6"/>
  <c r="O114" i="6"/>
  <c r="J114" i="6"/>
  <c r="S113" i="6"/>
  <c r="Q113" i="6"/>
  <c r="O113" i="6"/>
  <c r="J113" i="6"/>
  <c r="S110" i="6"/>
  <c r="Q110" i="6"/>
  <c r="O110" i="6"/>
  <c r="J110" i="6"/>
  <c r="S107" i="6"/>
  <c r="Q107" i="6"/>
  <c r="O107" i="6"/>
  <c r="J107" i="6"/>
  <c r="S105" i="6"/>
  <c r="Q105" i="6"/>
  <c r="O105" i="6"/>
  <c r="J105" i="6"/>
  <c r="S103" i="6"/>
  <c r="Q103" i="6"/>
  <c r="O103" i="6"/>
  <c r="J103" i="6"/>
  <c r="S101" i="6"/>
  <c r="Q101" i="6"/>
  <c r="O101" i="6"/>
  <c r="J101" i="6"/>
  <c r="S99" i="6"/>
  <c r="Q99" i="6"/>
  <c r="O99" i="6"/>
  <c r="J99" i="6"/>
  <c r="S97" i="6"/>
  <c r="Q97" i="6"/>
  <c r="O97" i="6"/>
  <c r="J97" i="6"/>
  <c r="S95" i="6"/>
  <c r="Q95" i="6"/>
  <c r="O95" i="6"/>
  <c r="J95" i="6"/>
  <c r="S93" i="6"/>
  <c r="Q93" i="6"/>
  <c r="O93" i="6"/>
  <c r="J93" i="6"/>
  <c r="S91" i="6"/>
  <c r="Q91" i="6"/>
  <c r="O91" i="6"/>
  <c r="J91" i="6"/>
  <c r="S90" i="6"/>
  <c r="Q90" i="6"/>
  <c r="O90" i="6"/>
  <c r="J90" i="6"/>
  <c r="S88" i="6"/>
  <c r="Q88" i="6"/>
  <c r="O88" i="6"/>
  <c r="J88" i="6"/>
  <c r="S85" i="6"/>
  <c r="Q85" i="6"/>
  <c r="O85" i="6"/>
  <c r="J85" i="6"/>
  <c r="J79" i="6"/>
  <c r="J78" i="6"/>
  <c r="F78" i="6"/>
  <c r="F76" i="6"/>
  <c r="E74" i="6"/>
  <c r="J55" i="6"/>
  <c r="J54" i="6"/>
  <c r="F52" i="6"/>
  <c r="E50" i="6"/>
  <c r="J37" i="6"/>
  <c r="F37" i="6"/>
  <c r="J36" i="6"/>
  <c r="F36" i="6"/>
  <c r="J35" i="6"/>
  <c r="F35" i="6"/>
  <c r="F34" i="6"/>
  <c r="F33" i="6"/>
  <c r="J18" i="6"/>
  <c r="E18" i="6"/>
  <c r="F55" i="6" s="1"/>
  <c r="J17" i="6"/>
  <c r="J12" i="6"/>
  <c r="J76" i="6" s="1"/>
  <c r="E7" i="6"/>
  <c r="E72" i="6" s="1"/>
  <c r="BK162" i="2"/>
  <c r="BI162" i="2"/>
  <c r="BH162" i="2"/>
  <c r="BG162" i="2"/>
  <c r="BF162" i="2"/>
  <c r="T162" i="2"/>
  <c r="R162" i="2"/>
  <c r="P162" i="2"/>
  <c r="J162" i="2"/>
  <c r="BE162" i="2" s="1"/>
  <c r="J172" i="6" l="1"/>
  <c r="J83" i="6"/>
  <c r="J60" i="6" s="1"/>
  <c r="BE183" i="2"/>
  <c r="J168" i="2"/>
  <c r="J62" i="6"/>
  <c r="O172" i="6"/>
  <c r="O136" i="6"/>
  <c r="S83" i="6"/>
  <c r="J61" i="6"/>
  <c r="O83" i="6"/>
  <c r="O82" i="6" s="1"/>
  <c r="E48" i="6"/>
  <c r="S172" i="6"/>
  <c r="F79" i="6"/>
  <c r="Q83" i="6"/>
  <c r="J52" i="6"/>
  <c r="Q172" i="6"/>
  <c r="Q136" i="6"/>
  <c r="S136" i="6"/>
  <c r="J61" i="2" l="1"/>
  <c r="J82" i="6"/>
  <c r="J30" i="6" s="1"/>
  <c r="S82" i="6"/>
  <c r="Q82" i="6"/>
  <c r="J59" i="6" l="1"/>
  <c r="AG57" i="1" s="1"/>
  <c r="J33" i="6"/>
  <c r="J39" i="6" s="1"/>
  <c r="AN57" i="1" l="1"/>
  <c r="J160" i="2"/>
  <c r="J158" i="2"/>
  <c r="BK131" i="2" l="1"/>
  <c r="BI131" i="2"/>
  <c r="BH131" i="2"/>
  <c r="BG131" i="2"/>
  <c r="BF131" i="2"/>
  <c r="T131" i="2"/>
  <c r="R131" i="2"/>
  <c r="P131" i="2"/>
  <c r="J131" i="2"/>
  <c r="BE131" i="2" s="1"/>
  <c r="BK129" i="2"/>
  <c r="BI129" i="2"/>
  <c r="BH129" i="2"/>
  <c r="BG129" i="2"/>
  <c r="BF129" i="2"/>
  <c r="T129" i="2"/>
  <c r="R129" i="2"/>
  <c r="P129" i="2"/>
  <c r="J129" i="2"/>
  <c r="BE129" i="2" s="1"/>
  <c r="BJ152" i="2"/>
  <c r="BH152" i="2"/>
  <c r="BG152" i="2"/>
  <c r="BF152" i="2"/>
  <c r="BE152" i="2"/>
  <c r="T152" i="2"/>
  <c r="R152" i="2"/>
  <c r="P152" i="2"/>
  <c r="J152" i="2"/>
  <c r="BD152" i="2" s="1"/>
  <c r="BJ150" i="2"/>
  <c r="BH150" i="2"/>
  <c r="BG150" i="2"/>
  <c r="BF150" i="2"/>
  <c r="BE150" i="2"/>
  <c r="T150" i="2"/>
  <c r="R150" i="2"/>
  <c r="P150" i="2"/>
  <c r="J150" i="2"/>
  <c r="BD150" i="2" s="1"/>
  <c r="BK145" i="2"/>
  <c r="BI145" i="2"/>
  <c r="BH145" i="2"/>
  <c r="BG145" i="2"/>
  <c r="BF145" i="2"/>
  <c r="T145" i="2"/>
  <c r="R145" i="2"/>
  <c r="P145" i="2"/>
  <c r="J145" i="2"/>
  <c r="BE145" i="2" s="1"/>
  <c r="BK142" i="2"/>
  <c r="BI142" i="2"/>
  <c r="BH142" i="2"/>
  <c r="BG142" i="2"/>
  <c r="BF142" i="2"/>
  <c r="T142" i="2"/>
  <c r="R142" i="2"/>
  <c r="P142" i="2"/>
  <c r="J142" i="2"/>
  <c r="BE142" i="2" s="1"/>
  <c r="BK126" i="2"/>
  <c r="BI126" i="2"/>
  <c r="BH126" i="2"/>
  <c r="BG126" i="2"/>
  <c r="BF126" i="2"/>
  <c r="T126" i="2"/>
  <c r="R126" i="2"/>
  <c r="P126" i="2"/>
  <c r="J126" i="2"/>
  <c r="BE126" i="2" s="1"/>
  <c r="BK133" i="2"/>
  <c r="BI133" i="2"/>
  <c r="BH133" i="2"/>
  <c r="BG133" i="2"/>
  <c r="BF133" i="2"/>
  <c r="T133" i="2"/>
  <c r="R133" i="2"/>
  <c r="P133" i="2"/>
  <c r="J133" i="2"/>
  <c r="BE133" i="2" s="1"/>
  <c r="BK119" i="2"/>
  <c r="BI119" i="2"/>
  <c r="BH119" i="2"/>
  <c r="BG119" i="2"/>
  <c r="BF119" i="2"/>
  <c r="T119" i="2"/>
  <c r="R119" i="2"/>
  <c r="P119" i="2"/>
  <c r="J119" i="2"/>
  <c r="BE119" i="2" s="1"/>
  <c r="BK116" i="2"/>
  <c r="BI116" i="2"/>
  <c r="BH116" i="2"/>
  <c r="BG116" i="2"/>
  <c r="BF116" i="2"/>
  <c r="T116" i="2"/>
  <c r="R116" i="2"/>
  <c r="P116" i="2"/>
  <c r="J116" i="2"/>
  <c r="J111" i="2"/>
  <c r="J107" i="2"/>
  <c r="J105" i="2"/>
  <c r="J103" i="2"/>
  <c r="J101" i="2"/>
  <c r="J99" i="2"/>
  <c r="J97" i="2"/>
  <c r="J95" i="2"/>
  <c r="J93" i="2"/>
  <c r="J91" i="2"/>
  <c r="J89" i="2"/>
  <c r="J87" i="2"/>
  <c r="J85" i="2"/>
  <c r="BE116" i="2" l="1"/>
  <c r="BJ106" i="5"/>
  <c r="BH106" i="5"/>
  <c r="BG106" i="5"/>
  <c r="BF106" i="5"/>
  <c r="BE106" i="5"/>
  <c r="S106" i="5"/>
  <c r="Q106" i="5"/>
  <c r="O106" i="5"/>
  <c r="J106" i="5"/>
  <c r="BD106" i="5" s="1"/>
  <c r="J82" i="5"/>
  <c r="BD59" i="1"/>
  <c r="E7" i="5"/>
  <c r="E48" i="5" s="1"/>
  <c r="BJ104" i="5"/>
  <c r="BH104" i="5"/>
  <c r="BG104" i="5"/>
  <c r="BF104" i="5"/>
  <c r="BE104" i="5"/>
  <c r="S104" i="5"/>
  <c r="Q104" i="5"/>
  <c r="O104" i="5"/>
  <c r="J104" i="5"/>
  <c r="BD104" i="5" s="1"/>
  <c r="BJ102" i="5"/>
  <c r="BH102" i="5"/>
  <c r="BG102" i="5"/>
  <c r="BF102" i="5"/>
  <c r="BE102" i="5"/>
  <c r="S102" i="5"/>
  <c r="Q102" i="5"/>
  <c r="O102" i="5"/>
  <c r="J102" i="5"/>
  <c r="BD102" i="5" s="1"/>
  <c r="BJ100" i="5"/>
  <c r="BH100" i="5"/>
  <c r="BG100" i="5"/>
  <c r="BF100" i="5"/>
  <c r="BE100" i="5"/>
  <c r="S100" i="5"/>
  <c r="Q100" i="5"/>
  <c r="O100" i="5"/>
  <c r="J100" i="5"/>
  <c r="BD100" i="5" s="1"/>
  <c r="BJ98" i="5"/>
  <c r="BH98" i="5"/>
  <c r="BG98" i="5"/>
  <c r="BF98" i="5"/>
  <c r="BE98" i="5"/>
  <c r="S98" i="5"/>
  <c r="Q98" i="5"/>
  <c r="O98" i="5"/>
  <c r="J98" i="5"/>
  <c r="BD98" i="5" s="1"/>
  <c r="BJ96" i="5"/>
  <c r="BH96" i="5"/>
  <c r="BG96" i="5"/>
  <c r="BF96" i="5"/>
  <c r="BE96" i="5"/>
  <c r="S96" i="5"/>
  <c r="Q96" i="5"/>
  <c r="O96" i="5"/>
  <c r="J96" i="5"/>
  <c r="BD96" i="5" s="1"/>
  <c r="BJ94" i="5"/>
  <c r="BH94" i="5"/>
  <c r="BG94" i="5"/>
  <c r="BF94" i="5"/>
  <c r="BE94" i="5"/>
  <c r="S94" i="5"/>
  <c r="Q94" i="5"/>
  <c r="O94" i="5"/>
  <c r="J94" i="5"/>
  <c r="BD94" i="5" s="1"/>
  <c r="BJ92" i="5"/>
  <c r="BH92" i="5"/>
  <c r="BG92" i="5"/>
  <c r="BF92" i="5"/>
  <c r="BE92" i="5"/>
  <c r="S92" i="5"/>
  <c r="Q92" i="5"/>
  <c r="O92" i="5"/>
  <c r="J92" i="5"/>
  <c r="BD92" i="5" s="1"/>
  <c r="BJ90" i="5"/>
  <c r="BH90" i="5"/>
  <c r="BG90" i="5"/>
  <c r="BF90" i="5"/>
  <c r="BE90" i="5"/>
  <c r="S90" i="5"/>
  <c r="Q90" i="5"/>
  <c r="O90" i="5"/>
  <c r="J90" i="5"/>
  <c r="BD90" i="5" s="1"/>
  <c r="BJ88" i="5"/>
  <c r="BH88" i="5"/>
  <c r="BG88" i="5"/>
  <c r="BF88" i="5"/>
  <c r="BE88" i="5"/>
  <c r="S88" i="5"/>
  <c r="Q88" i="5"/>
  <c r="O88" i="5"/>
  <c r="J88" i="5"/>
  <c r="BD88" i="5" s="1"/>
  <c r="BJ86" i="5"/>
  <c r="BH86" i="5"/>
  <c r="BG86" i="5"/>
  <c r="BF86" i="5"/>
  <c r="BE86" i="5"/>
  <c r="S86" i="5"/>
  <c r="Q86" i="5"/>
  <c r="O86" i="5"/>
  <c r="J86" i="5"/>
  <c r="BD86" i="5" s="1"/>
  <c r="BJ84" i="5"/>
  <c r="BH84" i="5"/>
  <c r="BG84" i="5"/>
  <c r="BF84" i="5"/>
  <c r="BE84" i="5"/>
  <c r="S84" i="5"/>
  <c r="Q84" i="5"/>
  <c r="O84" i="5"/>
  <c r="J84" i="5"/>
  <c r="BD84" i="5" s="1"/>
  <c r="BJ82" i="5"/>
  <c r="BH82" i="5"/>
  <c r="BG82" i="5"/>
  <c r="BF82" i="5"/>
  <c r="BE82" i="5"/>
  <c r="S82" i="5"/>
  <c r="Q82" i="5"/>
  <c r="O82" i="5"/>
  <c r="J77" i="5"/>
  <c r="J76" i="5"/>
  <c r="F76" i="5"/>
  <c r="J74" i="5"/>
  <c r="F74" i="5"/>
  <c r="E72" i="5"/>
  <c r="J55" i="5"/>
  <c r="J54" i="5"/>
  <c r="F54" i="5"/>
  <c r="F52" i="5"/>
  <c r="E50" i="5"/>
  <c r="J37" i="5"/>
  <c r="J36" i="5"/>
  <c r="J35" i="5"/>
  <c r="J18" i="5"/>
  <c r="E18" i="5"/>
  <c r="F55" i="5" s="1"/>
  <c r="J17" i="5"/>
  <c r="J52" i="5"/>
  <c r="BD82" i="5" l="1"/>
  <c r="J81" i="5"/>
  <c r="J80" i="5" s="1"/>
  <c r="AG59" i="1" s="1"/>
  <c r="AN59" i="1" s="1"/>
  <c r="E70" i="5"/>
  <c r="O81" i="5"/>
  <c r="O80" i="5" s="1"/>
  <c r="Q81" i="5"/>
  <c r="Q80" i="5" s="1"/>
  <c r="F36" i="5"/>
  <c r="S81" i="5"/>
  <c r="S80" i="5" s="1"/>
  <c r="F34" i="5"/>
  <c r="F35" i="5"/>
  <c r="F37" i="5"/>
  <c r="BJ81" i="5"/>
  <c r="J60" i="5" s="1"/>
  <c r="F33" i="5"/>
  <c r="F77" i="5"/>
  <c r="BJ80" i="5" l="1"/>
  <c r="J30" i="5"/>
  <c r="J59" i="5"/>
  <c r="J33" i="5" l="1"/>
  <c r="J39" i="5" s="1"/>
  <c r="S98" i="4"/>
  <c r="Q98" i="4"/>
  <c r="O98" i="4"/>
  <c r="J98" i="4"/>
  <c r="J106" i="4"/>
  <c r="BK113" i="2" l="1"/>
  <c r="BI113" i="2"/>
  <c r="BH113" i="2"/>
  <c r="BG113" i="2"/>
  <c r="BF113" i="2"/>
  <c r="T113" i="2"/>
  <c r="R113" i="2"/>
  <c r="P113" i="2"/>
  <c r="J113" i="2"/>
  <c r="BE113" i="2" l="1"/>
  <c r="S115" i="4"/>
  <c r="Q115" i="4"/>
  <c r="O115" i="4"/>
  <c r="J115" i="4"/>
  <c r="S114" i="4"/>
  <c r="Q114" i="4"/>
  <c r="O114" i="4"/>
  <c r="J114" i="4"/>
  <c r="S113" i="4"/>
  <c r="Q113" i="4"/>
  <c r="O113" i="4"/>
  <c r="J113" i="4"/>
  <c r="S112" i="4"/>
  <c r="Q112" i="4"/>
  <c r="O112" i="4"/>
  <c r="J112" i="4"/>
  <c r="BJ156" i="2"/>
  <c r="BH156" i="2"/>
  <c r="BG156" i="2"/>
  <c r="BF156" i="2"/>
  <c r="BE156" i="2"/>
  <c r="T156" i="2"/>
  <c r="R156" i="2"/>
  <c r="P156" i="2"/>
  <c r="J156" i="2"/>
  <c r="BD156" i="2" s="1"/>
  <c r="BJ148" i="2"/>
  <c r="BH148" i="2"/>
  <c r="BG148" i="2"/>
  <c r="BF148" i="2"/>
  <c r="BE148" i="2"/>
  <c r="T148" i="2"/>
  <c r="R148" i="2"/>
  <c r="P148" i="2"/>
  <c r="J148" i="2"/>
  <c r="BD148" i="2" s="1"/>
  <c r="BJ138" i="2"/>
  <c r="BH138" i="2"/>
  <c r="BG138" i="2"/>
  <c r="BF138" i="2"/>
  <c r="BE138" i="2"/>
  <c r="T138" i="2"/>
  <c r="R138" i="2"/>
  <c r="P138" i="2"/>
  <c r="J138" i="2"/>
  <c r="BD138" i="2" s="1"/>
  <c r="BJ136" i="2"/>
  <c r="BH136" i="2"/>
  <c r="BG136" i="2"/>
  <c r="BF136" i="2"/>
  <c r="BE136" i="2"/>
  <c r="T136" i="2"/>
  <c r="R136" i="2"/>
  <c r="P136" i="2"/>
  <c r="J136" i="2"/>
  <c r="BD136" i="2" s="1"/>
  <c r="BJ124" i="2"/>
  <c r="BH124" i="2"/>
  <c r="BG124" i="2"/>
  <c r="BF124" i="2"/>
  <c r="BE124" i="2"/>
  <c r="T124" i="2"/>
  <c r="R124" i="2"/>
  <c r="P124" i="2"/>
  <c r="J124" i="2"/>
  <c r="BD124" i="2" s="1"/>
  <c r="BJ122" i="2" l="1"/>
  <c r="BH122" i="2"/>
  <c r="BG122" i="2"/>
  <c r="BF122" i="2"/>
  <c r="BE122" i="2"/>
  <c r="T122" i="2"/>
  <c r="R122" i="2"/>
  <c r="P122" i="2"/>
  <c r="J122" i="2"/>
  <c r="J115" i="2" s="1"/>
  <c r="BJ115" i="2"/>
  <c r="T115" i="2"/>
  <c r="R115" i="2"/>
  <c r="P115" i="2"/>
  <c r="BD122" i="2" l="1"/>
  <c r="J60" i="2" l="1"/>
  <c r="BJ82" i="2"/>
  <c r="BH82" i="2"/>
  <c r="BG82" i="2"/>
  <c r="BF82" i="2"/>
  <c r="BE82" i="2"/>
  <c r="T82" i="2"/>
  <c r="R82" i="2"/>
  <c r="P82" i="2"/>
  <c r="BD82" i="2" l="1"/>
  <c r="P81" i="2"/>
  <c r="P80" i="2" s="1"/>
  <c r="R81" i="2"/>
  <c r="R80" i="2" s="1"/>
  <c r="T81" i="2"/>
  <c r="T80" i="2" s="1"/>
  <c r="AZ55" i="1" l="1"/>
  <c r="AV55" i="1"/>
  <c r="AU55" i="1"/>
  <c r="S148" i="4"/>
  <c r="Q148" i="4"/>
  <c r="O148" i="4"/>
  <c r="J148" i="4"/>
  <c r="J117" i="4" s="1"/>
  <c r="S111" i="4"/>
  <c r="Q111" i="4"/>
  <c r="O111" i="4"/>
  <c r="J111" i="4"/>
  <c r="J110" i="4"/>
  <c r="J107" i="4"/>
  <c r="J105" i="4"/>
  <c r="J103" i="4"/>
  <c r="J100" i="4"/>
  <c r="S91" i="4"/>
  <c r="Q91" i="4"/>
  <c r="O91" i="4"/>
  <c r="J91" i="4"/>
  <c r="S89" i="4"/>
  <c r="Q89" i="4"/>
  <c r="O89" i="4"/>
  <c r="J89" i="4"/>
  <c r="S84" i="4"/>
  <c r="Q84" i="4"/>
  <c r="O84" i="4"/>
  <c r="J84" i="4"/>
  <c r="F37" i="4"/>
  <c r="J79" i="4"/>
  <c r="J78" i="4"/>
  <c r="F78" i="4"/>
  <c r="F76" i="4"/>
  <c r="E74" i="4"/>
  <c r="J55" i="4"/>
  <c r="J54" i="4"/>
  <c r="F52" i="4"/>
  <c r="E50" i="4"/>
  <c r="J37" i="4"/>
  <c r="J36" i="4"/>
  <c r="J35" i="4"/>
  <c r="J18" i="4"/>
  <c r="E18" i="4"/>
  <c r="F55" i="4" s="1"/>
  <c r="J17" i="4"/>
  <c r="J12" i="4"/>
  <c r="J76" i="4" s="1"/>
  <c r="E7" i="4"/>
  <c r="E72" i="4" s="1"/>
  <c r="J83" i="4" l="1"/>
  <c r="J82" i="4"/>
  <c r="J59" i="4" s="1"/>
  <c r="F36" i="4"/>
  <c r="Q83" i="4"/>
  <c r="O172" i="4"/>
  <c r="O117" i="4" s="1"/>
  <c r="F35" i="4"/>
  <c r="Q172" i="4"/>
  <c r="Q117" i="4" s="1"/>
  <c r="O83" i="4"/>
  <c r="S83" i="4"/>
  <c r="F79" i="4"/>
  <c r="E48" i="4"/>
  <c r="F34" i="4"/>
  <c r="J52" i="4"/>
  <c r="BK172" i="3"/>
  <c r="BI172" i="3"/>
  <c r="BH172" i="3"/>
  <c r="BG172" i="3"/>
  <c r="BF172" i="3"/>
  <c r="T172" i="3"/>
  <c r="R172" i="3"/>
  <c r="P172" i="3"/>
  <c r="J172" i="3"/>
  <c r="BE172" i="3" s="1"/>
  <c r="BK170" i="3"/>
  <c r="BI170" i="3"/>
  <c r="BH170" i="3"/>
  <c r="BG170" i="3"/>
  <c r="BF170" i="3"/>
  <c r="T170" i="3"/>
  <c r="R170" i="3"/>
  <c r="P170" i="3"/>
  <c r="J170" i="3"/>
  <c r="BE170" i="3" s="1"/>
  <c r="H169" i="3"/>
  <c r="H161" i="3" s="1"/>
  <c r="BI161" i="3"/>
  <c r="BH161" i="3"/>
  <c r="BG161" i="3"/>
  <c r="BF161" i="3"/>
  <c r="J60" i="4" l="1"/>
  <c r="S172" i="4"/>
  <c r="S117" i="4" s="1"/>
  <c r="S82" i="4" s="1"/>
  <c r="O82" i="4"/>
  <c r="Q82" i="4"/>
  <c r="F33" i="4"/>
  <c r="R161" i="3"/>
  <c r="P161" i="3"/>
  <c r="J161" i="3"/>
  <c r="BE161" i="3" s="1"/>
  <c r="BK161" i="3"/>
  <c r="T161" i="3"/>
  <c r="F76" i="2"/>
  <c r="BK116" i="3"/>
  <c r="BI116" i="3"/>
  <c r="BH116" i="3"/>
  <c r="BG116" i="3"/>
  <c r="BF116" i="3"/>
  <c r="T116" i="3"/>
  <c r="R116" i="3"/>
  <c r="P116" i="3"/>
  <c r="J116" i="3"/>
  <c r="BE116" i="3" s="1"/>
  <c r="BK111" i="3"/>
  <c r="BI111" i="3"/>
  <c r="BH111" i="3"/>
  <c r="BG111" i="3"/>
  <c r="BF111" i="3"/>
  <c r="T111" i="3"/>
  <c r="R111" i="3"/>
  <c r="P111" i="3"/>
  <c r="J111" i="3"/>
  <c r="BE111" i="3" s="1"/>
  <c r="BF119" i="3"/>
  <c r="BG119" i="3"/>
  <c r="BH119" i="3"/>
  <c r="BI119" i="3"/>
  <c r="BK107" i="3"/>
  <c r="BI107" i="3"/>
  <c r="BH107" i="3"/>
  <c r="BG107" i="3"/>
  <c r="BF107" i="3"/>
  <c r="T107" i="3"/>
  <c r="R107" i="3"/>
  <c r="P107" i="3"/>
  <c r="J107" i="3"/>
  <c r="BE107" i="3" s="1"/>
  <c r="J84" i="2"/>
  <c r="J81" i="2" s="1"/>
  <c r="J80" i="2" s="1"/>
  <c r="J29" i="2" s="1"/>
  <c r="J61" i="4" l="1"/>
  <c r="AG56" i="1" l="1"/>
  <c r="J30" i="4" l="1"/>
  <c r="J33" i="4" s="1"/>
  <c r="J39" i="4" s="1"/>
  <c r="BK141" i="3"/>
  <c r="BI141" i="3"/>
  <c r="BH141" i="3"/>
  <c r="BG141" i="3"/>
  <c r="BF141" i="3"/>
  <c r="T141" i="3"/>
  <c r="R141" i="3"/>
  <c r="P141" i="3"/>
  <c r="J141" i="3"/>
  <c r="BE141" i="3" s="1"/>
  <c r="H131" i="3"/>
  <c r="H119" i="3" s="1"/>
  <c r="R119" i="3" l="1"/>
  <c r="BK119" i="3"/>
  <c r="J119" i="3"/>
  <c r="BE119" i="3" s="1"/>
  <c r="P119" i="3"/>
  <c r="T119" i="3"/>
  <c r="J39" i="3" l="1"/>
  <c r="AY59" i="1" s="1"/>
  <c r="J38" i="3"/>
  <c r="J37" i="3"/>
  <c r="BI158" i="3"/>
  <c r="BH158" i="3"/>
  <c r="BG158" i="3"/>
  <c r="BF158" i="3"/>
  <c r="T158" i="3"/>
  <c r="R158" i="3"/>
  <c r="P158" i="3"/>
  <c r="BI155" i="3"/>
  <c r="BH155" i="3"/>
  <c r="BG155" i="3"/>
  <c r="BF155" i="3"/>
  <c r="T155" i="3"/>
  <c r="R155" i="3"/>
  <c r="P155" i="3"/>
  <c r="BI150" i="3"/>
  <c r="BH150" i="3"/>
  <c r="BG150" i="3"/>
  <c r="BF150" i="3"/>
  <c r="T150" i="3"/>
  <c r="R150" i="3"/>
  <c r="P150" i="3"/>
  <c r="BI144" i="3"/>
  <c r="BH144" i="3"/>
  <c r="BG144" i="3"/>
  <c r="BF144" i="3"/>
  <c r="T144" i="3"/>
  <c r="R144" i="3"/>
  <c r="P144" i="3"/>
  <c r="BI140" i="3"/>
  <c r="BH140" i="3"/>
  <c r="BG140" i="3"/>
  <c r="BF140" i="3"/>
  <c r="T140" i="3"/>
  <c r="R140" i="3"/>
  <c r="P140" i="3"/>
  <c r="BI137" i="3"/>
  <c r="BH137" i="3"/>
  <c r="BG137" i="3"/>
  <c r="BF137" i="3"/>
  <c r="T137" i="3"/>
  <c r="R137" i="3"/>
  <c r="P137" i="3"/>
  <c r="BI134" i="3"/>
  <c r="BH134" i="3"/>
  <c r="BG134" i="3"/>
  <c r="BF134" i="3"/>
  <c r="T134" i="3"/>
  <c r="R134" i="3"/>
  <c r="P134" i="3"/>
  <c r="BI132" i="3"/>
  <c r="BH132" i="3"/>
  <c r="BG132" i="3"/>
  <c r="BF132" i="3"/>
  <c r="T132" i="3"/>
  <c r="R132" i="3"/>
  <c r="P132" i="3"/>
  <c r="BI102" i="3"/>
  <c r="BH102" i="3"/>
  <c r="BG102" i="3"/>
  <c r="BF102" i="3"/>
  <c r="T102" i="3"/>
  <c r="R102" i="3"/>
  <c r="P102" i="3"/>
  <c r="BI95" i="3"/>
  <c r="BH95" i="3"/>
  <c r="BG95" i="3"/>
  <c r="BF95" i="3"/>
  <c r="T95" i="3"/>
  <c r="R95" i="3"/>
  <c r="P95" i="3"/>
  <c r="BI93" i="3"/>
  <c r="BH93" i="3"/>
  <c r="BG93" i="3"/>
  <c r="BF93" i="3"/>
  <c r="T93" i="3"/>
  <c r="R93" i="3"/>
  <c r="P93" i="3"/>
  <c r="BI89" i="3"/>
  <c r="BH89" i="3"/>
  <c r="BG89" i="3"/>
  <c r="BF89" i="3"/>
  <c r="T89" i="3"/>
  <c r="R89" i="3"/>
  <c r="P89" i="3"/>
  <c r="J84" i="3"/>
  <c r="J83" i="3"/>
  <c r="F83" i="3"/>
  <c r="F81" i="3"/>
  <c r="E79" i="3"/>
  <c r="J59" i="3"/>
  <c r="J58" i="3"/>
  <c r="F58" i="3"/>
  <c r="F56" i="3"/>
  <c r="E54" i="3"/>
  <c r="J20" i="3"/>
  <c r="E20" i="3"/>
  <c r="F59" i="3" s="1"/>
  <c r="J19" i="3"/>
  <c r="J14" i="3"/>
  <c r="J81" i="3" s="1"/>
  <c r="E7" i="3"/>
  <c r="E50" i="3" s="1"/>
  <c r="J36" i="2"/>
  <c r="J35" i="2"/>
  <c r="AY56" i="1" s="1"/>
  <c r="J34" i="2"/>
  <c r="J77" i="2"/>
  <c r="J76" i="2"/>
  <c r="F74" i="2"/>
  <c r="E72" i="2"/>
  <c r="J54" i="2"/>
  <c r="J53" i="2"/>
  <c r="F53" i="2"/>
  <c r="F51" i="2"/>
  <c r="E49" i="2"/>
  <c r="J17" i="2"/>
  <c r="E17" i="2"/>
  <c r="F77" i="2" s="1"/>
  <c r="J16" i="2"/>
  <c r="J11" i="2"/>
  <c r="J74" i="2" s="1"/>
  <c r="E6" i="2"/>
  <c r="E70" i="2" s="1"/>
  <c r="L50" i="1"/>
  <c r="AM50" i="1"/>
  <c r="AM49" i="1"/>
  <c r="L49" i="1"/>
  <c r="AM47" i="1"/>
  <c r="L47" i="1"/>
  <c r="L45" i="1"/>
  <c r="J132" i="3"/>
  <c r="BK95" i="3"/>
  <c r="J95" i="3"/>
  <c r="BK158" i="3"/>
  <c r="J155" i="3"/>
  <c r="J158" i="3"/>
  <c r="BK137" i="3"/>
  <c r="BK93" i="3"/>
  <c r="BK89" i="3"/>
  <c r="J89" i="3"/>
  <c r="J140" i="3"/>
  <c r="J102" i="3"/>
  <c r="J93" i="3"/>
  <c r="BK144" i="3"/>
  <c r="BK134" i="3"/>
  <c r="J134" i="3"/>
  <c r="BK155" i="3"/>
  <c r="BK150" i="3"/>
  <c r="J150" i="3"/>
  <c r="BK102" i="3"/>
  <c r="BK140" i="3"/>
  <c r="J137" i="3"/>
  <c r="J144" i="3"/>
  <c r="BK132" i="3"/>
  <c r="J143" i="3" l="1"/>
  <c r="J88" i="3"/>
  <c r="J87" i="3" s="1"/>
  <c r="AX58" i="1"/>
  <c r="AW59" i="1"/>
  <c r="AY58" i="1"/>
  <c r="AX59" i="1"/>
  <c r="AX56" i="1"/>
  <c r="AY55" i="1"/>
  <c r="F36" i="2"/>
  <c r="BD56" i="1" s="1"/>
  <c r="R143" i="3"/>
  <c r="BK88" i="3"/>
  <c r="T88" i="3"/>
  <c r="R88" i="3"/>
  <c r="P143" i="3"/>
  <c r="P88" i="3"/>
  <c r="AU59" i="1" s="1"/>
  <c r="T143" i="3"/>
  <c r="BJ81" i="2"/>
  <c r="BK143" i="3"/>
  <c r="E75" i="3"/>
  <c r="F84" i="3"/>
  <c r="J56" i="3"/>
  <c r="BE134" i="3"/>
  <c r="BE158" i="3"/>
  <c r="BE132" i="3"/>
  <c r="BE89" i="3"/>
  <c r="BE155" i="3"/>
  <c r="BE102" i="3"/>
  <c r="BE137" i="3"/>
  <c r="BE140" i="3"/>
  <c r="BE144" i="3"/>
  <c r="BE93" i="3"/>
  <c r="BE95" i="3"/>
  <c r="BE150" i="3"/>
  <c r="F54" i="2"/>
  <c r="J51" i="2"/>
  <c r="E47" i="2"/>
  <c r="F38" i="3"/>
  <c r="BD57" i="1" s="1"/>
  <c r="F35" i="2"/>
  <c r="F37" i="3"/>
  <c r="BC57" i="1" s="1"/>
  <c r="F39" i="3"/>
  <c r="J36" i="3"/>
  <c r="F36" i="3"/>
  <c r="BB57" i="1" s="1"/>
  <c r="AS54" i="1"/>
  <c r="F34" i="2"/>
  <c r="F33" i="2"/>
  <c r="AV59" i="1" l="1"/>
  <c r="AT59" i="1" s="1"/>
  <c r="AX57" i="1"/>
  <c r="BB58" i="1"/>
  <c r="BA59" i="1"/>
  <c r="BD58" i="1"/>
  <c r="BC59" i="1"/>
  <c r="BA58" i="1"/>
  <c r="AZ59" i="1"/>
  <c r="BC58" i="1"/>
  <c r="BB59" i="1"/>
  <c r="J65" i="3"/>
  <c r="AW56" i="1"/>
  <c r="AX55" i="1"/>
  <c r="BA56" i="1"/>
  <c r="BB55" i="1"/>
  <c r="BB56" i="1"/>
  <c r="BC55" i="1"/>
  <c r="BC56" i="1"/>
  <c r="BD55" i="1"/>
  <c r="AW58" i="1"/>
  <c r="J64" i="3"/>
  <c r="J59" i="2"/>
  <c r="P87" i="3"/>
  <c r="AU58" i="1" s="1"/>
  <c r="BD54" i="1"/>
  <c r="W33" i="1" s="1"/>
  <c r="AU56" i="1"/>
  <c r="BJ80" i="2"/>
  <c r="BK87" i="3"/>
  <c r="R87" i="3"/>
  <c r="T87" i="3"/>
  <c r="F35" i="3"/>
  <c r="F32" i="2"/>
  <c r="AZ58" i="1" l="1"/>
  <c r="BA57" i="1"/>
  <c r="AZ56" i="1"/>
  <c r="BA55" i="1"/>
  <c r="J63" i="3"/>
  <c r="J58" i="2"/>
  <c r="AG55" i="1" s="1"/>
  <c r="AU54" i="1"/>
  <c r="BC54" i="1"/>
  <c r="W32" i="1" s="1"/>
  <c r="BA54" i="1"/>
  <c r="J32" i="3"/>
  <c r="BB54" i="1"/>
  <c r="AX54" i="1" s="1"/>
  <c r="AN55" i="1" l="1"/>
  <c r="AG58" i="1"/>
  <c r="AG54" i="1" s="1"/>
  <c r="J35" i="3"/>
  <c r="J32" i="2"/>
  <c r="AN56" i="1"/>
  <c r="AW54" i="1"/>
  <c r="AZ54" i="1"/>
  <c r="W31" i="1"/>
  <c r="AY54" i="1"/>
  <c r="AV58" i="1" l="1"/>
  <c r="AT58" i="1" s="1"/>
  <c r="AW57" i="1"/>
  <c r="AT57" i="1" s="1"/>
  <c r="AV56" i="1"/>
  <c r="AT56" i="1" s="1"/>
  <c r="AW55" i="1"/>
  <c r="AT55" i="1" s="1"/>
  <c r="AN58" i="1"/>
  <c r="AN54" i="1" s="1"/>
  <c r="AK26" i="1"/>
  <c r="AK29" i="1" s="1"/>
  <c r="J41" i="3"/>
  <c r="J38" i="2"/>
  <c r="AV54" i="1"/>
  <c r="AK35" i="1" l="1"/>
  <c r="AT54" i="1"/>
</calcChain>
</file>

<file path=xl/sharedStrings.xml><?xml version="1.0" encoding="utf-8"?>
<sst xmlns="http://schemas.openxmlformats.org/spreadsheetml/2006/main" count="3741" uniqueCount="722">
  <si>
    <t>Export Komplet</t>
  </si>
  <si>
    <t>VZ</t>
  </si>
  <si>
    <t>2.0</t>
  </si>
  <si>
    <t/>
  </si>
  <si>
    <t>False</t>
  </si>
  <si>
    <t>{a7b8c839-1bbb-439b-9e31-c75132d27087}</t>
  </si>
  <si>
    <t>&gt;&gt;  skryté sloupce  &lt;&lt;</t>
  </si>
  <si>
    <t>0,01</t>
  </si>
  <si>
    <t>21</t>
  </si>
  <si>
    <t>12</t>
  </si>
  <si>
    <t>REKAPITULACE STAVBY</t>
  </si>
  <si>
    <t>v ---  níže se nacházejí doplnkové a pomocné údaje k sestavám  --- v</t>
  </si>
  <si>
    <t>0,001</t>
  </si>
  <si>
    <t>Kód:</t>
  </si>
  <si>
    <t>Stavba:</t>
  </si>
  <si>
    <t>KSO:</t>
  </si>
  <si>
    <t>CC-CZ:</t>
  </si>
  <si>
    <t>Místo:</t>
  </si>
  <si>
    <t xml:space="preserve"> </t>
  </si>
  <si>
    <t>Datum:</t>
  </si>
  <si>
    <t>Zadavatel:</t>
  </si>
  <si>
    <t>IČ:</t>
  </si>
  <si>
    <t>DIČ:</t>
  </si>
  <si>
    <t>Zhotovitel:</t>
  </si>
  <si>
    <t>Projektant:</t>
  </si>
  <si>
    <t>Eva Wagnerová</t>
  </si>
  <si>
    <t>True</t>
  </si>
  <si>
    <t>Zpracovatel:</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</si>
  <si>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</si>
  <si>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podminky.urs.cz._x000D_
Rozpočet slouží výhradně a pouze pro výběr zhotovitele. Rozpočet je sestaven na základě vyhlášky č. 169/2016 Sb. Zhotovitel je povinen zkontrolovat rozpočet a doplnit chybějící položky. V opačném případě je zhotovitel povinen upozornit zadavatele na případné nedostatky. Ceny v nabídce musí vycházet nejen z předloženého soupisu výkonů, ale i ze znalosti celého projektu. Prostudování kompletní dokumentace je nutnou podmínkou předložení nabídky. Veškeré konstrukce se dodávají jako plně funkční celek.</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</si>
  <si>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</si>
  <si>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</si>
  <si>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</si>
  <si>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</si>
  <si>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</si>
  <si>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</si>
  <si>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</si>
  <si>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</si>
  <si>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</si>
  <si>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</si>
  <si>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</si>
  <si>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</si>
  <si>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</si>
  <si>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</si>
  <si>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</si>
  <si>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</si>
  <si>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</si>
  <si>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</si>
  <si>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</si>
  <si>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</si>
  <si>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</si>
  <si>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</si>
  <si>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</si>
  <si>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</si>
  <si>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</si>
  <si>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</si>
  <si>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</si>
  <si>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</si>
  <si>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</si>
  <si>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</si>
  <si>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</si>
  <si>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</si>
  <si>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</si>
  <si>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</si>
  <si>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</si>
  <si>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</si>
  <si>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</si>
  <si>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</si>
  <si>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1</t>
  </si>
  <si>
    <t>{93511863-3de3-4eb4-b964-56f74a46c28c}</t>
  </si>
  <si>
    <t>2</t>
  </si>
  <si>
    <t>/</t>
  </si>
  <si>
    <t>Soupis</t>
  </si>
  <si>
    <t>###NOINSERT###</t>
  </si>
  <si>
    <t>Následná péče (5 let)</t>
  </si>
  <si>
    <t>{b50ebd3e-c3f6-4e42-ace6-363d3dddbf2f}</t>
  </si>
  <si>
    <t>ornice_svah_pl</t>
  </si>
  <si>
    <t>6676</t>
  </si>
  <si>
    <t>KRYCÍ LIST SOUPISU PRACÍ</t>
  </si>
  <si>
    <t>tráv_luč_rovina_pl</t>
  </si>
  <si>
    <t>3182</t>
  </si>
  <si>
    <t>tráv_luč_svah_pl</t>
  </si>
  <si>
    <t>4617</t>
  </si>
  <si>
    <t>tráv_such_rovina_pl</t>
  </si>
  <si>
    <t>1095</t>
  </si>
  <si>
    <t>tráv_such_svah_pl</t>
  </si>
  <si>
    <t>1810</t>
  </si>
  <si>
    <t>Objekt:</t>
  </si>
  <si>
    <t>tráv_štěrk_rovina_pl</t>
  </si>
  <si>
    <t>388</t>
  </si>
  <si>
    <t>tráv_štěrk_svah_pl</t>
  </si>
  <si>
    <t>249</t>
  </si>
  <si>
    <t>střecha_zelená_pl</t>
  </si>
  <si>
    <t>4421</t>
  </si>
  <si>
    <t>střecha_násyp_pl</t>
  </si>
  <si>
    <t>130</t>
  </si>
  <si>
    <t>střecha_tráva_pl</t>
  </si>
  <si>
    <t>99</t>
  </si>
  <si>
    <t>kamenice_obj</t>
  </si>
  <si>
    <t>11,4</t>
  </si>
  <si>
    <t>REKAPITULACE ČLENĚNÍ SOUPISU PRACÍ</t>
  </si>
  <si>
    <t>Kód dílu - Popis</t>
  </si>
  <si>
    <t>Cena celkem [CZK]</t>
  </si>
  <si>
    <t>-1</t>
  </si>
  <si>
    <t>A - Příprava území</t>
  </si>
  <si>
    <t>SOUPIS PRACÍ</t>
  </si>
  <si>
    <t>PČ</t>
  </si>
  <si>
    <t>MJ</t>
  </si>
  <si>
    <t>Množství</t>
  </si>
  <si>
    <t>J.cena [CZK]</t>
  </si>
  <si>
    <t>Cenová soustava</t>
  </si>
  <si>
    <t>J. Nh [h]</t>
  </si>
  <si>
    <t>Nh celkem [h]</t>
  </si>
  <si>
    <t>J. hmotnost [t]</t>
  </si>
  <si>
    <t>Hmotnost celkem [t]</t>
  </si>
  <si>
    <t>J. suť [t]</t>
  </si>
  <si>
    <t>Suť Celkem [t]</t>
  </si>
  <si>
    <t>Náklady soupisu celkem</t>
  </si>
  <si>
    <t>A</t>
  </si>
  <si>
    <t>ROZPOCET</t>
  </si>
  <si>
    <t>K</t>
  </si>
  <si>
    <t>4</t>
  </si>
  <si>
    <t>Online PSC</t>
  </si>
  <si>
    <t>VV</t>
  </si>
  <si>
    <t>Součet</t>
  </si>
  <si>
    <t>vlastní</t>
  </si>
  <si>
    <t>kus</t>
  </si>
  <si>
    <t>8</t>
  </si>
  <si>
    <t>m3</t>
  </si>
  <si>
    <t>P</t>
  </si>
  <si>
    <t>997221858</t>
  </si>
  <si>
    <t>Poplatek za uložení stavebního odpadu na recyklační skládce (skládkovné) z rostlinných pletiv zatříděného do Katalogu odpadů pod kódem 02 01 03</t>
  </si>
  <si>
    <t>t</t>
  </si>
  <si>
    <t>https://podminky.urs.cz/item/CS_URS_2024_02/997221858</t>
  </si>
  <si>
    <t>185804311</t>
  </si>
  <si>
    <t>Zalití rostlin vodou plochy záhonů jednotlivě do 20 m2</t>
  </si>
  <si>
    <t>https://podminky.urs.cz/item/CS_URS_2024_02/185804311</t>
  </si>
  <si>
    <t>Poznámka k položce:_x000D_
nutno zohlednit, že se jedná o postupnou zálivku</t>
  </si>
  <si>
    <t>185851121</t>
  </si>
  <si>
    <t>Dovoz vody pro zálivku rostlin na vzdálenost do 1000 m</t>
  </si>
  <si>
    <t>https://podminky.urs.cz/item/CS_URS_2024_02/185851121</t>
  </si>
  <si>
    <t>185851129</t>
  </si>
  <si>
    <t>Dovoz vody pro zálivku rostlin Příplatek k ceně za každých dalších i započatých 1000 m</t>
  </si>
  <si>
    <t>https://podminky.urs.cz/item/CS_URS_2024_02/185851129</t>
  </si>
  <si>
    <t>Poznámka k položce:_x000D_
předpoklad - bude doložena skutečnost</t>
  </si>
  <si>
    <t>m2</t>
  </si>
  <si>
    <t>M</t>
  </si>
  <si>
    <t>zeolit fr. 2/4</t>
  </si>
  <si>
    <t>kg</t>
  </si>
  <si>
    <t>998231411</t>
  </si>
  <si>
    <t>Přesun hmot pro sadovnické a krajinářské úpravy ručně (bez užití mechanizace) dopravní vzdálenost do 100 m</t>
  </si>
  <si>
    <t>https://podminky.urs.cz/item/CS_URS_2024_02/998231411</t>
  </si>
  <si>
    <t>B</t>
  </si>
  <si>
    <t>https://podminky.urs.cz/item/CS_URS_2024_02/119005155</t>
  </si>
  <si>
    <t>10321100R</t>
  </si>
  <si>
    <t>půdotvorný substrát pro stromy</t>
  </si>
  <si>
    <t>https://podminky.urs.cz/item/CS_URS_2024_02/183101121</t>
  </si>
  <si>
    <t>184102113</t>
  </si>
  <si>
    <t>Výsadba dřeviny s balem do předem vyhloubené jamky se zalitím v rovině nebo na svahu do 1:5, při průměru balu přes 300 do 400 mm</t>
  </si>
  <si>
    <t>ks</t>
  </si>
  <si>
    <t>185802114</t>
  </si>
  <si>
    <t>Hnojení půdy nebo trávníku v rovině nebo na svahu do 1:5 umělým hnojivem s rozdělením k jednotlivým rostlinám</t>
  </si>
  <si>
    <t>https://podminky.urs.cz/item/CS_URS_2024_02/185802114</t>
  </si>
  <si>
    <t>251911R1</t>
  </si>
  <si>
    <t>hnojivé tablety</t>
  </si>
  <si>
    <t>Hnojivé tablety (p * hm)</t>
  </si>
  <si>
    <t>184215133</t>
  </si>
  <si>
    <t>Ukotvení dřeviny kůly v rovině nebo na svahu do 1:5 třemi kůly, délky přes 2 do 3 m</t>
  </si>
  <si>
    <t>https://podminky.urs.cz/item/CS_URS_2024_02/184215133</t>
  </si>
  <si>
    <t>60591257</t>
  </si>
  <si>
    <t>kůl vyvazovací dřevěný impregnovaný D 8cm dl 3m</t>
  </si>
  <si>
    <t>6059125R</t>
  </si>
  <si>
    <t>kůl vyvazovací dřevěný impregnovaný D 8cm dl 3m - půlený</t>
  </si>
  <si>
    <t>184215412</t>
  </si>
  <si>
    <t>Zhotovení závlahové mísy u solitérních dřevin v rovině nebo na svahu do 1:5, o průměru mísy přes 0,5 do 1 m</t>
  </si>
  <si>
    <t>https://podminky.urs.cz/item/CS_URS_2024_02/184215412</t>
  </si>
  <si>
    <t>Poznámka k položce:_x000D_
bude použita přebytečná vykopaná zemina</t>
  </si>
  <si>
    <t>184852322R</t>
  </si>
  <si>
    <t>Komparativní řez stromů</t>
  </si>
  <si>
    <t>184501141</t>
  </si>
  <si>
    <t>Zhotovení obalu kmene z rákosové nebo kokosové rohože v rovině nebo na svahu do 1:5</t>
  </si>
  <si>
    <t>https://podminky.urs.cz/item/CS_URS_2024_02/184501141</t>
  </si>
  <si>
    <t>Stromy - obalení (dl * š * p)</t>
  </si>
  <si>
    <t>61894002</t>
  </si>
  <si>
    <t>184911421</t>
  </si>
  <si>
    <t>Mulčování vysazených rostlin mulčovací kůrou, tl. do 100 mm v rovině nebo na svahu do 1:5</t>
  </si>
  <si>
    <t>https://podminky.urs.cz/item/CS_URS_2024_02/184911421</t>
  </si>
  <si>
    <t>Mulčování - štěpka (pl * p)</t>
  </si>
  <si>
    <t>103911R1</t>
  </si>
  <si>
    <t>jemná štěpka</t>
  </si>
  <si>
    <t>Poznámka k položce:_x000D_
nákup a dovoz nebo použití z předchozích činností - ocenit dle uvážení</t>
  </si>
  <si>
    <t>183403153</t>
  </si>
  <si>
    <t>Obdělání půdy hrabáním v rovině nebo na svahu do 1:5</t>
  </si>
  <si>
    <t>183403161</t>
  </si>
  <si>
    <t>Obdělání půdy válením v rovině nebo na svahu do 1:5</t>
  </si>
  <si>
    <t>119005153</t>
  </si>
  <si>
    <t>https://podminky.urs.cz/item/CS_URS_2024_02/119005153</t>
  </si>
  <si>
    <t>183101113</t>
  </si>
  <si>
    <t>https://podminky.urs.cz/item/CS_URS_2024_02/183101113</t>
  </si>
  <si>
    <t>https://podminky.urs.cz/item/CS_URS_2024_02/184102211</t>
  </si>
  <si>
    <t>Zálivka rostlin (obj * p)</t>
  </si>
  <si>
    <t>Soupis:</t>
  </si>
  <si>
    <t>NP-S - Následná péče - stromy (5 let)</t>
  </si>
  <si>
    <t>NP-S</t>
  </si>
  <si>
    <t>Znovuuvázání dřeviny jedním úvazkem ke stávajícímu kůlu</t>
  </si>
  <si>
    <t>1049356660</t>
  </si>
  <si>
    <t>https://podminky.urs.cz/item/CS_URS_2024_02/184911111</t>
  </si>
  <si>
    <t>1845011R1</t>
  </si>
  <si>
    <t>Kontrola obalu kmene z rákosové nebo kokosové rohože</t>
  </si>
  <si>
    <t>-943560891</t>
  </si>
  <si>
    <t>Stromy - odstranění chráničky</t>
  </si>
  <si>
    <t>185804513</t>
  </si>
  <si>
    <t>Odplevelení výsadeb v rovině nebo na svahu do 1:5 dřevin solitérních</t>
  </si>
  <si>
    <t>1149476656</t>
  </si>
  <si>
    <t>https://podminky.urs.cz/item/CS_URS_2024_02/185804513</t>
  </si>
  <si>
    <t>Stromy - vypletí závlahové mísy (pl * p)</t>
  </si>
  <si>
    <t>1-2 rok 3x ročně</t>
  </si>
  <si>
    <t>3-5.rok 2x ročně</t>
  </si>
  <si>
    <t>Odstranění výmladků stromu ručně, na bázi, výšky do 2 m, průměru kmene do 0,2 m</t>
  </si>
  <si>
    <t>2120232323</t>
  </si>
  <si>
    <t>https://podminky.urs.cz/item/CS_URS_2024_02/184813151</t>
  </si>
  <si>
    <t>-1742691033</t>
  </si>
  <si>
    <t>každoročně</t>
  </si>
  <si>
    <t>415780350</t>
  </si>
  <si>
    <t>1 rok - 10 cyklů</t>
  </si>
  <si>
    <t>2 rok - 8 cyklů</t>
  </si>
  <si>
    <t>3-5 rok - 6 cyklů</t>
  </si>
  <si>
    <t>711191021</t>
  </si>
  <si>
    <t>-1574055261</t>
  </si>
  <si>
    <t>1879128717</t>
  </si>
  <si>
    <t>997013635</t>
  </si>
  <si>
    <t>Poplatek za uložení stavebního odpadu na skládce (skládkovné) komunálního zatříděného do Katalogu odpadů pod kódem 20 03 01</t>
  </si>
  <si>
    <t>-1714037769</t>
  </si>
  <si>
    <t>NP-K</t>
  </si>
  <si>
    <t>-1430948013</t>
  </si>
  <si>
    <t>https://podminky.urs.cz/item/CS_URS_2024_02/185804514</t>
  </si>
  <si>
    <t>Odplevelení (pl * p)</t>
  </si>
  <si>
    <t>1.-3. rok 2x ročně</t>
  </si>
  <si>
    <t>1746611384</t>
  </si>
  <si>
    <t>2.-3. rok</t>
  </si>
  <si>
    <t>1029427225</t>
  </si>
  <si>
    <t>1508074863</t>
  </si>
  <si>
    <t>-239032796</t>
  </si>
  <si>
    <t>R</t>
  </si>
  <si>
    <t>Hloubení jamek pro vysazování rostlin v zemině skupiny 1 až 4 s výměnou půdy 50% v rovině nebo na svahu do 1:5, objemu přes 0,40 do 1,00 m3</t>
  </si>
  <si>
    <t>183101221</t>
  </si>
  <si>
    <t>3kg/jáma</t>
  </si>
  <si>
    <t>tablety zásobního hnojiva</t>
  </si>
  <si>
    <t>přípravek pro zakořenění</t>
  </si>
  <si>
    <t>přepočtené koeficientem množství</t>
  </si>
  <si>
    <t>bambusová rohož 60x140cm</t>
  </si>
  <si>
    <t>Sejmutí ornice ručně při souvislé ploše, tl. vrstvy do 200 mm</t>
  </si>
  <si>
    <t xml:space="preserve"> Odstranění ukotvení kmene dřevin třemi kůly D do 0,1 m dl přes 2 do 3 m</t>
  </si>
  <si>
    <t xml:space="preserve"> 184215173</t>
  </si>
  <si>
    <t xml:space="preserve"> Poplatek za uložení stavebního odpadu na recyklační skládce (skládkovné) z rostlinných pletiv zatříděného do Katalogu odpadů pod kódem 02 01 03</t>
  </si>
  <si>
    <t xml:space="preserve"> Sejmutí drnu tl do 100 mm s přemístěním do 50 m nebo naložením na dopravní prostředek</t>
  </si>
  <si>
    <t xml:space="preserve"> 111301111</t>
  </si>
  <si>
    <t>Poznámka k položce:_x000D_
předpoklad: travní drny - bude doložena skutečnost</t>
  </si>
  <si>
    <t>564851011</t>
  </si>
  <si>
    <t>Podklad ze štěrkodrti ŠD s rozprostřením a zhutněním plochy jednotlivě do 100 m2, po zhutnění tl. 150 mm</t>
  </si>
  <si>
    <t>596811311</t>
  </si>
  <si>
    <t>Kladení velkoformátové dlažby pozemních komunikací a komunikací pro pěší s ložem z kameniva tl. 40 mm, s vyplněním spár, s hutněním, vibrováním a se smetením přebytečného materiálu tl. do 100 mm, velikosti dlaždic do 0,5 m2, pro plochy do 300 m2</t>
  </si>
  <si>
    <t>Velkoformátová dlažba/obrubník (pl)</t>
  </si>
  <si>
    <t>https://podminky.urs.cz/item/CS_URS_2024_02/596811311</t>
  </si>
  <si>
    <t>kpl</t>
  </si>
  <si>
    <t>Výsadba stromů</t>
  </si>
  <si>
    <t>PN</t>
  </si>
  <si>
    <t>Zálivka stromů (obj * p)</t>
  </si>
  <si>
    <t>Hloubení jamek pro vysazování rostlin v zemině skupiny 1 až 4 bez výměny půdy na svahu do 1:2, objemu přes 0,02 do 0,05 m3</t>
  </si>
  <si>
    <t>Výsadba dřeviny s balem do předem vyhloubené jamky se zalitím na svahu přes 1:5 do 1:2, při průměru balu přes 200 do 300 mm</t>
  </si>
  <si>
    <t>184102122</t>
  </si>
  <si>
    <t>Výsadba keřů</t>
  </si>
  <si>
    <t>005724R2</t>
  </si>
  <si>
    <t>mělké zasekání osiva</t>
  </si>
  <si>
    <t>111151131</t>
  </si>
  <si>
    <t>Následná péče - stromy (5 let)</t>
  </si>
  <si>
    <t xml:space="preserve"> Řez stromů prováděný lezeckou technikou výchovný (S-RV) alejové stromy, výšky přes 4 do 6 m</t>
  </si>
  <si>
    <t>Stromy - zálivka (obj * p)</t>
  </si>
  <si>
    <t>Následná péče - keře (5 let)</t>
  </si>
  <si>
    <t>Keře</t>
  </si>
  <si>
    <t>doplnění mulče (p)</t>
  </si>
  <si>
    <t>NP-K - Následná péče -  keře (5 let)</t>
  </si>
  <si>
    <t>184911111.R1</t>
  </si>
  <si>
    <t>Stromy - kontrola a případné znovuvázání kůlů (p)</t>
  </si>
  <si>
    <t>184813151.R1</t>
  </si>
  <si>
    <t>Stromy - kontrola výmladků a případné odstranění výmladků (p)</t>
  </si>
  <si>
    <t>184852322.R1</t>
  </si>
  <si>
    <t>Stromy vysazené - řezy výchovné v případě jejich potřeby (p)</t>
  </si>
  <si>
    <t>Odplevelení výsadeb v rovině nebo na svahu do 1:2 souvislých keřových skupin</t>
  </si>
  <si>
    <t>185804524</t>
  </si>
  <si>
    <t>184911422</t>
  </si>
  <si>
    <t>Mulčování vysazených rostlin mulčovací kůrou, tl. do 100 mm na svahu do 1:2</t>
  </si>
  <si>
    <t>Keře - zálivka (obj * p)</t>
  </si>
  <si>
    <t>1 rok - 6 cyklů</t>
  </si>
  <si>
    <t xml:space="preserve"> Ochrana kmene bedněním před poškozením stavebním provozem zřízení včetně odstranění výšky bednění do 2 m průměru kmene do 300 mm</t>
  </si>
  <si>
    <t xml:space="preserve"> Ochrana kmene bedněním před poškozením stavebním provozem zřízení včetně odstranění výšky bednění do 2 m průměru kmene do 500 mm</t>
  </si>
  <si>
    <t>plocha betonových pásků</t>
  </si>
  <si>
    <t>Poznámka k položce:_x000D_
vytěžená zemina bude použita pro vyrovnání okolního terénu</t>
  </si>
  <si>
    <t>M1</t>
  </si>
  <si>
    <t>M4</t>
  </si>
  <si>
    <t>M3</t>
  </si>
  <si>
    <t>M2</t>
  </si>
  <si>
    <t>M5</t>
  </si>
  <si>
    <t>119005151</t>
  </si>
  <si>
    <t xml:space="preserve"> Vytyčení výsadeb s rozmístěním rostlin dle projektové dokumentace solitérních do 10 kusů</t>
  </si>
  <si>
    <t>vytýčení solitérních stromů</t>
  </si>
  <si>
    <t>Prunus ´Shirotae´ / ok 12 - 14 cm</t>
  </si>
  <si>
    <t>Vytyčení výsadeb s rozmístěním rostlin dle projektové dokumentace solitérních přes 10 do 50 kusů</t>
  </si>
  <si>
    <t>SC</t>
  </si>
  <si>
    <t>Obdělání půdy rytím půdy hl. do 200 mm v zemině skupiny 1 až 2 v rovině nebo na svahu do 1:5</t>
  </si>
  <si>
    <t xml:space="preserve"> 183403131</t>
  </si>
  <si>
    <t>plocha výsadby keřů</t>
  </si>
  <si>
    <t>112155221.R1</t>
  </si>
  <si>
    <t xml:space="preserve"> Štěpkování větví z prořezů stromů s naložením na dopravní prostředek a odvozem do 20 km </t>
  </si>
  <si>
    <t>1064806232</t>
  </si>
  <si>
    <t xml:space="preserve"> Obdělání půdy smykováním v rovině nebo na svahu do 1:5</t>
  </si>
  <si>
    <t xml:space="preserve"> 183403151</t>
  </si>
  <si>
    <t>Založení trávníku na půdě předem připravené plochy přes 1000 m2 výsevem včetně utažení parkového v rovině nebo na svahu do 1:5</t>
  </si>
  <si>
    <t>parkový trávník v rovině</t>
  </si>
  <si>
    <t>travní směs - (specifikace dle PD)</t>
  </si>
  <si>
    <t xml:space="preserve"> Pokosení trávníku při souvislé ploše do 1000 m2 parkového v rovině nebo svahu do 1:5</t>
  </si>
  <si>
    <t>168</t>
  </si>
  <si>
    <t>184814222</t>
  </si>
  <si>
    <t>Zapracování příměsí do půdy ručně do hloubky 150 mm na svahu přes 1:5 do 1:2</t>
  </si>
  <si>
    <t>913066483</t>
  </si>
  <si>
    <t>minerální vícesložkové hnojivo</t>
  </si>
  <si>
    <t>30 g/m2</t>
  </si>
  <si>
    <t>136</t>
  </si>
  <si>
    <t>1848132R1</t>
  </si>
  <si>
    <t>m</t>
  </si>
  <si>
    <t>-1382367672</t>
  </si>
  <si>
    <t>Ochranné pletivové oplocení vysetého trávníku v rovině nebo na svahu do 1:2, výšky 1000 mm, instalace i odstranění včetně skládkovného</t>
  </si>
  <si>
    <t>(0,08*7)*6</t>
  </si>
  <si>
    <t>2 rok - 4 cykly</t>
  </si>
  <si>
    <t>jemná borka</t>
  </si>
  <si>
    <t>Příprava stanoviště</t>
  </si>
  <si>
    <t>Vegetační úpravy</t>
  </si>
  <si>
    <t>ÚMČ Brno - střed</t>
  </si>
  <si>
    <t>B - Výsadba stromů</t>
  </si>
  <si>
    <t>C - Výsadba keřů</t>
  </si>
  <si>
    <t>C</t>
  </si>
  <si>
    <t>ÚMČ Brno- střed</t>
  </si>
  <si>
    <t>121112003</t>
  </si>
  <si>
    <t>štěrkodrť 100 mm</t>
  </si>
  <si>
    <t>ložná vrstva fr 4/8, 40 mm</t>
  </si>
  <si>
    <t xml:space="preserve"> Rozprostření a urovnání ornice v rovině nebo ve svahu sklonu do 1:5 ručně při souvislé ploše, tl. vrstvy do 200 mm</t>
  </si>
  <si>
    <t xml:space="preserve"> 181311103</t>
  </si>
  <si>
    <t>použití vytěžené ornice na vyrovnání terénních nerovností</t>
  </si>
  <si>
    <t>119005151.r</t>
  </si>
  <si>
    <t>Vytyčení inženýrských sítí</t>
  </si>
  <si>
    <t>100g/m2 - bude zapraven do půdy při rytí</t>
  </si>
  <si>
    <t xml:space="preserve">  Dovoz vody pro zálivku rostlin Příplatek k ceně za každých dalších i započatých 1000 m</t>
  </si>
  <si>
    <t>{b0fcd8df-0898-4788-ab08-83011ed1eb7f}</t>
  </si>
  <si>
    <t>VRN - Vedlejší rozpočtové náklady</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</si>
  <si>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 Rozpočet slouží výhradně a pouze pro výběr zhotovitele. Rozpočet je sestaven na základě vyhlášky č. 169/2016 Sb. Zhotovitel je povinen zkontrolovat rozpočet a doplnit chybějící položky. V opačném případě je zhotovitel povinen upozornit zadavatele na případné nedostatky. Ceny v nabídce musí vycházet nejen z předloženého soupisu výkonů, ale i ze znalosti celého projektu. Prostudování kompletní dokumentace je nutnou podmínkou předložení nabídky. Veškeré konstrukce se dodávají jako plně funkční celek. Zhotovitel je povinen zohlednit v nabídce veškeré stavební postupy a technologie, které lze z charaketeru stavebního rozsahu a místa plnění předpokládat (např. omezený příjezd velkých vozidel, umístění v centru města, realizace v blízkostí zachovávané vegetace a jiných stavebních prvků, atd.)</t>
  </si>
  <si>
    <t>VRN - Vedejší a ostatní náklady</t>
  </si>
  <si>
    <t>VRN</t>
  </si>
  <si>
    <t>Vedejší a ostatní náklady</t>
  </si>
  <si>
    <t>VRN.01</t>
  </si>
  <si>
    <t>Zřízení a úplné odstranění zařízení staveniště</t>
  </si>
  <si>
    <t>1024</t>
  </si>
  <si>
    <t>-369901038</t>
  </si>
  <si>
    <t>VRN.02</t>
  </si>
  <si>
    <t>Oprava dotčených okolních ploch v průběhu a po skončení prací</t>
  </si>
  <si>
    <t>475554684</t>
  </si>
  <si>
    <t>Poznámka k položce:_x000D_
V průběhu realizace prací a zejména po jejich skončení provedení oprav příjezdových komunikací, chodníků, travnatých a zpevněných ploch či mobiliáře a uvedení do původního stavu na základě zhotovitelem provedené pasportizace před zahájením prací a předání pasportu majiteli komunikace a zástupci objednatele.</t>
  </si>
  <si>
    <t>3</t>
  </si>
  <si>
    <t>VRN.03</t>
  </si>
  <si>
    <t>Informační tabule stavby</t>
  </si>
  <si>
    <t>1229884004</t>
  </si>
  <si>
    <t>Poznámka k položce:_x000D_
Zhotovitel po odsouhlasení zajistí návrh a výrobu informační tabule stavby obsahující základní data (název stavby, developer, projektový manager, projektant, TDS, koordinátor BOZP, generální dodavatel, termín zahájení a dokončení, manažer prodeje) včetně log a případného grafického doplnění dle požadavku investora.</t>
  </si>
  <si>
    <t>VRN.04</t>
  </si>
  <si>
    <t>Ostraha stavby a staveniště, zajištění bezpečnosti práce</t>
  </si>
  <si>
    <t>1304183636</t>
  </si>
  <si>
    <t>Poznámka k položce:_x000D_
Ostraha stavby a staveniště, zajištění bezpečnosti práce (zajištění opatření na dodržování předpisů týkajících se bezpečnosti práce a technických zařízení tzn. zákona č. 309/2006 Sb., nařízení vlády č. 362/2005 Sb., č. 101/2005 Sb., č. 591/2006 Sb. a zákona č. 262/2006 Sb. a dalších souvisejících platných předpisů) a ochrany životního prostředí až do předání objednateli.</t>
  </si>
  <si>
    <t>5</t>
  </si>
  <si>
    <t>VRN.05</t>
  </si>
  <si>
    <t>Zabezpečení stávajících objektů/konstrukcí i nově vybudovaných</t>
  </si>
  <si>
    <t>925213563</t>
  </si>
  <si>
    <t>Poznámka k položce:_x000D_
Ochrana konstrukcí, které jsou ponechány či konstrukcí nově budovaných</t>
  </si>
  <si>
    <t>6</t>
  </si>
  <si>
    <t>VRN.06</t>
  </si>
  <si>
    <t>Vytýčení veškerých podzemních inženýrských sítí</t>
  </si>
  <si>
    <t>-1052337466</t>
  </si>
  <si>
    <t>Poznámka k položce:_x000D_
Vytýčení veškerých podzemních inženýrských sítí jednotlivých správců sítí a úhrady poplatků za vytýčení v místě dotčeném stavbou, provádění prací v místě křížení a souběhu sítí v souladu s pokyny jednotlivých správců sítí.</t>
  </si>
  <si>
    <t>VRN.13</t>
  </si>
  <si>
    <t>Očišťování dopravních prostředků před výjezdem ze staveniště</t>
  </si>
  <si>
    <t>-1436697574</t>
  </si>
  <si>
    <t>Poznámka k položce:_x000D_
Zjištění důsledného dočišťování dopravních prostředků před jejich výjezdem na veřejnou komunikaci tak, aby byly splněny podmínky zákona č. 361/2000 Sb., o provozu na pozemních komunikacích v platném znění, včetně zajištění pravidelného úklidu na venkovních plochách staveniště._x000D_
_x000D_
V případě jakéhokoliv pochybení nebude možné tuto položku čerpat.</t>
  </si>
  <si>
    <t>VRN.14</t>
  </si>
  <si>
    <t>Úklidy staveniště</t>
  </si>
  <si>
    <t>1653992030</t>
  </si>
  <si>
    <t>Poznámka k položce:_x000D_
Celkové kompletní úklidy staveniště a stavby v průběhu provádění prací, a hlavně před kontrolními dny a před předáním a převzetím stavby. _x000D_
_x000D_
V případě, že bude zhotovitel opakovaně vyzýván k udržování přiměřeného pořádku na staveništi, tak nebude možné tuto položku čerpat.</t>
  </si>
  <si>
    <t>VRN.15</t>
  </si>
  <si>
    <t>Dopravně inženýrské opatření</t>
  </si>
  <si>
    <t>-1764694069</t>
  </si>
  <si>
    <t xml:space="preserve">Poznámka k položce:_x000D_
Dopravně inženýrské opatření je nákladem zhotovitele, zodpovídá za jeho montáž, provoz a odstranění. </t>
  </si>
  <si>
    <t>VRN.18</t>
  </si>
  <si>
    <t>Dokumentace skutečného provedení stavby</t>
  </si>
  <si>
    <t>-193979474</t>
  </si>
  <si>
    <t>Poznámka k položce:_x000D_
Zajištění projektu skutečného provedení stavby.</t>
  </si>
  <si>
    <t>VRN.21</t>
  </si>
  <si>
    <t>Poplatky za zábor veřejného prostranství</t>
  </si>
  <si>
    <t>958526394</t>
  </si>
  <si>
    <t>Poznámka k položce:_x000D_
Zajištění a uhrazení poplatků ze záborů veřejného prostranství zhotovitelem nebo jeho subdodavateli.</t>
  </si>
  <si>
    <t>VRN.25</t>
  </si>
  <si>
    <t>Geodetické práce</t>
  </si>
  <si>
    <t>-522433481</t>
  </si>
  <si>
    <t>Poznámka k položce:_x000D_
Geodetické práce před započetím prací, během provádění a nakonci stavby. Je nutné ocenit veškeré nutné i dílčí geodetické práce nutné pro kompletní provedení veškerých objektů.</t>
  </si>
  <si>
    <t>VRN.26</t>
  </si>
  <si>
    <t>Vedlejší rozpočetové náklady</t>
  </si>
  <si>
    <t>Ostatní náklady</t>
  </si>
  <si>
    <t>Poznámka k položce:_x000D_
Zřízení a úplné odstranění zařízení staveniště včetně napojení na inženýrské a rozvodné sítě, které jsou nutné pro realizaci Díla: _x000D_
a)	zajištění sociálních objektů stavby (WC, umývárny, šatny), skladů, přístřešků,_x000D_
b)	zajištění zdravotních a hygienických podmínek pro pracovníky na stavbě,_x000D_
c)	zajištění vnějšího oplocení staveniště – pro oddělení provozu staveniště a stavby od okolí a zabránění vstupu nepovolaných osob,_x000D_
d)	oplocení staveniště musí být bezpečné, odolné proti povětrnostním vlivům, pronikání prachu ze stavby apod.,_x000D_
e)	Zhotovitel v rámci oplocení zajistí místo pro vyvěšení předepsaných dokumentů: stavební povolení, ohlášení koordinátora stavby v souladu s platnou legislativou,_x000D_
f)	zajištění vybudování zařízení staveniště i pro subdodavatele,_x000D_
g)	zajištění provozu a údržby zařízení staveniště včetně společných sociálních a provozních objektů,_x000D_
h)	zajištění ukládání odpadů, jeho třídění a následnou likvidaci,_x000D_
i)	správné a bezpečné uložení materiálu, zajištění proti působení povětrnostních vlivů, a to zejména lehké materiály,_x000D_
j)	zajištění dočasných ochranných zařízení (plachty, stěny, stany), jestliže jsou vyžadovány technologií montáže a jsou nezbytná k ochránění stavby, a hlavně jejího okolí proti prachu či hluku._x000D_
k)	likvidace a odvoz odpadu vzniklého v průběhu stavby_x000D_
l)	přejezdové desky pro roznesení výhay v kolizních místech</t>
  </si>
  <si>
    <t>Zpevněná plocha z betonových pásků s mobiliářem</t>
  </si>
  <si>
    <t>A - Zpevněná plocha z betonových pásků s mobiliářem</t>
  </si>
  <si>
    <t xml:space="preserve"> Pokácení stromu postupné se spouštěním částí kmene a koruny o průměru na řezné ploše pařezu přes 300 do 400 mm</t>
  </si>
  <si>
    <t xml:space="preserve"> 112151353</t>
  </si>
  <si>
    <t>Kácení stromu č. 8 s průměrem kmene na pařezu 38 cm</t>
  </si>
  <si>
    <t>112201113</t>
  </si>
  <si>
    <t xml:space="preserve"> Odstranění pařezů D přes 0,3 do 0,4 m v rovině a svahu do 1:5 s odklizením do 20 m a zasypáním jámy</t>
  </si>
  <si>
    <t xml:space="preserve"> 111211101</t>
  </si>
  <si>
    <t>Odstranění křovin a stromů s odstraněním kořenů ručně průměru kmene do 100 mm jakékoliv plochy v rovině nebo ve svahu o sklonu do 1:5</t>
  </si>
  <si>
    <t>Odstranění keře K3 a K10</t>
  </si>
  <si>
    <t>Asanace a ošetření stávajících dřevin</t>
  </si>
  <si>
    <t>Řez stromů prováděný lezeckou technikou bezpečnostní (S-RB), plocha koruny stromu přes 90 do 120 m2</t>
  </si>
  <si>
    <t xml:space="preserve"> 184852136</t>
  </si>
  <si>
    <t>Řez stromu 11, 12, 13, 14</t>
  </si>
  <si>
    <t>Řez stromů prováděný lezeckou technikou bezpečnostní (S-RB), plocha koruny stromu přes 120 do 150 m2</t>
  </si>
  <si>
    <t xml:space="preserve"> 184852137</t>
  </si>
  <si>
    <t>Řez stromů prováděný lezeckou technikou bezpečnostní (S-RB), plocha koruny stromu přes 150 do 180 m2</t>
  </si>
  <si>
    <t>Řez stromu 6</t>
  </si>
  <si>
    <t>Řez stromu 15</t>
  </si>
  <si>
    <t xml:space="preserve"> 184852138</t>
  </si>
  <si>
    <t>Řez stromů prováděný lezeckou technikou zdravotní (S-RZ), plocha koruny stromu přes 30 do 60 m2</t>
  </si>
  <si>
    <t xml:space="preserve"> 184852234</t>
  </si>
  <si>
    <t>Řez stromu 19</t>
  </si>
  <si>
    <t xml:space="preserve"> 184852235</t>
  </si>
  <si>
    <t>Řez stromů prováděný lezeckou technikou zdravotní (S-RZ), plocha koruny stromu přes 60 do 90 m2</t>
  </si>
  <si>
    <t>Řez stromu 2, 5</t>
  </si>
  <si>
    <t>Řez stromů prováděný lezeckou technikou zdravotní (S-RZ), plocha koruny stromu přes 90 do 120 m2</t>
  </si>
  <si>
    <t xml:space="preserve"> 184852236</t>
  </si>
  <si>
    <t>Řez stromu 1, 4, 3</t>
  </si>
  <si>
    <t>Řez stromů prováděný lezeckou technikou výchovný (S-RV) alejové stromy, výšky přes 4 do 6 m</t>
  </si>
  <si>
    <t>Řez stromu č. 7</t>
  </si>
  <si>
    <t xml:space="preserve"> 184852322</t>
  </si>
  <si>
    <t xml:space="preserve"> Řez stromů prováděný lezeckou technikou redukční obvodový (S-RO), plocha koruny stromu přes 30 do 60 m2</t>
  </si>
  <si>
    <t>lokální redukce koruny u stromu č. 17. 18</t>
  </si>
  <si>
    <t xml:space="preserve"> 184852434.R01</t>
  </si>
  <si>
    <t xml:space="preserve"> Řez stromů, keřů nebo růží průklestem keřů netrnitých, o průměru koruny přes 1,5 do 3 m</t>
  </si>
  <si>
    <t xml:space="preserve"> 184806152</t>
  </si>
  <si>
    <t>řez keře K1, K2, K8, K9</t>
  </si>
  <si>
    <t>Řez a tvarování živých plotů a stěn přímých, výšky přes 1,5 do 3,0 m, pro jakoukoliv šířku</t>
  </si>
  <si>
    <t>tvarovací řez porostní skupiny č. Sk2 (63 bm, v2m) a SK3 (65 bm, v 2m)</t>
  </si>
  <si>
    <t xml:space="preserve"> 184803113.R01</t>
  </si>
  <si>
    <t xml:space="preserve"> 184803113.R02</t>
  </si>
  <si>
    <t>odstranění popínavých rostlin z porostních skupin</t>
  </si>
  <si>
    <t>Závlaha přihnojení a doplnění mulče u keřů a porostních skupin včetně použitého materiálu</t>
  </si>
  <si>
    <t>využití vzniklé štěpky pro pozdější mulčování vysazených dřevin a stávajících keřů</t>
  </si>
  <si>
    <t>79</t>
  </si>
  <si>
    <t>CS ÚRS 2025 02</t>
  </si>
  <si>
    <t>-1915416896</t>
  </si>
  <si>
    <t>https://podminky.urs.cz/item/CS_URS_2025_02/113107244</t>
  </si>
  <si>
    <t>80</t>
  </si>
  <si>
    <t>1128644873</t>
  </si>
  <si>
    <t>https://podminky.urs.cz/item/CS_URS_2025_02/113107144</t>
  </si>
  <si>
    <t>Odstranění podkladů nebo krytů strojně plochy jednotlivě přes 200 m2 s přemístěním hmot na skládku na vzdálenost do 20 m nebo s naložením na Odstranění podkladů nebo krytů strojně plochy jednotlivě přes 200 m2 s přemístěním hmot na skládku na vzdálenost do 20 m nebo s naložením na dopravní prostředek živičných, o tl. vrstvy přes 50 do 100 mm</t>
  </si>
  <si>
    <t xml:space="preserve"> 113107242</t>
  </si>
  <si>
    <t>Odstranění asfaltové plochy (pl) - 70% z celkové plochy 617 m2</t>
  </si>
  <si>
    <t xml:space="preserve"> Odstranění podkladů nebo krytů strojně plochy jednotlivě přes 200 m2 s přemístěním hmot na skládku na vzdálenost do 20 m nebo s naložením na dopravní prostředek z kameniva hrubého drceného, o tl. vrstvy přes 100 do 200 mm</t>
  </si>
  <si>
    <t xml:space="preserve"> 113107222</t>
  </si>
  <si>
    <t>Odstranění podkladu asfaltové plochy (pl) - 70% z celkové plochy 617 m2</t>
  </si>
  <si>
    <t xml:space="preserve"> Odstranění podkladů nebo krytů ručně s přemístěním hmot na skládku na vzdálenost do 3 m nebo s naložením na dopravní prostředek živičných, o tl. vrstvy přes 50 do 100 mm</t>
  </si>
  <si>
    <t xml:space="preserve"> 113107142</t>
  </si>
  <si>
    <t>Odstranění asfaltové plochy (pl) - 30% z celkové plochy 617 m2</t>
  </si>
  <si>
    <t xml:space="preserve"> Odstranění podkladů nebo krytů ručně s přemístěním hmot na skládku na vzdálenost do 3 m nebo s naložením na dopravní prostředek z kameniva hrubého drceného, o tl. vrstvy přes 100 do 200 mm</t>
  </si>
  <si>
    <t xml:space="preserve"> 113107122</t>
  </si>
  <si>
    <t>Odstranění podkladu asfaltové plochy (pl) - 30% z celkové plochy 617 m2</t>
  </si>
  <si>
    <t>113202111</t>
  </si>
  <si>
    <t>Vytrhání obrub s vybouráním lože, s přemístěním hmot na skládku na vzdálenost do 3 m nebo s naložením na dopravní prostředek z krajníků nebo obrubníků stojatých</t>
  </si>
  <si>
    <t>-2123189405</t>
  </si>
  <si>
    <t>https://podminky.urs.cz/item/CS_URS_2025_02/113202111</t>
  </si>
  <si>
    <t>Vytrhání obrub (dl)</t>
  </si>
  <si>
    <t>767161813</t>
  </si>
  <si>
    <t>Demontáž zábradlí do suti rovného nerozebíratelný spoj hmotnosti 1 m zábradlí do 20 kg</t>
  </si>
  <si>
    <t>16</t>
  </si>
  <si>
    <t>520983092</t>
  </si>
  <si>
    <t>https://podminky.urs.cz/item/CS_URS_2025_02/767161813</t>
  </si>
  <si>
    <t>odstranění kovového zábradlí</t>
  </si>
  <si>
    <t>Asanace zpevněných ploch a konstrukcí</t>
  </si>
  <si>
    <t xml:space="preserve"> Rozebrání oplocení z pletiva drátěného se čtvercovými oky, výšky přes 2,0 do 4,0 m</t>
  </si>
  <si>
    <t xml:space="preserve"> 966071823</t>
  </si>
  <si>
    <t>Rozebrání stávajícícho oplocení hřiště</t>
  </si>
  <si>
    <t xml:space="preserve"> 966052121.R01</t>
  </si>
  <si>
    <t xml:space="preserve"> Bourání plotových sloupků a vzpěr železobetonových výšky do 4 m s betonovou patkou</t>
  </si>
  <si>
    <t>sloupky po 2 m (113 / 2)*1,5</t>
  </si>
  <si>
    <t>966001211</t>
  </si>
  <si>
    <t>Odstranění lavičky parkové stabilní zabetonované</t>
  </si>
  <si>
    <t>219348081</t>
  </si>
  <si>
    <t>https://podminky.urs.cz/item/CS_URS_2025_02/966001211</t>
  </si>
  <si>
    <t>Odstranění lavičky (p)</t>
  </si>
  <si>
    <t>966001311</t>
  </si>
  <si>
    <t>Odstranění odpadkového koše s betonovou patkou</t>
  </si>
  <si>
    <t>-782541453</t>
  </si>
  <si>
    <t>https://podminky.urs.cz/item/CS_URS_2025_02/966001311</t>
  </si>
  <si>
    <t>Odstranění odpadkového koše (p)</t>
  </si>
  <si>
    <t>Odstranění dětské houpačky s ocelovou konstrukcí pružinové</t>
  </si>
  <si>
    <t xml:space="preserve"> 966001113</t>
  </si>
  <si>
    <t>demontáž dětské pružinové houpačky  pro opětovné využití</t>
  </si>
  <si>
    <t xml:space="preserve">Odstranění dětské skluzavky s ocelovou konstrukcí </t>
  </si>
  <si>
    <t>demontáž dětské skluzavky  pro opětovné využití</t>
  </si>
  <si>
    <t xml:space="preserve"> 966001113.R01</t>
  </si>
  <si>
    <t xml:space="preserve">Odstranění betonové skruže volně ložené </t>
  </si>
  <si>
    <t xml:space="preserve"> 966001113.R02</t>
  </si>
  <si>
    <t>odstranění betonové skruže</t>
  </si>
  <si>
    <t xml:space="preserve"> Rozebrání dlažeb komunikací pro pěší s přemístěním hmot na skládku na vzdálenost do 3 m nebo s naložením na dopravní prostředek s ložem z kameniva nebo živice a s jakoukoliv výplní spár ručně z betonových nebo kameninových dlaždic, desek nebo tvarovek</t>
  </si>
  <si>
    <t xml:space="preserve"> 113106121</t>
  </si>
  <si>
    <t>odstranění dlažby z betonových pásků</t>
  </si>
  <si>
    <t>767161813.R01</t>
  </si>
  <si>
    <t>Demontáž zábradlí rovného rozebíratelný spoj hmotnosti 1 m zábradlí do 20 kg</t>
  </si>
  <si>
    <t>767161813.R002</t>
  </si>
  <si>
    <t>Montáž zábradlí rovného rozebíratelný spoj hmotnosti 1 m zábradlí do 20 kg</t>
  </si>
  <si>
    <t>opětovná instalace kovového zábradlí u pískoviště po pokládce betonových pásků</t>
  </si>
  <si>
    <t>odstranění kovového zábradlí u pískoviště pro pokládku betonových pásků</t>
  </si>
  <si>
    <t>Provizorní komunikace - zakrytí pojezdov.ocel.plechy do štěrk.lože (HDK 16/32, tl.150mm) geotextilie 500g/m2, vč. odstranění a odvozu do skladu dodavatele, geotextilie do suti vč.poplatku,  materiál s obratovostí vč. potřebné dopravy</t>
  </si>
  <si>
    <t xml:space="preserve"> vlastní</t>
  </si>
  <si>
    <t>-1820720296</t>
  </si>
  <si>
    <t>" skladba:   (plechy a štěrk si zpětně odveze dodavatel, geotextili odvéz na skládku TKO s poplatkem)"</t>
  </si>
  <si>
    <t>" - plechy  velikost - 2000/3000/25 mm</t>
  </si>
  <si>
    <t>" - kladeny na vrstvu štěrku   fr. 16/32,  tl. 150 mm"</t>
  </si>
  <si>
    <t>" -  podloženo geotextilií (500g/m2) + srovnání  pláně"</t>
  </si>
  <si>
    <t>Doprava suti a vybouraných hmot</t>
  </si>
  <si>
    <t>997013501</t>
  </si>
  <si>
    <t>Odvoz suti a vybouraných hmot na skládku nebo meziskládku se složením, na vzdálenost do 1 km</t>
  </si>
  <si>
    <t>68583646</t>
  </si>
  <si>
    <t>https://podminky.urs.cz/item/CS_URS_2025_02/997013501</t>
  </si>
  <si>
    <t>997013509</t>
  </si>
  <si>
    <t>Odvoz suti a vybouraných hmot na skládku nebo meziskládku se složením, na vzdálenost Příplatek k ceně za každý další započatý 1 km přes 1 km</t>
  </si>
  <si>
    <t>-1044175106</t>
  </si>
  <si>
    <t>https://podminky.urs.cz/item/CS_URS_2025_02/997013509</t>
  </si>
  <si>
    <t>997013631</t>
  </si>
  <si>
    <t>Poplatek za uložení stavebního odpadu na skládce (skládkovné) směsného stavebního a demoličního zatříděného do Katalogu odpadů pod kódem 17 09 04</t>
  </si>
  <si>
    <t>1902273261</t>
  </si>
  <si>
    <t>https://podminky.urs.cz/item/CS_URS_2025_02/997013631</t>
  </si>
  <si>
    <t>997013861</t>
  </si>
  <si>
    <t>Poplatek za uložení stavebního odpadu na recyklační skládce (skládkovné) z prostého betonu zatříděného do Katalogu odpadů pod kódem 17 01 01</t>
  </si>
  <si>
    <t>967060141</t>
  </si>
  <si>
    <t>https://podminky.urs.cz/item/CS_URS_2025_02/997013861</t>
  </si>
  <si>
    <t>997013875</t>
  </si>
  <si>
    <t>Poplatek za uložení stavebního odpadu na recyklační skládce (skládkovné) asfaltového bez obsahu dehtu zatříděného do Katalogu odpadů pod kódem 17 03 02</t>
  </si>
  <si>
    <t>-1863349076</t>
  </si>
  <si>
    <t>https://podminky.urs.cz/item/CS_URS_2025_02/997013875</t>
  </si>
  <si>
    <t>-489486196</t>
  </si>
  <si>
    <t>https://podminky.urs.cz/item/CS_URS_2025_02/998231411</t>
  </si>
  <si>
    <t>355*9 'Přepočtené koeficientem množství</t>
  </si>
  <si>
    <t>355*0,02 'Přepočtené koeficientem množství</t>
  </si>
  <si>
    <t>355*0,08 'Přepočtené koeficientem množství</t>
  </si>
  <si>
    <t>355*0,9 'Přepočtené koeficientem množství</t>
  </si>
  <si>
    <t>"  v místech vjezdů na stavbu (ochrana kořen.systému stáv.stromů před pojezdov. technikou)"</t>
  </si>
  <si>
    <t xml:space="preserve"> 966001113.R03</t>
  </si>
  <si>
    <t>Odstranění basketbalových košů s brankami včetně betonových patek</t>
  </si>
  <si>
    <t>demontáž basketbalových košů s brankami</t>
  </si>
  <si>
    <t>odstranění zbytků dřevěné obruby kačírkové dopadové plochy</t>
  </si>
  <si>
    <t>113204111.R01</t>
  </si>
  <si>
    <t xml:space="preserve"> Vytrhání obrub dřevěných, s přemístěním hmot na skládku na vzdálenost do 3 m nebo s naložením na dopravní prostředek záhonových</t>
  </si>
  <si>
    <t xml:space="preserve"> Odstranění stařiny ze souvislé plochy do 100 m2 v rovině nebo na svahu do 1:5</t>
  </si>
  <si>
    <t xml:space="preserve"> 111111411</t>
  </si>
  <si>
    <t>nově zakládané plochy s betonovými pásky mimo plochy se stávajícím kačírkem</t>
  </si>
  <si>
    <t>odstranění kačírkové plochy po pokládku betonových pásků</t>
  </si>
  <si>
    <t>Poznámka k položce:_x000D_
vytěžený kačírek bude rozprostřen do okolní kačírkové plochy</t>
  </si>
  <si>
    <t>121112003.R01</t>
  </si>
  <si>
    <t>Sejmutí kačírku ručně při souvislé ploše, tl. vrstvy do 200 mm</t>
  </si>
  <si>
    <t>celá plocha betonových pásků 97 m2</t>
  </si>
  <si>
    <t>betonová dlažba/obrubník na ležato, 1000/ 500 x250x80 mm</t>
  </si>
  <si>
    <t xml:space="preserve"> 59217016.R01</t>
  </si>
  <si>
    <t>M2 - LAVIČKA S OPĚRKOU A S PODRUČKAMI
rozměry dxšxv:1800x665x765 mm, dřevo dub ošetřené olejovým impregnačním nátěrem, kovové části opatřené práškovou vypalovací barvou RAL 9007, lavičky na betonových páscích budou kotveny povrchovou kotvou za betonové pásky, lavičky ve štěrkové ploše budou kotveny k podzemní betonové patce
  vč. výrobní dokumentace, dopravy, zemních prací, základů, mechanizace/uložení, kotvení, povrchové úpravy, doplňků a příslušenství (kompletní dodávka a specifikace dle PD)</t>
  </si>
  <si>
    <t>M3 - LAVIČKA BEZ OPĚRKY A BEZ PODRUČEK
rozměry dxšxv:1800x505x442 mm, dřevo dub ošetřené olejovým impregnačním nátěrem, kovové části opatřené práškovou vypalovací barvou RAL 9007, lavičky na betonových páscích budou kotveny povrchovou kotvou za batonové pásky  vč. výrobní dokumentace, dopravy, zemních prací, základů, mechanizace/uložení, kotvení, povrchové úpravy, doplňků a příslušenství (kompletní dodávka a specifikace dle PD)</t>
  </si>
  <si>
    <t>M1 - LAVIČKA S OPĚRKOU BEZ PODRUČEK
rozměry dxšxv:1800x665x765 mm, dřevo dub ošetřené olejovým impregnačním nátěrem, kovové části opatřené práškovou vypalovací barvou RAL 9007, lavičky na betonových páscích budou kotveny povrchovou kotvou za batonové pásky, lavičky ve štěrkové ploše budou kotveny k podzemní betonové patce
vč. dopravy, zemních prací, základů, mechanizace/uložení, kotvení, povrchové úpravy, doplňků a příslušenství (kompletní dodávka a specifikace dle PD)</t>
  </si>
  <si>
    <t>M5- BRANKA NA HÁZENOU S BASKETBALOVOU KONSTRUKCÍ VČETNĚ SÍTĚ NA BRANKU, DESKY, KOŠE A SÍŤKY
rozměry dxšxv: 3000x1105x3050 mm, ocelový rám (jekl 80/80 mm) a zadní ocelové konstrukce pro uchycení sítě (spodní hloubka 1,20 m, horní hloubka 0,98 m) + ocelové konstrukce pro basketbal (jekl 80/80 mm) + úchyty kotvení na brance do betonové patky. Kovové části ošetřeny žárovým zinkováním a práškovou vypalovací barvou RAL 5019. Celá konstrukce pevně kotvena betonovými patkami, vč. výrobní dokumentace, dopravy, zemních prací, základů, mechanizace/uložení, kotvení, povrchové úpravy, doplňků a příslušenství (kompletní dodávka a specifikace dle PD)</t>
  </si>
  <si>
    <t>hřiště a dráha pro odrážedla z  EPDM</t>
  </si>
  <si>
    <t>Ochrana ponechávaných dřevin bednění o rozměrech 1x1x2 m - strom č. 5,7,9,10,16,17,18</t>
  </si>
  <si>
    <t>Ochrana ponechávaných dřevin bednění o rozměrech 1,5x1,5x2 m - strom č. 1,2,3,4,6,11,12,13,14,15</t>
  </si>
  <si>
    <t>184818231.R01</t>
  </si>
  <si>
    <t>184818232.R01</t>
  </si>
  <si>
    <t>564851011.R01</t>
  </si>
  <si>
    <t>celá plocha víceúčelového hřiště včetně rozšíření</t>
  </si>
  <si>
    <t>štěrkodrť 0-32 mm 180 mm</t>
  </si>
  <si>
    <t>štěrkodrť 0-4mm, 30 mm</t>
  </si>
  <si>
    <t>Venkovní lité pryžové povrchy na předem upravený terén dvouvrstvé tloušťky 11 mm včetně stabilizační vrstvy tloušťky 24 mm, prováděné strojně plochy přes 300 m2 dvě a více barev</t>
  </si>
  <si>
    <t xml:space="preserve"> 579231345.R01</t>
  </si>
  <si>
    <t>916131213</t>
  </si>
  <si>
    <t>Osazení silničního obrubníku betonového se zřízením lože, s vyplněním a zatřením spár cementovou maltou stojatého s boční opěrou z betonu prostého, do lože z betonu prostého</t>
  </si>
  <si>
    <t>287052750</t>
  </si>
  <si>
    <t>https://podminky.urs.cz/item/CS_URS_2025_02/916131213</t>
  </si>
  <si>
    <t>59217030</t>
  </si>
  <si>
    <t>obrubník silniční betonový přechodový 1000x150x150-250mm</t>
  </si>
  <si>
    <t>340533235</t>
  </si>
  <si>
    <t>Obruba epdm povrchu víceúčelového hřiště</t>
  </si>
  <si>
    <t>rozšíření plochy víceúčelového hřiště 111 m2</t>
  </si>
  <si>
    <t>dráha pro odrážedla 127 m2</t>
  </si>
  <si>
    <t>plocha dlažby pod oplocením hřiště</t>
  </si>
  <si>
    <t>celá plocha dlažby</t>
  </si>
  <si>
    <t>ložná vrstva - písek, 50 mm</t>
  </si>
  <si>
    <t>betonová dlažba, 300x300x50 mm</t>
  </si>
  <si>
    <t>dlžba 30x30 x50 mm</t>
  </si>
  <si>
    <t>M4 - ODPADKOVÝ KOŠ S DRŽÁKEM SÁČKŮ NA PSÍ EXKREMENTY
rozměry dxšxv: 541x386x966 mm, kovové části opatřené práškovou vypalovací barvou RAL 9007, kotveno na podzemní betonovu patku.
  vč. dopravy, zemních prací, základů, mechanizace/uložení, kotvení, povrchové úpravy, betonové plošky pod košem z rovnaného betou, doplňků a příslušenství (kompletní dodávka a specifikace dle PD)</t>
  </si>
  <si>
    <t>Drátěné oplocení s povrchovou úpravou pozink + PVC barvy RAL 7030 o celkové výšce 4 metry se stojnami a vzpěrami se stejnou povrchovou úpravou a barevností jako pletivo. Stojny a vzpěry kotveny betonovými patkami. 
vč. branky, stojen a vzpěr s patkami, dopravy, zemních prací, základů, mechanizace/uložení, kotvení, povrchové úpravy, doplňků a příslušenství (kompletní dodávka a specifikace dle PD)</t>
  </si>
  <si>
    <t xml:space="preserve"> Montáž dětské houpačky pružinové jednomístné</t>
  </si>
  <si>
    <t xml:space="preserve"> 936005231</t>
  </si>
  <si>
    <t>přesun stávající dětské houpačky</t>
  </si>
  <si>
    <t xml:space="preserve"> 936005231.R01</t>
  </si>
  <si>
    <t>přesun stávajícího domečku se skluzavkou</t>
  </si>
  <si>
    <t>H1</t>
  </si>
  <si>
    <t>H2</t>
  </si>
  <si>
    <t>H3</t>
  </si>
  <si>
    <t>Pružinová kolébačka pro jednoho uživatele s připodobněním
žraloka. Rozměry 0,9 x 0,3 x 0,7 m. Nosná konstrukce z ocelových trubek prům. 32 mm a ohýbaného plechu. Připodobnění žraloka z barevné plastové desky HDPE tl. 19 mm. Madla a stupátka z odlévané tvrzené gumy. Povrchová úprava veškerých kovových částí žárovým zinkováním nebo barevným práškovým lakem. Kotvení zabetonováním zemních kotev do betonových patek.vč. dopravy, zemních prací, základů, mechanizace/uložení, kotvení, povrchové úpravy, doplňků a příslušenství (kompletní dodávka a specifikace dle PD)</t>
  </si>
  <si>
    <t>Minikolotoč pro jednoho uživatele. Rozměry 0,5 x 0,5 x 1,4 m. Nosná konstrukce z ocelových trubek prům. 32 mm a ohýbaného plechu. Madlo a stupátko z odlévané tvrzené gumy. Povrchová úprava veškerých kovových částí žárovým zinkováním nebo barevným práškovým lakem. Kotvení zabetonováním zemních kotev do betonových patek.vč. dopravy, zemních prací, základů, mechanizace/uložení, kotvení, povrchové úpravy, doplňků a příslušenství (kompletní dodávka a specifikace dle PD)</t>
  </si>
  <si>
    <t>Dvojice naslouchadel spojených podzemním zvukovoudem, materiál nerezová ocel. Výška a šířka naslouchadel: 0,9x0,4 m.vč. dopravy, zemních prací, základů, mechanizace/uložení, kotvení, povrchové úpravy, doplňků a příslušenství (kompletní dodávka a specifikace dle PD)</t>
  </si>
  <si>
    <t>kačírková plocha s herními prvky</t>
  </si>
  <si>
    <t xml:space="preserve"> Montáž dětského domečku se skluzavkou</t>
  </si>
  <si>
    <t>Celtis occidentalis / ok 14 - 16 cm</t>
  </si>
  <si>
    <t>4*0,2m3</t>
  </si>
  <si>
    <t xml:space="preserve">10 ks/strom, 10*4*0,01 kg </t>
  </si>
  <si>
    <t>0,25 kg/strom, 4*0,25</t>
  </si>
  <si>
    <t>4*3</t>
  </si>
  <si>
    <t>(0,5*1,8)*4</t>
  </si>
  <si>
    <t>1,0*4</t>
  </si>
  <si>
    <t>0,08*4</t>
  </si>
  <si>
    <t>0,32*19 'Přepočtené koeficientem množství</t>
  </si>
  <si>
    <t>Spiraea x vanhouttei / 40 - 60 cm</t>
  </si>
  <si>
    <t>10*0,01 'Přepočtené koeficientem množství</t>
  </si>
  <si>
    <t>0,01*1*10</t>
  </si>
  <si>
    <t>5 l * 10</t>
  </si>
  <si>
    <t>0,05*19 'Přepočtené koeficientem množství</t>
  </si>
  <si>
    <t>založení trávníku</t>
  </si>
  <si>
    <t xml:space="preserve"> Obdělání půdy nakopáním hl. přes 50 do 100 mm v rovině nebo na svahu do 1:5</t>
  </si>
  <si>
    <t xml:space="preserve"> 183403111</t>
  </si>
  <si>
    <t>parkový trávník v rovině - pokos 2x</t>
  </si>
  <si>
    <t>4*5*2</t>
  </si>
  <si>
    <t>4*6</t>
  </si>
  <si>
    <t>4*5</t>
  </si>
  <si>
    <t>1*4*2</t>
  </si>
  <si>
    <t>8*0,05 'Přepočtené koeficientem množství</t>
  </si>
  <si>
    <t>(0,08*4)*10</t>
  </si>
  <si>
    <t>(0,08*4)*8</t>
  </si>
  <si>
    <t>(0,08*4)*6</t>
  </si>
  <si>
    <t>11,52*19 'Přepočtené koeficientem množství</t>
  </si>
  <si>
    <t>5m2 *6</t>
  </si>
  <si>
    <t>5*2</t>
  </si>
  <si>
    <t>10*0,05 'Přepočtené koeficientem množství</t>
  </si>
  <si>
    <t>(0,05*10)*6</t>
  </si>
  <si>
    <t>(0,05*10)*3</t>
  </si>
  <si>
    <t>4,5*19 'Přepočtené koeficientem množství</t>
  </si>
  <si>
    <t>Dětské hřiště - Brno - Strž</t>
  </si>
  <si>
    <t>07/2025</t>
  </si>
  <si>
    <t>03240300.R02</t>
  </si>
  <si>
    <t>Osazení obruby dřevěné včetně výkopu, kotvení a přihrnutí</t>
  </si>
  <si>
    <t>trámek akátový 150x100 mm se sraženými horními hranami včetně kotvících kolíků borovicové o délce 600 mm včetně ocelových spojovacích prvků a impregnace proti houbových chorobám</t>
  </si>
  <si>
    <t>Doplnění kačírku identické frakce a kamene jako je stávající,  včetně materiálu a dopravy</t>
  </si>
  <si>
    <t>dávka vody 20 l/ks či bm, širokospektrální minerální hnojivo, štěpka z prořezů v mocnosti 10 cm - viz inventarizace dřevin</t>
  </si>
  <si>
    <t>Závlaha a přihnojení u stromů dle inventarizace dřevin</t>
  </si>
  <si>
    <t xml:space="preserve"> 181451131</t>
  </si>
  <si>
    <t xml:space="preserve"> Obdělání půdy frézováním v rovině nebo na svahu do 1:5 s odstraněním organických zbytků</t>
  </si>
  <si>
    <t xml:space="preserve"> 183403113.R01</t>
  </si>
  <si>
    <t>60% plochy</t>
  </si>
  <si>
    <t>40% plochy  - rohy a užší místa</t>
  </si>
  <si>
    <t xml:space="preserve"> Zapracování příměsí do půdy frézováním do hloubky 150 mm v rovině nebo na svahu do 1:5 přes 500 m2</t>
  </si>
  <si>
    <t>184854215</t>
  </si>
  <si>
    <t xml:space="preserve"> - narušení stávajícícho trávníku s odstraněním organických zbytků, 60% procent plochy</t>
  </si>
  <si>
    <t xml:space="preserve"> - narušení stávajícícho trávníku s odstraněním organických zbytků, 40% procent plochy - plocha s kořeny stromů a hůře přístupná místa</t>
  </si>
  <si>
    <t>zapracování vícesložkového minerálního hnojiva - 60% plochy</t>
  </si>
  <si>
    <t>zapracování vícesložkového minerálního hnojiva - 40% plochy</t>
  </si>
  <si>
    <t>D - Založení trávníku</t>
  </si>
  <si>
    <t>B - Hřiště a dráha pro odrážedla z EPDM</t>
  </si>
  <si>
    <t>C - Kačírková plocha s herními prvky</t>
  </si>
  <si>
    <t>B - Asanace zpevněných ploch a konstrukcí</t>
  </si>
  <si>
    <t>C - Doprava suti a vybouraných hmot</t>
  </si>
  <si>
    <t>Zpevněné plochy a mobiliář</t>
  </si>
  <si>
    <t>Martin Horký</t>
  </si>
  <si>
    <t>Instalace neprokořenitelné folie do hloubky do 1 m</t>
  </si>
  <si>
    <t>neprokořenitelná folie o šíři 0,9 m</t>
  </si>
  <si>
    <t>162751117</t>
  </si>
  <si>
    <t>Vodorovné přemístění přes 9 000 do 10000 m výkopku/sypaniny z horniny třídy těžitelnosti I skupiny 1 až 3</t>
  </si>
  <si>
    <t>2065140137</t>
  </si>
  <si>
    <t>49*0,1</t>
  </si>
  <si>
    <t>181111131</t>
  </si>
  <si>
    <t>Plošná úprava terénu do 500 m2 zemina skupiny 1 až 4 nerovnosti přes 150 do 200 mm v rovinně a svahu do 1:5</t>
  </si>
  <si>
    <t>-906159320</t>
  </si>
  <si>
    <t>Poznámka k položce:_x000D_
bude užito v případě nerozpostření veškeré vykopané hmoty</t>
  </si>
  <si>
    <t>9</t>
  </si>
  <si>
    <t>181951112</t>
  </si>
  <si>
    <t>Úprava pláně v hornině třídy těžitelnosti I skupiny 1 až 3 se zhutněním strojně</t>
  </si>
  <si>
    <t>1018024142</t>
  </si>
  <si>
    <t>18</t>
  </si>
  <si>
    <t>998229112</t>
  </si>
  <si>
    <t>Přesun hmot ruční pro pozemní komunikace s krytem dlážděným na vzdálenost do 50 m</t>
  </si>
  <si>
    <t>-1349208323</t>
  </si>
  <si>
    <t>22</t>
  </si>
  <si>
    <t>-1206497871</t>
  </si>
  <si>
    <t>238*0,1</t>
  </si>
  <si>
    <t>23</t>
  </si>
  <si>
    <t>-1822308843</t>
  </si>
  <si>
    <t>Podklad ze štěrkodrti ŠD s rozprostřením a zhutněním plochy jednotlivě přes 100 m2, po zhutnění tl. 210 mm</t>
  </si>
  <si>
    <t>29</t>
  </si>
  <si>
    <t>-2092159297</t>
  </si>
  <si>
    <t>728+32</t>
  </si>
  <si>
    <t>28</t>
  </si>
  <si>
    <t>916991121</t>
  </si>
  <si>
    <t>Lože pod obrubníky, krajníky nebo obruby z dlažebních kostek z betonu prostého</t>
  </si>
  <si>
    <t>-389790341</t>
  </si>
  <si>
    <t>109*0,25*0,1</t>
  </si>
  <si>
    <t>35</t>
  </si>
  <si>
    <t>-356307929</t>
  </si>
  <si>
    <t>32*0,1</t>
  </si>
  <si>
    <t>37</t>
  </si>
  <si>
    <t>487973451</t>
  </si>
  <si>
    <t>44</t>
  </si>
  <si>
    <t>998222012</t>
  </si>
  <si>
    <t>Přesun hmot pro tělovýchovné plochy</t>
  </si>
  <si>
    <t>-1911743918</t>
  </si>
  <si>
    <t>53</t>
  </si>
  <si>
    <t>-1245298105</t>
  </si>
  <si>
    <t>"Trávník - likvidace odpadu"2460*0,05*0,5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</si>
</sst>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
    <numFmt numFmtId="165" formatCode="dd\.mm\.yyyy"/>
    <numFmt numFmtId="166" formatCode="#,##0.00000"/>
    <numFmt numFmtId="167" formatCode="#,##0.000"/>
  </numFmts>
  <fonts count="52" x14ac:knownFonts="1">
    <font>
      <sz val="8"/>
      <name val="Arial CE"/>
      <family val="2"/>
    </font>
    <font>
      <sz val="10"/>
      <color rgb="FF969696"/>
      <name val="Arial CE"/>
    </font>
    <font>
      <sz val="10"/>
      <name val="Arial CE"/>
    </font>
    <font>
      <b/>
      <sz val="11"/>
      <name val="Arial CE"/>
    </font>
    <font>
      <b/>
      <sz val="12"/>
      <name val="Arial CE"/>
    </font>
    <font>
      <sz val="12"/>
      <color rgb="FF003366"/>
      <name val="Arial CE"/>
    </font>
    <font>
      <sz val="8"/>
      <color rgb="FF003366"/>
      <name val="Arial CE"/>
    </font>
    <font>
      <sz val="8"/>
      <color rgb="FF800080"/>
      <name val="Arial CE"/>
    </font>
    <font>
      <sz val="8"/>
      <color rgb="FF505050"/>
      <name val="Arial CE"/>
    </font>
    <font>
      <sz val="8"/>
      <color rgb="FFFF0000"/>
      <name val="Arial CE"/>
    </font>
    <font>
      <sz val="8"/>
      <color rgb="FFFFFFFF"/>
      <name val="Arial CE"/>
    </font>
    <font>
      <sz val="8"/>
      <color rgb="FF3366FF"/>
      <name val="Arial CE"/>
    </font>
    <font>
      <b/>
      <sz val="14"/>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amily val="1"/>
      <charset val="2"/>
    </font>
    <font>
      <sz val="10"/>
      <color rgb="FF003366"/>
      <name val="Arial CE"/>
    </font>
    <font>
      <b/>
      <sz val="10"/>
      <color rgb="FF003366"/>
      <name val="Arial CE"/>
    </font>
    <font>
      <sz val="8"/>
      <color rgb="FF000000"/>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family val="2"/>
      <charset val="238"/>
      <scheme val="minor"/>
    </font>
    <font>
      <sz val="7"/>
      <color rgb="FF969696"/>
      <name val="Arial CE"/>
    </font>
    <font>
      <i/>
      <sz val="7"/>
      <color rgb="FF969696"/>
      <name val="Arial CE"/>
    </font>
    <font>
      <i/>
      <sz val="9"/>
      <color rgb="FF0000FF"/>
      <name val="Arial CE"/>
    </font>
    <font>
      <i/>
      <sz val="8"/>
      <color rgb="FF0000FF"/>
      <name val="Arial CE"/>
    </font>
    <font>
      <u/>
      <sz val="11"/>
      <color theme="10"/>
      <name val="Calibri"/>
      <family val="2"/>
      <charset val="238"/>
      <scheme val="minor"/>
    </font>
    <font>
      <sz val="9"/>
      <color indexed="8"/>
      <name val="Arial CE"/>
    </font>
    <font>
      <sz val="9"/>
      <color indexed="13"/>
      <name val="Arial CE"/>
    </font>
    <font>
      <i/>
      <sz val="9"/>
      <color indexed="18"/>
      <name val="Arial CE"/>
    </font>
    <font>
      <u/>
      <sz val="8"/>
      <color theme="0" tint="-0.34998626667073579"/>
      <name val="Calibri"/>
      <family val="2"/>
      <charset val="238"/>
      <scheme val="minor"/>
    </font>
    <font>
      <sz val="8"/>
      <color indexed="22"/>
      <name val="Arial CE"/>
    </font>
    <font>
      <sz val="8"/>
      <color indexed="21"/>
      <name val="Arial CE"/>
    </font>
    <font>
      <sz val="7"/>
      <name val="Arial CE"/>
    </font>
    <font>
      <i/>
      <u/>
      <sz val="7"/>
      <color theme="0" tint="-0.34998626667073579"/>
      <name val="Calibri"/>
      <family val="2"/>
      <charset val="238"/>
    </font>
    <font>
      <sz val="7"/>
      <color theme="0" tint="-0.34998626667073579"/>
      <name val="Arial CE"/>
    </font>
    <font>
      <sz val="8"/>
      <color theme="0" tint="-0.34998626667073579"/>
      <name val="Arial CE"/>
      <family val="2"/>
    </font>
    <font>
      <sz val="8"/>
      <name val="Arial CE"/>
      <family val="2"/>
    </font>
    <font>
      <sz val="9"/>
      <name val="Arial CE"/>
      <family val="2"/>
    </font>
    <font>
      <sz val="7"/>
      <name val="Arial CE"/>
      <family val="2"/>
    </font>
    <font>
      <i/>
      <u/>
      <sz val="7"/>
      <color rgb="FF979797"/>
      <name val="Calibri"/>
      <family val="2"/>
      <charset val="238"/>
      <scheme val="minor"/>
    </font>
    <font>
      <sz val="8"/>
      <color rgb="FFFF0000"/>
      <name val="Arial CE"/>
      <family val="2"/>
    </font>
    <font>
      <sz val="8"/>
      <color rgb="FF800080"/>
      <name val="Arial CE"/>
      <charset val="238"/>
    </font>
  </fonts>
  <fills count="6">
    <fill>
      <patternFill patternType="none"/>
    </fill>
    <fill>
      <patternFill patternType="gray125"/>
    </fill>
    <fill>
      <patternFill patternType="solid">
        <fgColor rgb="FFC0C0C0"/>
      </patternFill>
    </fill>
    <fill>
      <patternFill patternType="solid">
        <fgColor rgb="FFBEBEBE"/>
      </patternFill>
    </fill>
    <fill>
      <patternFill patternType="solid">
        <fgColor rgb="FFD2D2D2"/>
      </patternFill>
    </fill>
    <fill>
      <patternFill patternType="solid">
        <fgColor indexed="9"/>
        <bgColor auto="1"/>
      </patternFill>
    </fill>
  </fills>
  <borders count="35">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10"/>
      </left>
      <right style="thin">
        <color indexed="8"/>
      </right>
      <top/>
      <bottom/>
      <diagonal/>
    </border>
    <border>
      <left style="thin">
        <color indexed="8"/>
      </left>
      <right style="hair">
        <color indexed="13"/>
      </right>
      <top/>
      <bottom/>
      <diagonal/>
    </border>
    <border>
      <left style="hair">
        <color indexed="13"/>
      </left>
      <right/>
      <top/>
      <bottom/>
      <diagonal/>
    </border>
    <border>
      <left/>
      <right style="hair">
        <color indexed="13"/>
      </right>
      <top/>
      <bottom/>
      <diagonal/>
    </border>
    <border>
      <left/>
      <right style="thin">
        <color indexed="10"/>
      </right>
      <top/>
      <bottom/>
      <diagonal/>
    </border>
    <border>
      <left style="thin">
        <color indexed="8"/>
      </left>
      <right/>
      <top/>
      <bottom/>
      <diagonal/>
    </border>
    <border>
      <left style="hair">
        <color rgb="FF969696"/>
      </left>
      <right style="hair">
        <color rgb="FF969696"/>
      </right>
      <top/>
      <bottom style="hair">
        <color rgb="FF969696"/>
      </bottom>
      <diagonal/>
    </border>
    <border>
      <left style="hair">
        <color auto="1"/>
      </left>
      <right style="hair">
        <color auto="1"/>
      </right>
      <top style="hair">
        <color auto="1"/>
      </top>
      <bottom style="hair">
        <color auto="1"/>
      </bottom>
      <diagonal/>
    </border>
    <border>
      <left style="hair">
        <color auto="1"/>
      </left>
      <right style="thin">
        <color indexed="8"/>
      </right>
      <top style="hair">
        <color auto="1"/>
      </top>
      <bottom style="hair">
        <color auto="1"/>
      </bottom>
      <diagonal/>
    </border>
    <border>
      <left style="hair">
        <color auto="1"/>
      </left>
      <right style="thin">
        <color indexed="8"/>
      </right>
      <top/>
      <bottom/>
      <diagonal/>
    </border>
    <border>
      <left style="hair">
        <color auto="1"/>
      </left>
      <right style="hair">
        <color auto="1"/>
      </right>
      <top style="hair">
        <color auto="1"/>
      </top>
      <bottom style="hair">
        <color rgb="FF969696"/>
      </bottom>
      <diagonal/>
    </border>
    <border>
      <left style="hair">
        <color rgb="FF969696"/>
      </left>
      <right/>
      <top/>
      <bottom style="hair">
        <color rgb="FF969696"/>
      </bottom>
      <diagonal/>
    </border>
    <border>
      <left/>
      <right style="hair">
        <color rgb="FF969696"/>
      </right>
      <top/>
      <bottom style="hair">
        <color rgb="FF969696"/>
      </bottom>
      <diagonal/>
    </border>
  </borders>
  <cellStyleXfs count="3">
    <xf numFmtId="0" fontId="0" fillId="0" borderId="0"/>
    <xf numFmtId="0" fontId="35" fillId="0" borderId="0" applyNumberFormat="0" applyFill="0" applyBorder="0" applyAlignment="0" applyProtection="0"/>
    <xf numFmtId="0" fontId="46" fillId="0" borderId="1"/>
  </cellStyleXfs>
  <cellXfs count="500">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wrapText="1"/>
    </xf>
    <xf numFmtId="0" fontId="5" fillId="0" borderId="0" xfId="0" applyFont="1" applyAlignment="1">
      <alignment vertical="center"/>
    </xf>
    <xf numFmtId="0" fontId="0" fillId="0" borderId="0" xfId="0" applyAlignment="1">
      <alignment horizontal="center" vertical="center" wrapText="1"/>
    </xf>
    <xf numFmtId="0" fontId="6" fillId="0" borderId="0" xfId="0" applyFont="1" applyAlignment="1"/>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horizontal="left" vertical="center"/>
    </xf>
    <xf numFmtId="0" fontId="0" fillId="0" borderId="0" xfId="0" applyFont="1" applyAlignment="1">
      <alignment horizontal="left" vertical="center"/>
    </xf>
    <xf numFmtId="0" fontId="0" fillId="0" borderId="2" xfId="0" applyBorder="1"/>
    <xf numFmtId="0" fontId="0" fillId="0" borderId="3" xfId="0" applyBorder="1"/>
    <xf numFmtId="0" fontId="0" fillId="0" borderId="4" xfId="0" applyBorder="1"/>
    <xf numFmtId="0" fontId="12" fillId="0" borderId="0" xfId="0" applyFont="1" applyAlignment="1">
      <alignment horizontal="left" vertical="center"/>
    </xf>
    <xf numFmtId="0" fontId="11"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0" borderId="0" xfId="0" applyFont="1" applyAlignment="1">
      <alignment horizontal="left" vertical="center" wrapText="1"/>
    </xf>
    <xf numFmtId="0" fontId="0" fillId="0" borderId="5" xfId="0" applyBorder="1"/>
    <xf numFmtId="0" fontId="0" fillId="0" borderId="0" xfId="0" applyFont="1" applyAlignment="1">
      <alignment vertical="center"/>
    </xf>
    <xf numFmtId="0" fontId="0" fillId="0" borderId="4" xfId="0" applyFont="1" applyBorder="1" applyAlignment="1">
      <alignment vertical="center"/>
    </xf>
    <xf numFmtId="0" fontId="13" fillId="0" borderId="6" xfId="0" applyFont="1" applyBorder="1" applyAlignment="1">
      <alignment horizontal="left" vertical="center"/>
    </xf>
    <xf numFmtId="0" fontId="0" fillId="0" borderId="6" xfId="0" applyFont="1" applyBorder="1" applyAlignment="1">
      <alignment vertical="center"/>
    </xf>
    <xf numFmtId="0" fontId="1" fillId="0" borderId="0" xfId="0" applyFont="1" applyAlignment="1">
      <alignment horizontal="right" vertical="center"/>
    </xf>
    <xf numFmtId="0" fontId="1" fillId="0" borderId="4" xfId="0" applyFont="1" applyBorder="1" applyAlignment="1">
      <alignment vertical="center"/>
    </xf>
    <xf numFmtId="0" fontId="0" fillId="3" borderId="0" xfId="0" applyFont="1" applyFill="1" applyAlignment="1">
      <alignment vertical="center"/>
    </xf>
    <xf numFmtId="0" fontId="4" fillId="3" borderId="7" xfId="0" applyFont="1" applyFill="1" applyBorder="1" applyAlignment="1">
      <alignment horizontal="left" vertical="center"/>
    </xf>
    <xf numFmtId="0" fontId="0" fillId="3" borderId="8" xfId="0" applyFont="1" applyFill="1" applyBorder="1" applyAlignment="1">
      <alignment vertical="center"/>
    </xf>
    <xf numFmtId="0" fontId="4" fillId="3" borderId="8" xfId="0" applyFont="1" applyFill="1" applyBorder="1" applyAlignment="1">
      <alignment horizontal="center"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2" fillId="0" borderId="4" xfId="0" applyFont="1" applyBorder="1" applyAlignment="1">
      <alignment vertical="center"/>
    </xf>
    <xf numFmtId="0" fontId="3" fillId="0" borderId="4" xfId="0" applyFont="1" applyBorder="1" applyAlignment="1">
      <alignment vertical="center"/>
    </xf>
    <xf numFmtId="0" fontId="3" fillId="0" borderId="0" xfId="0" applyFont="1" applyAlignment="1">
      <alignment horizontal="left" vertical="center"/>
    </xf>
    <xf numFmtId="0" fontId="13" fillId="0" borderId="0" xfId="0" applyFont="1" applyAlignment="1">
      <alignment vertical="center"/>
    </xf>
    <xf numFmtId="165" fontId="2" fillId="0" borderId="0" xfId="0" applyNumberFormat="1" applyFont="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0" fillId="0" borderId="0" xfId="0" applyFont="1" applyBorder="1" applyAlignment="1">
      <alignment vertical="center"/>
    </xf>
    <xf numFmtId="0" fontId="0" fillId="0" borderId="16" xfId="0" applyFont="1" applyBorder="1" applyAlignment="1">
      <alignment vertical="center"/>
    </xf>
    <xf numFmtId="0" fontId="0" fillId="4" borderId="8" xfId="0" applyFont="1" applyFill="1" applyBorder="1" applyAlignment="1">
      <alignment vertical="center"/>
    </xf>
    <xf numFmtId="0" fontId="17" fillId="4" borderId="9" xfId="0" applyFont="1" applyFill="1" applyBorder="1" applyAlignment="1">
      <alignment horizontal="center" vertical="center"/>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0" fillId="0" borderId="12" xfId="0" applyFont="1" applyBorder="1" applyAlignment="1">
      <alignment vertical="center"/>
    </xf>
    <xf numFmtId="0" fontId="0" fillId="0" borderId="13" xfId="0" applyFont="1" applyBorder="1" applyAlignment="1">
      <alignment vertical="center"/>
    </xf>
    <xf numFmtId="0" fontId="0" fillId="0" borderId="14" xfId="0" applyFont="1" applyBorder="1" applyAlignment="1">
      <alignment vertical="center"/>
    </xf>
    <xf numFmtId="0" fontId="4" fillId="0" borderId="4" xfId="0" applyFont="1" applyBorder="1" applyAlignment="1">
      <alignment vertical="center"/>
    </xf>
    <xf numFmtId="0" fontId="19" fillId="0" borderId="0" xfId="0" applyFont="1" applyAlignment="1">
      <alignment horizontal="left" vertical="center"/>
    </xf>
    <xf numFmtId="0" fontId="19" fillId="0" borderId="0" xfId="0" applyFont="1" applyAlignment="1">
      <alignment vertical="center"/>
    </xf>
    <xf numFmtId="4" fontId="19" fillId="0" borderId="0" xfId="0" applyNumberFormat="1" applyFont="1" applyAlignment="1">
      <alignment vertical="center"/>
    </xf>
    <xf numFmtId="0" fontId="4" fillId="0" borderId="0" xfId="0" applyFont="1" applyAlignment="1">
      <alignment horizontal="center" vertical="center"/>
    </xf>
    <xf numFmtId="4" fontId="15" fillId="0" borderId="15" xfId="0" applyNumberFormat="1" applyFont="1" applyBorder="1" applyAlignment="1">
      <alignment vertical="center"/>
    </xf>
    <xf numFmtId="4" fontId="15" fillId="0" borderId="0" xfId="0" applyNumberFormat="1" applyFont="1" applyBorder="1" applyAlignment="1">
      <alignment vertical="center"/>
    </xf>
    <xf numFmtId="166" fontId="15" fillId="0" borderId="0" xfId="0" applyNumberFormat="1" applyFont="1" applyBorder="1" applyAlignment="1">
      <alignment vertical="center"/>
    </xf>
    <xf numFmtId="4" fontId="15" fillId="0" borderId="16" xfId="0" applyNumberFormat="1" applyFont="1" applyBorder="1" applyAlignment="1">
      <alignment vertical="center"/>
    </xf>
    <xf numFmtId="0" fontId="4" fillId="0" borderId="0" xfId="0" applyFont="1" applyAlignment="1">
      <alignment horizontal="left" vertical="center"/>
    </xf>
    <xf numFmtId="0" fontId="20" fillId="0" borderId="0" xfId="0" applyFont="1" applyAlignment="1">
      <alignment horizontal="left" vertical="center"/>
    </xf>
    <xf numFmtId="0" fontId="21" fillId="0" borderId="0" xfId="1" applyFont="1" applyAlignment="1">
      <alignment horizontal="center" vertical="center"/>
    </xf>
    <xf numFmtId="0" fontId="22" fillId="0" borderId="0" xfId="0" applyFont="1" applyAlignment="1">
      <alignment vertical="center"/>
    </xf>
    <xf numFmtId="0" fontId="2" fillId="0" borderId="0" xfId="0" applyFont="1" applyAlignment="1">
      <alignment horizontal="center" vertical="center"/>
    </xf>
    <xf numFmtId="4" fontId="1" fillId="0" borderId="15" xfId="0" applyNumberFormat="1" applyFont="1" applyBorder="1" applyAlignment="1">
      <alignment vertical="center"/>
    </xf>
    <xf numFmtId="4" fontId="1" fillId="0" borderId="0" xfId="0" applyNumberFormat="1" applyFont="1" applyBorder="1" applyAlignment="1">
      <alignment vertical="center"/>
    </xf>
    <xf numFmtId="166" fontId="1" fillId="0" borderId="0" xfId="0" applyNumberFormat="1" applyFont="1" applyBorder="1" applyAlignment="1">
      <alignment vertical="center"/>
    </xf>
    <xf numFmtId="4" fontId="1" fillId="0" borderId="16" xfId="0" applyNumberFormat="1" applyFont="1" applyBorder="1" applyAlignment="1">
      <alignment vertical="center"/>
    </xf>
    <xf numFmtId="0" fontId="0" fillId="0" borderId="0" xfId="0" applyProtection="1"/>
    <xf numFmtId="0" fontId="24" fillId="0" borderId="0" xfId="0" applyFont="1" applyAlignment="1">
      <alignment horizontal="left" vertical="center"/>
    </xf>
    <xf numFmtId="0" fontId="25" fillId="0" borderId="0" xfId="0" applyFont="1" applyAlignment="1">
      <alignment horizontal="left" vertical="center"/>
    </xf>
    <xf numFmtId="0" fontId="0" fillId="0" borderId="4" xfId="0" applyBorder="1" applyAlignment="1">
      <alignment vertical="center"/>
    </xf>
    <xf numFmtId="0" fontId="0" fillId="0" borderId="0" xfId="0" applyFont="1" applyAlignment="1">
      <alignment vertical="center" wrapText="1"/>
    </xf>
    <xf numFmtId="0" fontId="0" fillId="0" borderId="4" xfId="0" applyFont="1" applyBorder="1" applyAlignment="1">
      <alignment vertical="center" wrapText="1"/>
    </xf>
    <xf numFmtId="0" fontId="0" fillId="0" borderId="4" xfId="0" applyBorder="1" applyAlignment="1">
      <alignment vertical="center" wrapText="1"/>
    </xf>
    <xf numFmtId="0" fontId="13" fillId="0" borderId="0" xfId="0" applyFont="1" applyAlignment="1">
      <alignment horizontal="left" vertical="center"/>
    </xf>
    <xf numFmtId="0" fontId="16"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17" fillId="4" borderId="0" xfId="0" applyFont="1" applyFill="1" applyAlignment="1">
      <alignment horizontal="left" vertical="center"/>
    </xf>
    <xf numFmtId="0" fontId="17" fillId="4" borderId="0" xfId="0" applyFont="1" applyFill="1" applyAlignment="1">
      <alignment horizontal="right" vertical="center"/>
    </xf>
    <xf numFmtId="0" fontId="26" fillId="0" borderId="0" xfId="0" applyFont="1" applyAlignment="1">
      <alignment horizontal="left" vertical="center"/>
    </xf>
    <xf numFmtId="0" fontId="5" fillId="0" borderId="4" xfId="0" applyFont="1" applyBorder="1" applyAlignment="1">
      <alignment vertical="center"/>
    </xf>
    <xf numFmtId="0" fontId="5" fillId="0" borderId="20" xfId="0" applyFont="1" applyBorder="1" applyAlignment="1">
      <alignment horizontal="left" vertical="center"/>
    </xf>
    <xf numFmtId="0" fontId="5" fillId="0" borderId="20" xfId="0" applyFont="1" applyBorder="1" applyAlignment="1">
      <alignment vertical="center"/>
    </xf>
    <xf numFmtId="4" fontId="5" fillId="0" borderId="20" xfId="0" applyNumberFormat="1"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lignment horizontal="center" vertical="center" wrapText="1"/>
    </xf>
    <xf numFmtId="0" fontId="17" fillId="4" borderId="17" xfId="0" applyFont="1" applyFill="1" applyBorder="1" applyAlignment="1">
      <alignment horizontal="center" vertical="center" wrapText="1"/>
    </xf>
    <xf numFmtId="0" fontId="17" fillId="4" borderId="18"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0" fillId="0" borderId="4" xfId="0" applyBorder="1" applyAlignment="1">
      <alignment horizontal="center" vertical="center" wrapText="1"/>
    </xf>
    <xf numFmtId="4" fontId="19" fillId="0" borderId="0" xfId="0" applyNumberFormat="1" applyFont="1" applyAlignment="1"/>
    <xf numFmtId="166" fontId="27" fillId="0" borderId="13" xfId="0" applyNumberFormat="1" applyFont="1" applyBorder="1" applyAlignment="1"/>
    <xf numFmtId="166" fontId="27" fillId="0" borderId="14" xfId="0" applyNumberFormat="1" applyFont="1" applyBorder="1" applyAlignment="1"/>
    <xf numFmtId="4" fontId="28" fillId="0" borderId="0" xfId="0" applyNumberFormat="1" applyFont="1" applyAlignment="1">
      <alignment vertical="center"/>
    </xf>
    <xf numFmtId="0" fontId="6" fillId="0" borderId="4" xfId="0" applyFont="1" applyBorder="1" applyAlignment="1"/>
    <xf numFmtId="0" fontId="6" fillId="0" borderId="0" xfId="0" applyFont="1" applyAlignment="1">
      <alignment horizontal="left"/>
    </xf>
    <xf numFmtId="0" fontId="5" fillId="0" borderId="0" xfId="0" applyFont="1" applyAlignment="1">
      <alignment horizontal="left"/>
    </xf>
    <xf numFmtId="4" fontId="5" fillId="0" borderId="0" xfId="0" applyNumberFormat="1" applyFont="1" applyAlignment="1"/>
    <xf numFmtId="0" fontId="6" fillId="0" borderId="15" xfId="0" applyFont="1" applyBorder="1" applyAlignment="1"/>
    <xf numFmtId="0" fontId="6" fillId="0" borderId="0" xfId="0" applyFont="1" applyBorder="1" applyAlignment="1"/>
    <xf numFmtId="166" fontId="6" fillId="0" borderId="0" xfId="0" applyNumberFormat="1" applyFont="1" applyBorder="1" applyAlignment="1"/>
    <xf numFmtId="166" fontId="6" fillId="0" borderId="16" xfId="0" applyNumberFormat="1" applyFont="1" applyBorder="1" applyAlignment="1"/>
    <xf numFmtId="0" fontId="6" fillId="0" borderId="0" xfId="0" applyFont="1" applyAlignment="1">
      <alignment horizontal="center"/>
    </xf>
    <xf numFmtId="4" fontId="6" fillId="0" borderId="0" xfId="0" applyNumberFormat="1" applyFont="1" applyAlignment="1">
      <alignment vertical="center"/>
    </xf>
    <xf numFmtId="0" fontId="0" fillId="0" borderId="4" xfId="0" applyFont="1" applyBorder="1" applyAlignment="1" applyProtection="1">
      <alignment vertical="center"/>
      <protection locked="0"/>
    </xf>
    <xf numFmtId="0" fontId="17" fillId="0" borderId="21" xfId="0" applyFont="1" applyBorder="1" applyAlignment="1" applyProtection="1">
      <alignment horizontal="center" vertical="center"/>
      <protection locked="0"/>
    </xf>
    <xf numFmtId="49" fontId="17" fillId="0" borderId="21" xfId="0" applyNumberFormat="1" applyFont="1" applyBorder="1" applyAlignment="1" applyProtection="1">
      <alignment horizontal="left" vertical="center" wrapText="1"/>
      <protection locked="0"/>
    </xf>
    <xf numFmtId="0" fontId="17" fillId="0" borderId="21" xfId="0" applyFont="1" applyBorder="1" applyAlignment="1" applyProtection="1">
      <alignment horizontal="left" vertical="center" wrapText="1"/>
      <protection locked="0"/>
    </xf>
    <xf numFmtId="0" fontId="17" fillId="0" borderId="21" xfId="0" applyFont="1" applyBorder="1" applyAlignment="1" applyProtection="1">
      <alignment horizontal="center" vertical="center" wrapText="1"/>
      <protection locked="0"/>
    </xf>
    <xf numFmtId="167" fontId="17" fillId="0" borderId="21" xfId="0" applyNumberFormat="1" applyFont="1" applyBorder="1" applyAlignment="1" applyProtection="1">
      <alignment vertical="center"/>
      <protection locked="0"/>
    </xf>
    <xf numFmtId="4" fontId="17" fillId="0" borderId="21" xfId="0" applyNumberFormat="1" applyFont="1" applyBorder="1" applyAlignment="1" applyProtection="1">
      <alignment vertical="center"/>
      <protection locked="0"/>
    </xf>
    <xf numFmtId="0" fontId="18" fillId="0" borderId="15" xfId="0" applyFont="1" applyBorder="1" applyAlignment="1">
      <alignment horizontal="left" vertical="center"/>
    </xf>
    <xf numFmtId="0" fontId="18" fillId="0" borderId="0" xfId="0" applyFont="1" applyBorder="1" applyAlignment="1">
      <alignment horizontal="center" vertical="center"/>
    </xf>
    <xf numFmtId="166" fontId="18" fillId="0" borderId="0" xfId="0" applyNumberFormat="1" applyFont="1" applyBorder="1" applyAlignment="1">
      <alignment vertical="center"/>
    </xf>
    <xf numFmtId="166" fontId="18" fillId="0" borderId="16" xfId="0" applyNumberFormat="1" applyFont="1" applyBorder="1" applyAlignment="1">
      <alignment vertical="center"/>
    </xf>
    <xf numFmtId="0" fontId="17" fillId="0" borderId="0" xfId="0" applyFont="1" applyAlignment="1">
      <alignment horizontal="left" vertical="center"/>
    </xf>
    <xf numFmtId="4" fontId="0" fillId="0" borderId="0" xfId="0" applyNumberFormat="1" applyFont="1" applyAlignment="1">
      <alignment vertical="center"/>
    </xf>
    <xf numFmtId="0" fontId="29" fillId="0" borderId="0" xfId="0" applyFont="1" applyAlignment="1">
      <alignment horizontal="left" vertical="center"/>
    </xf>
    <xf numFmtId="0" fontId="30" fillId="0" borderId="0" xfId="1" applyFont="1" applyAlignment="1">
      <alignment vertical="center" wrapText="1"/>
    </xf>
    <xf numFmtId="0" fontId="0" fillId="0" borderId="15" xfId="0" applyFont="1" applyBorder="1" applyAlignment="1">
      <alignment vertical="center"/>
    </xf>
    <xf numFmtId="0" fontId="0" fillId="0" borderId="0" xfId="0" applyBorder="1" applyAlignment="1">
      <alignment vertical="center"/>
    </xf>
    <xf numFmtId="0" fontId="7" fillId="0" borderId="4" xfId="0" applyFont="1" applyBorder="1" applyAlignment="1">
      <alignment vertical="center"/>
    </xf>
    <xf numFmtId="0" fontId="31"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15" xfId="0" applyFont="1" applyBorder="1" applyAlignment="1">
      <alignment vertical="center"/>
    </xf>
    <xf numFmtId="0" fontId="7" fillId="0" borderId="0" xfId="0" applyFont="1" applyBorder="1" applyAlignment="1">
      <alignment vertical="center"/>
    </xf>
    <xf numFmtId="0" fontId="7" fillId="0" borderId="16" xfId="0" applyFont="1" applyBorder="1" applyAlignment="1">
      <alignment vertical="center"/>
    </xf>
    <xf numFmtId="0" fontId="8" fillId="0" borderId="4" xfId="0" applyFont="1" applyBorder="1" applyAlignment="1">
      <alignment vertical="center"/>
    </xf>
    <xf numFmtId="0" fontId="8" fillId="0" borderId="0" xfId="0" applyFont="1" applyAlignment="1">
      <alignment horizontal="left" vertical="center"/>
    </xf>
    <xf numFmtId="0" fontId="8" fillId="0" borderId="0" xfId="0" applyFont="1" applyAlignment="1">
      <alignment horizontal="left" vertical="center" wrapText="1"/>
    </xf>
    <xf numFmtId="167" fontId="8" fillId="0" borderId="0" xfId="0" applyNumberFormat="1" applyFont="1" applyAlignment="1">
      <alignment vertical="center"/>
    </xf>
    <xf numFmtId="0" fontId="8" fillId="0" borderId="15" xfId="0" applyFont="1" applyBorder="1" applyAlignment="1">
      <alignment vertical="center"/>
    </xf>
    <xf numFmtId="0" fontId="8" fillId="0" borderId="0" xfId="0" applyFont="1" applyBorder="1" applyAlignment="1">
      <alignment vertical="center"/>
    </xf>
    <xf numFmtId="0" fontId="8" fillId="0" borderId="16" xfId="0" applyFont="1" applyBorder="1" applyAlignment="1">
      <alignment vertical="center"/>
    </xf>
    <xf numFmtId="0" fontId="9" fillId="0" borderId="4" xfId="0" applyFont="1" applyBorder="1" applyAlignment="1">
      <alignment vertical="center"/>
    </xf>
    <xf numFmtId="0" fontId="9" fillId="0" borderId="0" xfId="0" applyFont="1" applyAlignment="1">
      <alignment horizontal="left" vertical="center"/>
    </xf>
    <xf numFmtId="0" fontId="9" fillId="0" borderId="0" xfId="0" applyFont="1" applyAlignment="1">
      <alignment horizontal="left" vertical="center" wrapText="1"/>
    </xf>
    <xf numFmtId="167" fontId="9" fillId="0" borderId="0" xfId="0" applyNumberFormat="1" applyFont="1" applyAlignment="1">
      <alignment vertical="center"/>
    </xf>
    <xf numFmtId="0" fontId="9" fillId="0" borderId="15" xfId="0" applyFont="1" applyBorder="1" applyAlignment="1">
      <alignment vertical="center"/>
    </xf>
    <xf numFmtId="0" fontId="9" fillId="0" borderId="0" xfId="0" applyFont="1" applyBorder="1" applyAlignment="1">
      <alignment vertical="center"/>
    </xf>
    <xf numFmtId="0" fontId="9" fillId="0" borderId="16" xfId="0" applyFont="1" applyBorder="1" applyAlignment="1">
      <alignment vertical="center"/>
    </xf>
    <xf numFmtId="0" fontId="32" fillId="0" borderId="0" xfId="0" applyFont="1" applyAlignment="1">
      <alignment vertical="center" wrapText="1"/>
    </xf>
    <xf numFmtId="0" fontId="33" fillId="0" borderId="21" xfId="0" applyFont="1" applyBorder="1" applyAlignment="1" applyProtection="1">
      <alignment horizontal="center" vertical="center"/>
      <protection locked="0"/>
    </xf>
    <xf numFmtId="49" fontId="33" fillId="0" borderId="21" xfId="0" applyNumberFormat="1" applyFont="1" applyBorder="1" applyAlignment="1" applyProtection="1">
      <alignment horizontal="left" vertical="center" wrapText="1"/>
      <protection locked="0"/>
    </xf>
    <xf numFmtId="0" fontId="33" fillId="0" borderId="21" xfId="0" applyFont="1" applyBorder="1" applyAlignment="1" applyProtection="1">
      <alignment horizontal="left" vertical="center" wrapText="1"/>
      <protection locked="0"/>
    </xf>
    <xf numFmtId="0" fontId="33" fillId="0" borderId="21" xfId="0" applyFont="1" applyBorder="1" applyAlignment="1" applyProtection="1">
      <alignment horizontal="center" vertical="center" wrapText="1"/>
      <protection locked="0"/>
    </xf>
    <xf numFmtId="167" fontId="33" fillId="0" borderId="21" xfId="0" applyNumberFormat="1" applyFont="1" applyBorder="1" applyAlignment="1" applyProtection="1">
      <alignment vertical="center"/>
      <protection locked="0"/>
    </xf>
    <xf numFmtId="4" fontId="33" fillId="0" borderId="21" xfId="0" applyNumberFormat="1" applyFont="1" applyBorder="1" applyAlignment="1" applyProtection="1">
      <alignment vertical="center"/>
      <protection locked="0"/>
    </xf>
    <xf numFmtId="0" fontId="34" fillId="0" borderId="4" xfId="0" applyFont="1" applyBorder="1" applyAlignment="1">
      <alignment vertical="center"/>
    </xf>
    <xf numFmtId="0" fontId="33" fillId="0" borderId="15" xfId="0" applyFont="1" applyBorder="1" applyAlignment="1">
      <alignment horizontal="left" vertical="center"/>
    </xf>
    <xf numFmtId="0" fontId="33" fillId="0" borderId="0" xfId="0" applyFont="1" applyBorder="1" applyAlignment="1">
      <alignment horizontal="center" vertical="center"/>
    </xf>
    <xf numFmtId="0" fontId="0" fillId="0" borderId="0" xfId="0" applyFont="1" applyAlignment="1">
      <alignment vertical="center"/>
    </xf>
    <xf numFmtId="0" fontId="8" fillId="0" borderId="1" xfId="0" applyFont="1" applyBorder="1" applyAlignment="1">
      <alignment vertical="center"/>
    </xf>
    <xf numFmtId="0" fontId="0" fillId="0" borderId="1" xfId="0" applyBorder="1" applyAlignment="1">
      <alignment vertical="center"/>
    </xf>
    <xf numFmtId="0" fontId="0" fillId="0" borderId="1" xfId="0" applyFont="1" applyBorder="1" applyAlignment="1">
      <alignment vertical="center"/>
    </xf>
    <xf numFmtId="0" fontId="7" fillId="0" borderId="1" xfId="0" applyFont="1" applyBorder="1" applyAlignment="1">
      <alignment vertical="center"/>
    </xf>
    <xf numFmtId="0" fontId="18" fillId="0" borderId="1" xfId="0" applyFont="1" applyBorder="1" applyAlignment="1">
      <alignment horizontal="center" vertical="center"/>
    </xf>
    <xf numFmtId="166" fontId="18" fillId="0" borderId="1" xfId="0" applyNumberFormat="1" applyFont="1" applyBorder="1" applyAlignment="1">
      <alignment vertical="center"/>
    </xf>
    <xf numFmtId="0" fontId="17" fillId="0" borderId="21" xfId="0" applyFont="1" applyFill="1" applyBorder="1" applyAlignment="1" applyProtection="1">
      <alignment horizontal="left" vertical="center" wrapText="1"/>
      <protection locked="0"/>
    </xf>
    <xf numFmtId="0" fontId="0" fillId="5" borderId="22" xfId="0" applyFont="1" applyFill="1" applyBorder="1" applyAlignment="1"/>
    <xf numFmtId="0" fontId="0" fillId="5" borderId="23" xfId="0" applyFont="1" applyFill="1" applyBorder="1" applyAlignment="1"/>
    <xf numFmtId="0" fontId="37" fillId="5" borderId="24" xfId="0" applyFont="1" applyFill="1" applyBorder="1" applyAlignment="1">
      <alignment horizontal="left"/>
    </xf>
    <xf numFmtId="49" fontId="37" fillId="5" borderId="1" xfId="0" applyNumberFormat="1" applyFont="1" applyFill="1" applyBorder="1" applyAlignment="1">
      <alignment horizontal="center"/>
    </xf>
    <xf numFmtId="166" fontId="37" fillId="5" borderId="1" xfId="0" applyNumberFormat="1" applyFont="1" applyFill="1" applyBorder="1" applyAlignment="1"/>
    <xf numFmtId="166" fontId="37" fillId="5" borderId="25" xfId="0" applyNumberFormat="1" applyFont="1" applyFill="1" applyBorder="1" applyAlignment="1"/>
    <xf numFmtId="0" fontId="0" fillId="5" borderId="24" xfId="0" applyFont="1" applyFill="1" applyBorder="1" applyAlignment="1"/>
    <xf numFmtId="0" fontId="0" fillId="5" borderId="1" xfId="0" applyFont="1" applyFill="1" applyBorder="1" applyAlignment="1"/>
    <xf numFmtId="0" fontId="0" fillId="0" borderId="1" xfId="0" applyFont="1" applyBorder="1" applyAlignment="1"/>
    <xf numFmtId="49" fontId="36" fillId="5" borderId="1" xfId="0" applyNumberFormat="1" applyFont="1" applyFill="1" applyBorder="1" applyAlignment="1">
      <alignment horizontal="left"/>
    </xf>
    <xf numFmtId="49" fontId="0" fillId="5" borderId="1" xfId="0" applyNumberFormat="1" applyFont="1" applyFill="1" applyBorder="1" applyAlignment="1">
      <alignment horizontal="left"/>
    </xf>
    <xf numFmtId="4" fontId="0" fillId="5" borderId="1" xfId="0" applyNumberFormat="1" applyFont="1" applyFill="1" applyBorder="1" applyAlignment="1"/>
    <xf numFmtId="0" fontId="0" fillId="0" borderId="26" xfId="0" applyFont="1" applyBorder="1" applyAlignment="1"/>
    <xf numFmtId="0" fontId="0" fillId="0" borderId="0" xfId="0" applyNumberFormat="1" applyFont="1" applyAlignment="1"/>
    <xf numFmtId="0" fontId="0" fillId="5" borderId="27" xfId="0" applyFont="1" applyFill="1" applyBorder="1" applyAlignment="1"/>
    <xf numFmtId="0" fontId="17" fillId="0" borderId="28" xfId="0" applyFont="1" applyBorder="1" applyAlignment="1" applyProtection="1">
      <alignment horizontal="center" vertical="center" wrapText="1"/>
      <protection locked="0"/>
    </xf>
    <xf numFmtId="0" fontId="36" fillId="5" borderId="29" xfId="0" applyNumberFormat="1" applyFont="1" applyFill="1" applyBorder="1" applyAlignment="1">
      <alignment horizontal="center"/>
    </xf>
    <xf numFmtId="49" fontId="36" fillId="5" borderId="29" xfId="0" applyNumberFormat="1" applyFont="1" applyFill="1" applyBorder="1" applyAlignment="1">
      <alignment horizontal="center"/>
    </xf>
    <xf numFmtId="49" fontId="36" fillId="5" borderId="29" xfId="0" applyNumberFormat="1" applyFont="1" applyFill="1" applyBorder="1" applyAlignment="1">
      <alignment horizontal="left" vertical="center" wrapText="1"/>
    </xf>
    <xf numFmtId="49" fontId="36" fillId="5" borderId="29" xfId="0" applyNumberFormat="1" applyFont="1" applyFill="1" applyBorder="1" applyAlignment="1">
      <alignment horizontal="center" vertical="center" wrapText="1"/>
    </xf>
    <xf numFmtId="167" fontId="36" fillId="5" borderId="29" xfId="0" applyNumberFormat="1" applyFont="1" applyFill="1" applyBorder="1" applyAlignment="1"/>
    <xf numFmtId="4" fontId="36" fillId="5" borderId="29" xfId="0" applyNumberFormat="1" applyFont="1" applyFill="1" applyBorder="1" applyAlignment="1"/>
    <xf numFmtId="49" fontId="36" fillId="5" borderId="30" xfId="0" applyNumberFormat="1" applyFont="1" applyFill="1" applyBorder="1" applyAlignment="1">
      <alignment horizontal="left" vertical="center" wrapText="1"/>
    </xf>
    <xf numFmtId="0" fontId="38" fillId="5" borderId="29" xfId="0" applyNumberFormat="1" applyFont="1" applyFill="1" applyBorder="1" applyAlignment="1">
      <alignment horizontal="center"/>
    </xf>
    <xf numFmtId="0" fontId="0" fillId="0" borderId="0" xfId="0" applyFont="1" applyFill="1" applyAlignment="1">
      <alignment vertical="center"/>
    </xf>
    <xf numFmtId="0" fontId="0" fillId="0" borderId="4" xfId="0" applyFont="1" applyFill="1" applyBorder="1" applyAlignment="1" applyProtection="1">
      <alignment vertical="center"/>
      <protection locked="0"/>
    </xf>
    <xf numFmtId="0" fontId="17" fillId="0" borderId="21" xfId="0" applyFont="1" applyFill="1" applyBorder="1" applyAlignment="1" applyProtection="1">
      <alignment horizontal="center" vertical="center"/>
      <protection locked="0"/>
    </xf>
    <xf numFmtId="49" fontId="17" fillId="0" borderId="21" xfId="0" applyNumberFormat="1" applyFont="1" applyFill="1" applyBorder="1" applyAlignment="1" applyProtection="1">
      <alignment horizontal="left" vertical="center" wrapText="1"/>
      <protection locked="0"/>
    </xf>
    <xf numFmtId="0" fontId="17" fillId="0" borderId="21" xfId="0" applyFont="1" applyFill="1" applyBorder="1" applyAlignment="1" applyProtection="1">
      <alignment horizontal="center" vertical="center" wrapText="1"/>
      <protection locked="0"/>
    </xf>
    <xf numFmtId="167" fontId="17" fillId="0" borderId="21" xfId="0" applyNumberFormat="1" applyFont="1" applyFill="1" applyBorder="1" applyAlignment="1" applyProtection="1">
      <alignment vertical="center"/>
      <protection locked="0"/>
    </xf>
    <xf numFmtId="4" fontId="17" fillId="0" borderId="21" xfId="0" applyNumberFormat="1" applyFont="1" applyFill="1" applyBorder="1" applyAlignment="1" applyProtection="1">
      <alignment vertical="center"/>
      <protection locked="0"/>
    </xf>
    <xf numFmtId="0" fontId="0" fillId="0" borderId="4" xfId="0" applyFont="1" applyFill="1" applyBorder="1" applyAlignment="1">
      <alignment vertical="center"/>
    </xf>
    <xf numFmtId="0" fontId="18" fillId="0" borderId="15" xfId="0" applyFont="1" applyFill="1" applyBorder="1" applyAlignment="1">
      <alignment horizontal="left" vertical="center"/>
    </xf>
    <xf numFmtId="0" fontId="18" fillId="0" borderId="0" xfId="0" applyFont="1" applyFill="1" applyBorder="1" applyAlignment="1">
      <alignment horizontal="center" vertical="center"/>
    </xf>
    <xf numFmtId="166" fontId="18" fillId="0" borderId="0" xfId="0" applyNumberFormat="1" applyFont="1" applyFill="1" applyBorder="1" applyAlignment="1">
      <alignment vertical="center"/>
    </xf>
    <xf numFmtId="166" fontId="18" fillId="0" borderId="16" xfId="0" applyNumberFormat="1" applyFont="1" applyFill="1" applyBorder="1" applyAlignment="1">
      <alignment vertical="center"/>
    </xf>
    <xf numFmtId="0" fontId="0" fillId="0" borderId="0" xfId="0" applyFill="1" applyAlignment="1">
      <alignment vertical="center"/>
    </xf>
    <xf numFmtId="0" fontId="17" fillId="0" borderId="0" xfId="0" applyFont="1" applyFill="1" applyAlignment="1">
      <alignment horizontal="left" vertical="center"/>
    </xf>
    <xf numFmtId="0" fontId="0" fillId="0" borderId="0" xfId="0" applyFont="1" applyFill="1" applyAlignment="1">
      <alignment horizontal="left" vertical="center"/>
    </xf>
    <xf numFmtId="4" fontId="0" fillId="0" borderId="0" xfId="0" applyNumberFormat="1" applyFont="1" applyFill="1" applyAlignment="1">
      <alignment vertical="center"/>
    </xf>
    <xf numFmtId="0" fontId="39" fillId="0" borderId="0" xfId="1" applyFont="1" applyAlignment="1">
      <alignment vertical="center" wrapText="1"/>
    </xf>
    <xf numFmtId="0" fontId="5" fillId="0" borderId="0" xfId="0" applyFont="1" applyFill="1" applyAlignment="1">
      <alignment horizontal="left"/>
    </xf>
    <xf numFmtId="0" fontId="0" fillId="5" borderId="1" xfId="0" applyFont="1" applyFill="1" applyBorder="1" applyAlignment="1">
      <alignment horizontal="left"/>
    </xf>
    <xf numFmtId="0" fontId="40" fillId="5" borderId="27" xfId="0" applyFont="1" applyFill="1" applyBorder="1" applyAlignment="1"/>
    <xf numFmtId="0" fontId="8" fillId="0" borderId="0" xfId="0" applyFont="1" applyFill="1" applyAlignment="1">
      <alignment vertical="center"/>
    </xf>
    <xf numFmtId="0" fontId="8" fillId="0" borderId="4" xfId="0" applyFont="1" applyFill="1" applyBorder="1" applyAlignment="1">
      <alignment vertical="center"/>
    </xf>
    <xf numFmtId="0" fontId="31" fillId="0" borderId="0" xfId="0" applyFont="1" applyFill="1" applyAlignment="1">
      <alignment horizontal="left" vertical="center"/>
    </xf>
    <xf numFmtId="0" fontId="8" fillId="0" borderId="0" xfId="0" applyFont="1" applyFill="1" applyAlignment="1">
      <alignment horizontal="left" vertical="center"/>
    </xf>
    <xf numFmtId="0" fontId="8" fillId="0" borderId="0" xfId="0" applyFont="1" applyFill="1" applyAlignment="1">
      <alignment horizontal="left" vertical="center" wrapText="1"/>
    </xf>
    <xf numFmtId="167" fontId="8" fillId="0" borderId="0" xfId="0" applyNumberFormat="1" applyFont="1" applyFill="1" applyAlignment="1">
      <alignment vertical="center"/>
    </xf>
    <xf numFmtId="0" fontId="8" fillId="0" borderId="15" xfId="0" applyFont="1" applyFill="1" applyBorder="1" applyAlignment="1">
      <alignment vertical="center"/>
    </xf>
    <xf numFmtId="0" fontId="8" fillId="0" borderId="0" xfId="0" applyFont="1" applyFill="1" applyBorder="1" applyAlignment="1">
      <alignment vertical="center"/>
    </xf>
    <xf numFmtId="0" fontId="8" fillId="0" borderId="16" xfId="0" applyFont="1" applyFill="1" applyBorder="1" applyAlignment="1">
      <alignment vertical="center"/>
    </xf>
    <xf numFmtId="0" fontId="0" fillId="0" borderId="0" xfId="0" applyFont="1" applyAlignment="1">
      <alignment vertical="center"/>
    </xf>
    <xf numFmtId="0" fontId="0" fillId="0" borderId="0" xfId="0" applyFont="1" applyAlignment="1">
      <alignment vertical="center"/>
    </xf>
    <xf numFmtId="0" fontId="0" fillId="5" borderId="27" xfId="0" applyFont="1" applyFill="1" applyBorder="1" applyAlignment="1">
      <alignment vertical="center"/>
    </xf>
    <xf numFmtId="0" fontId="0" fillId="5" borderId="26" xfId="0" applyFont="1" applyFill="1" applyBorder="1" applyAlignment="1"/>
    <xf numFmtId="0" fontId="0" fillId="5" borderId="31" xfId="0" applyFont="1" applyFill="1" applyBorder="1" applyAlignment="1"/>
    <xf numFmtId="0" fontId="0" fillId="0" borderId="1" xfId="0" applyNumberFormat="1" applyFont="1" applyBorder="1" applyAlignment="1"/>
    <xf numFmtId="0" fontId="0" fillId="5" borderId="29" xfId="0" applyFont="1" applyFill="1" applyBorder="1" applyAlignment="1"/>
    <xf numFmtId="0" fontId="0" fillId="5" borderId="30" xfId="0" applyFont="1" applyFill="1" applyBorder="1" applyAlignment="1"/>
    <xf numFmtId="0" fontId="41" fillId="5" borderId="29" xfId="0" applyFont="1" applyFill="1" applyBorder="1" applyAlignment="1">
      <alignment horizontal="left"/>
    </xf>
    <xf numFmtId="0" fontId="38" fillId="5" borderId="30" xfId="0" applyFont="1" applyFill="1" applyBorder="1" applyAlignment="1">
      <alignment horizontal="left" vertical="center" wrapText="1"/>
    </xf>
    <xf numFmtId="49" fontId="42" fillId="5" borderId="29" xfId="0" applyNumberFormat="1" applyFont="1" applyFill="1" applyBorder="1" applyAlignment="1">
      <alignment horizontal="left"/>
    </xf>
    <xf numFmtId="49" fontId="44" fillId="5" borderId="29" xfId="0" applyNumberFormat="1" applyFont="1" applyFill="1" applyBorder="1" applyAlignment="1">
      <alignment horizontal="left"/>
    </xf>
    <xf numFmtId="0" fontId="45" fillId="5" borderId="29" xfId="0" applyFont="1" applyFill="1" applyBorder="1" applyAlignment="1"/>
    <xf numFmtId="49" fontId="43" fillId="5" borderId="29" xfId="0" applyNumberFormat="1" applyFont="1" applyFill="1" applyBorder="1" applyAlignment="1">
      <alignment vertical="center" wrapText="1"/>
    </xf>
    <xf numFmtId="0" fontId="17" fillId="0" borderId="32" xfId="0" applyFont="1" applyBorder="1" applyAlignment="1" applyProtection="1">
      <alignment horizontal="center" vertical="center" wrapText="1"/>
      <protection locked="0"/>
    </xf>
    <xf numFmtId="0" fontId="0" fillId="5" borderId="25" xfId="0" applyFont="1" applyFill="1" applyBorder="1" applyAlignment="1"/>
    <xf numFmtId="0" fontId="0" fillId="0" borderId="0" xfId="0"/>
    <xf numFmtId="0" fontId="2" fillId="0" borderId="0" xfId="0" applyFont="1" applyAlignment="1">
      <alignment horizontal="left" vertical="center"/>
    </xf>
    <xf numFmtId="0" fontId="2" fillId="0" borderId="0" xfId="0" applyFont="1" applyAlignment="1">
      <alignment horizontal="left" vertical="center" wrapText="1"/>
    </xf>
    <xf numFmtId="0" fontId="1" fillId="0" borderId="0" xfId="0" applyFont="1" applyAlignment="1">
      <alignment horizontal="right" vertical="center"/>
    </xf>
    <xf numFmtId="0" fontId="22" fillId="0" borderId="0" xfId="0" applyFont="1" applyAlignment="1">
      <alignment vertical="center"/>
    </xf>
    <xf numFmtId="4" fontId="19" fillId="0" borderId="0" xfId="0" applyNumberFormat="1" applyFont="1" applyAlignment="1">
      <alignment vertical="center"/>
    </xf>
    <xf numFmtId="165" fontId="2" fillId="0" borderId="0" xfId="0" applyNumberFormat="1" applyFont="1" applyAlignment="1">
      <alignment horizontal="left" vertical="center"/>
    </xf>
    <xf numFmtId="0" fontId="2" fillId="0" borderId="0" xfId="0" applyFont="1" applyAlignment="1">
      <alignment vertical="center"/>
    </xf>
    <xf numFmtId="0" fontId="0" fillId="0" borderId="0" xfId="0" applyFont="1" applyAlignment="1">
      <alignment vertical="center"/>
    </xf>
    <xf numFmtId="0" fontId="1" fillId="0" borderId="0" xfId="0" applyFont="1" applyAlignment="1">
      <alignment horizontal="left" vertical="center"/>
    </xf>
    <xf numFmtId="49" fontId="36" fillId="5" borderId="29" xfId="0" applyNumberFormat="1" applyFont="1" applyFill="1" applyBorder="1" applyAlignment="1">
      <alignment horizontal="left" wrapText="1"/>
    </xf>
    <xf numFmtId="0" fontId="0" fillId="0" borderId="0" xfId="0" applyFont="1" applyAlignment="1">
      <alignment vertical="center"/>
    </xf>
    <xf numFmtId="49" fontId="36" fillId="5" borderId="30" xfId="0" applyNumberFormat="1" applyFont="1" applyFill="1" applyBorder="1" applyAlignment="1">
      <alignment horizontal="left" wrapText="1"/>
    </xf>
    <xf numFmtId="0" fontId="7" fillId="0" borderId="0" xfId="0" applyFont="1" applyAlignment="1"/>
    <xf numFmtId="0" fontId="17" fillId="0" borderId="21" xfId="0" applyFont="1" applyBorder="1" applyAlignment="1">
      <alignment horizontal="center" vertical="center"/>
    </xf>
    <xf numFmtId="49" fontId="17" fillId="0" borderId="21" xfId="0" applyNumberFormat="1" applyFont="1" applyBorder="1" applyAlignment="1">
      <alignment horizontal="left" vertical="center" wrapText="1"/>
    </xf>
    <xf numFmtId="0" fontId="17" fillId="0" borderId="21" xfId="0" applyFont="1" applyBorder="1" applyAlignment="1">
      <alignment horizontal="left" vertical="center" wrapText="1"/>
    </xf>
    <xf numFmtId="0" fontId="17" fillId="0" borderId="21" xfId="0" applyFont="1" applyBorder="1" applyAlignment="1">
      <alignment horizontal="center" vertical="center" wrapText="1"/>
    </xf>
    <xf numFmtId="167" fontId="17" fillId="0" borderId="21" xfId="0" applyNumberFormat="1" applyFont="1" applyBorder="1" applyAlignment="1">
      <alignment vertical="center"/>
    </xf>
    <xf numFmtId="4" fontId="17" fillId="0" borderId="21" xfId="0" applyNumberFormat="1" applyFont="1" applyBorder="1" applyAlignment="1">
      <alignment vertical="center"/>
    </xf>
    <xf numFmtId="0" fontId="18" fillId="0" borderId="0" xfId="0" applyFont="1" applyAlignment="1">
      <alignment horizontal="center" vertical="center"/>
    </xf>
    <xf numFmtId="166" fontId="18" fillId="0" borderId="0" xfId="0" applyNumberFormat="1" applyFont="1" applyAlignment="1">
      <alignment vertical="center"/>
    </xf>
    <xf numFmtId="0" fontId="0" fillId="0" borderId="0" xfId="0" applyAlignment="1">
      <alignment horizontal="left" vertical="center"/>
    </xf>
    <xf numFmtId="4" fontId="0" fillId="0" borderId="0" xfId="0" applyNumberFormat="1" applyAlignment="1">
      <alignment vertical="center"/>
    </xf>
    <xf numFmtId="49" fontId="2" fillId="0" borderId="0" xfId="0" applyNumberFormat="1" applyFont="1" applyAlignment="1">
      <alignment horizontal="left" vertical="center"/>
    </xf>
    <xf numFmtId="0" fontId="2" fillId="0" borderId="0" xfId="0" applyFont="1" applyAlignment="1">
      <alignment vertical="center"/>
    </xf>
    <xf numFmtId="0" fontId="22" fillId="0" borderId="0" xfId="0" applyFont="1" applyAlignment="1">
      <alignment vertical="center"/>
    </xf>
    <xf numFmtId="0" fontId="2" fillId="0" borderId="0" xfId="0" applyFont="1" applyAlignment="1">
      <alignment horizontal="left" vertical="center"/>
    </xf>
    <xf numFmtId="0" fontId="0" fillId="0" borderId="0" xfId="0"/>
    <xf numFmtId="0" fontId="2" fillId="0" borderId="0" xfId="0" applyFont="1" applyAlignment="1">
      <alignment horizontal="left" vertical="center"/>
    </xf>
    <xf numFmtId="0" fontId="2" fillId="0" borderId="0" xfId="0" applyFont="1" applyAlignment="1">
      <alignment horizontal="left" vertical="center" wrapText="1"/>
    </xf>
    <xf numFmtId="0" fontId="1" fillId="0" borderId="0" xfId="0" applyFont="1" applyAlignment="1">
      <alignment horizontal="right" vertical="center"/>
    </xf>
    <xf numFmtId="4" fontId="19" fillId="0" borderId="0" xfId="0" applyNumberFormat="1" applyFont="1" applyAlignment="1">
      <alignment vertical="center"/>
    </xf>
    <xf numFmtId="165" fontId="2" fillId="0" borderId="0" xfId="0" applyNumberFormat="1" applyFont="1" applyAlignment="1">
      <alignment horizontal="left" vertical="center"/>
    </xf>
    <xf numFmtId="0" fontId="0" fillId="0" borderId="0" xfId="0" applyFont="1" applyAlignment="1">
      <alignment vertical="center"/>
    </xf>
    <xf numFmtId="0" fontId="1" fillId="0" borderId="0" xfId="0" applyFont="1" applyAlignment="1">
      <alignment horizontal="left" vertical="center"/>
    </xf>
    <xf numFmtId="0" fontId="46" fillId="0" borderId="1" xfId="2" applyProtection="1"/>
    <xf numFmtId="0" fontId="46" fillId="0" borderId="1" xfId="2"/>
    <xf numFmtId="0" fontId="0" fillId="0" borderId="1" xfId="2" applyFont="1" applyAlignment="1">
      <alignment horizontal="left" vertical="center"/>
    </xf>
    <xf numFmtId="0" fontId="46" fillId="0" borderId="2" xfId="2" applyBorder="1"/>
    <xf numFmtId="0" fontId="46" fillId="0" borderId="3" xfId="2" applyBorder="1"/>
    <xf numFmtId="0" fontId="46" fillId="0" borderId="4" xfId="2" applyBorder="1"/>
    <xf numFmtId="0" fontId="12" fillId="0" borderId="1" xfId="2" applyFont="1" applyAlignment="1">
      <alignment horizontal="left" vertical="center"/>
    </xf>
    <xf numFmtId="0" fontId="25" fillId="0" borderId="1" xfId="2" applyFont="1" applyAlignment="1">
      <alignment horizontal="left" vertical="center"/>
    </xf>
    <xf numFmtId="0" fontId="1" fillId="0" borderId="1" xfId="2" applyFont="1" applyAlignment="1">
      <alignment horizontal="left" vertical="center"/>
    </xf>
    <xf numFmtId="0" fontId="0" fillId="0" borderId="1" xfId="2" applyFont="1" applyAlignment="1">
      <alignment vertical="center"/>
    </xf>
    <xf numFmtId="0" fontId="0" fillId="0" borderId="4" xfId="2" applyFont="1" applyBorder="1" applyAlignment="1">
      <alignment vertical="center"/>
    </xf>
    <xf numFmtId="0" fontId="46" fillId="0" borderId="4" xfId="2" applyBorder="1" applyAlignment="1">
      <alignment vertical="center"/>
    </xf>
    <xf numFmtId="0" fontId="46" fillId="0" borderId="1" xfId="2" applyAlignment="1">
      <alignment vertical="center"/>
    </xf>
    <xf numFmtId="0" fontId="2" fillId="0" borderId="1" xfId="2" applyFont="1" applyAlignment="1">
      <alignment horizontal="left" vertical="center"/>
    </xf>
    <xf numFmtId="165" fontId="2" fillId="0" borderId="1" xfId="2" applyNumberFormat="1" applyFont="1" applyAlignment="1">
      <alignment horizontal="left" vertical="center"/>
    </xf>
    <xf numFmtId="0" fontId="0" fillId="0" borderId="1" xfId="2" applyFont="1" applyAlignment="1">
      <alignment vertical="center" wrapText="1"/>
    </xf>
    <xf numFmtId="0" fontId="0" fillId="0" borderId="4" xfId="2" applyFont="1" applyBorder="1" applyAlignment="1">
      <alignment vertical="center" wrapText="1"/>
    </xf>
    <xf numFmtId="0" fontId="46" fillId="0" borderId="4" xfId="2" applyBorder="1" applyAlignment="1">
      <alignment vertical="center" wrapText="1"/>
    </xf>
    <xf numFmtId="0" fontId="46" fillId="0" borderId="1" xfId="2" applyAlignment="1">
      <alignment vertical="center" wrapText="1"/>
    </xf>
    <xf numFmtId="0" fontId="0" fillId="0" borderId="13" xfId="2" applyFont="1" applyBorder="1" applyAlignment="1">
      <alignment vertical="center"/>
    </xf>
    <xf numFmtId="0" fontId="13" fillId="0" borderId="1" xfId="2" applyFont="1" applyAlignment="1">
      <alignment horizontal="left" vertical="center"/>
    </xf>
    <xf numFmtId="4" fontId="19" fillId="0" borderId="1" xfId="2" applyNumberFormat="1" applyFont="1" applyAlignment="1">
      <alignment vertical="center"/>
    </xf>
    <xf numFmtId="0" fontId="1" fillId="0" borderId="1" xfId="2" applyFont="1" applyAlignment="1">
      <alignment horizontal="right" vertical="center"/>
    </xf>
    <xf numFmtId="0" fontId="16" fillId="0" borderId="1" xfId="2" applyFont="1" applyAlignment="1">
      <alignment horizontal="left" vertical="center"/>
    </xf>
    <xf numFmtId="4" fontId="1" fillId="0" borderId="1" xfId="2" applyNumberFormat="1" applyFont="1" applyAlignment="1">
      <alignment vertical="center"/>
    </xf>
    <xf numFmtId="164" fontId="1" fillId="0" borderId="1" xfId="2" applyNumberFormat="1" applyFont="1" applyAlignment="1">
      <alignment horizontal="right" vertical="center"/>
    </xf>
    <xf numFmtId="0" fontId="0" fillId="4" borderId="1" xfId="2" applyFont="1" applyFill="1" applyAlignment="1">
      <alignment vertical="center"/>
    </xf>
    <xf numFmtId="0" fontId="4" fillId="4" borderId="7" xfId="2" applyFont="1" applyFill="1" applyBorder="1" applyAlignment="1">
      <alignment horizontal="left" vertical="center"/>
    </xf>
    <xf numFmtId="0" fontId="0" fillId="4" borderId="8" xfId="2" applyFont="1" applyFill="1" applyBorder="1" applyAlignment="1">
      <alignment vertical="center"/>
    </xf>
    <xf numFmtId="0" fontId="4" fillId="4" borderId="8" xfId="2" applyFont="1" applyFill="1" applyBorder="1" applyAlignment="1">
      <alignment horizontal="right" vertical="center"/>
    </xf>
    <xf numFmtId="0" fontId="4" fillId="4" borderId="8" xfId="2" applyFont="1" applyFill="1" applyBorder="1" applyAlignment="1">
      <alignment horizontal="center" vertical="center"/>
    </xf>
    <xf numFmtId="4" fontId="4" fillId="4" borderId="8" xfId="2" applyNumberFormat="1" applyFont="1" applyFill="1" applyBorder="1" applyAlignment="1">
      <alignment vertical="center"/>
    </xf>
    <xf numFmtId="0" fontId="0" fillId="4" borderId="9" xfId="2" applyFont="1" applyFill="1" applyBorder="1" applyAlignment="1">
      <alignment vertical="center"/>
    </xf>
    <xf numFmtId="0" fontId="0" fillId="0" borderId="10" xfId="2" applyFont="1" applyBorder="1" applyAlignment="1">
      <alignment vertical="center"/>
    </xf>
    <xf numFmtId="0" fontId="0" fillId="0" borderId="11" xfId="2" applyFont="1" applyBorder="1" applyAlignment="1">
      <alignment vertical="center"/>
    </xf>
    <xf numFmtId="0" fontId="0" fillId="0" borderId="2" xfId="2" applyFont="1" applyBorder="1" applyAlignment="1">
      <alignment vertical="center"/>
    </xf>
    <xf numFmtId="0" fontId="0" fillId="0" borderId="3" xfId="2" applyFont="1" applyBorder="1" applyAlignment="1">
      <alignment vertical="center"/>
    </xf>
    <xf numFmtId="0" fontId="2" fillId="0" borderId="1" xfId="2" applyFont="1" applyAlignment="1">
      <alignment horizontal="left" vertical="center" wrapText="1"/>
    </xf>
    <xf numFmtId="0" fontId="17" fillId="4" borderId="1" xfId="2" applyFont="1" applyFill="1" applyAlignment="1">
      <alignment horizontal="left" vertical="center"/>
    </xf>
    <xf numFmtId="0" fontId="17" fillId="4" borderId="1" xfId="2" applyFont="1" applyFill="1" applyAlignment="1">
      <alignment horizontal="right" vertical="center"/>
    </xf>
    <xf numFmtId="0" fontId="26" fillId="0" borderId="1" xfId="2" applyFont="1" applyAlignment="1">
      <alignment horizontal="left" vertical="center"/>
    </xf>
    <xf numFmtId="0" fontId="5" fillId="0" borderId="1" xfId="2" applyFont="1" applyAlignment="1">
      <alignment vertical="center"/>
    </xf>
    <xf numFmtId="0" fontId="5" fillId="0" borderId="4" xfId="2" applyFont="1" applyBorder="1" applyAlignment="1">
      <alignment vertical="center"/>
    </xf>
    <xf numFmtId="0" fontId="5" fillId="0" borderId="20" xfId="2" applyFont="1" applyBorder="1" applyAlignment="1">
      <alignment horizontal="left" vertical="center"/>
    </xf>
    <xf numFmtId="0" fontId="5" fillId="0" borderId="20" xfId="2" applyFont="1" applyBorder="1" applyAlignment="1">
      <alignment vertical="center"/>
    </xf>
    <xf numFmtId="4" fontId="5" fillId="0" borderId="20" xfId="2" applyNumberFormat="1" applyFont="1" applyBorder="1" applyAlignment="1">
      <alignment vertical="center"/>
    </xf>
    <xf numFmtId="0" fontId="0" fillId="0" borderId="1" xfId="2" applyFont="1" applyAlignment="1">
      <alignment horizontal="center" vertical="center" wrapText="1"/>
    </xf>
    <xf numFmtId="0" fontId="0" fillId="0" borderId="4" xfId="2" applyFont="1" applyBorder="1" applyAlignment="1">
      <alignment horizontal="center" vertical="center" wrapText="1"/>
    </xf>
    <xf numFmtId="0" fontId="17" fillId="4" borderId="17" xfId="2" applyFont="1" applyFill="1" applyBorder="1" applyAlignment="1">
      <alignment horizontal="center" vertical="center" wrapText="1"/>
    </xf>
    <xf numFmtId="0" fontId="17" fillId="4" borderId="18" xfId="2" applyFont="1" applyFill="1" applyBorder="1" applyAlignment="1">
      <alignment horizontal="center" vertical="center" wrapText="1"/>
    </xf>
    <xf numFmtId="0" fontId="17" fillId="4" borderId="19" xfId="2" applyFont="1" applyFill="1" applyBorder="1" applyAlignment="1">
      <alignment horizontal="center" vertical="center" wrapText="1"/>
    </xf>
    <xf numFmtId="0" fontId="46" fillId="0" borderId="4" xfId="2" applyBorder="1" applyAlignment="1">
      <alignment horizontal="center" vertical="center" wrapText="1"/>
    </xf>
    <xf numFmtId="0" fontId="18" fillId="0" borderId="17" xfId="2" applyFont="1" applyBorder="1" applyAlignment="1">
      <alignment horizontal="center" vertical="center" wrapText="1"/>
    </xf>
    <xf numFmtId="0" fontId="18" fillId="0" borderId="18" xfId="2" applyFont="1" applyBorder="1" applyAlignment="1">
      <alignment horizontal="center" vertical="center" wrapText="1"/>
    </xf>
    <xf numFmtId="0" fontId="18" fillId="0" borderId="19" xfId="2" applyFont="1" applyBorder="1" applyAlignment="1">
      <alignment horizontal="center" vertical="center" wrapText="1"/>
    </xf>
    <xf numFmtId="0" fontId="46" fillId="0" borderId="1" xfId="2" applyAlignment="1">
      <alignment horizontal="center" vertical="center" wrapText="1"/>
    </xf>
    <xf numFmtId="0" fontId="19" fillId="0" borderId="1" xfId="2" applyFont="1" applyAlignment="1">
      <alignment horizontal="left" vertical="center"/>
    </xf>
    <xf numFmtId="4" fontId="19" fillId="0" borderId="1" xfId="2" applyNumberFormat="1" applyFont="1" applyAlignment="1"/>
    <xf numFmtId="0" fontId="0" fillId="0" borderId="12" xfId="2" applyFont="1" applyBorder="1" applyAlignment="1">
      <alignment vertical="center"/>
    </xf>
    <xf numFmtId="166" fontId="27" fillId="0" borderId="13" xfId="2" applyNumberFormat="1" applyFont="1" applyBorder="1" applyAlignment="1"/>
    <xf numFmtId="166" fontId="27" fillId="0" borderId="14" xfId="2" applyNumberFormat="1" applyFont="1" applyBorder="1" applyAlignment="1"/>
    <xf numFmtId="4" fontId="28" fillId="0" borderId="1" xfId="2" applyNumberFormat="1" applyFont="1" applyAlignment="1">
      <alignment vertical="center"/>
    </xf>
    <xf numFmtId="0" fontId="6" fillId="0" borderId="1" xfId="2" applyFont="1" applyAlignment="1"/>
    <xf numFmtId="0" fontId="6" fillId="0" borderId="4" xfId="2" applyFont="1" applyBorder="1" applyAlignment="1"/>
    <xf numFmtId="0" fontId="6" fillId="0" borderId="1" xfId="2" applyFont="1" applyAlignment="1">
      <alignment horizontal="left"/>
    </xf>
    <xf numFmtId="0" fontId="5" fillId="0" borderId="1" xfId="2" applyFont="1" applyAlignment="1">
      <alignment horizontal="left"/>
    </xf>
    <xf numFmtId="4" fontId="5" fillId="0" borderId="1" xfId="2" applyNumberFormat="1" applyFont="1" applyAlignment="1"/>
    <xf numFmtId="0" fontId="6" fillId="0" borderId="15" xfId="2" applyFont="1" applyBorder="1" applyAlignment="1"/>
    <xf numFmtId="0" fontId="6" fillId="0" borderId="1" xfId="2" applyFont="1" applyBorder="1" applyAlignment="1"/>
    <xf numFmtId="166" fontId="6" fillId="0" borderId="1" xfId="2" applyNumberFormat="1" applyFont="1" applyBorder="1" applyAlignment="1"/>
    <xf numFmtId="166" fontId="6" fillId="0" borderId="16" xfId="2" applyNumberFormat="1" applyFont="1" applyBorder="1" applyAlignment="1"/>
    <xf numFmtId="0" fontId="6" fillId="0" borderId="1" xfId="2" applyFont="1" applyAlignment="1">
      <alignment horizontal="center"/>
    </xf>
    <xf numFmtId="4" fontId="6" fillId="0" borderId="1" xfId="2" applyNumberFormat="1" applyFont="1" applyAlignment="1">
      <alignment vertical="center"/>
    </xf>
    <xf numFmtId="0" fontId="0" fillId="0" borderId="4" xfId="2" applyFont="1" applyBorder="1" applyAlignment="1" applyProtection="1">
      <alignment vertical="center"/>
      <protection locked="0"/>
    </xf>
    <xf numFmtId="0" fontId="17" fillId="0" borderId="21" xfId="2" applyFont="1" applyBorder="1" applyAlignment="1" applyProtection="1">
      <alignment horizontal="center" vertical="center"/>
      <protection locked="0"/>
    </xf>
    <xf numFmtId="49" fontId="17" fillId="0" borderId="21" xfId="2" applyNumberFormat="1" applyFont="1" applyBorder="1" applyAlignment="1" applyProtection="1">
      <alignment horizontal="left" vertical="center" wrapText="1"/>
      <protection locked="0"/>
    </xf>
    <xf numFmtId="0" fontId="17" fillId="0" borderId="21" xfId="2" applyFont="1" applyBorder="1" applyAlignment="1" applyProtection="1">
      <alignment horizontal="left" vertical="center" wrapText="1"/>
      <protection locked="0"/>
    </xf>
    <xf numFmtId="0" fontId="17" fillId="0" borderId="21" xfId="2" applyFont="1" applyBorder="1" applyAlignment="1" applyProtection="1">
      <alignment horizontal="center" vertical="center" wrapText="1"/>
      <protection locked="0"/>
    </xf>
    <xf numFmtId="167" fontId="17" fillId="0" borderId="21" xfId="2" applyNumberFormat="1" applyFont="1" applyBorder="1" applyAlignment="1" applyProtection="1">
      <alignment vertical="center"/>
      <protection locked="0"/>
    </xf>
    <xf numFmtId="4" fontId="17" fillId="0" borderId="21" xfId="2" applyNumberFormat="1" applyFont="1" applyBorder="1" applyAlignment="1" applyProtection="1">
      <alignment vertical="center"/>
      <protection locked="0"/>
    </xf>
    <xf numFmtId="0" fontId="18" fillId="0" borderId="15" xfId="2" applyFont="1" applyBorder="1" applyAlignment="1">
      <alignment horizontal="left" vertical="center"/>
    </xf>
    <xf numFmtId="166" fontId="18" fillId="0" borderId="1" xfId="2" applyNumberFormat="1" applyFont="1" applyBorder="1" applyAlignment="1">
      <alignment vertical="center"/>
    </xf>
    <xf numFmtId="166" fontId="18" fillId="0" borderId="16" xfId="2" applyNumberFormat="1" applyFont="1" applyBorder="1" applyAlignment="1">
      <alignment vertical="center"/>
    </xf>
    <xf numFmtId="0" fontId="17" fillId="0" borderId="1" xfId="2" applyFont="1" applyAlignment="1">
      <alignment horizontal="left" vertical="center"/>
    </xf>
    <xf numFmtId="4" fontId="0" fillId="0" borderId="1" xfId="2" applyNumberFormat="1" applyFont="1" applyAlignment="1">
      <alignment vertical="center"/>
    </xf>
    <xf numFmtId="0" fontId="31" fillId="0" borderId="1" xfId="2" applyFont="1" applyAlignment="1">
      <alignment horizontal="left" vertical="center"/>
    </xf>
    <xf numFmtId="0" fontId="32" fillId="0" borderId="1" xfId="2" applyFont="1" applyAlignment="1">
      <alignment vertical="center" wrapText="1"/>
    </xf>
    <xf numFmtId="0" fontId="0" fillId="0" borderId="15" xfId="2" applyFont="1" applyBorder="1" applyAlignment="1">
      <alignment vertical="center"/>
    </xf>
    <xf numFmtId="0" fontId="0" fillId="0" borderId="1" xfId="2" applyFont="1" applyBorder="1" applyAlignment="1">
      <alignment vertical="center"/>
    </xf>
    <xf numFmtId="0" fontId="0" fillId="0" borderId="16" xfId="2" applyFont="1" applyBorder="1" applyAlignment="1">
      <alignment vertical="center"/>
    </xf>
    <xf numFmtId="0" fontId="0" fillId="0" borderId="1" xfId="2" applyFont="1" applyFill="1" applyAlignment="1">
      <alignment vertical="center"/>
    </xf>
    <xf numFmtId="4" fontId="17" fillId="0" borderId="21" xfId="2" applyNumberFormat="1" applyFont="1" applyFill="1" applyBorder="1" applyAlignment="1" applyProtection="1">
      <alignment vertical="center"/>
      <protection locked="0"/>
    </xf>
    <xf numFmtId="0" fontId="46" fillId="0" borderId="1" xfId="2" applyFont="1" applyAlignment="1">
      <alignment vertical="center"/>
    </xf>
    <xf numFmtId="0" fontId="46" fillId="0" borderId="4" xfId="2" applyFont="1" applyBorder="1" applyAlignment="1" applyProtection="1">
      <alignment vertical="center"/>
      <protection locked="0"/>
    </xf>
    <xf numFmtId="0" fontId="47" fillId="0" borderId="21" xfId="2" applyFont="1" applyBorder="1" applyAlignment="1" applyProtection="1">
      <alignment horizontal="center" vertical="center"/>
      <protection locked="0"/>
    </xf>
    <xf numFmtId="49" fontId="47" fillId="0" borderId="21" xfId="2" applyNumberFormat="1" applyFont="1" applyBorder="1" applyAlignment="1" applyProtection="1">
      <alignment horizontal="left" vertical="center" wrapText="1"/>
      <protection locked="0"/>
    </xf>
    <xf numFmtId="0" fontId="47" fillId="0" borderId="21" xfId="2" applyFont="1" applyBorder="1" applyAlignment="1" applyProtection="1">
      <alignment horizontal="left" vertical="center" wrapText="1"/>
      <protection locked="0"/>
    </xf>
    <xf numFmtId="0" fontId="47" fillId="0" borderId="21" xfId="2" applyFont="1" applyBorder="1" applyAlignment="1" applyProtection="1">
      <alignment horizontal="center" vertical="center" wrapText="1"/>
      <protection locked="0"/>
    </xf>
    <xf numFmtId="167" fontId="47" fillId="0" borderId="21" xfId="2" applyNumberFormat="1" applyFont="1" applyBorder="1" applyAlignment="1" applyProtection="1">
      <alignment vertical="center"/>
      <protection locked="0"/>
    </xf>
    <xf numFmtId="4" fontId="47" fillId="0" borderId="21" xfId="2" applyNumberFormat="1" applyFont="1" applyBorder="1" applyAlignment="1" applyProtection="1">
      <alignment vertical="center"/>
      <protection locked="0"/>
    </xf>
    <xf numFmtId="0" fontId="46" fillId="0" borderId="4" xfId="2" applyFont="1" applyBorder="1" applyAlignment="1">
      <alignment vertical="center"/>
    </xf>
    <xf numFmtId="0" fontId="47" fillId="0" borderId="15" xfId="2" applyFont="1" applyBorder="1" applyAlignment="1">
      <alignment horizontal="left" vertical="center"/>
    </xf>
    <xf numFmtId="166" fontId="47" fillId="0" borderId="1" xfId="2" applyNumberFormat="1" applyFont="1" applyBorder="1" applyAlignment="1">
      <alignment vertical="center"/>
    </xf>
    <xf numFmtId="166" fontId="47" fillId="0" borderId="16" xfId="2" applyNumberFormat="1" applyFont="1" applyBorder="1" applyAlignment="1">
      <alignment vertical="center"/>
    </xf>
    <xf numFmtId="0" fontId="47" fillId="0" borderId="1" xfId="2" applyFont="1" applyAlignment="1">
      <alignment horizontal="left" vertical="center"/>
    </xf>
    <xf numFmtId="0" fontId="46" fillId="0" borderId="1" xfId="2" applyFont="1" applyAlignment="1">
      <alignment horizontal="left" vertical="center"/>
    </xf>
    <xf numFmtId="4" fontId="46" fillId="0" borderId="1" xfId="2" applyNumberFormat="1" applyFont="1" applyAlignment="1">
      <alignment vertical="center"/>
    </xf>
    <xf numFmtId="0" fontId="48" fillId="0" borderId="1" xfId="2" applyFont="1" applyAlignment="1">
      <alignment horizontal="left" vertical="center"/>
    </xf>
    <xf numFmtId="0" fontId="46" fillId="0" borderId="15" xfId="2" applyFont="1" applyBorder="1" applyAlignment="1">
      <alignment vertical="center"/>
    </xf>
    <xf numFmtId="0" fontId="46" fillId="0" borderId="1" xfId="2" applyFont="1" applyBorder="1" applyAlignment="1">
      <alignment vertical="center"/>
    </xf>
    <xf numFmtId="0" fontId="46" fillId="0" borderId="16" xfId="2" applyFont="1" applyBorder="1" applyAlignment="1">
      <alignment vertical="center"/>
    </xf>
    <xf numFmtId="0" fontId="0" fillId="0" borderId="0" xfId="0" applyFont="1" applyAlignment="1">
      <alignment vertical="center"/>
    </xf>
    <xf numFmtId="0" fontId="18" fillId="0" borderId="1" xfId="0" applyFont="1" applyFill="1" applyBorder="1" applyAlignment="1">
      <alignment horizontal="center" vertical="center"/>
    </xf>
    <xf numFmtId="166" fontId="18" fillId="0" borderId="1" xfId="0" applyNumberFormat="1" applyFont="1" applyFill="1" applyBorder="1" applyAlignment="1">
      <alignment vertical="center"/>
    </xf>
    <xf numFmtId="0" fontId="29" fillId="0" borderId="0" xfId="0" applyFont="1" applyFill="1" applyAlignment="1">
      <alignment horizontal="left" vertical="center"/>
    </xf>
    <xf numFmtId="0" fontId="30" fillId="0" borderId="0" xfId="1" applyFont="1" applyFill="1" applyAlignment="1">
      <alignment vertical="center" wrapText="1"/>
    </xf>
    <xf numFmtId="0" fontId="0" fillId="0" borderId="15" xfId="0" applyFont="1" applyFill="1" applyBorder="1" applyAlignment="1">
      <alignment vertical="center"/>
    </xf>
    <xf numFmtId="0" fontId="0" fillId="0" borderId="1" xfId="0" applyFill="1" applyBorder="1" applyAlignment="1">
      <alignment vertical="center"/>
    </xf>
    <xf numFmtId="0" fontId="0" fillId="0" borderId="1" xfId="0" applyFont="1" applyFill="1" applyBorder="1" applyAlignment="1">
      <alignment vertical="center"/>
    </xf>
    <xf numFmtId="0" fontId="0" fillId="0" borderId="16" xfId="0" applyFont="1" applyFill="1" applyBorder="1" applyAlignment="1">
      <alignment vertical="center"/>
    </xf>
    <xf numFmtId="0" fontId="7" fillId="0" borderId="0" xfId="0" applyFont="1" applyFill="1" applyAlignment="1">
      <alignment vertical="center"/>
    </xf>
    <xf numFmtId="0" fontId="7" fillId="0" borderId="4" xfId="0" applyFont="1" applyFill="1" applyBorder="1" applyAlignment="1">
      <alignment vertical="center"/>
    </xf>
    <xf numFmtId="0" fontId="7" fillId="0" borderId="0" xfId="0" applyFont="1" applyFill="1" applyAlignment="1">
      <alignment horizontal="left" vertical="center"/>
    </xf>
    <xf numFmtId="0" fontId="7" fillId="0" borderId="0" xfId="0" applyFont="1" applyFill="1" applyAlignment="1">
      <alignment horizontal="left" vertical="center" wrapText="1"/>
    </xf>
    <xf numFmtId="0" fontId="7" fillId="0" borderId="15" xfId="0" applyFont="1" applyFill="1" applyBorder="1" applyAlignment="1">
      <alignment vertical="center"/>
    </xf>
    <xf numFmtId="0" fontId="7" fillId="0" borderId="1" xfId="0" applyFont="1" applyFill="1" applyBorder="1" applyAlignment="1">
      <alignment vertical="center"/>
    </xf>
    <xf numFmtId="0" fontId="7" fillId="0" borderId="16" xfId="0" applyFont="1" applyFill="1" applyBorder="1" applyAlignment="1">
      <alignment vertical="center"/>
    </xf>
    <xf numFmtId="49" fontId="36" fillId="0" borderId="30" xfId="0" applyNumberFormat="1" applyFont="1" applyFill="1" applyBorder="1" applyAlignment="1">
      <alignment horizontal="left" vertical="center" wrapText="1"/>
    </xf>
    <xf numFmtId="0" fontId="22" fillId="0" borderId="0" xfId="0" applyFont="1" applyAlignment="1">
      <alignment vertical="center"/>
    </xf>
    <xf numFmtId="0" fontId="2" fillId="0" borderId="0" xfId="0" applyFont="1" applyAlignment="1">
      <alignment horizontal="left" vertical="center"/>
    </xf>
    <xf numFmtId="0" fontId="2" fillId="0" borderId="0" xfId="0" applyFont="1" applyAlignment="1">
      <alignment vertical="center"/>
    </xf>
    <xf numFmtId="0" fontId="0" fillId="0" borderId="0" xfId="0" applyFont="1" applyAlignment="1">
      <alignment vertical="center"/>
    </xf>
    <xf numFmtId="0" fontId="49" fillId="0" borderId="0" xfId="1" applyFont="1" applyAlignment="1">
      <alignment vertical="center" wrapText="1"/>
    </xf>
    <xf numFmtId="0" fontId="33" fillId="0" borderId="1" xfId="0" applyFont="1" applyBorder="1" applyAlignment="1">
      <alignment horizontal="center" vertical="center"/>
    </xf>
    <xf numFmtId="0" fontId="6" fillId="0" borderId="0" xfId="0" applyFont="1" applyFill="1" applyAlignment="1"/>
    <xf numFmtId="0" fontId="6" fillId="0" borderId="4" xfId="0" applyFont="1" applyFill="1" applyBorder="1" applyAlignment="1"/>
    <xf numFmtId="0" fontId="6" fillId="0" borderId="0" xfId="0" applyFont="1" applyFill="1" applyAlignment="1">
      <alignment horizontal="left"/>
    </xf>
    <xf numFmtId="4" fontId="5" fillId="0" borderId="0" xfId="0" applyNumberFormat="1" applyFont="1" applyFill="1" applyAlignment="1"/>
    <xf numFmtId="0" fontId="6" fillId="0" borderId="15" xfId="0" applyFont="1" applyFill="1" applyBorder="1" applyAlignment="1"/>
    <xf numFmtId="0" fontId="6" fillId="0" borderId="0" xfId="0" applyFont="1" applyFill="1" applyBorder="1" applyAlignment="1"/>
    <xf numFmtId="166" fontId="6" fillId="0" borderId="0" xfId="0" applyNumberFormat="1" applyFont="1" applyFill="1" applyBorder="1" applyAlignment="1"/>
    <xf numFmtId="166" fontId="6" fillId="0" borderId="16" xfId="0" applyNumberFormat="1" applyFont="1" applyFill="1" applyBorder="1" applyAlignment="1"/>
    <xf numFmtId="0" fontId="0" fillId="0" borderId="22" xfId="0" applyFont="1" applyFill="1" applyBorder="1" applyAlignment="1"/>
    <xf numFmtId="0" fontId="0" fillId="0" borderId="27" xfId="0" applyFont="1" applyFill="1" applyBorder="1" applyAlignment="1"/>
    <xf numFmtId="0" fontId="36" fillId="0" borderId="29" xfId="0" applyNumberFormat="1" applyFont="1" applyFill="1" applyBorder="1" applyAlignment="1">
      <alignment horizontal="center"/>
    </xf>
    <xf numFmtId="49" fontId="36" fillId="0" borderId="29" xfId="0" applyNumberFormat="1" applyFont="1" applyFill="1" applyBorder="1" applyAlignment="1">
      <alignment horizontal="center"/>
    </xf>
    <xf numFmtId="49" fontId="36" fillId="0" borderId="29" xfId="0" applyNumberFormat="1" applyFont="1" applyFill="1" applyBorder="1" applyAlignment="1">
      <alignment horizontal="left" vertical="center" wrapText="1"/>
    </xf>
    <xf numFmtId="0" fontId="17" fillId="0" borderId="32" xfId="0" applyFont="1" applyFill="1" applyBorder="1" applyAlignment="1" applyProtection="1">
      <alignment horizontal="center" vertical="center" wrapText="1"/>
      <protection locked="0"/>
    </xf>
    <xf numFmtId="167" fontId="36" fillId="0" borderId="29" xfId="0" applyNumberFormat="1" applyFont="1" applyFill="1" applyBorder="1" applyAlignment="1"/>
    <xf numFmtId="4" fontId="36" fillId="0" borderId="29" xfId="0" applyNumberFormat="1" applyFont="1" applyFill="1" applyBorder="1" applyAlignment="1"/>
    <xf numFmtId="0" fontId="0" fillId="0" borderId="23" xfId="0" applyFont="1" applyFill="1" applyBorder="1" applyAlignment="1"/>
    <xf numFmtId="0" fontId="37" fillId="0" borderId="24" xfId="0" applyFont="1" applyFill="1" applyBorder="1" applyAlignment="1">
      <alignment horizontal="left"/>
    </xf>
    <xf numFmtId="166" fontId="37" fillId="0" borderId="1" xfId="0" applyNumberFormat="1" applyFont="1" applyFill="1" applyBorder="1" applyAlignment="1"/>
    <xf numFmtId="166" fontId="37" fillId="0" borderId="25" xfId="0" applyNumberFormat="1" applyFont="1" applyFill="1" applyBorder="1" applyAlignment="1"/>
    <xf numFmtId="0" fontId="0" fillId="0" borderId="24" xfId="0" applyFont="1" applyFill="1" applyBorder="1" applyAlignment="1"/>
    <xf numFmtId="0" fontId="0" fillId="0" borderId="1" xfId="0" applyFont="1" applyFill="1" applyBorder="1" applyAlignment="1"/>
    <xf numFmtId="0" fontId="0" fillId="0" borderId="26" xfId="0" applyFont="1" applyFill="1" applyBorder="1" applyAlignment="1"/>
    <xf numFmtId="0" fontId="0" fillId="0" borderId="0" xfId="0" applyNumberFormat="1" applyFont="1" applyFill="1" applyAlignment="1"/>
    <xf numFmtId="0" fontId="50" fillId="0" borderId="0" xfId="0" applyFont="1"/>
    <xf numFmtId="0" fontId="33" fillId="0" borderId="21" xfId="0" applyFont="1" applyBorder="1" applyAlignment="1" applyProtection="1">
      <alignment horizontal="left" wrapText="1"/>
      <protection locked="0"/>
    </xf>
    <xf numFmtId="49" fontId="33" fillId="0" borderId="21" xfId="0" applyNumberFormat="1" applyFont="1" applyBorder="1" applyAlignment="1" applyProtection="1">
      <alignment horizontal="left" wrapText="1"/>
      <protection locked="0"/>
    </xf>
    <xf numFmtId="4" fontId="17" fillId="0" borderId="21" xfId="0" applyNumberFormat="1" applyFont="1" applyFill="1" applyBorder="1" applyAlignment="1">
      <alignment vertical="center"/>
    </xf>
    <xf numFmtId="0" fontId="7" fillId="0" borderId="0" xfId="0" applyFont="1" applyFill="1" applyAlignment="1"/>
    <xf numFmtId="0" fontId="0" fillId="0" borderId="0" xfId="0" applyFont="1" applyAlignment="1">
      <alignment vertical="center"/>
    </xf>
    <xf numFmtId="0" fontId="0" fillId="0" borderId="0" xfId="0" applyFont="1" applyAlignment="1">
      <alignment vertical="center"/>
    </xf>
    <xf numFmtId="0" fontId="15" fillId="0" borderId="12" xfId="0" applyFont="1" applyBorder="1" applyAlignment="1">
      <alignment horizontal="center" vertical="center"/>
    </xf>
    <xf numFmtId="0" fontId="15" fillId="0" borderId="13" xfId="0" applyFont="1" applyBorder="1" applyAlignment="1">
      <alignment horizontal="left" vertical="center"/>
    </xf>
    <xf numFmtId="0" fontId="16" fillId="0" borderId="15" xfId="0" applyFont="1" applyBorder="1" applyAlignment="1">
      <alignment horizontal="left" vertical="center"/>
    </xf>
    <xf numFmtId="0" fontId="16" fillId="0" borderId="0" xfId="0" applyFont="1" applyBorder="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23" fillId="0" borderId="0" xfId="0" applyFont="1" applyAlignment="1">
      <alignment horizontal="left" vertical="center" wrapText="1"/>
    </xf>
    <xf numFmtId="4" fontId="22" fillId="0" borderId="0" xfId="0" applyNumberFormat="1" applyFont="1" applyAlignment="1">
      <alignment vertical="center"/>
    </xf>
    <xf numFmtId="0" fontId="22" fillId="0" borderId="0" xfId="0" applyFont="1" applyAlignment="1">
      <alignment vertical="center"/>
    </xf>
    <xf numFmtId="0" fontId="17" fillId="4" borderId="7" xfId="0" applyFont="1" applyFill="1" applyBorder="1" applyAlignment="1">
      <alignment horizontal="center" vertical="center"/>
    </xf>
    <xf numFmtId="0" fontId="17" fillId="4" borderId="8" xfId="0" applyFont="1" applyFill="1" applyBorder="1" applyAlignment="1">
      <alignment horizontal="left" vertical="center"/>
    </xf>
    <xf numFmtId="0" fontId="17" fillId="4" borderId="8" xfId="0" applyFont="1" applyFill="1" applyBorder="1" applyAlignment="1">
      <alignment horizontal="center" vertical="center"/>
    </xf>
    <xf numFmtId="0" fontId="17" fillId="4" borderId="8" xfId="0" applyFont="1" applyFill="1" applyBorder="1" applyAlignment="1">
      <alignment horizontal="right" vertical="center"/>
    </xf>
    <xf numFmtId="0" fontId="11" fillId="2" borderId="0" xfId="0" applyFont="1" applyFill="1" applyAlignment="1">
      <alignment horizontal="center" vertical="center"/>
    </xf>
    <xf numFmtId="0" fontId="0" fillId="0" borderId="0" xfId="0"/>
    <xf numFmtId="164" fontId="1" fillId="0" borderId="0" xfId="0" applyNumberFormat="1" applyFont="1" applyAlignment="1">
      <alignment horizontal="left" vertical="center"/>
    </xf>
    <xf numFmtId="0" fontId="1" fillId="0" borderId="0" xfId="0" applyFont="1" applyAlignment="1">
      <alignment vertical="center"/>
    </xf>
    <xf numFmtId="4" fontId="14" fillId="0" borderId="0" xfId="0" applyNumberFormat="1" applyFont="1" applyAlignment="1">
      <alignment vertical="center"/>
    </xf>
    <xf numFmtId="4" fontId="4" fillId="3" borderId="8" xfId="0" applyNumberFormat="1" applyFont="1" applyFill="1" applyBorder="1" applyAlignment="1">
      <alignment vertical="center"/>
    </xf>
    <xf numFmtId="0" fontId="0" fillId="3" borderId="8" xfId="0" applyFont="1" applyFill="1" applyBorder="1" applyAlignment="1">
      <alignment vertical="center"/>
    </xf>
    <xf numFmtId="0" fontId="0" fillId="3" borderId="9" xfId="0" applyFont="1" applyFill="1" applyBorder="1" applyAlignment="1">
      <alignment vertical="center"/>
    </xf>
    <xf numFmtId="0" fontId="4" fillId="3" borderId="8" xfId="0" applyFont="1" applyFill="1" applyBorder="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top" wrapText="1"/>
    </xf>
    <xf numFmtId="0" fontId="2" fillId="0" borderId="0" xfId="0" applyFont="1" applyAlignment="1">
      <alignment horizontal="left" vertical="center" wrapText="1"/>
    </xf>
    <xf numFmtId="4" fontId="13" fillId="0" borderId="6" xfId="0" applyNumberFormat="1" applyFont="1" applyBorder="1" applyAlignment="1">
      <alignment vertical="center"/>
    </xf>
    <xf numFmtId="0" fontId="0" fillId="0" borderId="6" xfId="0" applyFont="1" applyBorder="1" applyAlignment="1">
      <alignment vertical="center"/>
    </xf>
    <xf numFmtId="0" fontId="1"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center"/>
    </xf>
    <xf numFmtId="165" fontId="2" fillId="0" borderId="0" xfId="0" applyNumberFormat="1" applyFont="1" applyAlignment="1">
      <alignment horizontal="left" vertical="center"/>
    </xf>
    <xf numFmtId="4" fontId="19" fillId="0" borderId="0" xfId="0" applyNumberFormat="1" applyFont="1" applyAlignment="1">
      <alignment horizontal="right" vertical="center"/>
    </xf>
    <xf numFmtId="4" fontId="19" fillId="0" borderId="0" xfId="0" applyNumberFormat="1" applyFont="1" applyAlignment="1">
      <alignment vertical="center"/>
    </xf>
    <xf numFmtId="0" fontId="0" fillId="0" borderId="0" xfId="0" applyFont="1"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3" fillId="0" borderId="1" xfId="2" applyFont="1" applyAlignment="1">
      <alignment horizontal="left" vertical="center" wrapText="1"/>
    </xf>
    <xf numFmtId="0" fontId="0" fillId="0" borderId="1" xfId="2" applyFont="1" applyAlignment="1">
      <alignment vertical="center"/>
    </xf>
    <xf numFmtId="0" fontId="1" fillId="0" borderId="1" xfId="2" applyFont="1" applyAlignment="1">
      <alignment horizontal="left" vertical="center" wrapText="1"/>
    </xf>
    <xf numFmtId="0" fontId="1" fillId="0" borderId="1" xfId="2" applyFont="1" applyAlignment="1">
      <alignment horizontal="left" vertical="center"/>
    </xf>
    <xf numFmtId="0" fontId="11" fillId="2" borderId="1" xfId="2" applyFont="1" applyFill="1" applyAlignment="1">
      <alignment horizontal="center" vertical="center"/>
    </xf>
    <xf numFmtId="0" fontId="46" fillId="0" borderId="1" xfId="2"/>
    <xf numFmtId="0" fontId="2" fillId="0" borderId="1" xfId="2" applyFont="1" applyAlignment="1">
      <alignment horizontal="left" vertical="center"/>
    </xf>
    <xf numFmtId="0" fontId="2" fillId="0" borderId="1" xfId="2" applyFont="1" applyAlignment="1">
      <alignment horizontal="left" vertical="center" wrapText="1"/>
    </xf>
    <xf numFmtId="166" fontId="17" fillId="0" borderId="21" xfId="0" applyNumberFormat="1" applyFont="1" applyFill="1" applyBorder="1" applyAlignment="1" applyProtection="1">
      <alignment vertical="center"/>
      <protection locked="0"/>
    </xf>
    <xf numFmtId="0" fontId="0" fillId="0" borderId="21" xfId="0" applyFont="1" applyFill="1" applyBorder="1" applyAlignment="1" applyProtection="1">
      <alignment vertical="center"/>
      <protection locked="0"/>
    </xf>
    <xf numFmtId="166" fontId="8" fillId="0" borderId="0" xfId="0" applyNumberFormat="1" applyFont="1" applyFill="1" applyAlignment="1">
      <alignment vertical="center"/>
    </xf>
    <xf numFmtId="0" fontId="8" fillId="0" borderId="1" xfId="0" applyFont="1" applyFill="1" applyBorder="1" applyAlignment="1">
      <alignment vertical="center"/>
    </xf>
    <xf numFmtId="166" fontId="8" fillId="0" borderId="0" xfId="0" applyNumberFormat="1" applyFont="1" applyAlignment="1">
      <alignment vertical="center"/>
    </xf>
    <xf numFmtId="0" fontId="18" fillId="0" borderId="33" xfId="0" applyFont="1" applyFill="1" applyBorder="1" applyAlignment="1">
      <alignment horizontal="left" vertical="center"/>
    </xf>
    <xf numFmtId="0" fontId="18" fillId="0" borderId="20" xfId="0" applyFont="1" applyFill="1" applyBorder="1" applyAlignment="1">
      <alignment horizontal="center" vertical="center"/>
    </xf>
    <xf numFmtId="166" fontId="18" fillId="0" borderId="20" xfId="0" applyNumberFormat="1" applyFont="1" applyFill="1" applyBorder="1" applyAlignment="1">
      <alignment vertical="center"/>
    </xf>
    <xf numFmtId="166" fontId="18" fillId="0" borderId="34" xfId="0" applyNumberFormat="1" applyFont="1" applyFill="1" applyBorder="1" applyAlignment="1">
      <alignment vertical="center"/>
    </xf>
    <xf numFmtId="0" fontId="51" fillId="0" borderId="0" xfId="0" applyFont="1" applyAlignment="1">
      <alignment horizontal="left" vertical="center" wrapText="1"/>
    </xf>
  </cellXfs>
  <cellStyles count="3">
    <cellStyle name="Hypertextový odkaz" xfId="1" builtinId="8"/>
    <cellStyle name="Normální" xfId="0" builtinId="0" customBuiltin="1"/>
    <cellStyle name="Normální 2" xfId="2"/>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4/BRNO_BYSTRC_H&#344;BITOV/DVZ_DPS/AKTIVN&#205;/ROZPO&#268;ET/&#218;PRAVA_2024_27_-_Revitalizace_b&#253;val&#233;ho_h&#345;bitov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e stavby"/>
      <sheetName val="SO 101.1 - Bourání zpevně..."/>
      <sheetName val="SO 101.2 - Kácení stromů ..."/>
      <sheetName val="SO 101.3 - Arboristické z..."/>
      <sheetName val="SO 101.4 - Příprava území"/>
      <sheetName val="SO 102-103 - Komunikace a..."/>
      <sheetName val="SO 104-105 - Historické z..."/>
      <sheetName val="SO 301 - Přípojka vody"/>
      <sheetName val="SO 303.1 - Technologická ..."/>
      <sheetName val="SO 303.2 - Stavební část"/>
      <sheetName val="SO 401 - Veřejné osvětlení "/>
      <sheetName val="SO 402 - Elektro přípojky"/>
      <sheetName val="SO 801 - Vegetační úpravy"/>
      <sheetName val="SO 801.NP - Vegetační úpr..."/>
      <sheetName val="SO 802 - Mobiliář"/>
      <sheetName val="VRN - Vedlejší rozpočtové..."/>
      <sheetName val="Seznam figur"/>
      <sheetName val="Pokyny pro vyplnění"/>
    </sheetNames>
    <sheetDataSet>
      <sheetData sheetId="0">
        <row r="13">
          <cell r="AN13" t="str">
            <v/>
          </cell>
        </row>
        <row r="14">
          <cell r="E14" t="str">
            <v xml:space="preserve"> </v>
          </cell>
          <cell r="AN14" t="str">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podminky.urs.cz/item/CS_URS_2025_02/997013509" TargetMode="External"/><Relationship Id="rId13" Type="http://schemas.openxmlformats.org/officeDocument/2006/relationships/printerSettings" Target="../printerSettings/printerSettings2.bin"/><Relationship Id="rId3" Type="http://schemas.openxmlformats.org/officeDocument/2006/relationships/hyperlink" Target="https://podminky.urs.cz/item/CS_URS_2025_02/113202111" TargetMode="External"/><Relationship Id="rId7" Type="http://schemas.openxmlformats.org/officeDocument/2006/relationships/hyperlink" Target="https://podminky.urs.cz/item/CS_URS_2025_02/997013501" TargetMode="External"/><Relationship Id="rId12" Type="http://schemas.openxmlformats.org/officeDocument/2006/relationships/hyperlink" Target="https://podminky.urs.cz/item/CS_URS_2025_02/998231411" TargetMode="External"/><Relationship Id="rId2" Type="http://schemas.openxmlformats.org/officeDocument/2006/relationships/hyperlink" Target="https://podminky.urs.cz/item/CS_URS_2025_02/113107144" TargetMode="External"/><Relationship Id="rId1" Type="http://schemas.openxmlformats.org/officeDocument/2006/relationships/hyperlink" Target="https://podminky.urs.cz/item/CS_URS_2025_02/113107244" TargetMode="External"/><Relationship Id="rId6" Type="http://schemas.openxmlformats.org/officeDocument/2006/relationships/hyperlink" Target="https://podminky.urs.cz/item/CS_URS_2025_02/966001311" TargetMode="External"/><Relationship Id="rId11" Type="http://schemas.openxmlformats.org/officeDocument/2006/relationships/hyperlink" Target="https://podminky.urs.cz/item/CS_URS_2025_02/997013875" TargetMode="External"/><Relationship Id="rId5" Type="http://schemas.openxmlformats.org/officeDocument/2006/relationships/hyperlink" Target="https://podminky.urs.cz/item/CS_URS_2025_02/966001211" TargetMode="External"/><Relationship Id="rId10" Type="http://schemas.openxmlformats.org/officeDocument/2006/relationships/hyperlink" Target="https://podminky.urs.cz/item/CS_URS_2025_02/997013861" TargetMode="External"/><Relationship Id="rId4" Type="http://schemas.openxmlformats.org/officeDocument/2006/relationships/hyperlink" Target="https://podminky.urs.cz/item/CS_URS_2025_02/767161813" TargetMode="External"/><Relationship Id="rId9" Type="http://schemas.openxmlformats.org/officeDocument/2006/relationships/hyperlink" Target="https://podminky.urs.cz/item/CS_URS_2025_02/997013631" TargetMode="External"/><Relationship Id="rId1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s://podminky.urs.cz/item/CS_URS_2024_02/596811311" TargetMode="External"/><Relationship Id="rId2" Type="http://schemas.openxmlformats.org/officeDocument/2006/relationships/hyperlink" Target="https://podminky.urs.cz/item/CS_URS_2025_02/916131213" TargetMode="External"/><Relationship Id="rId1" Type="http://schemas.openxmlformats.org/officeDocument/2006/relationships/hyperlink" Target="https://podminky.urs.cz/item/CS_URS_2024_02/596811311"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podminky.urs.cz/item/CS_URS_2024_02/185804311" TargetMode="External"/><Relationship Id="rId13" Type="http://schemas.openxmlformats.org/officeDocument/2006/relationships/hyperlink" Target="https://podminky.urs.cz/item/CS_URS_2024_02/185802114" TargetMode="External"/><Relationship Id="rId18" Type="http://schemas.openxmlformats.org/officeDocument/2006/relationships/hyperlink" Target="https://podminky.urs.cz/item/CS_URS_2024_02/998231411" TargetMode="External"/><Relationship Id="rId3" Type="http://schemas.openxmlformats.org/officeDocument/2006/relationships/hyperlink" Target="https://podminky.urs.cz/item/CS_URS_2024_02/184215133" TargetMode="External"/><Relationship Id="rId21" Type="http://schemas.openxmlformats.org/officeDocument/2006/relationships/drawing" Target="../drawings/drawing4.xml"/><Relationship Id="rId7" Type="http://schemas.openxmlformats.org/officeDocument/2006/relationships/hyperlink" Target="https://podminky.urs.cz/item/CS_URS_2024_02/185851129" TargetMode="External"/><Relationship Id="rId12" Type="http://schemas.openxmlformats.org/officeDocument/2006/relationships/hyperlink" Target="https://podminky.urs.cz/item/CS_URS_2024_02/184102211" TargetMode="External"/><Relationship Id="rId17" Type="http://schemas.openxmlformats.org/officeDocument/2006/relationships/hyperlink" Target="https://podminky.urs.cz/item/CS_URS_2024_02/185851129" TargetMode="External"/><Relationship Id="rId2" Type="http://schemas.openxmlformats.org/officeDocument/2006/relationships/hyperlink" Target="https://podminky.urs.cz/item/CS_URS_2024_02/183101121" TargetMode="External"/><Relationship Id="rId16" Type="http://schemas.openxmlformats.org/officeDocument/2006/relationships/hyperlink" Target="https://podminky.urs.cz/item/CS_URS_2024_02/185851121" TargetMode="External"/><Relationship Id="rId20" Type="http://schemas.openxmlformats.org/officeDocument/2006/relationships/printerSettings" Target="../printerSettings/printerSettings4.bin"/><Relationship Id="rId1" Type="http://schemas.openxmlformats.org/officeDocument/2006/relationships/hyperlink" Target="https://podminky.urs.cz/item/CS_URS_2024_02/119005155" TargetMode="External"/><Relationship Id="rId6" Type="http://schemas.openxmlformats.org/officeDocument/2006/relationships/hyperlink" Target="https://podminky.urs.cz/item/CS_URS_2024_02/184911421" TargetMode="External"/><Relationship Id="rId11" Type="http://schemas.openxmlformats.org/officeDocument/2006/relationships/hyperlink" Target="https://podminky.urs.cz/item/CS_URS_2024_02/183101113" TargetMode="External"/><Relationship Id="rId5" Type="http://schemas.openxmlformats.org/officeDocument/2006/relationships/hyperlink" Target="https://podminky.urs.cz/item/CS_URS_2024_02/184501141" TargetMode="External"/><Relationship Id="rId15" Type="http://schemas.openxmlformats.org/officeDocument/2006/relationships/hyperlink" Target="https://podminky.urs.cz/item/CS_URS_2024_02/185804311" TargetMode="External"/><Relationship Id="rId10" Type="http://schemas.openxmlformats.org/officeDocument/2006/relationships/hyperlink" Target="https://podminky.urs.cz/item/CS_URS_2024_02/119005153" TargetMode="External"/><Relationship Id="rId19" Type="http://schemas.openxmlformats.org/officeDocument/2006/relationships/hyperlink" Target="https://podminky.urs.cz/item/CS_URS_2024_02/997221858" TargetMode="External"/><Relationship Id="rId4" Type="http://schemas.openxmlformats.org/officeDocument/2006/relationships/hyperlink" Target="https://podminky.urs.cz/item/CS_URS_2024_02/184215412" TargetMode="External"/><Relationship Id="rId9" Type="http://schemas.openxmlformats.org/officeDocument/2006/relationships/hyperlink" Target="https://podminky.urs.cz/item/CS_URS_2024_02/185851121" TargetMode="External"/><Relationship Id="rId14" Type="http://schemas.openxmlformats.org/officeDocument/2006/relationships/hyperlink" Target="https://podminky.urs.cz/item/CS_URS_2024_02/184911421"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podminky.urs.cz/item/CS_URS_2024_02/184911421" TargetMode="External"/><Relationship Id="rId13" Type="http://schemas.openxmlformats.org/officeDocument/2006/relationships/hyperlink" Target="https://podminky.urs.cz/item/CS_URS_2024_02/185851129" TargetMode="External"/><Relationship Id="rId3" Type="http://schemas.openxmlformats.org/officeDocument/2006/relationships/hyperlink" Target="https://podminky.urs.cz/item/CS_URS_2024_02/184813151" TargetMode="External"/><Relationship Id="rId7" Type="http://schemas.openxmlformats.org/officeDocument/2006/relationships/hyperlink" Target="https://podminky.urs.cz/item/CS_URS_2024_02/185804514" TargetMode="External"/><Relationship Id="rId12" Type="http://schemas.openxmlformats.org/officeDocument/2006/relationships/hyperlink" Target="https://podminky.urs.cz/item/CS_URS_2024_02/185851121" TargetMode="External"/><Relationship Id="rId2" Type="http://schemas.openxmlformats.org/officeDocument/2006/relationships/hyperlink" Target="https://podminky.urs.cz/item/CS_URS_2024_02/185804513" TargetMode="External"/><Relationship Id="rId16" Type="http://schemas.openxmlformats.org/officeDocument/2006/relationships/drawing" Target="../drawings/drawing5.xml"/><Relationship Id="rId1" Type="http://schemas.openxmlformats.org/officeDocument/2006/relationships/hyperlink" Target="https://podminky.urs.cz/item/CS_URS_2024_02/184911111" TargetMode="External"/><Relationship Id="rId6" Type="http://schemas.openxmlformats.org/officeDocument/2006/relationships/hyperlink" Target="https://podminky.urs.cz/item/CS_URS_2024_02/997221858" TargetMode="External"/><Relationship Id="rId11" Type="http://schemas.openxmlformats.org/officeDocument/2006/relationships/hyperlink" Target="https://podminky.urs.cz/item/CS_URS_2024_02/184911421" TargetMode="External"/><Relationship Id="rId5" Type="http://schemas.openxmlformats.org/officeDocument/2006/relationships/hyperlink" Target="https://podminky.urs.cz/item/CS_URS_2024_02/185851129" TargetMode="External"/><Relationship Id="rId15" Type="http://schemas.openxmlformats.org/officeDocument/2006/relationships/printerSettings" Target="../printerSettings/printerSettings5.bin"/><Relationship Id="rId10" Type="http://schemas.openxmlformats.org/officeDocument/2006/relationships/hyperlink" Target="https://podminky.urs.cz/item/CS_URS_2024_02/185804311" TargetMode="External"/><Relationship Id="rId4" Type="http://schemas.openxmlformats.org/officeDocument/2006/relationships/hyperlink" Target="https://podminky.urs.cz/item/CS_URS_2024_02/185851121" TargetMode="External"/><Relationship Id="rId9" Type="http://schemas.openxmlformats.org/officeDocument/2006/relationships/hyperlink" Target="https://podminky.urs.cz/item/CS_URS_2024_02/997221858" TargetMode="External"/><Relationship Id="rId14" Type="http://schemas.openxmlformats.org/officeDocument/2006/relationships/hyperlink" Target="https://podminky.urs.cz/item/CS_URS_2024_02/185804311"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60"/>
  <sheetViews>
    <sheetView showGridLines="0" tabSelected="1" workbookViewId="0">
      <selection activeCell="C50" activeCellId="1" sqref="D13:AQ15 C50:AH50"/>
    </sheetView>
  </sheetViews>
  <sheetFormatPr defaultRowHeight="11.25" x14ac:dyDescent="0.2"/>
  <cols>
    <col min="1" max="1" width="8.33203125" style="1" customWidth="1"/>
    <col min="2" max="2" width="1.6640625" style="1" customWidth="1"/>
    <col min="3" max="3" width="4.1640625" style="1" customWidth="1"/>
    <col min="4" max="33" width="2.6640625" style="1" customWidth="1"/>
    <col min="34" max="34" width="3.33203125" style="1" customWidth="1"/>
    <col min="35" max="35" width="31.6640625" style="1" customWidth="1"/>
    <col min="36" max="37" width="2.5" style="1" customWidth="1"/>
    <col min="38" max="38" width="8.33203125" style="1" customWidth="1"/>
    <col min="39" max="39" width="3.33203125" style="1" customWidth="1"/>
    <col min="40" max="40" width="13.33203125" style="1" customWidth="1"/>
    <col min="41" max="41" width="7.5" style="1" customWidth="1"/>
    <col min="42" max="42" width="4.1640625" style="1" customWidth="1"/>
    <col min="43" max="43" width="15.6640625" style="1" customWidth="1"/>
    <col min="44" max="44" width="13.6640625" style="1" customWidth="1"/>
    <col min="45" max="47" width="25.83203125" style="1" hidden="1" customWidth="1"/>
    <col min="48" max="49" width="21.6640625" style="1" hidden="1" customWidth="1"/>
    <col min="50" max="51" width="25" style="1" hidden="1" customWidth="1"/>
    <col min="52" max="52" width="21.6640625" style="1" hidden="1" customWidth="1"/>
    <col min="53" max="53" width="19.1640625" style="1" hidden="1" customWidth="1"/>
    <col min="54" max="54" width="25" style="1" hidden="1" customWidth="1"/>
    <col min="55" max="55" width="21.6640625" style="1" hidden="1" customWidth="1"/>
    <col min="56" max="56" width="19.1640625" style="1" hidden="1" customWidth="1"/>
    <col min="57" max="57" width="66.5" style="1" customWidth="1"/>
    <col min="71" max="91" width="9.33203125" style="1" hidden="1"/>
  </cols>
  <sheetData>
    <row r="1" spans="1:74" x14ac:dyDescent="0.2">
      <c r="A1" s="14" t="s">
        <v>0</v>
      </c>
      <c r="AZ1" s="14" t="s">
        <v>1</v>
      </c>
      <c r="BA1" s="14" t="s">
        <v>2</v>
      </c>
      <c r="BB1" s="14" t="s">
        <v>3</v>
      </c>
      <c r="BT1" s="14" t="s">
        <v>4</v>
      </c>
      <c r="BU1" s="14" t="s">
        <v>4</v>
      </c>
      <c r="BV1" s="14" t="s">
        <v>5</v>
      </c>
    </row>
    <row r="2" spans="1:74" s="1" customFormat="1" ht="36.950000000000003" customHeight="1" x14ac:dyDescent="0.2">
      <c r="AR2" s="459" t="s">
        <v>6</v>
      </c>
      <c r="AS2" s="460"/>
      <c r="AT2" s="460"/>
      <c r="AU2" s="460"/>
      <c r="AV2" s="460"/>
      <c r="AW2" s="460"/>
      <c r="AX2" s="460"/>
      <c r="AY2" s="460"/>
      <c r="AZ2" s="460"/>
      <c r="BA2" s="460"/>
      <c r="BB2" s="460"/>
      <c r="BC2" s="460"/>
      <c r="BD2" s="460"/>
      <c r="BE2" s="460"/>
      <c r="BS2" s="15" t="s">
        <v>7</v>
      </c>
      <c r="BT2" s="15" t="s">
        <v>8</v>
      </c>
    </row>
    <row r="3" spans="1:74" s="1" customFormat="1" ht="6.95" customHeight="1" x14ac:dyDescent="0.2">
      <c r="B3" s="16"/>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8"/>
      <c r="BS3" s="15" t="s">
        <v>7</v>
      </c>
      <c r="BT3" s="15" t="s">
        <v>9</v>
      </c>
    </row>
    <row r="4" spans="1:74" s="1" customFormat="1" ht="24.95" customHeight="1" x14ac:dyDescent="0.2">
      <c r="B4" s="18"/>
      <c r="D4" s="19" t="s">
        <v>10</v>
      </c>
      <c r="AR4" s="18"/>
      <c r="AS4" s="20" t="s">
        <v>11</v>
      </c>
      <c r="BS4" s="15" t="s">
        <v>12</v>
      </c>
    </row>
    <row r="5" spans="1:74" s="1" customFormat="1" ht="12" customHeight="1" x14ac:dyDescent="0.2">
      <c r="B5" s="18"/>
      <c r="D5" s="21" t="s">
        <v>13</v>
      </c>
      <c r="K5" s="468"/>
      <c r="L5" s="460"/>
      <c r="M5" s="460"/>
      <c r="N5" s="460"/>
      <c r="O5" s="460"/>
      <c r="P5" s="460"/>
      <c r="Q5" s="460"/>
      <c r="R5" s="460"/>
      <c r="S5" s="460"/>
      <c r="T5" s="460"/>
      <c r="U5" s="460"/>
      <c r="V5" s="460"/>
      <c r="W5" s="460"/>
      <c r="X5" s="460"/>
      <c r="Y5" s="460"/>
      <c r="Z5" s="460"/>
      <c r="AA5" s="460"/>
      <c r="AB5" s="460"/>
      <c r="AC5" s="460"/>
      <c r="AD5" s="460"/>
      <c r="AE5" s="460"/>
      <c r="AF5" s="460"/>
      <c r="AG5" s="460"/>
      <c r="AH5" s="460"/>
      <c r="AI5" s="460"/>
      <c r="AJ5" s="460"/>
      <c r="AK5" s="460"/>
      <c r="AL5" s="460"/>
      <c r="AM5" s="460"/>
      <c r="AN5" s="460"/>
      <c r="AO5" s="460"/>
      <c r="AR5" s="18"/>
      <c r="BS5" s="15" t="s">
        <v>7</v>
      </c>
    </row>
    <row r="6" spans="1:74" s="1" customFormat="1" ht="36.950000000000003" customHeight="1" x14ac:dyDescent="0.2">
      <c r="B6" s="18"/>
      <c r="D6" s="23" t="s">
        <v>14</v>
      </c>
      <c r="K6" s="469" t="s">
        <v>652</v>
      </c>
      <c r="L6" s="460"/>
      <c r="M6" s="460"/>
      <c r="N6" s="460"/>
      <c r="O6" s="460"/>
      <c r="P6" s="460"/>
      <c r="Q6" s="460"/>
      <c r="R6" s="460"/>
      <c r="S6" s="460"/>
      <c r="T6" s="460"/>
      <c r="U6" s="460"/>
      <c r="V6" s="460"/>
      <c r="W6" s="460"/>
      <c r="X6" s="460"/>
      <c r="Y6" s="460"/>
      <c r="Z6" s="460"/>
      <c r="AA6" s="460"/>
      <c r="AB6" s="460"/>
      <c r="AC6" s="460"/>
      <c r="AD6" s="460"/>
      <c r="AE6" s="460"/>
      <c r="AF6" s="460"/>
      <c r="AG6" s="460"/>
      <c r="AH6" s="460"/>
      <c r="AI6" s="460"/>
      <c r="AJ6" s="460"/>
      <c r="AK6" s="460"/>
      <c r="AL6" s="460"/>
      <c r="AM6" s="460"/>
      <c r="AN6" s="460"/>
      <c r="AO6" s="460"/>
      <c r="AR6" s="18"/>
      <c r="BS6" s="15" t="s">
        <v>7</v>
      </c>
    </row>
    <row r="7" spans="1:74" s="1" customFormat="1" ht="12" customHeight="1" x14ac:dyDescent="0.2">
      <c r="B7" s="18"/>
      <c r="D7" s="24" t="s">
        <v>15</v>
      </c>
      <c r="K7" s="22" t="s">
        <v>3</v>
      </c>
      <c r="AK7" s="24" t="s">
        <v>16</v>
      </c>
      <c r="AN7" s="22" t="s">
        <v>3</v>
      </c>
      <c r="AR7" s="18"/>
      <c r="BS7" s="15" t="s">
        <v>7</v>
      </c>
    </row>
    <row r="8" spans="1:74" s="1" customFormat="1" ht="12" customHeight="1" x14ac:dyDescent="0.2">
      <c r="B8" s="18"/>
      <c r="D8" s="24" t="s">
        <v>17</v>
      </c>
      <c r="K8" s="22" t="s">
        <v>18</v>
      </c>
      <c r="AK8" s="24" t="s">
        <v>19</v>
      </c>
      <c r="AN8" s="269" t="s">
        <v>653</v>
      </c>
      <c r="AR8" s="18"/>
      <c r="BS8" s="15" t="s">
        <v>7</v>
      </c>
    </row>
    <row r="9" spans="1:74" s="1" customFormat="1" ht="14.45" customHeight="1" x14ac:dyDescent="0.2">
      <c r="B9" s="18"/>
      <c r="AR9" s="18"/>
      <c r="BS9" s="15" t="s">
        <v>7</v>
      </c>
    </row>
    <row r="10" spans="1:74" s="1" customFormat="1" ht="12" customHeight="1" x14ac:dyDescent="0.2">
      <c r="B10" s="18"/>
      <c r="D10" s="24" t="s">
        <v>20</v>
      </c>
      <c r="AK10" s="24" t="s">
        <v>21</v>
      </c>
      <c r="AN10" s="22"/>
      <c r="AR10" s="18"/>
      <c r="BS10" s="15" t="s">
        <v>7</v>
      </c>
    </row>
    <row r="11" spans="1:74" s="1" customFormat="1" ht="18.399999999999999" customHeight="1" x14ac:dyDescent="0.2">
      <c r="B11" s="18"/>
      <c r="E11" s="22" t="s">
        <v>337</v>
      </c>
      <c r="AK11" s="24" t="s">
        <v>22</v>
      </c>
      <c r="AN11" s="22"/>
      <c r="AR11" s="18"/>
      <c r="BS11" s="15" t="s">
        <v>7</v>
      </c>
    </row>
    <row r="12" spans="1:74" s="1" customFormat="1" ht="6.95" customHeight="1" x14ac:dyDescent="0.2">
      <c r="B12" s="18"/>
      <c r="AR12" s="18"/>
      <c r="BS12" s="15" t="s">
        <v>7</v>
      </c>
    </row>
    <row r="13" spans="1:74" s="1" customFormat="1" ht="12" customHeight="1" x14ac:dyDescent="0.2">
      <c r="B13" s="18"/>
      <c r="D13" s="24" t="s">
        <v>23</v>
      </c>
      <c r="AK13" s="24" t="s">
        <v>21</v>
      </c>
      <c r="AN13" s="22" t="s">
        <v>3</v>
      </c>
      <c r="AR13" s="18"/>
      <c r="BS13" s="15" t="s">
        <v>7</v>
      </c>
    </row>
    <row r="14" spans="1:74" ht="12.75" x14ac:dyDescent="0.2">
      <c r="B14" s="18"/>
      <c r="E14" s="22" t="s">
        <v>18</v>
      </c>
      <c r="AK14" s="24" t="s">
        <v>22</v>
      </c>
      <c r="AN14" s="22" t="s">
        <v>3</v>
      </c>
      <c r="AR14" s="18"/>
      <c r="BS14" s="15" t="s">
        <v>7</v>
      </c>
    </row>
    <row r="15" spans="1:74" s="1" customFormat="1" ht="6.95" customHeight="1" x14ac:dyDescent="0.2">
      <c r="B15" s="18"/>
      <c r="AR15" s="18"/>
      <c r="BS15" s="15" t="s">
        <v>4</v>
      </c>
    </row>
    <row r="16" spans="1:74" s="1" customFormat="1" ht="12" customHeight="1" x14ac:dyDescent="0.2">
      <c r="B16" s="18"/>
      <c r="D16" s="24" t="s">
        <v>24</v>
      </c>
      <c r="AK16" s="24" t="s">
        <v>21</v>
      </c>
      <c r="AN16" s="22"/>
      <c r="AR16" s="18"/>
      <c r="BS16" s="15" t="s">
        <v>4</v>
      </c>
    </row>
    <row r="17" spans="1:71" s="1" customFormat="1" ht="18.399999999999999" customHeight="1" x14ac:dyDescent="0.2">
      <c r="B17" s="18"/>
      <c r="E17" s="22" t="s">
        <v>25</v>
      </c>
      <c r="AK17" s="24" t="s">
        <v>22</v>
      </c>
      <c r="AN17" s="22"/>
      <c r="AR17" s="18"/>
      <c r="BS17" s="15" t="s">
        <v>26</v>
      </c>
    </row>
    <row r="18" spans="1:71" s="1" customFormat="1" ht="6.95" customHeight="1" x14ac:dyDescent="0.2">
      <c r="B18" s="18"/>
      <c r="AR18" s="18"/>
      <c r="BS18" s="15" t="s">
        <v>7</v>
      </c>
    </row>
    <row r="19" spans="1:71" s="1" customFormat="1" ht="12" customHeight="1" x14ac:dyDescent="0.2">
      <c r="B19" s="18"/>
      <c r="D19" s="24" t="s">
        <v>27</v>
      </c>
      <c r="AK19" s="24" t="s">
        <v>21</v>
      </c>
      <c r="AN19" s="22"/>
      <c r="AR19" s="18"/>
      <c r="BS19" s="15" t="s">
        <v>7</v>
      </c>
    </row>
    <row r="20" spans="1:71" s="1" customFormat="1" ht="18.399999999999999" customHeight="1" x14ac:dyDescent="0.2">
      <c r="B20" s="18"/>
      <c r="E20" s="22" t="s">
        <v>677</v>
      </c>
      <c r="AK20" s="24" t="s">
        <v>22</v>
      </c>
      <c r="AN20" s="22" t="s">
        <v>3</v>
      </c>
      <c r="AR20" s="18"/>
      <c r="BS20" s="15" t="s">
        <v>4</v>
      </c>
    </row>
    <row r="21" spans="1:71" s="1" customFormat="1" ht="6.95" customHeight="1" x14ac:dyDescent="0.2">
      <c r="B21" s="18"/>
      <c r="AR21" s="18"/>
    </row>
    <row r="22" spans="1:71" s="1" customFormat="1" ht="12" customHeight="1" x14ac:dyDescent="0.2">
      <c r="B22" s="18"/>
      <c r="D22" s="24" t="s">
        <v>28</v>
      </c>
      <c r="AR22" s="18"/>
    </row>
    <row r="23" spans="1:71" s="1" customFormat="1" ht="107.25" customHeight="1" x14ac:dyDescent="0.2">
      <c r="B23" s="18"/>
      <c r="E23" s="470" t="s">
        <v>29</v>
      </c>
      <c r="F23" s="470"/>
      <c r="G23" s="470"/>
      <c r="H23" s="470"/>
      <c r="I23" s="470"/>
      <c r="J23" s="470"/>
      <c r="K23" s="470"/>
      <c r="L23" s="470"/>
      <c r="M23" s="470"/>
      <c r="N23" s="470"/>
      <c r="O23" s="470"/>
      <c r="P23" s="470"/>
      <c r="Q23" s="470"/>
      <c r="R23" s="470"/>
      <c r="S23" s="470"/>
      <c r="T23" s="470"/>
      <c r="U23" s="470"/>
      <c r="V23" s="470"/>
      <c r="W23" s="470"/>
      <c r="X23" s="470"/>
      <c r="Y23" s="470"/>
      <c r="Z23" s="470"/>
      <c r="AA23" s="470"/>
      <c r="AB23" s="470"/>
      <c r="AC23" s="470"/>
      <c r="AD23" s="470"/>
      <c r="AE23" s="470"/>
      <c r="AF23" s="470"/>
      <c r="AG23" s="470"/>
      <c r="AH23" s="470"/>
      <c r="AI23" s="470"/>
      <c r="AJ23" s="470"/>
      <c r="AK23" s="470"/>
      <c r="AL23" s="470"/>
      <c r="AM23" s="470"/>
      <c r="AN23" s="470"/>
      <c r="AR23" s="18"/>
    </row>
    <row r="24" spans="1:71" s="1" customFormat="1" ht="6.95" customHeight="1" x14ac:dyDescent="0.2">
      <c r="B24" s="18"/>
      <c r="AR24" s="18"/>
    </row>
    <row r="25" spans="1:71" s="1" customFormat="1" ht="6.95" customHeight="1" x14ac:dyDescent="0.2">
      <c r="B25" s="18"/>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R25" s="18"/>
    </row>
    <row r="26" spans="1:71" s="2" customFormat="1" ht="25.9" customHeight="1" x14ac:dyDescent="0.2">
      <c r="A26" s="27"/>
      <c r="B26" s="28"/>
      <c r="C26" s="27"/>
      <c r="D26" s="29" t="s">
        <v>30</v>
      </c>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471">
        <f>ROUND(AG54,2)</f>
        <v>0</v>
      </c>
      <c r="AL26" s="472"/>
      <c r="AM26" s="472"/>
      <c r="AN26" s="472"/>
      <c r="AO26" s="472"/>
      <c r="AP26" s="27"/>
      <c r="AQ26" s="27"/>
      <c r="AR26" s="28"/>
      <c r="BE26" s="27"/>
    </row>
    <row r="27" spans="1:71" s="2" customFormat="1" ht="6.95" customHeight="1" x14ac:dyDescent="0.2">
      <c r="A27" s="27"/>
      <c r="B27" s="28"/>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8"/>
      <c r="BE27" s="27"/>
    </row>
    <row r="28" spans="1:71" s="2" customFormat="1" ht="12.75" x14ac:dyDescent="0.2">
      <c r="A28" s="27"/>
      <c r="B28" s="28"/>
      <c r="C28" s="27"/>
      <c r="D28" s="27"/>
      <c r="E28" s="27"/>
      <c r="F28" s="27"/>
      <c r="G28" s="27"/>
      <c r="H28" s="27"/>
      <c r="I28" s="27"/>
      <c r="J28" s="27"/>
      <c r="K28" s="27"/>
      <c r="L28" s="473" t="s">
        <v>31</v>
      </c>
      <c r="M28" s="473"/>
      <c r="N28" s="473"/>
      <c r="O28" s="473"/>
      <c r="P28" s="473"/>
      <c r="Q28" s="27"/>
      <c r="R28" s="27"/>
      <c r="S28" s="27"/>
      <c r="T28" s="27"/>
      <c r="U28" s="27"/>
      <c r="V28" s="27"/>
      <c r="W28" s="473" t="s">
        <v>32</v>
      </c>
      <c r="X28" s="473"/>
      <c r="Y28" s="473"/>
      <c r="Z28" s="473"/>
      <c r="AA28" s="473"/>
      <c r="AB28" s="473"/>
      <c r="AC28" s="473"/>
      <c r="AD28" s="473"/>
      <c r="AE28" s="473"/>
      <c r="AF28" s="27"/>
      <c r="AG28" s="27"/>
      <c r="AH28" s="27"/>
      <c r="AI28" s="27"/>
      <c r="AJ28" s="27"/>
      <c r="AK28" s="473" t="s">
        <v>33</v>
      </c>
      <c r="AL28" s="473"/>
      <c r="AM28" s="473"/>
      <c r="AN28" s="473"/>
      <c r="AO28" s="473"/>
      <c r="AP28" s="27"/>
      <c r="AQ28" s="27"/>
      <c r="AR28" s="28"/>
      <c r="BE28" s="27"/>
    </row>
    <row r="29" spans="1:71" s="3" customFormat="1" ht="14.45" customHeight="1" x14ac:dyDescent="0.2">
      <c r="B29" s="32"/>
      <c r="D29" s="24" t="s">
        <v>34</v>
      </c>
      <c r="F29" s="24" t="s">
        <v>35</v>
      </c>
      <c r="L29" s="461">
        <v>0.21</v>
      </c>
      <c r="M29" s="462"/>
      <c r="N29" s="462"/>
      <c r="O29" s="462"/>
      <c r="P29" s="462"/>
      <c r="W29" s="463">
        <v>0</v>
      </c>
      <c r="X29" s="462"/>
      <c r="Y29" s="462"/>
      <c r="Z29" s="462"/>
      <c r="AA29" s="462"/>
      <c r="AB29" s="462"/>
      <c r="AC29" s="462"/>
      <c r="AD29" s="462"/>
      <c r="AE29" s="462"/>
      <c r="AK29" s="463">
        <f>AK26*0.21</f>
        <v>0</v>
      </c>
      <c r="AL29" s="462"/>
      <c r="AM29" s="462"/>
      <c r="AN29" s="462"/>
      <c r="AO29" s="462"/>
      <c r="AR29" s="32"/>
    </row>
    <row r="30" spans="1:71" s="3" customFormat="1" ht="14.45" customHeight="1" x14ac:dyDescent="0.2">
      <c r="B30" s="32"/>
      <c r="F30" s="24" t="s">
        <v>36</v>
      </c>
      <c r="L30" s="461">
        <v>0.12</v>
      </c>
      <c r="M30" s="462"/>
      <c r="N30" s="462"/>
      <c r="O30" s="462"/>
      <c r="P30" s="462"/>
      <c r="W30" s="463">
        <v>0</v>
      </c>
      <c r="X30" s="462"/>
      <c r="Y30" s="462"/>
      <c r="Z30" s="462"/>
      <c r="AA30" s="462"/>
      <c r="AB30" s="462"/>
      <c r="AC30" s="462"/>
      <c r="AD30" s="462"/>
      <c r="AE30" s="462"/>
      <c r="AK30" s="463">
        <v>0</v>
      </c>
      <c r="AL30" s="462"/>
      <c r="AM30" s="462"/>
      <c r="AN30" s="462"/>
      <c r="AO30" s="462"/>
      <c r="AR30" s="32"/>
    </row>
    <row r="31" spans="1:71" s="3" customFormat="1" ht="14.45" hidden="1" customHeight="1" x14ac:dyDescent="0.2">
      <c r="B31" s="32"/>
      <c r="F31" s="24" t="s">
        <v>37</v>
      </c>
      <c r="L31" s="461">
        <v>0.21</v>
      </c>
      <c r="M31" s="462"/>
      <c r="N31" s="462"/>
      <c r="O31" s="462"/>
      <c r="P31" s="462"/>
      <c r="W31" s="463" t="e">
        <f>ROUND(BB54, 2)</f>
        <v>#REF!</v>
      </c>
      <c r="X31" s="462"/>
      <c r="Y31" s="462"/>
      <c r="Z31" s="462"/>
      <c r="AA31" s="462"/>
      <c r="AB31" s="462"/>
      <c r="AC31" s="462"/>
      <c r="AD31" s="462"/>
      <c r="AE31" s="462"/>
      <c r="AK31" s="463">
        <v>0</v>
      </c>
      <c r="AL31" s="462"/>
      <c r="AM31" s="462"/>
      <c r="AN31" s="462"/>
      <c r="AO31" s="462"/>
      <c r="AR31" s="32"/>
    </row>
    <row r="32" spans="1:71" s="3" customFormat="1" ht="14.45" hidden="1" customHeight="1" x14ac:dyDescent="0.2">
      <c r="B32" s="32"/>
      <c r="F32" s="24" t="s">
        <v>38</v>
      </c>
      <c r="L32" s="461">
        <v>0.12</v>
      </c>
      <c r="M32" s="462"/>
      <c r="N32" s="462"/>
      <c r="O32" s="462"/>
      <c r="P32" s="462"/>
      <c r="W32" s="463" t="e">
        <f>ROUND(BC54, 2)</f>
        <v>#REF!</v>
      </c>
      <c r="X32" s="462"/>
      <c r="Y32" s="462"/>
      <c r="Z32" s="462"/>
      <c r="AA32" s="462"/>
      <c r="AB32" s="462"/>
      <c r="AC32" s="462"/>
      <c r="AD32" s="462"/>
      <c r="AE32" s="462"/>
      <c r="AK32" s="463">
        <v>0</v>
      </c>
      <c r="AL32" s="462"/>
      <c r="AM32" s="462"/>
      <c r="AN32" s="462"/>
      <c r="AO32" s="462"/>
      <c r="AR32" s="32"/>
    </row>
    <row r="33" spans="1:57" s="3" customFormat="1" ht="14.45" hidden="1" customHeight="1" x14ac:dyDescent="0.2">
      <c r="B33" s="32"/>
      <c r="F33" s="24" t="s">
        <v>39</v>
      </c>
      <c r="L33" s="461">
        <v>0</v>
      </c>
      <c r="M33" s="462"/>
      <c r="N33" s="462"/>
      <c r="O33" s="462"/>
      <c r="P33" s="462"/>
      <c r="W33" s="463" t="e">
        <f>ROUND(BD54, 2)</f>
        <v>#REF!</v>
      </c>
      <c r="X33" s="462"/>
      <c r="Y33" s="462"/>
      <c r="Z33" s="462"/>
      <c r="AA33" s="462"/>
      <c r="AB33" s="462"/>
      <c r="AC33" s="462"/>
      <c r="AD33" s="462"/>
      <c r="AE33" s="462"/>
      <c r="AK33" s="463">
        <v>0</v>
      </c>
      <c r="AL33" s="462"/>
      <c r="AM33" s="462"/>
      <c r="AN33" s="462"/>
      <c r="AO33" s="462"/>
      <c r="AR33" s="32"/>
    </row>
    <row r="34" spans="1:57" s="2" customFormat="1" ht="6.95" customHeight="1" x14ac:dyDescent="0.2">
      <c r="A34" s="27"/>
      <c r="B34" s="28"/>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8"/>
      <c r="BE34" s="27"/>
    </row>
    <row r="35" spans="1:57" s="2" customFormat="1" ht="25.9" customHeight="1" x14ac:dyDescent="0.2">
      <c r="A35" s="27"/>
      <c r="B35" s="28"/>
      <c r="C35" s="33"/>
      <c r="D35" s="34" t="s">
        <v>40</v>
      </c>
      <c r="E35" s="35"/>
      <c r="F35" s="35"/>
      <c r="G35" s="35"/>
      <c r="H35" s="35"/>
      <c r="I35" s="35"/>
      <c r="J35" s="35"/>
      <c r="K35" s="35"/>
      <c r="L35" s="35"/>
      <c r="M35" s="35"/>
      <c r="N35" s="35"/>
      <c r="O35" s="35"/>
      <c r="P35" s="35"/>
      <c r="Q35" s="35"/>
      <c r="R35" s="35"/>
      <c r="S35" s="35"/>
      <c r="T35" s="36" t="s">
        <v>41</v>
      </c>
      <c r="U35" s="35"/>
      <c r="V35" s="35"/>
      <c r="W35" s="35"/>
      <c r="X35" s="467" t="s">
        <v>42</v>
      </c>
      <c r="Y35" s="465"/>
      <c r="Z35" s="465"/>
      <c r="AA35" s="465"/>
      <c r="AB35" s="465"/>
      <c r="AC35" s="35"/>
      <c r="AD35" s="35"/>
      <c r="AE35" s="35"/>
      <c r="AF35" s="35"/>
      <c r="AG35" s="35"/>
      <c r="AH35" s="35"/>
      <c r="AI35" s="35"/>
      <c r="AJ35" s="35"/>
      <c r="AK35" s="464">
        <f>SUM(AK26:AK33)</f>
        <v>0</v>
      </c>
      <c r="AL35" s="465"/>
      <c r="AM35" s="465"/>
      <c r="AN35" s="465"/>
      <c r="AO35" s="466"/>
      <c r="AP35" s="33"/>
      <c r="AQ35" s="33"/>
      <c r="AR35" s="28"/>
      <c r="BE35" s="27"/>
    </row>
    <row r="36" spans="1:57" s="2" customFormat="1" ht="6.95" customHeight="1" x14ac:dyDescent="0.2">
      <c r="A36" s="27"/>
      <c r="B36" s="28"/>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8"/>
      <c r="BE36" s="27"/>
    </row>
    <row r="37" spans="1:57" s="2" customFormat="1" ht="6.95" customHeight="1" x14ac:dyDescent="0.2">
      <c r="A37" s="27"/>
      <c r="B37" s="37"/>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28"/>
      <c r="BE37" s="27"/>
    </row>
    <row r="41" spans="1:57" s="2" customFormat="1" ht="6.95" customHeight="1" x14ac:dyDescent="0.2">
      <c r="A41" s="27"/>
      <c r="B41" s="39"/>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28"/>
      <c r="BE41" s="27"/>
    </row>
    <row r="42" spans="1:57" s="2" customFormat="1" ht="24.95" customHeight="1" x14ac:dyDescent="0.2">
      <c r="A42" s="27"/>
      <c r="B42" s="28"/>
      <c r="C42" s="19" t="s">
        <v>43</v>
      </c>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8"/>
      <c r="BE42" s="27"/>
    </row>
    <row r="43" spans="1:57" s="2" customFormat="1" ht="6.95" customHeight="1" x14ac:dyDescent="0.2">
      <c r="A43" s="27"/>
      <c r="B43" s="28"/>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8"/>
      <c r="BE43" s="27"/>
    </row>
    <row r="44" spans="1:57" s="4" customFormat="1" ht="12" customHeight="1" x14ac:dyDescent="0.2">
      <c r="B44" s="41"/>
      <c r="C44" s="24" t="s">
        <v>13</v>
      </c>
      <c r="AR44" s="41"/>
    </row>
    <row r="45" spans="1:57" s="5" customFormat="1" ht="36.950000000000003" customHeight="1" x14ac:dyDescent="0.2">
      <c r="B45" s="42"/>
      <c r="C45" s="43" t="s">
        <v>14</v>
      </c>
      <c r="L45" s="474" t="str">
        <f>K6</f>
        <v>Dětské hřiště - Brno - Strž</v>
      </c>
      <c r="M45" s="475"/>
      <c r="N45" s="475"/>
      <c r="O45" s="475"/>
      <c r="P45" s="475"/>
      <c r="Q45" s="475"/>
      <c r="R45" s="475"/>
      <c r="S45" s="475"/>
      <c r="T45" s="475"/>
      <c r="U45" s="475"/>
      <c r="V45" s="475"/>
      <c r="W45" s="475"/>
      <c r="X45" s="475"/>
      <c r="Y45" s="475"/>
      <c r="Z45" s="475"/>
      <c r="AA45" s="475"/>
      <c r="AB45" s="475"/>
      <c r="AC45" s="475"/>
      <c r="AD45" s="475"/>
      <c r="AE45" s="475"/>
      <c r="AF45" s="475"/>
      <c r="AG45" s="475"/>
      <c r="AH45" s="475"/>
      <c r="AI45" s="475"/>
      <c r="AJ45" s="475"/>
      <c r="AK45" s="475"/>
      <c r="AL45" s="475"/>
      <c r="AM45" s="475"/>
      <c r="AN45" s="475"/>
      <c r="AO45" s="475"/>
      <c r="AR45" s="42"/>
    </row>
    <row r="46" spans="1:57" s="2" customFormat="1" ht="6.95" customHeight="1" x14ac:dyDescent="0.2">
      <c r="A46" s="27"/>
      <c r="B46" s="28"/>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8"/>
      <c r="BE46" s="27"/>
    </row>
    <row r="47" spans="1:57" s="2" customFormat="1" ht="12" customHeight="1" x14ac:dyDescent="0.2">
      <c r="A47" s="27"/>
      <c r="B47" s="28"/>
      <c r="C47" s="24" t="s">
        <v>17</v>
      </c>
      <c r="D47" s="27"/>
      <c r="E47" s="27"/>
      <c r="F47" s="27"/>
      <c r="G47" s="27"/>
      <c r="H47" s="27"/>
      <c r="I47" s="27"/>
      <c r="J47" s="27"/>
      <c r="K47" s="27"/>
      <c r="L47" s="44" t="str">
        <f>IF(K8="","",K8)</f>
        <v xml:space="preserve"> </v>
      </c>
      <c r="M47" s="27"/>
      <c r="N47" s="27"/>
      <c r="O47" s="27"/>
      <c r="P47" s="27"/>
      <c r="Q47" s="27"/>
      <c r="R47" s="27"/>
      <c r="S47" s="27"/>
      <c r="T47" s="27"/>
      <c r="U47" s="27"/>
      <c r="V47" s="27"/>
      <c r="W47" s="27"/>
      <c r="X47" s="27"/>
      <c r="Y47" s="27"/>
      <c r="Z47" s="27"/>
      <c r="AA47" s="27"/>
      <c r="AB47" s="27"/>
      <c r="AC47" s="27"/>
      <c r="AD47" s="27"/>
      <c r="AE47" s="27"/>
      <c r="AF47" s="27"/>
      <c r="AG47" s="27"/>
      <c r="AH47" s="27"/>
      <c r="AI47" s="24" t="s">
        <v>19</v>
      </c>
      <c r="AJ47" s="27"/>
      <c r="AK47" s="27"/>
      <c r="AL47" s="27"/>
      <c r="AM47" s="476" t="str">
        <f>IF(AN8= "","",AN8)</f>
        <v>07/2025</v>
      </c>
      <c r="AN47" s="476"/>
      <c r="AO47" s="27"/>
      <c r="AP47" s="27"/>
      <c r="AQ47" s="27"/>
      <c r="AR47" s="28"/>
      <c r="BE47" s="27"/>
    </row>
    <row r="48" spans="1:57" s="2" customFormat="1" ht="6.95" customHeight="1" x14ac:dyDescent="0.2">
      <c r="A48" s="27"/>
      <c r="B48" s="28"/>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8"/>
      <c r="BE48" s="27"/>
    </row>
    <row r="49" spans="1:91" s="2" customFormat="1" ht="15.2" customHeight="1" x14ac:dyDescent="0.2">
      <c r="A49" s="27"/>
      <c r="B49" s="28"/>
      <c r="C49" s="24" t="s">
        <v>20</v>
      </c>
      <c r="D49" s="27"/>
      <c r="E49" s="27"/>
      <c r="F49" s="27"/>
      <c r="G49" s="27"/>
      <c r="H49" s="27"/>
      <c r="I49" s="27"/>
      <c r="J49" s="27"/>
      <c r="K49" s="27"/>
      <c r="L49" s="4" t="str">
        <f>IF(E11= "","",E11)</f>
        <v>ÚMČ Brno - střed</v>
      </c>
      <c r="M49" s="27"/>
      <c r="N49" s="27"/>
      <c r="O49" s="27"/>
      <c r="P49" s="27"/>
      <c r="Q49" s="27"/>
      <c r="R49" s="27"/>
      <c r="S49" s="27"/>
      <c r="T49" s="27"/>
      <c r="U49" s="27"/>
      <c r="V49" s="27"/>
      <c r="W49" s="27"/>
      <c r="X49" s="27"/>
      <c r="Y49" s="27"/>
      <c r="Z49" s="27"/>
      <c r="AA49" s="27"/>
      <c r="AB49" s="27"/>
      <c r="AC49" s="27"/>
      <c r="AD49" s="27"/>
      <c r="AE49" s="27"/>
      <c r="AF49" s="27"/>
      <c r="AG49" s="27"/>
      <c r="AH49" s="27"/>
      <c r="AI49" s="24" t="s">
        <v>24</v>
      </c>
      <c r="AJ49" s="27"/>
      <c r="AK49" s="27"/>
      <c r="AL49" s="27"/>
      <c r="AM49" s="450" t="str">
        <f>IF(E17="","",E17)</f>
        <v>Eva Wagnerová</v>
      </c>
      <c r="AN49" s="451"/>
      <c r="AO49" s="451"/>
      <c r="AP49" s="451"/>
      <c r="AQ49" s="27"/>
      <c r="AR49" s="28"/>
      <c r="AS49" s="446" t="s">
        <v>44</v>
      </c>
      <c r="AT49" s="447"/>
      <c r="AU49" s="46"/>
      <c r="AV49" s="46"/>
      <c r="AW49" s="46"/>
      <c r="AX49" s="46"/>
      <c r="AY49" s="46"/>
      <c r="AZ49" s="46"/>
      <c r="BA49" s="46"/>
      <c r="BB49" s="46"/>
      <c r="BC49" s="46"/>
      <c r="BD49" s="47"/>
      <c r="BE49" s="27"/>
    </row>
    <row r="50" spans="1:91" s="2" customFormat="1" ht="15.2" customHeight="1" x14ac:dyDescent="0.2">
      <c r="A50" s="27"/>
      <c r="B50" s="28"/>
      <c r="C50" s="24" t="s">
        <v>23</v>
      </c>
      <c r="D50" s="27"/>
      <c r="E50" s="27"/>
      <c r="F50" s="27"/>
      <c r="G50" s="27"/>
      <c r="H50" s="27"/>
      <c r="I50" s="27"/>
      <c r="J50" s="27"/>
      <c r="K50" s="27"/>
      <c r="L50" s="4" t="str">
        <f>IF(E14="","",E14)</f>
        <v xml:space="preserve"> </v>
      </c>
      <c r="M50" s="27"/>
      <c r="N50" s="27"/>
      <c r="O50" s="27"/>
      <c r="P50" s="27"/>
      <c r="Q50" s="27"/>
      <c r="R50" s="27"/>
      <c r="S50" s="27"/>
      <c r="T50" s="27"/>
      <c r="U50" s="27"/>
      <c r="V50" s="27"/>
      <c r="W50" s="27"/>
      <c r="X50" s="27"/>
      <c r="Y50" s="27"/>
      <c r="Z50" s="27"/>
      <c r="AA50" s="27"/>
      <c r="AB50" s="27"/>
      <c r="AC50" s="27"/>
      <c r="AD50" s="27"/>
      <c r="AE50" s="27"/>
      <c r="AF50" s="27"/>
      <c r="AG50" s="27"/>
      <c r="AH50" s="27"/>
      <c r="AI50" s="24" t="s">
        <v>27</v>
      </c>
      <c r="AJ50" s="27"/>
      <c r="AK50" s="27"/>
      <c r="AL50" s="27"/>
      <c r="AM50" s="450" t="str">
        <f>IF(E20="","",E20)</f>
        <v>Martin Horký</v>
      </c>
      <c r="AN50" s="451"/>
      <c r="AO50" s="451"/>
      <c r="AP50" s="451"/>
      <c r="AQ50" s="27"/>
      <c r="AR50" s="28"/>
      <c r="AS50" s="448"/>
      <c r="AT50" s="449"/>
      <c r="AU50" s="48"/>
      <c r="AV50" s="48"/>
      <c r="AW50" s="48"/>
      <c r="AX50" s="48"/>
      <c r="AY50" s="48"/>
      <c r="AZ50" s="48"/>
      <c r="BA50" s="48"/>
      <c r="BB50" s="48"/>
      <c r="BC50" s="48"/>
      <c r="BD50" s="49"/>
      <c r="BE50" s="27"/>
    </row>
    <row r="51" spans="1:91" s="2" customFormat="1" ht="10.9" customHeight="1" x14ac:dyDescent="0.2">
      <c r="A51" s="27"/>
      <c r="B51" s="28"/>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8"/>
      <c r="AS51" s="448"/>
      <c r="AT51" s="449"/>
      <c r="AU51" s="48"/>
      <c r="AV51" s="48"/>
      <c r="AW51" s="48"/>
      <c r="AX51" s="48"/>
      <c r="AY51" s="48"/>
      <c r="AZ51" s="48"/>
      <c r="BA51" s="48"/>
      <c r="BB51" s="48"/>
      <c r="BC51" s="48"/>
      <c r="BD51" s="49"/>
      <c r="BE51" s="27"/>
    </row>
    <row r="52" spans="1:91" s="2" customFormat="1" ht="29.25" customHeight="1" x14ac:dyDescent="0.2">
      <c r="A52" s="27"/>
      <c r="B52" s="28"/>
      <c r="C52" s="455" t="s">
        <v>45</v>
      </c>
      <c r="D52" s="456"/>
      <c r="E52" s="456"/>
      <c r="F52" s="456"/>
      <c r="G52" s="456"/>
      <c r="H52" s="50"/>
      <c r="I52" s="457" t="s">
        <v>46</v>
      </c>
      <c r="J52" s="456"/>
      <c r="K52" s="456"/>
      <c r="L52" s="456"/>
      <c r="M52" s="456"/>
      <c r="N52" s="456"/>
      <c r="O52" s="456"/>
      <c r="P52" s="456"/>
      <c r="Q52" s="456"/>
      <c r="R52" s="456"/>
      <c r="S52" s="456"/>
      <c r="T52" s="456"/>
      <c r="U52" s="456"/>
      <c r="V52" s="456"/>
      <c r="W52" s="456"/>
      <c r="X52" s="456"/>
      <c r="Y52" s="456"/>
      <c r="Z52" s="456"/>
      <c r="AA52" s="456"/>
      <c r="AB52" s="456"/>
      <c r="AC52" s="456"/>
      <c r="AD52" s="456"/>
      <c r="AE52" s="456"/>
      <c r="AF52" s="456"/>
      <c r="AG52" s="458" t="s">
        <v>47</v>
      </c>
      <c r="AH52" s="456"/>
      <c r="AI52" s="456"/>
      <c r="AJ52" s="456"/>
      <c r="AK52" s="456"/>
      <c r="AL52" s="456"/>
      <c r="AM52" s="456"/>
      <c r="AN52" s="457" t="s">
        <v>48</v>
      </c>
      <c r="AO52" s="456"/>
      <c r="AP52" s="456"/>
      <c r="AQ52" s="51" t="s">
        <v>49</v>
      </c>
      <c r="AR52" s="28"/>
      <c r="AS52" s="52" t="s">
        <v>50</v>
      </c>
      <c r="AT52" s="53" t="s">
        <v>51</v>
      </c>
      <c r="AU52" s="53" t="s">
        <v>52</v>
      </c>
      <c r="AV52" s="53" t="s">
        <v>53</v>
      </c>
      <c r="AW52" s="53" t="s">
        <v>54</v>
      </c>
      <c r="AX52" s="53" t="s">
        <v>55</v>
      </c>
      <c r="AY52" s="53" t="s">
        <v>56</v>
      </c>
      <c r="AZ52" s="53" t="s">
        <v>57</v>
      </c>
      <c r="BA52" s="53" t="s">
        <v>58</v>
      </c>
      <c r="BB52" s="53" t="s">
        <v>59</v>
      </c>
      <c r="BC52" s="53" t="s">
        <v>60</v>
      </c>
      <c r="BD52" s="54" t="s">
        <v>61</v>
      </c>
      <c r="BE52" s="27"/>
    </row>
    <row r="53" spans="1:91" s="2" customFormat="1" ht="10.9" customHeight="1" x14ac:dyDescent="0.2">
      <c r="A53" s="27"/>
      <c r="B53" s="28"/>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8"/>
      <c r="AS53" s="55"/>
      <c r="AT53" s="56"/>
      <c r="AU53" s="56"/>
      <c r="AV53" s="56"/>
      <c r="AW53" s="56"/>
      <c r="AX53" s="56"/>
      <c r="AY53" s="56"/>
      <c r="AZ53" s="56"/>
      <c r="BA53" s="56"/>
      <c r="BB53" s="56"/>
      <c r="BC53" s="56"/>
      <c r="BD53" s="57"/>
      <c r="BE53" s="27"/>
    </row>
    <row r="54" spans="1:91" s="6" customFormat="1" ht="32.450000000000003" customHeight="1" x14ac:dyDescent="0.2">
      <c r="B54" s="58"/>
      <c r="C54" s="59" t="s">
        <v>62</v>
      </c>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477">
        <f>AG56+AG58+AG55+AG59+AG57</f>
        <v>0</v>
      </c>
      <c r="AH54" s="477"/>
      <c r="AI54" s="477"/>
      <c r="AJ54" s="477"/>
      <c r="AK54" s="477"/>
      <c r="AL54" s="477"/>
      <c r="AM54" s="477"/>
      <c r="AN54" s="478">
        <f>AN56+AN58+AN55+AN59+AN57</f>
        <v>0</v>
      </c>
      <c r="AO54" s="478"/>
      <c r="AP54" s="478"/>
      <c r="AQ54" s="62" t="s">
        <v>3</v>
      </c>
      <c r="AR54" s="58"/>
      <c r="AS54" s="63" t="e">
        <f>ROUND(#REF!+#REF!+#REF!,2)</f>
        <v>#REF!</v>
      </c>
      <c r="AT54" s="64" t="e">
        <f t="shared" ref="AT54:AT58" si="0">ROUND(SUM(AV54:AW54),2)</f>
        <v>#REF!</v>
      </c>
      <c r="AU54" s="65" t="e">
        <f>ROUND(#REF!+#REF!+#REF!,5)</f>
        <v>#REF!</v>
      </c>
      <c r="AV54" s="64" t="e">
        <f>ROUND(AZ54*L29,2)</f>
        <v>#REF!</v>
      </c>
      <c r="AW54" s="64" t="e">
        <f>ROUND(BA54*L30,2)</f>
        <v>#REF!</v>
      </c>
      <c r="AX54" s="64" t="e">
        <f>ROUND(BB54*L29,2)</f>
        <v>#REF!</v>
      </c>
      <c r="AY54" s="64" t="e">
        <f>ROUND(BC54*L30,2)</f>
        <v>#REF!</v>
      </c>
      <c r="AZ54" s="64" t="e">
        <f>ROUND(#REF!+#REF!+#REF!,2)</f>
        <v>#REF!</v>
      </c>
      <c r="BA54" s="64" t="e">
        <f>ROUND(#REF!+#REF!+#REF!,2)</f>
        <v>#REF!</v>
      </c>
      <c r="BB54" s="64" t="e">
        <f>ROUND(#REF!+#REF!+#REF!,2)</f>
        <v>#REF!</v>
      </c>
      <c r="BC54" s="64" t="e">
        <f>ROUND(#REF!+#REF!+#REF!,2)</f>
        <v>#REF!</v>
      </c>
      <c r="BD54" s="66" t="e">
        <f>ROUND(#REF!+#REF!+#REF!,2)</f>
        <v>#REF!</v>
      </c>
      <c r="BS54" s="67" t="s">
        <v>63</v>
      </c>
      <c r="BT54" s="67" t="s">
        <v>64</v>
      </c>
      <c r="BU54" s="68" t="s">
        <v>65</v>
      </c>
      <c r="BV54" s="67" t="s">
        <v>66</v>
      </c>
      <c r="BW54" s="67" t="s">
        <v>5</v>
      </c>
      <c r="BX54" s="67" t="s">
        <v>67</v>
      </c>
      <c r="CL54" s="67" t="s">
        <v>3</v>
      </c>
    </row>
    <row r="55" spans="1:91" s="252" customFormat="1" ht="27.75" customHeight="1" x14ac:dyDescent="0.2">
      <c r="A55" s="69" t="s">
        <v>71</v>
      </c>
      <c r="B55" s="41"/>
      <c r="C55" s="249"/>
      <c r="D55" s="249"/>
      <c r="E55" s="452"/>
      <c r="F55" s="452"/>
      <c r="G55" s="452"/>
      <c r="H55" s="452"/>
      <c r="I55" s="452"/>
      <c r="J55" s="249"/>
      <c r="K55" s="452" t="s">
        <v>335</v>
      </c>
      <c r="L55" s="452"/>
      <c r="M55" s="452"/>
      <c r="N55" s="452"/>
      <c r="O55" s="452"/>
      <c r="P55" s="452"/>
      <c r="Q55" s="452"/>
      <c r="R55" s="452"/>
      <c r="S55" s="452"/>
      <c r="T55" s="452"/>
      <c r="U55" s="452"/>
      <c r="V55" s="452"/>
      <c r="W55" s="452"/>
      <c r="X55" s="452"/>
      <c r="Y55" s="452"/>
      <c r="Z55" s="452"/>
      <c r="AA55" s="452"/>
      <c r="AB55" s="452"/>
      <c r="AC55" s="452"/>
      <c r="AD55" s="452"/>
      <c r="AE55" s="452"/>
      <c r="AF55" s="452"/>
      <c r="AG55" s="453">
        <f>'Příprava stanovišt'!J58</f>
        <v>0</v>
      </c>
      <c r="AH55" s="454"/>
      <c r="AI55" s="454"/>
      <c r="AJ55" s="454"/>
      <c r="AK55" s="454"/>
      <c r="AL55" s="454"/>
      <c r="AM55" s="454"/>
      <c r="AN55" s="453">
        <f>AG55*1.21</f>
        <v>0</v>
      </c>
      <c r="AO55" s="454"/>
      <c r="AP55" s="454"/>
      <c r="AQ55" s="71" t="s">
        <v>72</v>
      </c>
      <c r="AR55" s="41"/>
      <c r="AS55" s="72">
        <v>0</v>
      </c>
      <c r="AT55" s="73">
        <f t="shared" ref="AT55" si="1">ROUND(SUM(AV55:AW55),2)</f>
        <v>0</v>
      </c>
      <c r="AU55" s="74" t="str">
        <f>'Příprava stanovišt'!P79</f>
        <v>Nh celkem [h]</v>
      </c>
      <c r="AV55" s="73" t="str">
        <f>'Příprava stanovišt'!J31</f>
        <v>Výše daně</v>
      </c>
      <c r="AW55" s="73">
        <f>'Příprava stanovišt'!J32</f>
        <v>0</v>
      </c>
      <c r="AX55" s="73">
        <f>'Příprava stanovišt'!J33</f>
        <v>0</v>
      </c>
      <c r="AY55" s="73">
        <f>'Příprava stanovišt'!J34</f>
        <v>0</v>
      </c>
      <c r="AZ55" s="73" t="str">
        <f>'Příprava stanovišt'!F31</f>
        <v>Základ daně</v>
      </c>
      <c r="BA55" s="73">
        <f>'Příprava stanovišt'!F32</f>
        <v>0</v>
      </c>
      <c r="BB55" s="73">
        <f>'Příprava stanovišt'!F33</f>
        <v>0</v>
      </c>
      <c r="BC55" s="73">
        <f>'Příprava stanovišt'!F34</f>
        <v>0</v>
      </c>
      <c r="BD55" s="75">
        <f>'Příprava stanovišt'!F35</f>
        <v>0</v>
      </c>
      <c r="BT55" s="246" t="s">
        <v>70</v>
      </c>
      <c r="BU55" s="246" t="s">
        <v>73</v>
      </c>
      <c r="BV55" s="246" t="s">
        <v>66</v>
      </c>
      <c r="BW55" s="246" t="s">
        <v>69</v>
      </c>
      <c r="BX55" s="246" t="s">
        <v>5</v>
      </c>
      <c r="CL55" s="246" t="s">
        <v>3</v>
      </c>
      <c r="CM55" s="246" t="s">
        <v>70</v>
      </c>
    </row>
    <row r="56" spans="1:91" s="4" customFormat="1" ht="24.75" customHeight="1" x14ac:dyDescent="0.2">
      <c r="A56" s="69" t="s">
        <v>71</v>
      </c>
      <c r="B56" s="41"/>
      <c r="C56" s="70"/>
      <c r="D56" s="70"/>
      <c r="E56" s="452"/>
      <c r="F56" s="452"/>
      <c r="G56" s="452"/>
      <c r="H56" s="452"/>
      <c r="I56" s="452"/>
      <c r="J56" s="70"/>
      <c r="K56" s="452" t="s">
        <v>676</v>
      </c>
      <c r="L56" s="452"/>
      <c r="M56" s="452"/>
      <c r="N56" s="452"/>
      <c r="O56" s="452"/>
      <c r="P56" s="452"/>
      <c r="Q56" s="452"/>
      <c r="R56" s="452"/>
      <c r="S56" s="452"/>
      <c r="T56" s="452"/>
      <c r="U56" s="452"/>
      <c r="V56" s="452"/>
      <c r="W56" s="452"/>
      <c r="X56" s="452"/>
      <c r="Y56" s="452"/>
      <c r="Z56" s="452"/>
      <c r="AA56" s="452"/>
      <c r="AB56" s="452"/>
      <c r="AC56" s="452"/>
      <c r="AD56" s="452"/>
      <c r="AE56" s="452"/>
      <c r="AF56" s="452"/>
      <c r="AG56" s="453">
        <f>'zpevněné plochy a mobiliář'!J82</f>
        <v>0</v>
      </c>
      <c r="AH56" s="454"/>
      <c r="AI56" s="454"/>
      <c r="AJ56" s="454"/>
      <c r="AK56" s="454"/>
      <c r="AL56" s="454"/>
      <c r="AM56" s="454"/>
      <c r="AN56" s="453">
        <f>AG56*1.21</f>
        <v>0</v>
      </c>
      <c r="AO56" s="454"/>
      <c r="AP56" s="454"/>
      <c r="AQ56" s="71" t="s">
        <v>72</v>
      </c>
      <c r="AR56" s="41"/>
      <c r="AS56" s="72">
        <v>0</v>
      </c>
      <c r="AT56" s="73">
        <f t="shared" si="0"/>
        <v>0</v>
      </c>
      <c r="AU56" s="74" t="e">
        <f>'Příprava stanovišt'!P80</f>
        <v>#REF!</v>
      </c>
      <c r="AV56" s="73">
        <f>'Příprava stanovišt'!J32</f>
        <v>0</v>
      </c>
      <c r="AW56" s="73">
        <f>'Příprava stanovišt'!J33</f>
        <v>0</v>
      </c>
      <c r="AX56" s="73">
        <f>'Příprava stanovišt'!J34</f>
        <v>0</v>
      </c>
      <c r="AY56" s="73">
        <f>'Příprava stanovišt'!J35</f>
        <v>0</v>
      </c>
      <c r="AZ56" s="73">
        <f>'Příprava stanovišt'!F32</f>
        <v>0</v>
      </c>
      <c r="BA56" s="73">
        <f>'Příprava stanovišt'!F33</f>
        <v>0</v>
      </c>
      <c r="BB56" s="73">
        <f>'Příprava stanovišt'!F34</f>
        <v>0</v>
      </c>
      <c r="BC56" s="73">
        <f>'Příprava stanovišt'!F35</f>
        <v>0</v>
      </c>
      <c r="BD56" s="75">
        <f>'Příprava stanovišt'!F36</f>
        <v>0</v>
      </c>
      <c r="BT56" s="22" t="s">
        <v>70</v>
      </c>
      <c r="BU56" s="22" t="s">
        <v>73</v>
      </c>
      <c r="BV56" s="22" t="s">
        <v>66</v>
      </c>
      <c r="BW56" s="22" t="s">
        <v>69</v>
      </c>
      <c r="BX56" s="22" t="s">
        <v>5</v>
      </c>
      <c r="CL56" s="22" t="s">
        <v>3</v>
      </c>
      <c r="CM56" s="22" t="s">
        <v>70</v>
      </c>
    </row>
    <row r="57" spans="1:91" s="411" customFormat="1" ht="23.25" customHeight="1" x14ac:dyDescent="0.2">
      <c r="A57" s="69" t="s">
        <v>71</v>
      </c>
      <c r="B57" s="41"/>
      <c r="C57" s="409"/>
      <c r="D57" s="409"/>
      <c r="E57" s="452"/>
      <c r="F57" s="452"/>
      <c r="G57" s="452"/>
      <c r="H57" s="452"/>
      <c r="I57" s="452"/>
      <c r="J57" s="409"/>
      <c r="K57" s="452" t="s">
        <v>336</v>
      </c>
      <c r="L57" s="452"/>
      <c r="M57" s="452"/>
      <c r="N57" s="452"/>
      <c r="O57" s="452"/>
      <c r="P57" s="452"/>
      <c r="Q57" s="452"/>
      <c r="R57" s="452"/>
      <c r="S57" s="452"/>
      <c r="T57" s="452"/>
      <c r="U57" s="452"/>
      <c r="V57" s="452"/>
      <c r="W57" s="452"/>
      <c r="X57" s="452"/>
      <c r="Y57" s="452"/>
      <c r="Z57" s="452"/>
      <c r="AA57" s="452"/>
      <c r="AB57" s="452"/>
      <c r="AC57" s="452"/>
      <c r="AD57" s="452"/>
      <c r="AE57" s="452"/>
      <c r="AF57" s="452"/>
      <c r="AG57" s="453">
        <f>'Vegetační úpravy (2)'!J59</f>
        <v>0</v>
      </c>
      <c r="AH57" s="454"/>
      <c r="AI57" s="454"/>
      <c r="AJ57" s="454"/>
      <c r="AK57" s="454"/>
      <c r="AL57" s="454"/>
      <c r="AM57" s="454"/>
      <c r="AN57" s="453">
        <f>AG57*1.21</f>
        <v>0</v>
      </c>
      <c r="AO57" s="454"/>
      <c r="AP57" s="454"/>
      <c r="AQ57" s="71" t="s">
        <v>72</v>
      </c>
      <c r="AR57" s="41"/>
      <c r="AS57" s="72">
        <v>0</v>
      </c>
      <c r="AT57" s="73">
        <f t="shared" ref="AT57" si="2">ROUND(SUM(AV57:AW57),2)</f>
        <v>0</v>
      </c>
      <c r="AU57" s="74" t="str">
        <f>'Následná péče...'!P86</f>
        <v>Nh celkem [h]</v>
      </c>
      <c r="AV57" s="73" t="str">
        <f>'Následná péče...'!J34</f>
        <v>Výše daně</v>
      </c>
      <c r="AW57" s="73">
        <f>'Následná péče...'!J35</f>
        <v>0</v>
      </c>
      <c r="AX57" s="73">
        <f>'Následná péče...'!J36</f>
        <v>0</v>
      </c>
      <c r="AY57" s="73">
        <f>'Následná péče...'!J37</f>
        <v>0</v>
      </c>
      <c r="AZ57" s="73" t="str">
        <f>'Následná péče...'!F34</f>
        <v>Základ daně</v>
      </c>
      <c r="BA57" s="73">
        <f>'Následná péče...'!F35</f>
        <v>0</v>
      </c>
      <c r="BB57" s="73">
        <f>'Následná péče...'!F36</f>
        <v>0</v>
      </c>
      <c r="BC57" s="73">
        <f>'Následná péče...'!F37</f>
        <v>0</v>
      </c>
      <c r="BD57" s="75">
        <f>'Následná péče...'!F38</f>
        <v>0</v>
      </c>
      <c r="BT57" s="410" t="s">
        <v>70</v>
      </c>
      <c r="BV57" s="410" t="s">
        <v>66</v>
      </c>
      <c r="BW57" s="410" t="s">
        <v>75</v>
      </c>
      <c r="BX57" s="410" t="s">
        <v>69</v>
      </c>
      <c r="CL57" s="410" t="s">
        <v>3</v>
      </c>
    </row>
    <row r="58" spans="1:91" s="4" customFormat="1" ht="23.25" customHeight="1" x14ac:dyDescent="0.2">
      <c r="A58" s="69" t="s">
        <v>71</v>
      </c>
      <c r="B58" s="41"/>
      <c r="C58" s="70"/>
      <c r="D58" s="70"/>
      <c r="E58" s="452"/>
      <c r="F58" s="452"/>
      <c r="G58" s="452"/>
      <c r="H58" s="452"/>
      <c r="I58" s="452"/>
      <c r="J58" s="70"/>
      <c r="K58" s="452" t="s">
        <v>74</v>
      </c>
      <c r="L58" s="452"/>
      <c r="M58" s="452"/>
      <c r="N58" s="452"/>
      <c r="O58" s="452"/>
      <c r="P58" s="452"/>
      <c r="Q58" s="452"/>
      <c r="R58" s="452"/>
      <c r="S58" s="452"/>
      <c r="T58" s="452"/>
      <c r="U58" s="452"/>
      <c r="V58" s="452"/>
      <c r="W58" s="452"/>
      <c r="X58" s="452"/>
      <c r="Y58" s="452"/>
      <c r="Z58" s="452"/>
      <c r="AA58" s="452"/>
      <c r="AB58" s="452"/>
      <c r="AC58" s="452"/>
      <c r="AD58" s="452"/>
      <c r="AE58" s="452"/>
      <c r="AF58" s="452"/>
      <c r="AG58" s="453">
        <f>'Následná péče...'!J32</f>
        <v>0</v>
      </c>
      <c r="AH58" s="454"/>
      <c r="AI58" s="454"/>
      <c r="AJ58" s="454"/>
      <c r="AK58" s="454"/>
      <c r="AL58" s="454"/>
      <c r="AM58" s="454"/>
      <c r="AN58" s="453">
        <f>AG58*1.21</f>
        <v>0</v>
      </c>
      <c r="AO58" s="454"/>
      <c r="AP58" s="454"/>
      <c r="AQ58" s="71" t="s">
        <v>72</v>
      </c>
      <c r="AR58" s="41"/>
      <c r="AS58" s="72">
        <v>0</v>
      </c>
      <c r="AT58" s="73">
        <f t="shared" si="0"/>
        <v>0</v>
      </c>
      <c r="AU58" s="74" t="e">
        <f>'Následná péče...'!P87</f>
        <v>#REF!</v>
      </c>
      <c r="AV58" s="73">
        <f>'Následná péče...'!J35</f>
        <v>0</v>
      </c>
      <c r="AW58" s="73">
        <f>'Následná péče...'!J36</f>
        <v>0</v>
      </c>
      <c r="AX58" s="73">
        <f>'Následná péče...'!J37</f>
        <v>0</v>
      </c>
      <c r="AY58" s="73">
        <f>'Následná péče...'!J38</f>
        <v>0</v>
      </c>
      <c r="AZ58" s="73">
        <f>'Následná péče...'!F35</f>
        <v>0</v>
      </c>
      <c r="BA58" s="73">
        <f>'Následná péče...'!F36</f>
        <v>0</v>
      </c>
      <c r="BB58" s="73">
        <f>'Následná péče...'!F37</f>
        <v>0</v>
      </c>
      <c r="BC58" s="73">
        <f>'Následná péče...'!F38</f>
        <v>0</v>
      </c>
      <c r="BD58" s="75">
        <f>'Následná péče...'!F39</f>
        <v>0</v>
      </c>
      <c r="BT58" s="22" t="s">
        <v>70</v>
      </c>
      <c r="BV58" s="22" t="s">
        <v>66</v>
      </c>
      <c r="BW58" s="22" t="s">
        <v>75</v>
      </c>
      <c r="BX58" s="22" t="s">
        <v>69</v>
      </c>
      <c r="CL58" s="22" t="s">
        <v>3</v>
      </c>
    </row>
    <row r="59" spans="1:91" s="270" customFormat="1" ht="31.5" customHeight="1" x14ac:dyDescent="0.2">
      <c r="A59" s="69" t="s">
        <v>71</v>
      </c>
      <c r="B59" s="41"/>
      <c r="C59" s="271"/>
      <c r="D59" s="271"/>
      <c r="E59" s="452" t="s">
        <v>356</v>
      </c>
      <c r="F59" s="452"/>
      <c r="G59" s="452"/>
      <c r="H59" s="452"/>
      <c r="I59" s="452"/>
      <c r="J59" s="271"/>
      <c r="K59" s="452" t="s">
        <v>410</v>
      </c>
      <c r="L59" s="452"/>
      <c r="M59" s="452"/>
      <c r="N59" s="452"/>
      <c r="O59" s="452"/>
      <c r="P59" s="452"/>
      <c r="Q59" s="452"/>
      <c r="R59" s="452"/>
      <c r="S59" s="452"/>
      <c r="T59" s="452"/>
      <c r="U59" s="452"/>
      <c r="V59" s="452"/>
      <c r="W59" s="452"/>
      <c r="X59" s="452"/>
      <c r="Y59" s="452"/>
      <c r="Z59" s="452"/>
      <c r="AA59" s="452"/>
      <c r="AB59" s="452"/>
      <c r="AC59" s="452"/>
      <c r="AD59" s="452"/>
      <c r="AE59" s="452"/>
      <c r="AF59" s="452"/>
      <c r="AG59" s="453">
        <f>'VRN - Vedlejší rozpočtové...'!J80</f>
        <v>0</v>
      </c>
      <c r="AH59" s="454"/>
      <c r="AI59" s="454"/>
      <c r="AJ59" s="454"/>
      <c r="AK59" s="454"/>
      <c r="AL59" s="454"/>
      <c r="AM59" s="454"/>
      <c r="AN59" s="453">
        <f>AG59*1.21</f>
        <v>0</v>
      </c>
      <c r="AO59" s="454"/>
      <c r="AP59" s="454"/>
      <c r="AQ59" s="71" t="s">
        <v>72</v>
      </c>
      <c r="AR59" s="41"/>
      <c r="AS59" s="72">
        <v>0</v>
      </c>
      <c r="AT59" s="73">
        <f t="shared" ref="AT59" si="3">ROUND(SUM(AV59:AW59),2)</f>
        <v>0</v>
      </c>
      <c r="AU59" s="74">
        <f>'Následná péče...'!P88</f>
        <v>65.105599999999995</v>
      </c>
      <c r="AV59" s="73">
        <f>'Následná péče...'!J36</f>
        <v>0</v>
      </c>
      <c r="AW59" s="73">
        <f>'Následná péče...'!J37</f>
        <v>0</v>
      </c>
      <c r="AX59" s="73">
        <f>'Následná péče...'!J38</f>
        <v>0</v>
      </c>
      <c r="AY59" s="73">
        <f>'Následná péče...'!J39</f>
        <v>0</v>
      </c>
      <c r="AZ59" s="73">
        <f>'Následná péče...'!F36</f>
        <v>0</v>
      </c>
      <c r="BA59" s="73">
        <f>'Následná péče...'!F37</f>
        <v>0</v>
      </c>
      <c r="BB59" s="73">
        <f>'Následná péče...'!F38</f>
        <v>0</v>
      </c>
      <c r="BC59" s="73">
        <f>'Následná péče...'!F39</f>
        <v>0</v>
      </c>
      <c r="BD59" s="75">
        <f>'Následná péče...'!F40</f>
        <v>0</v>
      </c>
      <c r="BT59" s="272" t="s">
        <v>70</v>
      </c>
      <c r="BV59" s="272" t="s">
        <v>66</v>
      </c>
      <c r="BW59" s="272" t="s">
        <v>75</v>
      </c>
      <c r="BX59" s="272" t="s">
        <v>69</v>
      </c>
      <c r="CL59" s="272" t="s">
        <v>3</v>
      </c>
    </row>
    <row r="60" spans="1:91" s="2" customFormat="1" ht="6.95" customHeight="1" x14ac:dyDescent="0.2">
      <c r="A60" s="27"/>
      <c r="B60" s="37"/>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28"/>
      <c r="AS60" s="27"/>
      <c r="AT60" s="27"/>
      <c r="AU60" s="27"/>
      <c r="AV60" s="27"/>
      <c r="AW60" s="27"/>
      <c r="AX60" s="27"/>
      <c r="AY60" s="27"/>
      <c r="AZ60" s="27"/>
      <c r="BA60" s="27"/>
      <c r="BB60" s="27"/>
      <c r="BC60" s="27"/>
      <c r="BD60" s="27"/>
      <c r="BE60" s="27"/>
    </row>
  </sheetData>
  <sheetProtection algorithmName="SHA-512" hashValue="hI6nZ/WCm2wUr4s5c8a7QpC+o4vL61yh2sfHRvcqSiQG4MoLxFCzzusJjky72JzFnCBUg4q/WBck2MPVYOElEw==" saltValue="386XMEmxgkTSj+ecBRf+VQ==" spinCount="100000" sheet="1" objects="1" scenarios="1"/>
  <protectedRanges>
    <protectedRange sqref="D13:AQ15 C50:AH50" name="Oblast1"/>
  </protectedRanges>
  <mergeCells count="56">
    <mergeCell ref="L45:AO45"/>
    <mergeCell ref="AM47:AN47"/>
    <mergeCell ref="AM49:AP49"/>
    <mergeCell ref="AG54:AM54"/>
    <mergeCell ref="AN54:AP54"/>
    <mergeCell ref="E59:I59"/>
    <mergeCell ref="K59:AF59"/>
    <mergeCell ref="AG59:AM59"/>
    <mergeCell ref="AN59:AP59"/>
    <mergeCell ref="K56:AF56"/>
    <mergeCell ref="AN56:AP56"/>
    <mergeCell ref="AG56:AM56"/>
    <mergeCell ref="E56:I56"/>
    <mergeCell ref="AG58:AM58"/>
    <mergeCell ref="E58:I58"/>
    <mergeCell ref="K58:AF58"/>
    <mergeCell ref="AN58:AP58"/>
    <mergeCell ref="L30:P30"/>
    <mergeCell ref="W30:AE30"/>
    <mergeCell ref="K5:AO5"/>
    <mergeCell ref="K6:AO6"/>
    <mergeCell ref="E23:AN23"/>
    <mergeCell ref="AK26:AO26"/>
    <mergeCell ref="L28:P28"/>
    <mergeCell ref="W28:AE28"/>
    <mergeCell ref="AK28:AO28"/>
    <mergeCell ref="AR2:BE2"/>
    <mergeCell ref="L33:P33"/>
    <mergeCell ref="W33:AE33"/>
    <mergeCell ref="AK33:AO33"/>
    <mergeCell ref="AK35:AO35"/>
    <mergeCell ref="X35:AB35"/>
    <mergeCell ref="W31:AE31"/>
    <mergeCell ref="AK31:AO31"/>
    <mergeCell ref="L31:P31"/>
    <mergeCell ref="L32:P32"/>
    <mergeCell ref="W32:AE32"/>
    <mergeCell ref="AK32:AO32"/>
    <mergeCell ref="L29:P29"/>
    <mergeCell ref="W29:AE29"/>
    <mergeCell ref="AK29:AO29"/>
    <mergeCell ref="AK30:AO30"/>
    <mergeCell ref="AS49:AT51"/>
    <mergeCell ref="AM50:AP50"/>
    <mergeCell ref="E57:I57"/>
    <mergeCell ref="K57:AF57"/>
    <mergeCell ref="AG57:AM57"/>
    <mergeCell ref="AN57:AP57"/>
    <mergeCell ref="E55:I55"/>
    <mergeCell ref="K55:AF55"/>
    <mergeCell ref="AG55:AM55"/>
    <mergeCell ref="AN55:AP55"/>
    <mergeCell ref="C52:G52"/>
    <mergeCell ref="AN52:AP52"/>
    <mergeCell ref="AG52:AM52"/>
    <mergeCell ref="I52:AF52"/>
  </mergeCells>
  <hyperlinks>
    <hyperlink ref="A56" location="'IO 900 - Sadové úpravy'!C2" display="/"/>
    <hyperlink ref="A58" location="'IO 900.NP - Následná péče...'!C2" display="/"/>
    <hyperlink ref="A55" location="'IO 900 - Sadové úpravy'!C2" display="/"/>
    <hyperlink ref="A59" location="'IO 900.NP - Následná péče...'!C2" display="/"/>
    <hyperlink ref="A57" location="'IO 900.NP - Následná péče...'!C2" display="/"/>
  </hyperlinks>
  <pageMargins left="0.7" right="0.7" top="0.75" bottom="0.75" header="0.3" footer="0.3"/>
  <pageSetup paperSize="9" scale="94" fitToHeight="0" orientation="landscape" blackAndWhite="1" r:id="rId1"/>
  <headerFooter>
    <oddFooter>&amp;CStrana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X197"/>
  <sheetViews>
    <sheetView showGridLines="0" topLeftCell="C1" workbookViewId="0">
      <selection activeCell="X89" sqref="X89"/>
    </sheetView>
  </sheetViews>
  <sheetFormatPr defaultRowHeight="11.25" x14ac:dyDescent="0.2"/>
  <cols>
    <col min="1" max="1" width="8.33203125" style="1" customWidth="1"/>
    <col min="2" max="2" width="1.1640625" style="1" customWidth="1"/>
    <col min="3" max="3" width="4.1640625" style="1" customWidth="1"/>
    <col min="4" max="4" width="4.33203125" style="1" customWidth="1"/>
    <col min="5" max="5" width="17.1640625" style="1" customWidth="1"/>
    <col min="6" max="6" width="10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6.33203125" style="1" customWidth="1"/>
    <col min="23" max="23" width="12.33203125" style="1" customWidth="1"/>
    <col min="24" max="24" width="15" style="1" customWidth="1"/>
    <col min="25" max="25" width="11" style="1" customWidth="1"/>
    <col min="26" max="26" width="15" style="1" customWidth="1"/>
    <col min="27" max="27" width="16.33203125" style="1" customWidth="1"/>
    <col min="28" max="28" width="11" style="1" customWidth="1"/>
    <col min="29" max="29" width="15" style="1" customWidth="1"/>
    <col min="30" max="30" width="16.33203125" style="1" customWidth="1"/>
    <col min="43" max="64" width="9.33203125" style="1" hidden="1"/>
  </cols>
  <sheetData>
    <row r="1" spans="1:55" x14ac:dyDescent="0.2">
      <c r="A1" s="76"/>
    </row>
    <row r="2" spans="1:55" s="1" customFormat="1" ht="6.95" customHeight="1" x14ac:dyDescent="0.2">
      <c r="B2" s="16"/>
      <c r="C2" s="17"/>
      <c r="D2" s="17"/>
      <c r="E2" s="17"/>
      <c r="F2" s="17"/>
      <c r="G2" s="17"/>
      <c r="H2" s="17"/>
      <c r="I2" s="17"/>
      <c r="J2" s="17"/>
      <c r="K2" s="17"/>
      <c r="L2" s="18"/>
      <c r="AS2" s="15" t="s">
        <v>70</v>
      </c>
      <c r="AY2" s="77" t="s">
        <v>76</v>
      </c>
      <c r="AZ2" s="77" t="s">
        <v>3</v>
      </c>
      <c r="BA2" s="77" t="s">
        <v>3</v>
      </c>
      <c r="BB2" s="77" t="s">
        <v>77</v>
      </c>
      <c r="BC2" s="77" t="s">
        <v>70</v>
      </c>
    </row>
    <row r="3" spans="1:55" s="1" customFormat="1" ht="24.95" customHeight="1" x14ac:dyDescent="0.2">
      <c r="B3" s="18"/>
      <c r="D3" s="19" t="s">
        <v>78</v>
      </c>
      <c r="L3" s="18"/>
      <c r="M3" s="78" t="s">
        <v>11</v>
      </c>
      <c r="AS3" s="15" t="s">
        <v>4</v>
      </c>
      <c r="AY3" s="77" t="s">
        <v>79</v>
      </c>
      <c r="AZ3" s="77" t="s">
        <v>3</v>
      </c>
      <c r="BA3" s="77" t="s">
        <v>3</v>
      </c>
      <c r="BB3" s="77" t="s">
        <v>80</v>
      </c>
      <c r="BC3" s="77" t="s">
        <v>70</v>
      </c>
    </row>
    <row r="4" spans="1:55" s="1" customFormat="1" ht="6.95" customHeight="1" x14ac:dyDescent="0.2">
      <c r="B4" s="18"/>
      <c r="L4" s="18"/>
      <c r="AY4" s="77" t="s">
        <v>81</v>
      </c>
      <c r="AZ4" s="77" t="s">
        <v>3</v>
      </c>
      <c r="BA4" s="77" t="s">
        <v>3</v>
      </c>
      <c r="BB4" s="77" t="s">
        <v>82</v>
      </c>
      <c r="BC4" s="77" t="s">
        <v>70</v>
      </c>
    </row>
    <row r="5" spans="1:55" s="1" customFormat="1" ht="12" customHeight="1" x14ac:dyDescent="0.2">
      <c r="B5" s="18"/>
      <c r="D5" s="24" t="s">
        <v>14</v>
      </c>
      <c r="L5" s="18"/>
      <c r="AY5" s="77" t="s">
        <v>83</v>
      </c>
      <c r="AZ5" s="77" t="s">
        <v>3</v>
      </c>
      <c r="BA5" s="77" t="s">
        <v>3</v>
      </c>
      <c r="BB5" s="77" t="s">
        <v>84</v>
      </c>
      <c r="BC5" s="77" t="s">
        <v>70</v>
      </c>
    </row>
    <row r="6" spans="1:55" s="1" customFormat="1" ht="16.5" customHeight="1" x14ac:dyDescent="0.2">
      <c r="B6" s="18"/>
      <c r="E6" s="480" t="str">
        <f>'Rekapitulace stavby'!K6</f>
        <v>Dětské hřiště - Brno - Strž</v>
      </c>
      <c r="F6" s="481"/>
      <c r="G6" s="481"/>
      <c r="H6" s="481"/>
      <c r="L6" s="18"/>
      <c r="AY6" s="77" t="s">
        <v>85</v>
      </c>
      <c r="AZ6" s="77" t="s">
        <v>3</v>
      </c>
      <c r="BA6" s="77" t="s">
        <v>3</v>
      </c>
      <c r="BB6" s="77" t="s">
        <v>86</v>
      </c>
      <c r="BC6" s="77" t="s">
        <v>70</v>
      </c>
    </row>
    <row r="7" spans="1:55" s="2" customFormat="1" ht="12" customHeight="1" x14ac:dyDescent="0.2">
      <c r="A7" s="27"/>
      <c r="B7" s="28"/>
      <c r="C7" s="27"/>
      <c r="D7" s="24" t="s">
        <v>87</v>
      </c>
      <c r="E7" s="27"/>
      <c r="F7" s="27"/>
      <c r="G7" s="27"/>
      <c r="H7" s="27"/>
      <c r="I7" s="27"/>
      <c r="J7" s="27"/>
      <c r="K7" s="27"/>
      <c r="L7" s="79"/>
      <c r="S7" s="27"/>
      <c r="T7" s="27"/>
      <c r="U7" s="27"/>
      <c r="V7" s="27"/>
      <c r="W7" s="27"/>
      <c r="X7" s="27"/>
      <c r="Y7" s="27"/>
      <c r="Z7" s="27"/>
      <c r="AA7" s="27"/>
      <c r="AB7" s="27"/>
      <c r="AC7" s="27"/>
      <c r="AD7" s="27"/>
      <c r="AY7" s="77" t="s">
        <v>88</v>
      </c>
      <c r="AZ7" s="77" t="s">
        <v>3</v>
      </c>
      <c r="BA7" s="77" t="s">
        <v>3</v>
      </c>
      <c r="BB7" s="77" t="s">
        <v>89</v>
      </c>
      <c r="BC7" s="77" t="s">
        <v>70</v>
      </c>
    </row>
    <row r="8" spans="1:55" s="2" customFormat="1" ht="16.5" customHeight="1" x14ac:dyDescent="0.2">
      <c r="A8" s="27"/>
      <c r="B8" s="28"/>
      <c r="C8" s="27"/>
      <c r="D8" s="27"/>
      <c r="E8" s="474"/>
      <c r="F8" s="479"/>
      <c r="G8" s="479"/>
      <c r="H8" s="479"/>
      <c r="I8" s="27"/>
      <c r="J8" s="27"/>
      <c r="K8" s="27"/>
      <c r="L8" s="79"/>
      <c r="S8" s="27"/>
      <c r="T8" s="27"/>
      <c r="U8" s="27"/>
      <c r="V8" s="27"/>
      <c r="W8" s="27"/>
      <c r="X8" s="27"/>
      <c r="Y8" s="27"/>
      <c r="Z8" s="27"/>
      <c r="AA8" s="27"/>
      <c r="AB8" s="27"/>
      <c r="AC8" s="27"/>
      <c r="AD8" s="27"/>
      <c r="AY8" s="77" t="s">
        <v>90</v>
      </c>
      <c r="AZ8" s="77" t="s">
        <v>3</v>
      </c>
      <c r="BA8" s="77" t="s">
        <v>3</v>
      </c>
      <c r="BB8" s="77" t="s">
        <v>91</v>
      </c>
      <c r="BC8" s="77" t="s">
        <v>70</v>
      </c>
    </row>
    <row r="9" spans="1:55" s="2" customFormat="1" x14ac:dyDescent="0.2">
      <c r="A9" s="27"/>
      <c r="B9" s="28"/>
      <c r="C9" s="27"/>
      <c r="D9" s="27"/>
      <c r="E9" s="27"/>
      <c r="F9" s="27"/>
      <c r="G9" s="27"/>
      <c r="H9" s="27"/>
      <c r="I9" s="27"/>
      <c r="J9" s="27"/>
      <c r="K9" s="27"/>
      <c r="L9" s="79"/>
      <c r="S9" s="27"/>
      <c r="T9" s="27"/>
      <c r="U9" s="27"/>
      <c r="V9" s="27"/>
      <c r="W9" s="27"/>
      <c r="X9" s="27"/>
      <c r="Y9" s="27"/>
      <c r="Z9" s="27"/>
      <c r="AA9" s="27"/>
      <c r="AB9" s="27"/>
      <c r="AC9" s="27"/>
      <c r="AD9" s="27"/>
      <c r="AY9" s="77" t="s">
        <v>92</v>
      </c>
      <c r="AZ9" s="77" t="s">
        <v>3</v>
      </c>
      <c r="BA9" s="77" t="s">
        <v>3</v>
      </c>
      <c r="BB9" s="77" t="s">
        <v>93</v>
      </c>
      <c r="BC9" s="77" t="s">
        <v>70</v>
      </c>
    </row>
    <row r="10" spans="1:55" s="2" customFormat="1" ht="12" customHeight="1" x14ac:dyDescent="0.2">
      <c r="A10" s="27"/>
      <c r="B10" s="28"/>
      <c r="C10" s="27"/>
      <c r="D10" s="24" t="s">
        <v>15</v>
      </c>
      <c r="E10" s="27"/>
      <c r="F10" s="22" t="s">
        <v>3</v>
      </c>
      <c r="G10" s="27"/>
      <c r="H10" s="27"/>
      <c r="I10" s="24" t="s">
        <v>16</v>
      </c>
      <c r="J10" s="22" t="s">
        <v>3</v>
      </c>
      <c r="K10" s="27"/>
      <c r="L10" s="79"/>
      <c r="S10" s="27"/>
      <c r="T10" s="27"/>
      <c r="U10" s="27"/>
      <c r="V10" s="27"/>
      <c r="W10" s="27"/>
      <c r="X10" s="27"/>
      <c r="Y10" s="27"/>
      <c r="Z10" s="27"/>
      <c r="AA10" s="27"/>
      <c r="AB10" s="27"/>
      <c r="AC10" s="27"/>
      <c r="AD10" s="27"/>
      <c r="AY10" s="77" t="s">
        <v>94</v>
      </c>
      <c r="AZ10" s="77" t="s">
        <v>3</v>
      </c>
      <c r="BA10" s="77" t="s">
        <v>3</v>
      </c>
      <c r="BB10" s="77" t="s">
        <v>95</v>
      </c>
      <c r="BC10" s="77" t="s">
        <v>70</v>
      </c>
    </row>
    <row r="11" spans="1:55" s="2" customFormat="1" ht="12" customHeight="1" x14ac:dyDescent="0.2">
      <c r="A11" s="27"/>
      <c r="B11" s="28"/>
      <c r="C11" s="27"/>
      <c r="D11" s="24" t="s">
        <v>17</v>
      </c>
      <c r="E11" s="27"/>
      <c r="F11" s="22" t="s">
        <v>18</v>
      </c>
      <c r="G11" s="27"/>
      <c r="H11" s="27"/>
      <c r="I11" s="24" t="s">
        <v>19</v>
      </c>
      <c r="J11" s="45" t="str">
        <f>'Rekapitulace stavby'!AN8</f>
        <v>07/2025</v>
      </c>
      <c r="K11" s="27"/>
      <c r="L11" s="79"/>
      <c r="S11" s="27"/>
      <c r="T11" s="27"/>
      <c r="U11" s="27"/>
      <c r="V11" s="27"/>
      <c r="W11" s="27"/>
      <c r="X11" s="27"/>
      <c r="Y11" s="27"/>
      <c r="Z11" s="27"/>
      <c r="AA11" s="27"/>
      <c r="AB11" s="27"/>
      <c r="AC11" s="27"/>
      <c r="AD11" s="27"/>
      <c r="AY11" s="77" t="s">
        <v>96</v>
      </c>
      <c r="AZ11" s="77" t="s">
        <v>3</v>
      </c>
      <c r="BA11" s="77" t="s">
        <v>3</v>
      </c>
      <c r="BB11" s="77" t="s">
        <v>97</v>
      </c>
      <c r="BC11" s="77" t="s">
        <v>70</v>
      </c>
    </row>
    <row r="12" spans="1:55" s="2" customFormat="1" ht="10.9" customHeight="1" x14ac:dyDescent="0.2">
      <c r="A12" s="27"/>
      <c r="B12" s="28"/>
      <c r="C12" s="27"/>
      <c r="D12" s="27"/>
      <c r="E12" s="27"/>
      <c r="F12" s="27"/>
      <c r="G12" s="27"/>
      <c r="H12" s="27"/>
      <c r="I12" s="27"/>
      <c r="J12" s="27"/>
      <c r="K12" s="27"/>
      <c r="L12" s="79"/>
      <c r="S12" s="27"/>
      <c r="T12" s="27"/>
      <c r="U12" s="27"/>
      <c r="V12" s="27"/>
      <c r="W12" s="27"/>
      <c r="X12" s="27"/>
      <c r="Y12" s="27"/>
      <c r="Z12" s="27"/>
      <c r="AA12" s="27"/>
      <c r="AB12" s="27"/>
      <c r="AC12" s="27"/>
      <c r="AD12" s="27"/>
      <c r="AY12" s="77" t="s">
        <v>98</v>
      </c>
      <c r="AZ12" s="77" t="s">
        <v>3</v>
      </c>
      <c r="BA12" s="77" t="s">
        <v>3</v>
      </c>
      <c r="BB12" s="77" t="s">
        <v>99</v>
      </c>
      <c r="BC12" s="77" t="s">
        <v>70</v>
      </c>
    </row>
    <row r="13" spans="1:55" s="2" customFormat="1" ht="12" customHeight="1" x14ac:dyDescent="0.2">
      <c r="A13" s="27"/>
      <c r="B13" s="28"/>
      <c r="C13" s="27"/>
      <c r="D13" s="24" t="s">
        <v>20</v>
      </c>
      <c r="E13" s="27"/>
      <c r="F13" s="27"/>
      <c r="G13" s="27"/>
      <c r="H13" s="27"/>
      <c r="I13" s="24" t="s">
        <v>21</v>
      </c>
      <c r="J13" s="22"/>
      <c r="K13" s="27"/>
      <c r="L13" s="79"/>
      <c r="S13" s="27"/>
      <c r="T13" s="27"/>
      <c r="U13" s="27"/>
      <c r="V13" s="27"/>
      <c r="W13" s="27"/>
      <c r="X13" s="27"/>
      <c r="Y13" s="27"/>
      <c r="Z13" s="27"/>
      <c r="AA13" s="27"/>
      <c r="AB13" s="27"/>
      <c r="AC13" s="27"/>
      <c r="AD13" s="27"/>
    </row>
    <row r="14" spans="1:55" s="2" customFormat="1" ht="18" customHeight="1" x14ac:dyDescent="0.2">
      <c r="A14" s="27"/>
      <c r="B14" s="28"/>
      <c r="C14" s="27"/>
      <c r="D14" s="27"/>
      <c r="E14" s="22" t="s">
        <v>337</v>
      </c>
      <c r="F14" s="27"/>
      <c r="G14" s="27"/>
      <c r="H14" s="27"/>
      <c r="I14" s="24" t="s">
        <v>22</v>
      </c>
      <c r="J14" s="22"/>
      <c r="K14" s="27"/>
      <c r="L14" s="79"/>
      <c r="S14" s="27"/>
      <c r="T14" s="27"/>
      <c r="U14" s="27"/>
      <c r="V14" s="27"/>
      <c r="W14" s="27"/>
      <c r="X14" s="27"/>
      <c r="Y14" s="27"/>
      <c r="Z14" s="27"/>
      <c r="AA14" s="27"/>
      <c r="AB14" s="27"/>
      <c r="AC14" s="27"/>
      <c r="AD14" s="27"/>
    </row>
    <row r="15" spans="1:55" s="2" customFormat="1" ht="6.95" customHeight="1" x14ac:dyDescent="0.2">
      <c r="A15" s="27"/>
      <c r="B15" s="28"/>
      <c r="C15" s="27"/>
      <c r="D15" s="27"/>
      <c r="E15" s="27"/>
      <c r="F15" s="27"/>
      <c r="G15" s="27"/>
      <c r="H15" s="27"/>
      <c r="I15" s="27"/>
      <c r="J15" s="27"/>
      <c r="K15" s="27"/>
      <c r="L15" s="79"/>
      <c r="S15" s="27"/>
      <c r="T15" s="27"/>
      <c r="U15" s="27"/>
      <c r="V15" s="27"/>
      <c r="W15" s="27"/>
      <c r="X15" s="27"/>
      <c r="Y15" s="27"/>
      <c r="Z15" s="27"/>
      <c r="AA15" s="27"/>
      <c r="AB15" s="27"/>
      <c r="AC15" s="27"/>
      <c r="AD15" s="27"/>
    </row>
    <row r="16" spans="1:55" s="2" customFormat="1" ht="12" customHeight="1" x14ac:dyDescent="0.2">
      <c r="A16" s="27"/>
      <c r="B16" s="28"/>
      <c r="C16" s="27"/>
      <c r="D16" s="24" t="s">
        <v>23</v>
      </c>
      <c r="E16" s="27"/>
      <c r="F16" s="27"/>
      <c r="G16" s="27"/>
      <c r="H16" s="27"/>
      <c r="I16" s="24" t="s">
        <v>21</v>
      </c>
      <c r="J16" s="22" t="str">
        <f>'Rekapitulace stavby'!AN13</f>
        <v/>
      </c>
      <c r="K16" s="27"/>
      <c r="L16" s="79"/>
      <c r="S16" s="27"/>
      <c r="T16" s="27"/>
      <c r="U16" s="27"/>
      <c r="V16" s="27"/>
      <c r="W16" s="27"/>
      <c r="X16" s="27"/>
      <c r="Y16" s="27"/>
      <c r="Z16" s="27"/>
      <c r="AA16" s="27"/>
      <c r="AB16" s="27"/>
      <c r="AC16" s="27"/>
      <c r="AD16" s="27"/>
    </row>
    <row r="17" spans="1:30" s="2" customFormat="1" ht="18" customHeight="1" x14ac:dyDescent="0.2">
      <c r="A17" s="27"/>
      <c r="B17" s="28"/>
      <c r="C17" s="27"/>
      <c r="D17" s="27"/>
      <c r="E17" s="468" t="str">
        <f>'Rekapitulace stavby'!E14</f>
        <v xml:space="preserve"> </v>
      </c>
      <c r="F17" s="468"/>
      <c r="G17" s="468"/>
      <c r="H17" s="468"/>
      <c r="I17" s="24" t="s">
        <v>22</v>
      </c>
      <c r="J17" s="22" t="str">
        <f>'Rekapitulace stavby'!AN14</f>
        <v/>
      </c>
      <c r="K17" s="27"/>
      <c r="L17" s="79"/>
      <c r="S17" s="27"/>
      <c r="T17" s="27"/>
      <c r="U17" s="27"/>
      <c r="V17" s="27"/>
      <c r="W17" s="27"/>
      <c r="X17" s="27"/>
      <c r="Y17" s="27"/>
      <c r="Z17" s="27"/>
      <c r="AA17" s="27"/>
      <c r="AB17" s="27"/>
      <c r="AC17" s="27"/>
      <c r="AD17" s="27"/>
    </row>
    <row r="18" spans="1:30" s="2" customFormat="1" ht="6.95" customHeight="1" x14ac:dyDescent="0.2">
      <c r="A18" s="27"/>
      <c r="B18" s="28"/>
      <c r="C18" s="27"/>
      <c r="D18" s="27"/>
      <c r="E18" s="27"/>
      <c r="F18" s="27"/>
      <c r="G18" s="27"/>
      <c r="H18" s="27"/>
      <c r="I18" s="27"/>
      <c r="J18" s="27"/>
      <c r="K18" s="27"/>
      <c r="L18" s="79"/>
      <c r="S18" s="27"/>
      <c r="T18" s="27"/>
      <c r="U18" s="27"/>
      <c r="V18" s="27"/>
      <c r="W18" s="27"/>
      <c r="X18" s="27"/>
      <c r="Y18" s="27"/>
      <c r="Z18" s="27"/>
      <c r="AA18" s="27"/>
      <c r="AB18" s="27"/>
      <c r="AC18" s="27"/>
      <c r="AD18" s="27"/>
    </row>
    <row r="19" spans="1:30" s="2" customFormat="1" ht="12" customHeight="1" x14ac:dyDescent="0.2">
      <c r="A19" s="27"/>
      <c r="B19" s="28"/>
      <c r="C19" s="27"/>
      <c r="D19" s="24" t="s">
        <v>24</v>
      </c>
      <c r="E19" s="27"/>
      <c r="F19" s="27"/>
      <c r="G19" s="27"/>
      <c r="H19" s="27"/>
      <c r="I19" s="24" t="s">
        <v>21</v>
      </c>
      <c r="J19" s="22"/>
      <c r="K19" s="27"/>
      <c r="L19" s="79"/>
      <c r="S19" s="27"/>
      <c r="T19" s="27"/>
      <c r="U19" s="27"/>
      <c r="V19" s="27"/>
      <c r="W19" s="27"/>
      <c r="X19" s="27"/>
      <c r="Y19" s="27"/>
      <c r="Z19" s="27"/>
      <c r="AA19" s="27"/>
      <c r="AB19" s="27"/>
      <c r="AC19" s="27"/>
      <c r="AD19" s="27"/>
    </row>
    <row r="20" spans="1:30" s="2" customFormat="1" ht="18" customHeight="1" x14ac:dyDescent="0.2">
      <c r="A20" s="27"/>
      <c r="B20" s="28"/>
      <c r="C20" s="27"/>
      <c r="D20" s="27"/>
      <c r="E20" s="22" t="s">
        <v>25</v>
      </c>
      <c r="F20" s="27"/>
      <c r="G20" s="27"/>
      <c r="H20" s="27"/>
      <c r="I20" s="24" t="s">
        <v>22</v>
      </c>
      <c r="J20" s="22"/>
      <c r="K20" s="27"/>
      <c r="L20" s="79"/>
      <c r="S20" s="27"/>
      <c r="T20" s="27"/>
      <c r="U20" s="27"/>
      <c r="V20" s="27"/>
      <c r="W20" s="27"/>
      <c r="X20" s="27"/>
      <c r="Y20" s="27"/>
      <c r="Z20" s="27"/>
      <c r="AA20" s="27"/>
      <c r="AB20" s="27"/>
      <c r="AC20" s="27"/>
      <c r="AD20" s="27"/>
    </row>
    <row r="21" spans="1:30" s="2" customFormat="1" ht="6.95" customHeight="1" x14ac:dyDescent="0.2">
      <c r="A21" s="27"/>
      <c r="B21" s="28"/>
      <c r="C21" s="27"/>
      <c r="D21" s="27"/>
      <c r="E21" s="27"/>
      <c r="F21" s="27"/>
      <c r="G21" s="27"/>
      <c r="H21" s="27"/>
      <c r="I21" s="27"/>
      <c r="J21" s="27"/>
      <c r="K21" s="27"/>
      <c r="L21" s="79"/>
      <c r="S21" s="27"/>
      <c r="T21" s="27"/>
      <c r="U21" s="27"/>
      <c r="V21" s="27"/>
      <c r="W21" s="27"/>
      <c r="X21" s="27"/>
      <c r="Y21" s="27"/>
      <c r="Z21" s="27"/>
      <c r="AA21" s="27"/>
      <c r="AB21" s="27"/>
      <c r="AC21" s="27"/>
      <c r="AD21" s="27"/>
    </row>
    <row r="22" spans="1:30" s="2" customFormat="1" ht="12" customHeight="1" x14ac:dyDescent="0.2">
      <c r="A22" s="27"/>
      <c r="B22" s="28"/>
      <c r="C22" s="27"/>
      <c r="D22" s="24" t="s">
        <v>27</v>
      </c>
      <c r="E22" s="27"/>
      <c r="F22" s="27"/>
      <c r="G22" s="27"/>
      <c r="H22" s="27"/>
      <c r="I22" s="24" t="s">
        <v>21</v>
      </c>
      <c r="J22" s="22"/>
      <c r="K22" s="27"/>
      <c r="L22" s="79"/>
      <c r="S22" s="27"/>
      <c r="T22" s="27"/>
      <c r="U22" s="27"/>
      <c r="V22" s="27"/>
      <c r="W22" s="27"/>
      <c r="X22" s="27"/>
      <c r="Y22" s="27"/>
      <c r="Z22" s="27"/>
      <c r="AA22" s="27"/>
      <c r="AB22" s="27"/>
      <c r="AC22" s="27"/>
      <c r="AD22" s="27"/>
    </row>
    <row r="23" spans="1:30" s="2" customFormat="1" ht="18" customHeight="1" x14ac:dyDescent="0.2">
      <c r="A23" s="27"/>
      <c r="B23" s="28"/>
      <c r="C23" s="27"/>
      <c r="D23" s="27"/>
      <c r="E23" s="22" t="s">
        <v>677</v>
      </c>
      <c r="F23" s="27"/>
      <c r="G23" s="27"/>
      <c r="H23" s="27"/>
      <c r="I23" s="24" t="s">
        <v>22</v>
      </c>
      <c r="J23" s="22" t="s">
        <v>3</v>
      </c>
      <c r="K23" s="27"/>
      <c r="L23" s="79"/>
      <c r="S23" s="27"/>
      <c r="T23" s="27"/>
      <c r="U23" s="27"/>
      <c r="V23" s="27"/>
      <c r="W23" s="27"/>
      <c r="X23" s="27"/>
      <c r="Y23" s="27"/>
      <c r="Z23" s="27"/>
      <c r="AA23" s="27"/>
      <c r="AB23" s="27"/>
      <c r="AC23" s="27"/>
      <c r="AD23" s="27"/>
    </row>
    <row r="24" spans="1:30" s="2" customFormat="1" ht="6.95" customHeight="1" x14ac:dyDescent="0.2">
      <c r="A24" s="27"/>
      <c r="B24" s="28"/>
      <c r="C24" s="27"/>
      <c r="D24" s="27"/>
      <c r="E24" s="27"/>
      <c r="F24" s="27"/>
      <c r="G24" s="27"/>
      <c r="H24" s="27"/>
      <c r="I24" s="27"/>
      <c r="J24" s="27"/>
      <c r="K24" s="27"/>
      <c r="L24" s="79"/>
      <c r="S24" s="27"/>
      <c r="T24" s="27"/>
      <c r="U24" s="27"/>
      <c r="V24" s="27"/>
      <c r="W24" s="27"/>
      <c r="X24" s="27"/>
      <c r="Y24" s="27"/>
      <c r="Z24" s="27"/>
      <c r="AA24" s="27"/>
      <c r="AB24" s="27"/>
      <c r="AC24" s="27"/>
      <c r="AD24" s="27"/>
    </row>
    <row r="25" spans="1:30" s="2" customFormat="1" ht="12" customHeight="1" x14ac:dyDescent="0.2">
      <c r="A25" s="27"/>
      <c r="B25" s="28"/>
      <c r="C25" s="27"/>
      <c r="D25" s="24" t="s">
        <v>28</v>
      </c>
      <c r="E25" s="27"/>
      <c r="F25" s="27"/>
      <c r="G25" s="27"/>
      <c r="H25" s="27"/>
      <c r="I25" s="27"/>
      <c r="J25" s="27"/>
      <c r="K25" s="27"/>
      <c r="L25" s="79"/>
      <c r="S25" s="27"/>
      <c r="T25" s="27"/>
      <c r="U25" s="27"/>
      <c r="V25" s="27"/>
      <c r="W25" s="27"/>
      <c r="X25" s="27"/>
      <c r="Y25" s="27"/>
      <c r="Z25" s="27"/>
      <c r="AA25" s="27"/>
      <c r="AB25" s="27"/>
      <c r="AC25" s="27"/>
      <c r="AD25" s="27"/>
    </row>
    <row r="26" spans="1:30" s="7" customFormat="1" ht="16.5" customHeight="1" x14ac:dyDescent="0.2">
      <c r="A26" s="80"/>
      <c r="B26" s="81"/>
      <c r="C26" s="80"/>
      <c r="D26" s="80"/>
      <c r="E26" s="470" t="s">
        <v>3</v>
      </c>
      <c r="F26" s="470"/>
      <c r="G26" s="470"/>
      <c r="H26" s="470"/>
      <c r="I26" s="80"/>
      <c r="J26" s="80"/>
      <c r="K26" s="80"/>
      <c r="L26" s="82"/>
      <c r="S26" s="80"/>
      <c r="T26" s="80"/>
      <c r="U26" s="80"/>
      <c r="V26" s="80"/>
      <c r="W26" s="80"/>
      <c r="X26" s="80"/>
      <c r="Y26" s="80"/>
      <c r="Z26" s="80"/>
      <c r="AA26" s="80"/>
      <c r="AB26" s="80"/>
      <c r="AC26" s="80"/>
      <c r="AD26" s="80"/>
    </row>
    <row r="27" spans="1:30" s="2" customFormat="1" ht="6.95" customHeight="1" x14ac:dyDescent="0.2">
      <c r="A27" s="27"/>
      <c r="B27" s="28"/>
      <c r="C27" s="27"/>
      <c r="D27" s="27"/>
      <c r="E27" s="27"/>
      <c r="F27" s="27"/>
      <c r="G27" s="27"/>
      <c r="H27" s="27"/>
      <c r="I27" s="27"/>
      <c r="J27" s="27"/>
      <c r="K27" s="27"/>
      <c r="L27" s="79"/>
      <c r="S27" s="27"/>
      <c r="T27" s="27"/>
      <c r="U27" s="27"/>
      <c r="V27" s="27"/>
      <c r="W27" s="27"/>
      <c r="X27" s="27"/>
      <c r="Y27" s="27"/>
      <c r="Z27" s="27"/>
      <c r="AA27" s="27"/>
      <c r="AB27" s="27"/>
      <c r="AC27" s="27"/>
      <c r="AD27" s="27"/>
    </row>
    <row r="28" spans="1:30" s="2" customFormat="1" ht="6.95" customHeight="1" x14ac:dyDescent="0.2">
      <c r="A28" s="27"/>
      <c r="B28" s="28"/>
      <c r="C28" s="27"/>
      <c r="D28" s="56"/>
      <c r="E28" s="56"/>
      <c r="F28" s="56"/>
      <c r="G28" s="56"/>
      <c r="H28" s="56"/>
      <c r="I28" s="56"/>
      <c r="J28" s="56"/>
      <c r="K28" s="56"/>
      <c r="L28" s="79"/>
      <c r="S28" s="27"/>
      <c r="T28" s="27"/>
      <c r="U28" s="27"/>
      <c r="V28" s="27"/>
      <c r="W28" s="27"/>
      <c r="X28" s="27"/>
      <c r="Y28" s="27"/>
      <c r="Z28" s="27"/>
      <c r="AA28" s="27"/>
      <c r="AB28" s="27"/>
      <c r="AC28" s="27"/>
      <c r="AD28" s="27"/>
    </row>
    <row r="29" spans="1:30" s="2" customFormat="1" ht="25.35" customHeight="1" x14ac:dyDescent="0.2">
      <c r="A29" s="27"/>
      <c r="B29" s="28"/>
      <c r="C29" s="27"/>
      <c r="D29" s="83" t="s">
        <v>30</v>
      </c>
      <c r="E29" s="27"/>
      <c r="F29" s="27"/>
      <c r="G29" s="27"/>
      <c r="H29" s="27"/>
      <c r="I29" s="27"/>
      <c r="J29" s="61">
        <f>ROUND(J80, 2)</f>
        <v>0</v>
      </c>
      <c r="K29" s="27"/>
      <c r="L29" s="79"/>
      <c r="S29" s="27"/>
      <c r="T29" s="27"/>
      <c r="U29" s="27"/>
      <c r="V29" s="27"/>
      <c r="W29" s="27"/>
      <c r="X29" s="27"/>
      <c r="Y29" s="27"/>
      <c r="Z29" s="27"/>
      <c r="AA29" s="27"/>
      <c r="AB29" s="27"/>
      <c r="AC29" s="27"/>
      <c r="AD29" s="27"/>
    </row>
    <row r="30" spans="1:30" s="2" customFormat="1" ht="6.95" customHeight="1" x14ac:dyDescent="0.2">
      <c r="A30" s="27"/>
      <c r="B30" s="28"/>
      <c r="C30" s="27"/>
      <c r="D30" s="56"/>
      <c r="E30" s="56"/>
      <c r="F30" s="56"/>
      <c r="G30" s="56"/>
      <c r="H30" s="56"/>
      <c r="I30" s="56"/>
      <c r="J30" s="56"/>
      <c r="K30" s="56"/>
      <c r="L30" s="79"/>
      <c r="S30" s="27"/>
      <c r="T30" s="27"/>
      <c r="U30" s="27"/>
      <c r="V30" s="27"/>
      <c r="W30" s="27"/>
      <c r="X30" s="27"/>
      <c r="Y30" s="27"/>
      <c r="Z30" s="27"/>
      <c r="AA30" s="27"/>
      <c r="AB30" s="27"/>
      <c r="AC30" s="27"/>
      <c r="AD30" s="27"/>
    </row>
    <row r="31" spans="1:30" s="2" customFormat="1" ht="14.45" customHeight="1" x14ac:dyDescent="0.2">
      <c r="A31" s="27"/>
      <c r="B31" s="28"/>
      <c r="C31" s="27"/>
      <c r="D31" s="27"/>
      <c r="E31" s="27"/>
      <c r="F31" s="31" t="s">
        <v>32</v>
      </c>
      <c r="G31" s="27"/>
      <c r="H31" s="27"/>
      <c r="I31" s="31" t="s">
        <v>31</v>
      </c>
      <c r="J31" s="31" t="s">
        <v>33</v>
      </c>
      <c r="K31" s="27"/>
      <c r="L31" s="79"/>
      <c r="S31" s="27"/>
      <c r="T31" s="27"/>
      <c r="U31" s="27"/>
      <c r="V31" s="27"/>
      <c r="W31" s="27"/>
      <c r="X31" s="27"/>
      <c r="Y31" s="27"/>
      <c r="Z31" s="27"/>
      <c r="AA31" s="27"/>
      <c r="AB31" s="27"/>
      <c r="AC31" s="27"/>
      <c r="AD31" s="27"/>
    </row>
    <row r="32" spans="1:30" s="2" customFormat="1" ht="14.45" customHeight="1" x14ac:dyDescent="0.2">
      <c r="A32" s="27"/>
      <c r="B32" s="28"/>
      <c r="C32" s="27"/>
      <c r="D32" s="84" t="s">
        <v>34</v>
      </c>
      <c r="E32" s="24" t="s">
        <v>35</v>
      </c>
      <c r="F32" s="85">
        <f>ROUND((SUM(BD80:BD121)),  2)</f>
        <v>0</v>
      </c>
      <c r="G32" s="27"/>
      <c r="H32" s="27"/>
      <c r="I32" s="86">
        <v>0.21</v>
      </c>
      <c r="J32" s="85">
        <f>J29*0.21</f>
        <v>0</v>
      </c>
      <c r="K32" s="27"/>
      <c r="L32" s="79"/>
      <c r="S32" s="27"/>
      <c r="T32" s="27"/>
      <c r="U32" s="27"/>
      <c r="V32" s="27"/>
      <c r="W32" s="27"/>
      <c r="X32" s="27"/>
      <c r="Y32" s="27"/>
      <c r="Z32" s="27"/>
      <c r="AA32" s="27"/>
      <c r="AB32" s="27"/>
      <c r="AC32" s="27"/>
      <c r="AD32" s="27"/>
    </row>
    <row r="33" spans="1:30" s="2" customFormat="1" ht="14.45" customHeight="1" x14ac:dyDescent="0.2">
      <c r="A33" s="27"/>
      <c r="B33" s="28"/>
      <c r="C33" s="27"/>
      <c r="D33" s="27"/>
      <c r="E33" s="24" t="s">
        <v>36</v>
      </c>
      <c r="F33" s="85">
        <f>ROUND((SUM(BE80:BE121)),  2)</f>
        <v>0</v>
      </c>
      <c r="G33" s="27"/>
      <c r="H33" s="27"/>
      <c r="I33" s="86">
        <v>0.12</v>
      </c>
      <c r="J33" s="85"/>
      <c r="K33" s="27"/>
      <c r="L33" s="79"/>
      <c r="S33" s="27"/>
      <c r="T33" s="27"/>
      <c r="U33" s="27"/>
      <c r="V33" s="27"/>
      <c r="W33" s="27"/>
      <c r="X33" s="27"/>
      <c r="Y33" s="27"/>
      <c r="Z33" s="27"/>
      <c r="AA33" s="27"/>
      <c r="AB33" s="27"/>
      <c r="AC33" s="27"/>
      <c r="AD33" s="27"/>
    </row>
    <row r="34" spans="1:30" s="2" customFormat="1" ht="14.45" hidden="1" customHeight="1" x14ac:dyDescent="0.2">
      <c r="A34" s="27"/>
      <c r="B34" s="28"/>
      <c r="C34" s="27"/>
      <c r="D34" s="27"/>
      <c r="E34" s="24" t="s">
        <v>37</v>
      </c>
      <c r="F34" s="85">
        <f>ROUND((SUM(BF80:BF121)),  2)</f>
        <v>0</v>
      </c>
      <c r="G34" s="27"/>
      <c r="H34" s="27"/>
      <c r="I34" s="86">
        <v>0.21</v>
      </c>
      <c r="J34" s="85">
        <f>0</f>
        <v>0</v>
      </c>
      <c r="K34" s="27"/>
      <c r="L34" s="79"/>
      <c r="S34" s="27"/>
      <c r="T34" s="27"/>
      <c r="U34" s="27"/>
      <c r="V34" s="27"/>
      <c r="W34" s="27"/>
      <c r="X34" s="27"/>
      <c r="Y34" s="27"/>
      <c r="Z34" s="27"/>
      <c r="AA34" s="27"/>
      <c r="AB34" s="27"/>
      <c r="AC34" s="27"/>
      <c r="AD34" s="27"/>
    </row>
    <row r="35" spans="1:30" s="2" customFormat="1" ht="14.45" hidden="1" customHeight="1" x14ac:dyDescent="0.2">
      <c r="A35" s="27"/>
      <c r="B35" s="28"/>
      <c r="C35" s="27"/>
      <c r="D35" s="27"/>
      <c r="E35" s="24" t="s">
        <v>38</v>
      </c>
      <c r="F35" s="85">
        <f>ROUND((SUM(BG80:BG121)),  2)</f>
        <v>0</v>
      </c>
      <c r="G35" s="27"/>
      <c r="H35" s="27"/>
      <c r="I35" s="86">
        <v>0.12</v>
      </c>
      <c r="J35" s="85">
        <f>0</f>
        <v>0</v>
      </c>
      <c r="K35" s="27"/>
      <c r="L35" s="79"/>
      <c r="S35" s="27"/>
      <c r="T35" s="27"/>
      <c r="U35" s="27"/>
      <c r="V35" s="27"/>
      <c r="W35" s="27"/>
      <c r="X35" s="27"/>
      <c r="Y35" s="27"/>
      <c r="Z35" s="27"/>
      <c r="AA35" s="27"/>
      <c r="AB35" s="27"/>
      <c r="AC35" s="27"/>
      <c r="AD35" s="27"/>
    </row>
    <row r="36" spans="1:30" s="2" customFormat="1" ht="14.45" hidden="1" customHeight="1" x14ac:dyDescent="0.2">
      <c r="A36" s="27"/>
      <c r="B36" s="28"/>
      <c r="C36" s="27"/>
      <c r="D36" s="27"/>
      <c r="E36" s="24" t="s">
        <v>39</v>
      </c>
      <c r="F36" s="85">
        <f>ROUND((SUM(BH80:BH121)),  2)</f>
        <v>0</v>
      </c>
      <c r="G36" s="27"/>
      <c r="H36" s="27"/>
      <c r="I36" s="86">
        <v>0</v>
      </c>
      <c r="J36" s="85">
        <f>0</f>
        <v>0</v>
      </c>
      <c r="K36" s="27"/>
      <c r="L36" s="79"/>
      <c r="S36" s="27"/>
      <c r="T36" s="27"/>
      <c r="U36" s="27"/>
      <c r="V36" s="27"/>
      <c r="W36" s="27"/>
      <c r="X36" s="27"/>
      <c r="Y36" s="27"/>
      <c r="Z36" s="27"/>
      <c r="AA36" s="27"/>
      <c r="AB36" s="27"/>
      <c r="AC36" s="27"/>
      <c r="AD36" s="27"/>
    </row>
    <row r="37" spans="1:30" s="2" customFormat="1" ht="6.95" customHeight="1" x14ac:dyDescent="0.2">
      <c r="A37" s="27"/>
      <c r="B37" s="28"/>
      <c r="C37" s="27"/>
      <c r="D37" s="27"/>
      <c r="E37" s="27"/>
      <c r="F37" s="27"/>
      <c r="G37" s="27"/>
      <c r="H37" s="27"/>
      <c r="I37" s="27"/>
      <c r="J37" s="27"/>
      <c r="K37" s="27"/>
      <c r="L37" s="79"/>
      <c r="S37" s="27"/>
      <c r="T37" s="27"/>
      <c r="U37" s="27"/>
      <c r="V37" s="27"/>
      <c r="W37" s="27"/>
      <c r="X37" s="27"/>
      <c r="Y37" s="27"/>
      <c r="Z37" s="27"/>
      <c r="AA37" s="27"/>
      <c r="AB37" s="27"/>
      <c r="AC37" s="27"/>
      <c r="AD37" s="27"/>
    </row>
    <row r="38" spans="1:30" s="2" customFormat="1" ht="25.35" customHeight="1" x14ac:dyDescent="0.2">
      <c r="A38" s="27"/>
      <c r="B38" s="28"/>
      <c r="C38" s="87"/>
      <c r="D38" s="88" t="s">
        <v>40</v>
      </c>
      <c r="E38" s="50"/>
      <c r="F38" s="50"/>
      <c r="G38" s="89" t="s">
        <v>41</v>
      </c>
      <c r="H38" s="90" t="s">
        <v>42</v>
      </c>
      <c r="I38" s="50"/>
      <c r="J38" s="91">
        <f>J29+J32</f>
        <v>0</v>
      </c>
      <c r="K38" s="92"/>
      <c r="L38" s="79"/>
      <c r="S38" s="27"/>
      <c r="T38" s="27"/>
      <c r="U38" s="27"/>
      <c r="V38" s="27"/>
      <c r="W38" s="27"/>
      <c r="X38" s="27"/>
      <c r="Y38" s="27"/>
      <c r="Z38" s="27"/>
      <c r="AA38" s="27"/>
      <c r="AB38" s="27"/>
      <c r="AC38" s="27"/>
      <c r="AD38" s="27"/>
    </row>
    <row r="39" spans="1:30" s="2" customFormat="1" ht="14.45" customHeight="1" x14ac:dyDescent="0.2">
      <c r="A39" s="27"/>
      <c r="B39" s="37"/>
      <c r="C39" s="38"/>
      <c r="D39" s="38"/>
      <c r="E39" s="38"/>
      <c r="F39" s="38"/>
      <c r="G39" s="38"/>
      <c r="H39" s="38"/>
      <c r="I39" s="38"/>
      <c r="J39" s="38"/>
      <c r="K39" s="38"/>
      <c r="L39" s="79"/>
      <c r="S39" s="27"/>
      <c r="T39" s="27"/>
      <c r="U39" s="27"/>
      <c r="V39" s="27"/>
      <c r="W39" s="27"/>
      <c r="X39" s="27"/>
      <c r="Y39" s="27"/>
      <c r="Z39" s="27"/>
      <c r="AA39" s="27"/>
      <c r="AB39" s="27"/>
      <c r="AC39" s="27"/>
      <c r="AD39" s="27"/>
    </row>
    <row r="43" spans="1:30" s="2" customFormat="1" ht="6.95" customHeight="1" x14ac:dyDescent="0.2">
      <c r="A43" s="27"/>
      <c r="B43" s="39"/>
      <c r="C43" s="40"/>
      <c r="D43" s="40"/>
      <c r="E43" s="40"/>
      <c r="F43" s="40"/>
      <c r="G43" s="40"/>
      <c r="H43" s="40"/>
      <c r="I43" s="40"/>
      <c r="J43" s="40"/>
      <c r="K43" s="40"/>
      <c r="L43" s="79"/>
      <c r="S43" s="27"/>
      <c r="T43" s="27"/>
      <c r="U43" s="27"/>
      <c r="V43" s="27"/>
      <c r="W43" s="27"/>
      <c r="X43" s="27"/>
      <c r="Y43" s="27"/>
      <c r="Z43" s="27"/>
      <c r="AA43" s="27"/>
      <c r="AB43" s="27"/>
      <c r="AC43" s="27"/>
      <c r="AD43" s="27"/>
    </row>
    <row r="44" spans="1:30" s="2" customFormat="1" ht="24.95" customHeight="1" x14ac:dyDescent="0.2">
      <c r="A44" s="27"/>
      <c r="B44" s="28"/>
      <c r="C44" s="19" t="s">
        <v>100</v>
      </c>
      <c r="D44" s="27"/>
      <c r="E44" s="27"/>
      <c r="F44" s="27"/>
      <c r="G44" s="27"/>
      <c r="H44" s="27"/>
      <c r="I44" s="27"/>
      <c r="J44" s="27"/>
      <c r="K44" s="27"/>
      <c r="L44" s="79"/>
      <c r="S44" s="27"/>
      <c r="T44" s="27"/>
      <c r="U44" s="27"/>
      <c r="V44" s="27"/>
      <c r="W44" s="27"/>
      <c r="X44" s="27"/>
      <c r="Y44" s="27"/>
      <c r="Z44" s="27"/>
      <c r="AA44" s="27"/>
      <c r="AB44" s="27"/>
      <c r="AC44" s="27"/>
      <c r="AD44" s="27"/>
    </row>
    <row r="45" spans="1:30" s="2" customFormat="1" ht="6.95" customHeight="1" x14ac:dyDescent="0.2">
      <c r="A45" s="27"/>
      <c r="B45" s="28"/>
      <c r="C45" s="27"/>
      <c r="D45" s="27"/>
      <c r="E45" s="27"/>
      <c r="F45" s="27"/>
      <c r="G45" s="27"/>
      <c r="H45" s="27"/>
      <c r="I45" s="27"/>
      <c r="J45" s="27"/>
      <c r="K45" s="27"/>
      <c r="L45" s="79"/>
      <c r="S45" s="27"/>
      <c r="T45" s="27"/>
      <c r="U45" s="27"/>
      <c r="V45" s="27"/>
      <c r="W45" s="27"/>
      <c r="X45" s="27"/>
      <c r="Y45" s="27"/>
      <c r="Z45" s="27"/>
      <c r="AA45" s="27"/>
      <c r="AB45" s="27"/>
      <c r="AC45" s="27"/>
      <c r="AD45" s="27"/>
    </row>
    <row r="46" spans="1:30" s="2" customFormat="1" ht="12" customHeight="1" x14ac:dyDescent="0.2">
      <c r="A46" s="27"/>
      <c r="B46" s="28"/>
      <c r="C46" s="24" t="s">
        <v>14</v>
      </c>
      <c r="D46" s="27"/>
      <c r="E46" s="27"/>
      <c r="F46" s="27"/>
      <c r="G46" s="27"/>
      <c r="H46" s="27"/>
      <c r="I46" s="27"/>
      <c r="J46" s="27"/>
      <c r="K46" s="27"/>
      <c r="L46" s="79"/>
      <c r="S46" s="27"/>
      <c r="T46" s="27"/>
      <c r="U46" s="27"/>
      <c r="V46" s="27"/>
      <c r="W46" s="27"/>
      <c r="X46" s="27"/>
      <c r="Y46" s="27"/>
      <c r="Z46" s="27"/>
      <c r="AA46" s="27"/>
      <c r="AB46" s="27"/>
      <c r="AC46" s="27"/>
      <c r="AD46" s="27"/>
    </row>
    <row r="47" spans="1:30" s="2" customFormat="1" ht="16.5" customHeight="1" x14ac:dyDescent="0.2">
      <c r="A47" s="27"/>
      <c r="B47" s="28"/>
      <c r="C47" s="27"/>
      <c r="D47" s="27"/>
      <c r="E47" s="480" t="str">
        <f>E6</f>
        <v>Dětské hřiště - Brno - Strž</v>
      </c>
      <c r="F47" s="481"/>
      <c r="G47" s="481"/>
      <c r="H47" s="481"/>
      <c r="I47" s="27"/>
      <c r="J47" s="27"/>
      <c r="K47" s="27"/>
      <c r="L47" s="79"/>
      <c r="S47" s="27"/>
      <c r="T47" s="27"/>
      <c r="U47" s="27"/>
      <c r="V47" s="27"/>
      <c r="W47" s="27"/>
      <c r="X47" s="27"/>
      <c r="Y47" s="27"/>
      <c r="Z47" s="27"/>
      <c r="AA47" s="27"/>
      <c r="AB47" s="27"/>
      <c r="AC47" s="27"/>
      <c r="AD47" s="27"/>
    </row>
    <row r="48" spans="1:30" s="2" customFormat="1" ht="12" customHeight="1" x14ac:dyDescent="0.2">
      <c r="A48" s="27"/>
      <c r="B48" s="28"/>
      <c r="C48" s="24" t="s">
        <v>87</v>
      </c>
      <c r="D48" s="27"/>
      <c r="E48" s="27"/>
      <c r="F48" s="27"/>
      <c r="G48" s="27"/>
      <c r="H48" s="27"/>
      <c r="I48" s="27"/>
      <c r="J48" s="27"/>
      <c r="K48" s="27"/>
      <c r="L48" s="79"/>
      <c r="S48" s="27"/>
      <c r="T48" s="27"/>
      <c r="U48" s="27"/>
      <c r="V48" s="27"/>
      <c r="W48" s="27"/>
      <c r="X48" s="27"/>
      <c r="Y48" s="27"/>
      <c r="Z48" s="27"/>
      <c r="AA48" s="27"/>
      <c r="AB48" s="27"/>
      <c r="AC48" s="27"/>
      <c r="AD48" s="27"/>
    </row>
    <row r="49" spans="1:46" s="2" customFormat="1" ht="16.5" customHeight="1" x14ac:dyDescent="0.2">
      <c r="A49" s="27"/>
      <c r="B49" s="28"/>
      <c r="C49" s="27"/>
      <c r="D49" s="27"/>
      <c r="E49" s="474">
        <f>E8</f>
        <v>0</v>
      </c>
      <c r="F49" s="479"/>
      <c r="G49" s="479"/>
      <c r="H49" s="479"/>
      <c r="I49" s="27"/>
      <c r="J49" s="27"/>
      <c r="K49" s="27"/>
      <c r="L49" s="79"/>
      <c r="S49" s="27"/>
      <c r="T49" s="27"/>
      <c r="U49" s="27"/>
      <c r="V49" s="27"/>
      <c r="W49" s="27"/>
      <c r="X49" s="27"/>
      <c r="Y49" s="27"/>
      <c r="Z49" s="27"/>
      <c r="AA49" s="27"/>
      <c r="AB49" s="27"/>
      <c r="AC49" s="27"/>
      <c r="AD49" s="27"/>
    </row>
    <row r="50" spans="1:46" s="2" customFormat="1" ht="6.95" customHeight="1" x14ac:dyDescent="0.2">
      <c r="A50" s="27"/>
      <c r="B50" s="28"/>
      <c r="C50" s="27"/>
      <c r="D50" s="27"/>
      <c r="E50" s="27"/>
      <c r="F50" s="27"/>
      <c r="G50" s="27"/>
      <c r="H50" s="27"/>
      <c r="I50" s="27"/>
      <c r="J50" s="27"/>
      <c r="K50" s="27"/>
      <c r="L50" s="79"/>
      <c r="S50" s="27"/>
      <c r="T50" s="27"/>
      <c r="U50" s="27"/>
      <c r="V50" s="27"/>
      <c r="W50" s="27"/>
      <c r="X50" s="27"/>
      <c r="Y50" s="27"/>
      <c r="Z50" s="27"/>
      <c r="AA50" s="27"/>
      <c r="AB50" s="27"/>
      <c r="AC50" s="27"/>
      <c r="AD50" s="27"/>
    </row>
    <row r="51" spans="1:46" s="2" customFormat="1" ht="12" customHeight="1" x14ac:dyDescent="0.2">
      <c r="A51" s="27"/>
      <c r="B51" s="28"/>
      <c r="C51" s="24" t="s">
        <v>17</v>
      </c>
      <c r="D51" s="27"/>
      <c r="E51" s="27"/>
      <c r="F51" s="22" t="str">
        <f>F11</f>
        <v xml:space="preserve"> </v>
      </c>
      <c r="G51" s="27"/>
      <c r="H51" s="27"/>
      <c r="I51" s="24" t="s">
        <v>19</v>
      </c>
      <c r="J51" s="45" t="str">
        <f>IF(J11="","",J11)</f>
        <v>07/2025</v>
      </c>
      <c r="K51" s="27"/>
      <c r="L51" s="79"/>
      <c r="S51" s="27"/>
      <c r="T51" s="27"/>
      <c r="U51" s="27"/>
      <c r="V51" s="27"/>
      <c r="W51" s="27"/>
      <c r="X51" s="27"/>
      <c r="Y51" s="27"/>
      <c r="Z51" s="27"/>
      <c r="AA51" s="27"/>
      <c r="AB51" s="27"/>
      <c r="AC51" s="27"/>
      <c r="AD51" s="27"/>
    </row>
    <row r="52" spans="1:46" s="2" customFormat="1" ht="6.95" customHeight="1" x14ac:dyDescent="0.2">
      <c r="A52" s="27"/>
      <c r="B52" s="28"/>
      <c r="C52" s="27"/>
      <c r="D52" s="27"/>
      <c r="E52" s="27"/>
      <c r="F52" s="27"/>
      <c r="G52" s="27"/>
      <c r="H52" s="27"/>
      <c r="I52" s="27"/>
      <c r="J52" s="27"/>
      <c r="K52" s="27"/>
      <c r="L52" s="79"/>
      <c r="S52" s="27"/>
      <c r="T52" s="27"/>
      <c r="U52" s="27"/>
      <c r="V52" s="27"/>
      <c r="W52" s="27"/>
      <c r="X52" s="27"/>
      <c r="Y52" s="27"/>
      <c r="Z52" s="27"/>
      <c r="AA52" s="27"/>
      <c r="AB52" s="27"/>
      <c r="AC52" s="27"/>
      <c r="AD52" s="27"/>
    </row>
    <row r="53" spans="1:46" s="2" customFormat="1" ht="15.2" customHeight="1" x14ac:dyDescent="0.2">
      <c r="A53" s="27"/>
      <c r="B53" s="28"/>
      <c r="C53" s="24" t="s">
        <v>20</v>
      </c>
      <c r="D53" s="27"/>
      <c r="E53" s="27"/>
      <c r="F53" s="22" t="str">
        <f>E14</f>
        <v>ÚMČ Brno - střed</v>
      </c>
      <c r="G53" s="27"/>
      <c r="H53" s="27"/>
      <c r="I53" s="24" t="s">
        <v>24</v>
      </c>
      <c r="J53" s="25" t="str">
        <f>E20</f>
        <v>Eva Wagnerová</v>
      </c>
      <c r="K53" s="27"/>
      <c r="L53" s="79"/>
      <c r="S53" s="27"/>
      <c r="T53" s="27"/>
      <c r="U53" s="27"/>
      <c r="V53" s="27"/>
      <c r="W53" s="27"/>
      <c r="X53" s="27"/>
      <c r="Y53" s="27"/>
      <c r="Z53" s="27"/>
      <c r="AA53" s="27"/>
      <c r="AB53" s="27"/>
      <c r="AC53" s="27"/>
      <c r="AD53" s="27"/>
    </row>
    <row r="54" spans="1:46" s="2" customFormat="1" ht="15.2" customHeight="1" x14ac:dyDescent="0.2">
      <c r="A54" s="27"/>
      <c r="B54" s="28"/>
      <c r="C54" s="24" t="s">
        <v>23</v>
      </c>
      <c r="D54" s="27"/>
      <c r="E54" s="27"/>
      <c r="F54" s="22" t="str">
        <f>IF(E17="","",E17)</f>
        <v xml:space="preserve"> </v>
      </c>
      <c r="G54" s="27"/>
      <c r="H54" s="27"/>
      <c r="I54" s="24" t="s">
        <v>27</v>
      </c>
      <c r="J54" s="25" t="str">
        <f>E23</f>
        <v>Martin Horký</v>
      </c>
      <c r="K54" s="27"/>
      <c r="L54" s="79"/>
      <c r="S54" s="27"/>
      <c r="T54" s="27"/>
      <c r="U54" s="27"/>
      <c r="V54" s="27"/>
      <c r="W54" s="27"/>
      <c r="X54" s="27"/>
      <c r="Y54" s="27"/>
      <c r="Z54" s="27"/>
      <c r="AA54" s="27"/>
      <c r="AB54" s="27"/>
      <c r="AC54" s="27"/>
      <c r="AD54" s="27"/>
    </row>
    <row r="55" spans="1:46" s="2" customFormat="1" ht="10.35" customHeight="1" x14ac:dyDescent="0.2">
      <c r="A55" s="27"/>
      <c r="B55" s="28"/>
      <c r="C55" s="27"/>
      <c r="D55" s="27"/>
      <c r="E55" s="27"/>
      <c r="F55" s="27"/>
      <c r="G55" s="27"/>
      <c r="H55" s="27"/>
      <c r="I55" s="27"/>
      <c r="J55" s="27"/>
      <c r="K55" s="27"/>
      <c r="L55" s="79"/>
      <c r="S55" s="27"/>
      <c r="T55" s="27"/>
      <c r="U55" s="27"/>
      <c r="V55" s="27"/>
      <c r="W55" s="27"/>
      <c r="X55" s="27"/>
      <c r="Y55" s="27"/>
      <c r="Z55" s="27"/>
      <c r="AA55" s="27"/>
      <c r="AB55" s="27"/>
      <c r="AC55" s="27"/>
      <c r="AD55" s="27"/>
    </row>
    <row r="56" spans="1:46" s="2" customFormat="1" ht="29.25" customHeight="1" x14ac:dyDescent="0.2">
      <c r="A56" s="27"/>
      <c r="B56" s="28"/>
      <c r="C56" s="93" t="s">
        <v>101</v>
      </c>
      <c r="D56" s="87"/>
      <c r="E56" s="87"/>
      <c r="F56" s="87"/>
      <c r="G56" s="87"/>
      <c r="H56" s="87"/>
      <c r="I56" s="87"/>
      <c r="J56" s="94" t="s">
        <v>102</v>
      </c>
      <c r="K56" s="87"/>
      <c r="L56" s="79"/>
      <c r="S56" s="27"/>
      <c r="T56" s="27"/>
      <c r="U56" s="27"/>
      <c r="V56" s="27"/>
      <c r="W56" s="27"/>
      <c r="X56" s="27"/>
      <c r="Y56" s="27"/>
      <c r="Z56" s="27"/>
      <c r="AA56" s="27"/>
      <c r="AB56" s="27"/>
      <c r="AC56" s="27"/>
      <c r="AD56" s="27"/>
    </row>
    <row r="57" spans="1:46" s="2" customFormat="1" ht="10.35" customHeight="1" x14ac:dyDescent="0.2">
      <c r="A57" s="27"/>
      <c r="B57" s="28"/>
      <c r="C57" s="27"/>
      <c r="D57" s="27"/>
      <c r="E57" s="27"/>
      <c r="F57" s="27"/>
      <c r="G57" s="27"/>
      <c r="H57" s="27"/>
      <c r="I57" s="27"/>
      <c r="J57" s="27"/>
      <c r="K57" s="27"/>
      <c r="L57" s="79"/>
      <c r="S57" s="27"/>
      <c r="T57" s="27"/>
      <c r="U57" s="27"/>
      <c r="V57" s="27"/>
      <c r="W57" s="27"/>
      <c r="X57" s="27"/>
      <c r="Y57" s="27"/>
      <c r="Z57" s="27"/>
      <c r="AA57" s="27"/>
      <c r="AB57" s="27"/>
      <c r="AC57" s="27"/>
      <c r="AD57" s="27"/>
    </row>
    <row r="58" spans="1:46" s="2" customFormat="1" ht="22.9" customHeight="1" x14ac:dyDescent="0.2">
      <c r="A58" s="27"/>
      <c r="B58" s="28"/>
      <c r="C58" s="95" t="s">
        <v>62</v>
      </c>
      <c r="D58" s="27"/>
      <c r="E58" s="27"/>
      <c r="F58" s="27"/>
      <c r="G58" s="27"/>
      <c r="H58" s="27"/>
      <c r="I58" s="27"/>
      <c r="J58" s="61">
        <f>J80</f>
        <v>0</v>
      </c>
      <c r="K58" s="27"/>
      <c r="L58" s="79"/>
      <c r="S58" s="27"/>
      <c r="T58" s="27"/>
      <c r="U58" s="27"/>
      <c r="V58" s="27"/>
      <c r="W58" s="27"/>
      <c r="X58" s="27"/>
      <c r="Y58" s="27"/>
      <c r="Z58" s="27"/>
      <c r="AA58" s="27"/>
      <c r="AB58" s="27"/>
      <c r="AC58" s="27"/>
      <c r="AD58" s="27"/>
      <c r="AT58" s="15" t="s">
        <v>103</v>
      </c>
    </row>
    <row r="59" spans="1:46" s="8" customFormat="1" ht="24.95" customHeight="1" x14ac:dyDescent="0.2">
      <c r="B59" s="96"/>
      <c r="D59" s="97" t="s">
        <v>104</v>
      </c>
      <c r="E59" s="98" t="s">
        <v>423</v>
      </c>
      <c r="F59" s="98"/>
      <c r="G59" s="98"/>
      <c r="H59" s="98"/>
      <c r="I59" s="98"/>
      <c r="J59" s="99">
        <f>J81</f>
        <v>0</v>
      </c>
      <c r="L59" s="96"/>
    </row>
    <row r="60" spans="1:46" s="8" customFormat="1" ht="24.95" customHeight="1" x14ac:dyDescent="0.2">
      <c r="B60" s="96"/>
      <c r="D60" s="97" t="s">
        <v>674</v>
      </c>
      <c r="E60" s="98"/>
      <c r="F60" s="98"/>
      <c r="G60" s="98"/>
      <c r="H60" s="98"/>
      <c r="I60" s="98"/>
      <c r="J60" s="99">
        <f>J115</f>
        <v>0</v>
      </c>
      <c r="L60" s="96"/>
    </row>
    <row r="61" spans="1:46" s="8" customFormat="1" ht="24.95" customHeight="1" x14ac:dyDescent="0.2">
      <c r="B61" s="96"/>
      <c r="D61" s="97" t="s">
        <v>675</v>
      </c>
      <c r="E61" s="98"/>
      <c r="F61" s="98"/>
      <c r="G61" s="98"/>
      <c r="H61" s="98"/>
      <c r="I61" s="98"/>
      <c r="J61" s="99">
        <f>J168</f>
        <v>0</v>
      </c>
      <c r="L61" s="96"/>
    </row>
    <row r="62" spans="1:46" s="2" customFormat="1" ht="27.75" customHeight="1" x14ac:dyDescent="0.2">
      <c r="A62" s="27"/>
      <c r="B62" s="37"/>
      <c r="C62" s="38"/>
      <c r="D62" s="38"/>
      <c r="E62" s="38"/>
      <c r="F62" s="38"/>
      <c r="G62" s="38"/>
      <c r="H62" s="38"/>
      <c r="I62" s="38"/>
      <c r="J62" s="38"/>
      <c r="K62" s="38"/>
      <c r="L62" s="79"/>
      <c r="S62" s="27"/>
      <c r="T62" s="27"/>
      <c r="U62" s="27"/>
      <c r="V62" s="27"/>
      <c r="W62" s="27"/>
      <c r="X62" s="27"/>
      <c r="Y62" s="27"/>
      <c r="Z62" s="27"/>
      <c r="AA62" s="27"/>
      <c r="AB62" s="27"/>
      <c r="AC62" s="27"/>
      <c r="AD62" s="27"/>
    </row>
    <row r="66" spans="1:62" s="2" customFormat="1" ht="6.95" customHeight="1" x14ac:dyDescent="0.2">
      <c r="A66" s="27"/>
      <c r="B66" s="39"/>
      <c r="C66" s="40"/>
      <c r="D66" s="40"/>
      <c r="E66" s="40"/>
      <c r="F66" s="40"/>
      <c r="G66" s="40"/>
      <c r="H66" s="40"/>
      <c r="I66" s="40"/>
      <c r="J66" s="40"/>
      <c r="K66" s="40"/>
      <c r="L66" s="79"/>
      <c r="S66" s="27"/>
      <c r="T66" s="27"/>
      <c r="U66" s="27"/>
      <c r="V66" s="27"/>
      <c r="W66" s="27"/>
      <c r="X66" s="27"/>
      <c r="Y66" s="27"/>
      <c r="Z66" s="27"/>
      <c r="AA66" s="27"/>
      <c r="AB66" s="27"/>
      <c r="AC66" s="27"/>
      <c r="AD66" s="27"/>
    </row>
    <row r="67" spans="1:62" s="2" customFormat="1" ht="24.95" customHeight="1" x14ac:dyDescent="0.2">
      <c r="A67" s="27"/>
      <c r="B67" s="28"/>
      <c r="C67" s="19" t="s">
        <v>105</v>
      </c>
      <c r="D67" s="27"/>
      <c r="E67" s="27"/>
      <c r="F67" s="27"/>
      <c r="G67" s="27"/>
      <c r="H67" s="27"/>
      <c r="I67" s="27"/>
      <c r="J67" s="27"/>
      <c r="K67" s="27"/>
      <c r="L67" s="79"/>
      <c r="S67" s="27"/>
      <c r="T67" s="27"/>
      <c r="U67" s="27"/>
      <c r="V67" s="27"/>
      <c r="W67" s="27"/>
      <c r="X67" s="27"/>
      <c r="Y67" s="27"/>
      <c r="Z67" s="27"/>
      <c r="AA67" s="27"/>
      <c r="AB67" s="27"/>
      <c r="AC67" s="27"/>
      <c r="AD67" s="27"/>
    </row>
    <row r="68" spans="1:62" s="2" customFormat="1" ht="6.95" customHeight="1" x14ac:dyDescent="0.2">
      <c r="A68" s="27"/>
      <c r="B68" s="28"/>
      <c r="C68" s="27"/>
      <c r="D68" s="27"/>
      <c r="E68" s="27"/>
      <c r="F68" s="27"/>
      <c r="G68" s="27"/>
      <c r="H68" s="27"/>
      <c r="I68" s="27"/>
      <c r="J68" s="27"/>
      <c r="K68" s="27"/>
      <c r="L68" s="79"/>
      <c r="S68" s="27"/>
      <c r="T68" s="27"/>
      <c r="U68" s="27"/>
      <c r="V68" s="27"/>
      <c r="W68" s="27"/>
      <c r="X68" s="27"/>
      <c r="Y68" s="27"/>
      <c r="Z68" s="27"/>
      <c r="AA68" s="27"/>
      <c r="AB68" s="27"/>
      <c r="AC68" s="27"/>
      <c r="AD68" s="27"/>
    </row>
    <row r="69" spans="1:62" s="2" customFormat="1" ht="12" customHeight="1" x14ac:dyDescent="0.2">
      <c r="A69" s="27"/>
      <c r="B69" s="28"/>
      <c r="C69" s="24" t="s">
        <v>14</v>
      </c>
      <c r="D69" s="27"/>
      <c r="E69" s="27"/>
      <c r="F69" s="27"/>
      <c r="G69" s="27"/>
      <c r="H69" s="27"/>
      <c r="I69" s="27"/>
      <c r="J69" s="27"/>
      <c r="K69" s="27"/>
      <c r="L69" s="79"/>
      <c r="S69" s="27"/>
      <c r="T69" s="27"/>
      <c r="U69" s="27"/>
      <c r="V69" s="27"/>
      <c r="W69" s="27"/>
      <c r="X69" s="27"/>
      <c r="Y69" s="27"/>
      <c r="Z69" s="27"/>
      <c r="AA69" s="27"/>
      <c r="AB69" s="27"/>
      <c r="AC69" s="27"/>
      <c r="AD69" s="27"/>
    </row>
    <row r="70" spans="1:62" s="2" customFormat="1" ht="16.5" customHeight="1" x14ac:dyDescent="0.2">
      <c r="A70" s="27"/>
      <c r="B70" s="28"/>
      <c r="C70" s="27"/>
      <c r="D70" s="27"/>
      <c r="E70" s="480" t="str">
        <f>E6</f>
        <v>Dětské hřiště - Brno - Strž</v>
      </c>
      <c r="F70" s="481"/>
      <c r="G70" s="481"/>
      <c r="H70" s="481"/>
      <c r="I70" s="27"/>
      <c r="J70" s="27"/>
      <c r="K70" s="27"/>
      <c r="L70" s="79"/>
      <c r="S70" s="27"/>
      <c r="T70" s="27"/>
      <c r="U70" s="27"/>
      <c r="V70" s="27"/>
      <c r="W70" s="27"/>
      <c r="X70" s="27"/>
      <c r="Y70" s="27"/>
      <c r="Z70" s="27"/>
      <c r="AA70" s="27"/>
      <c r="AB70" s="27"/>
      <c r="AC70" s="27"/>
      <c r="AD70" s="27"/>
    </row>
    <row r="71" spans="1:62" s="2" customFormat="1" ht="12" customHeight="1" x14ac:dyDescent="0.2">
      <c r="A71" s="27"/>
      <c r="B71" s="28"/>
      <c r="C71" s="24" t="s">
        <v>87</v>
      </c>
      <c r="D71" s="27"/>
      <c r="E71" s="27"/>
      <c r="F71" s="27"/>
      <c r="G71" s="27"/>
      <c r="H71" s="27"/>
      <c r="I71" s="27"/>
      <c r="J71" s="27"/>
      <c r="K71" s="27"/>
      <c r="L71" s="79"/>
      <c r="S71" s="27"/>
      <c r="T71" s="27"/>
      <c r="U71" s="27"/>
      <c r="V71" s="27"/>
      <c r="W71" s="27"/>
      <c r="X71" s="27"/>
      <c r="Y71" s="27"/>
      <c r="Z71" s="27"/>
      <c r="AA71" s="27"/>
      <c r="AB71" s="27"/>
      <c r="AC71" s="27"/>
      <c r="AD71" s="27"/>
    </row>
    <row r="72" spans="1:62" s="2" customFormat="1" ht="16.5" customHeight="1" x14ac:dyDescent="0.2">
      <c r="A72" s="27"/>
      <c r="B72" s="28"/>
      <c r="C72" s="27"/>
      <c r="D72" s="27"/>
      <c r="E72" s="474">
        <f>E8</f>
        <v>0</v>
      </c>
      <c r="F72" s="479"/>
      <c r="G72" s="479"/>
      <c r="H72" s="479"/>
      <c r="I72" s="27"/>
      <c r="J72" s="27"/>
      <c r="K72" s="27"/>
      <c r="L72" s="79"/>
      <c r="S72" s="27"/>
      <c r="T72" s="27"/>
      <c r="U72" s="27"/>
      <c r="V72" s="27"/>
      <c r="W72" s="27"/>
      <c r="X72" s="27"/>
      <c r="Y72" s="27"/>
      <c r="Z72" s="27"/>
      <c r="AA72" s="27"/>
      <c r="AB72" s="27"/>
      <c r="AC72" s="27"/>
      <c r="AD72" s="27"/>
    </row>
    <row r="73" spans="1:62" s="2" customFormat="1" ht="6.95" customHeight="1" x14ac:dyDescent="0.2">
      <c r="A73" s="27"/>
      <c r="B73" s="28"/>
      <c r="C73" s="27"/>
      <c r="D73" s="27"/>
      <c r="E73" s="27"/>
      <c r="F73" s="27"/>
      <c r="G73" s="27"/>
      <c r="H73" s="27"/>
      <c r="I73" s="27"/>
      <c r="J73" s="27"/>
      <c r="K73" s="27"/>
      <c r="L73" s="79"/>
      <c r="S73" s="27"/>
      <c r="T73" s="27"/>
      <c r="U73" s="27"/>
      <c r="V73" s="27"/>
      <c r="W73" s="27"/>
      <c r="X73" s="27"/>
      <c r="Y73" s="27"/>
      <c r="Z73" s="27"/>
      <c r="AA73" s="27"/>
      <c r="AB73" s="27"/>
      <c r="AC73" s="27"/>
      <c r="AD73" s="27"/>
    </row>
    <row r="74" spans="1:62" s="2" customFormat="1" ht="12" customHeight="1" x14ac:dyDescent="0.2">
      <c r="A74" s="27"/>
      <c r="B74" s="28"/>
      <c r="C74" s="24" t="s">
        <v>17</v>
      </c>
      <c r="D74" s="27"/>
      <c r="E74" s="27"/>
      <c r="F74" s="22" t="str">
        <f>F11</f>
        <v xml:space="preserve"> </v>
      </c>
      <c r="G74" s="27"/>
      <c r="H74" s="27"/>
      <c r="I74" s="24" t="s">
        <v>19</v>
      </c>
      <c r="J74" s="45" t="str">
        <f>IF(J11="","",J11)</f>
        <v>07/2025</v>
      </c>
      <c r="K74" s="27"/>
      <c r="L74" s="79"/>
      <c r="S74" s="27"/>
      <c r="T74" s="27"/>
      <c r="U74" s="27"/>
      <c r="V74" s="27"/>
      <c r="W74" s="27"/>
      <c r="X74" s="27"/>
      <c r="Y74" s="27"/>
      <c r="Z74" s="27"/>
      <c r="AA74" s="27"/>
      <c r="AB74" s="27"/>
      <c r="AC74" s="27"/>
      <c r="AD74" s="27"/>
    </row>
    <row r="75" spans="1:62" s="2" customFormat="1" ht="6.95" customHeight="1" x14ac:dyDescent="0.2">
      <c r="A75" s="27"/>
      <c r="B75" s="28"/>
      <c r="C75" s="27"/>
      <c r="D75" s="27"/>
      <c r="E75" s="27"/>
      <c r="F75" s="27"/>
      <c r="G75" s="27"/>
      <c r="H75" s="27"/>
      <c r="I75" s="27"/>
      <c r="J75" s="27"/>
      <c r="K75" s="27"/>
      <c r="L75" s="79"/>
      <c r="S75" s="27"/>
      <c r="T75" s="27"/>
      <c r="U75" s="27"/>
      <c r="V75" s="27"/>
      <c r="W75" s="27"/>
      <c r="X75" s="27"/>
      <c r="Y75" s="27"/>
      <c r="Z75" s="27"/>
      <c r="AA75" s="27"/>
      <c r="AB75" s="27"/>
      <c r="AC75" s="27"/>
      <c r="AD75" s="27"/>
    </row>
    <row r="76" spans="1:62" s="2" customFormat="1" ht="15.2" customHeight="1" x14ac:dyDescent="0.2">
      <c r="A76" s="27"/>
      <c r="B76" s="28"/>
      <c r="C76" s="24" t="s">
        <v>20</v>
      </c>
      <c r="D76" s="27"/>
      <c r="E76" s="27"/>
      <c r="F76" s="22" t="str">
        <f>E14</f>
        <v>ÚMČ Brno - střed</v>
      </c>
      <c r="G76" s="27"/>
      <c r="H76" s="27"/>
      <c r="I76" s="24" t="s">
        <v>24</v>
      </c>
      <c r="J76" s="25" t="str">
        <f>E20</f>
        <v>Eva Wagnerová</v>
      </c>
      <c r="K76" s="27"/>
      <c r="L76" s="79"/>
      <c r="S76" s="27"/>
      <c r="T76" s="27"/>
      <c r="U76" s="27"/>
      <c r="V76" s="27"/>
      <c r="W76" s="27"/>
      <c r="X76" s="27"/>
      <c r="Y76" s="27"/>
      <c r="Z76" s="27"/>
      <c r="AA76" s="27"/>
      <c r="AB76" s="27"/>
      <c r="AC76" s="27"/>
      <c r="AD76" s="27"/>
    </row>
    <row r="77" spans="1:62" s="2" customFormat="1" ht="15.2" customHeight="1" x14ac:dyDescent="0.2">
      <c r="A77" s="27"/>
      <c r="B77" s="28"/>
      <c r="C77" s="24" t="s">
        <v>23</v>
      </c>
      <c r="D77" s="27"/>
      <c r="E77" s="27"/>
      <c r="F77" s="22" t="str">
        <f>IF(E17="","",E17)</f>
        <v xml:space="preserve"> </v>
      </c>
      <c r="G77" s="27"/>
      <c r="H77" s="27"/>
      <c r="I77" s="24" t="s">
        <v>27</v>
      </c>
      <c r="J77" s="25" t="str">
        <f>E23</f>
        <v>Martin Horký</v>
      </c>
      <c r="K77" s="27"/>
      <c r="L77" s="79"/>
      <c r="S77" s="27"/>
      <c r="T77" s="27"/>
      <c r="U77" s="27"/>
      <c r="V77" s="27"/>
      <c r="W77" s="27"/>
      <c r="X77" s="27"/>
      <c r="Y77" s="27"/>
      <c r="Z77" s="27"/>
      <c r="AA77" s="27"/>
      <c r="AB77" s="27"/>
      <c r="AC77" s="27"/>
      <c r="AD77" s="27"/>
    </row>
    <row r="78" spans="1:62" s="2" customFormat="1" ht="10.35" customHeight="1" x14ac:dyDescent="0.2">
      <c r="A78" s="27"/>
      <c r="B78" s="28"/>
      <c r="C78" s="27"/>
      <c r="D78" s="27"/>
      <c r="E78" s="27"/>
      <c r="F78" s="27"/>
      <c r="G78" s="27"/>
      <c r="H78" s="27"/>
      <c r="I78" s="27"/>
      <c r="J78" s="27"/>
      <c r="K78" s="27"/>
      <c r="L78" s="79"/>
      <c r="S78" s="27"/>
      <c r="T78" s="27"/>
      <c r="U78" s="27"/>
      <c r="V78" s="27"/>
      <c r="W78" s="27"/>
      <c r="X78" s="27"/>
      <c r="Y78" s="27"/>
      <c r="Z78" s="27"/>
      <c r="AA78" s="27"/>
      <c r="AB78" s="27"/>
      <c r="AC78" s="27"/>
      <c r="AD78" s="27"/>
    </row>
    <row r="79" spans="1:62" s="9" customFormat="1" ht="29.25" customHeight="1" x14ac:dyDescent="0.2">
      <c r="A79" s="100"/>
      <c r="B79" s="101"/>
      <c r="C79" s="102" t="s">
        <v>106</v>
      </c>
      <c r="D79" s="103" t="s">
        <v>49</v>
      </c>
      <c r="E79" s="103" t="s">
        <v>45</v>
      </c>
      <c r="F79" s="103" t="s">
        <v>46</v>
      </c>
      <c r="G79" s="103" t="s">
        <v>107</v>
      </c>
      <c r="H79" s="103" t="s">
        <v>108</v>
      </c>
      <c r="I79" s="103" t="s">
        <v>109</v>
      </c>
      <c r="J79" s="103" t="s">
        <v>102</v>
      </c>
      <c r="K79" s="104" t="s">
        <v>110</v>
      </c>
      <c r="L79" s="105"/>
      <c r="M79" s="52" t="s">
        <v>3</v>
      </c>
      <c r="N79" s="53" t="s">
        <v>34</v>
      </c>
      <c r="O79" s="53" t="s">
        <v>111</v>
      </c>
      <c r="P79" s="53" t="s">
        <v>112</v>
      </c>
      <c r="Q79" s="53" t="s">
        <v>113</v>
      </c>
      <c r="R79" s="53" t="s">
        <v>114</v>
      </c>
      <c r="S79" s="53" t="s">
        <v>115</v>
      </c>
      <c r="T79" s="54" t="s">
        <v>116</v>
      </c>
      <c r="U79" s="100"/>
      <c r="V79" s="100"/>
      <c r="W79" s="100"/>
      <c r="X79" s="100"/>
      <c r="Y79" s="100"/>
      <c r="Z79" s="100"/>
      <c r="AA79" s="100"/>
      <c r="AB79" s="100"/>
      <c r="AC79" s="100"/>
      <c r="AD79" s="100"/>
    </row>
    <row r="80" spans="1:62" s="2" customFormat="1" ht="22.9" customHeight="1" x14ac:dyDescent="0.25">
      <c r="A80" s="27"/>
      <c r="B80" s="28"/>
      <c r="C80" s="59" t="s">
        <v>117</v>
      </c>
      <c r="D80" s="27"/>
      <c r="E80" s="27"/>
      <c r="F80" s="27"/>
      <c r="G80" s="27"/>
      <c r="H80" s="27"/>
      <c r="I80" s="27"/>
      <c r="J80" s="106">
        <f>J81+J115+J168</f>
        <v>0</v>
      </c>
      <c r="K80" s="27"/>
      <c r="L80" s="28"/>
      <c r="M80" s="55"/>
      <c r="N80" s="46"/>
      <c r="O80" s="56"/>
      <c r="P80" s="107" t="e">
        <f>P81+#REF!+#REF!+#REF!+#REF!+#REF!+#REF!+#REF!</f>
        <v>#REF!</v>
      </c>
      <c r="Q80" s="56"/>
      <c r="R80" s="107" t="e">
        <f>R81+#REF!+#REF!+#REF!+#REF!+#REF!+#REF!+#REF!</f>
        <v>#REF!</v>
      </c>
      <c r="S80" s="56"/>
      <c r="T80" s="108" t="e">
        <f>T81+#REF!+#REF!+#REF!+#REF!+#REF!+#REF!+#REF!</f>
        <v>#REF!</v>
      </c>
      <c r="U80" s="27"/>
      <c r="V80" s="27"/>
      <c r="W80" s="27"/>
      <c r="X80" s="27"/>
      <c r="Y80" s="27"/>
      <c r="Z80" s="27"/>
      <c r="AA80" s="27"/>
      <c r="AB80" s="27"/>
      <c r="AC80" s="27"/>
      <c r="AD80" s="27"/>
      <c r="AS80" s="15" t="s">
        <v>63</v>
      </c>
      <c r="AT80" s="15" t="s">
        <v>103</v>
      </c>
      <c r="BJ80" s="109" t="e">
        <f>BJ81+#REF!+#REF!+#REF!+#REF!+#REF!+#REF!+#REF!</f>
        <v>#REF!</v>
      </c>
    </row>
    <row r="81" spans="1:128" s="10" customFormat="1" ht="25.9" customHeight="1" x14ac:dyDescent="0.2">
      <c r="B81" s="110"/>
      <c r="D81" s="111" t="s">
        <v>63</v>
      </c>
      <c r="E81" s="112" t="s">
        <v>118</v>
      </c>
      <c r="F81" s="112" t="s">
        <v>423</v>
      </c>
      <c r="J81" s="113">
        <f>SUM(J82:J113)</f>
        <v>0</v>
      </c>
      <c r="L81" s="110"/>
      <c r="M81" s="114"/>
      <c r="N81" s="115"/>
      <c r="O81" s="115"/>
      <c r="P81" s="116" t="e">
        <f>SUM(#REF!)</f>
        <v>#REF!</v>
      </c>
      <c r="Q81" s="115"/>
      <c r="R81" s="116" t="e">
        <f>SUM(#REF!)</f>
        <v>#REF!</v>
      </c>
      <c r="S81" s="115"/>
      <c r="T81" s="117" t="e">
        <f>SUM(#REF!)</f>
        <v>#REF!</v>
      </c>
      <c r="AQ81" s="111" t="s">
        <v>68</v>
      </c>
      <c r="AS81" s="118" t="s">
        <v>63</v>
      </c>
      <c r="AT81" s="118" t="s">
        <v>64</v>
      </c>
      <c r="AX81" s="111" t="s">
        <v>119</v>
      </c>
      <c r="BJ81" s="119" t="e">
        <f>SUM(#REF!)</f>
        <v>#REF!</v>
      </c>
    </row>
    <row r="82" spans="1:128" s="189" customFormat="1" ht="24.2" customHeight="1" x14ac:dyDescent="0.2">
      <c r="A82" s="176"/>
      <c r="B82" s="190"/>
      <c r="C82" s="192"/>
      <c r="D82" s="193" t="s">
        <v>120</v>
      </c>
      <c r="E82" s="194" t="s">
        <v>416</v>
      </c>
      <c r="F82" s="194" t="s">
        <v>415</v>
      </c>
      <c r="G82" s="195" t="s">
        <v>159</v>
      </c>
      <c r="H82" s="196">
        <v>1</v>
      </c>
      <c r="I82" s="197"/>
      <c r="J82" s="197">
        <f>ROUND(I82*H82,2)</f>
        <v>0</v>
      </c>
      <c r="K82" s="198" t="s">
        <v>459</v>
      </c>
      <c r="L82" s="177"/>
      <c r="M82" s="178"/>
      <c r="N82" s="179" t="s">
        <v>35</v>
      </c>
      <c r="O82" s="180">
        <v>0.05</v>
      </c>
      <c r="P82" s="180">
        <f>O82*H82</f>
        <v>0.05</v>
      </c>
      <c r="Q82" s="180">
        <v>0</v>
      </c>
      <c r="R82" s="180">
        <f>Q82*H82</f>
        <v>0</v>
      </c>
      <c r="S82" s="180">
        <v>0</v>
      </c>
      <c r="T82" s="181">
        <f>S82*H82</f>
        <v>0</v>
      </c>
      <c r="U82" s="182"/>
      <c r="V82" s="183"/>
      <c r="W82" s="183"/>
      <c r="X82" s="183"/>
      <c r="Y82" s="183"/>
      <c r="Z82" s="183"/>
      <c r="AA82" s="183"/>
      <c r="AB82" s="183"/>
      <c r="AC82" s="183"/>
      <c r="AD82" s="183"/>
      <c r="AE82" s="184"/>
      <c r="AF82" s="184"/>
      <c r="AG82" s="184"/>
      <c r="AH82" s="184"/>
      <c r="AI82" s="184"/>
      <c r="AJ82" s="184"/>
      <c r="AK82" s="184"/>
      <c r="AL82" s="184"/>
      <c r="AM82" s="184"/>
      <c r="AN82" s="184"/>
      <c r="AO82" s="184"/>
      <c r="AP82" s="184"/>
      <c r="AQ82" s="185" t="s">
        <v>121</v>
      </c>
      <c r="AR82" s="183"/>
      <c r="AS82" s="185" t="s">
        <v>120</v>
      </c>
      <c r="AT82" s="185" t="s">
        <v>68</v>
      </c>
      <c r="AU82" s="183"/>
      <c r="AV82" s="183"/>
      <c r="AW82" s="183"/>
      <c r="AX82" s="186" t="s">
        <v>119</v>
      </c>
      <c r="AY82" s="183"/>
      <c r="AZ82" s="183"/>
      <c r="BA82" s="183"/>
      <c r="BB82" s="183"/>
      <c r="BC82" s="183"/>
      <c r="BD82" s="187">
        <f>IF(N82="základní",J82,0)</f>
        <v>0</v>
      </c>
      <c r="BE82" s="187">
        <f>IF(N82="snížená",J82,0)</f>
        <v>0</v>
      </c>
      <c r="BF82" s="187">
        <f>IF(N82="zákl. přenesená",J82,0)</f>
        <v>0</v>
      </c>
      <c r="BG82" s="187">
        <f>IF(N82="sníž. přenesená",J82,0)</f>
        <v>0</v>
      </c>
      <c r="BH82" s="187">
        <f>IF(N82="nulová",J82,0)</f>
        <v>0</v>
      </c>
      <c r="BI82" s="186" t="s">
        <v>68</v>
      </c>
      <c r="BJ82" s="187">
        <f>ROUND(I82*H82,2)</f>
        <v>0</v>
      </c>
      <c r="BK82" s="186" t="s">
        <v>121</v>
      </c>
      <c r="BL82" s="185" t="s">
        <v>242</v>
      </c>
      <c r="BM82" s="184"/>
      <c r="BN82" s="184"/>
      <c r="BO82" s="184"/>
      <c r="BP82" s="184"/>
      <c r="BQ82" s="184"/>
      <c r="BR82" s="184"/>
      <c r="BS82" s="184"/>
      <c r="BT82" s="184"/>
      <c r="BU82" s="184"/>
      <c r="BV82" s="184"/>
      <c r="BW82" s="184"/>
      <c r="BX82" s="184"/>
      <c r="BY82" s="184"/>
      <c r="BZ82" s="184"/>
      <c r="CA82" s="184"/>
      <c r="CB82" s="184"/>
      <c r="CC82" s="184"/>
      <c r="CD82" s="184"/>
      <c r="CE82" s="184"/>
      <c r="CF82" s="184"/>
      <c r="CG82" s="184"/>
      <c r="CH82" s="184"/>
      <c r="CI82" s="184"/>
      <c r="CJ82" s="184"/>
      <c r="CK82" s="184"/>
      <c r="CL82" s="184"/>
      <c r="CM82" s="184"/>
      <c r="CN82" s="184"/>
      <c r="CO82" s="184"/>
      <c r="CP82" s="184"/>
      <c r="CQ82" s="184"/>
      <c r="CR82" s="184"/>
      <c r="CS82" s="184"/>
      <c r="CT82" s="184"/>
      <c r="CU82" s="184"/>
      <c r="CV82" s="184"/>
      <c r="CW82" s="184"/>
      <c r="CX82" s="184"/>
      <c r="CY82" s="184"/>
      <c r="CZ82" s="184"/>
      <c r="DA82" s="184"/>
      <c r="DB82" s="184"/>
      <c r="DC82" s="184"/>
      <c r="DD82" s="184"/>
      <c r="DE82" s="184"/>
      <c r="DF82" s="184"/>
      <c r="DG82" s="184"/>
      <c r="DH82" s="184"/>
      <c r="DI82" s="184"/>
      <c r="DJ82" s="184"/>
      <c r="DK82" s="184"/>
      <c r="DL82" s="184"/>
      <c r="DM82" s="184"/>
      <c r="DN82" s="184"/>
      <c r="DO82" s="184"/>
      <c r="DP82" s="184"/>
      <c r="DQ82" s="184"/>
      <c r="DR82" s="184"/>
      <c r="DS82" s="184"/>
      <c r="DT82" s="184"/>
      <c r="DU82" s="184"/>
      <c r="DV82" s="184"/>
      <c r="DW82" s="184"/>
      <c r="DX82" s="188"/>
    </row>
    <row r="83" spans="1:128" s="11" customFormat="1" ht="12" x14ac:dyDescent="0.2">
      <c r="B83" s="137"/>
      <c r="D83" s="138" t="s">
        <v>123</v>
      </c>
      <c r="E83" s="139" t="s">
        <v>3</v>
      </c>
      <c r="F83" s="140" t="s">
        <v>417</v>
      </c>
      <c r="H83" s="139" t="s">
        <v>3</v>
      </c>
      <c r="J83" s="197"/>
      <c r="L83" s="137"/>
      <c r="M83" s="141"/>
      <c r="N83" s="142"/>
      <c r="O83" s="142"/>
      <c r="P83" s="142"/>
      <c r="Q83" s="142"/>
      <c r="R83" s="142"/>
      <c r="S83" s="142"/>
      <c r="T83" s="143"/>
      <c r="AS83" s="139" t="s">
        <v>123</v>
      </c>
      <c r="AT83" s="139" t="s">
        <v>68</v>
      </c>
      <c r="AU83" s="11" t="s">
        <v>68</v>
      </c>
      <c r="AV83" s="11" t="s">
        <v>26</v>
      </c>
      <c r="AW83" s="11" t="s">
        <v>64</v>
      </c>
      <c r="AX83" s="139" t="s">
        <v>119</v>
      </c>
    </row>
    <row r="84" spans="1:128" s="189" customFormat="1" ht="12" customHeight="1" x14ac:dyDescent="0.2">
      <c r="A84" s="176"/>
      <c r="B84" s="190"/>
      <c r="C84" s="192"/>
      <c r="D84" s="193" t="s">
        <v>120</v>
      </c>
      <c r="E84" s="194" t="s">
        <v>418</v>
      </c>
      <c r="F84" s="194" t="s">
        <v>419</v>
      </c>
      <c r="G84" s="195" t="s">
        <v>126</v>
      </c>
      <c r="H84" s="196">
        <v>1</v>
      </c>
      <c r="I84" s="197"/>
      <c r="J84" s="197">
        <f>ROUND(I84*H84,2)</f>
        <v>0</v>
      </c>
      <c r="K84" s="198" t="s">
        <v>459</v>
      </c>
      <c r="L84" s="177"/>
      <c r="M84" s="182"/>
      <c r="N84" s="183"/>
      <c r="O84" s="183"/>
      <c r="P84" s="183"/>
      <c r="Q84" s="183"/>
      <c r="R84" s="183"/>
      <c r="S84" s="183"/>
      <c r="T84" s="244"/>
      <c r="U84" s="182"/>
      <c r="V84" s="183"/>
      <c r="W84" s="183"/>
      <c r="X84" s="183"/>
      <c r="Y84" s="183"/>
      <c r="Z84" s="183"/>
      <c r="AA84" s="183"/>
      <c r="AB84" s="183"/>
      <c r="AC84" s="183"/>
      <c r="AD84" s="183"/>
      <c r="AE84" s="183"/>
      <c r="AF84" s="183"/>
      <c r="AG84" s="183"/>
      <c r="AH84" s="183"/>
      <c r="AI84" s="183"/>
      <c r="AJ84" s="183"/>
      <c r="AK84" s="183"/>
      <c r="AL84" s="183"/>
      <c r="AM84" s="183"/>
      <c r="AN84" s="183"/>
      <c r="AO84" s="183"/>
      <c r="AP84" s="183"/>
      <c r="AQ84" s="183"/>
      <c r="AR84" s="183"/>
      <c r="AS84" s="218"/>
      <c r="AT84" s="218"/>
      <c r="AU84" s="183"/>
      <c r="AV84" s="183"/>
      <c r="AW84" s="183"/>
      <c r="AX84" s="183"/>
      <c r="AY84" s="183"/>
      <c r="AZ84" s="183"/>
      <c r="BA84" s="183"/>
      <c r="BB84" s="183"/>
      <c r="BC84" s="183"/>
      <c r="BD84" s="183"/>
      <c r="BE84" s="183"/>
      <c r="BF84" s="183"/>
      <c r="BG84" s="183"/>
      <c r="BH84" s="183"/>
      <c r="BI84" s="183"/>
      <c r="BJ84" s="183"/>
      <c r="BK84" s="183"/>
      <c r="BL84" s="183"/>
      <c r="BM84" s="232"/>
    </row>
    <row r="85" spans="1:128" s="189" customFormat="1" ht="27" customHeight="1" x14ac:dyDescent="0.2">
      <c r="A85" s="176"/>
      <c r="B85" s="190"/>
      <c r="C85" s="192"/>
      <c r="D85" s="193" t="s">
        <v>120</v>
      </c>
      <c r="E85" s="194" t="s">
        <v>420</v>
      </c>
      <c r="F85" s="194" t="s">
        <v>421</v>
      </c>
      <c r="G85" s="195" t="s">
        <v>145</v>
      </c>
      <c r="H85" s="196">
        <v>4.5</v>
      </c>
      <c r="I85" s="197"/>
      <c r="J85" s="197">
        <f>ROUND(I85*H85,2)</f>
        <v>0</v>
      </c>
      <c r="K85" s="198" t="s">
        <v>459</v>
      </c>
      <c r="L85" s="177"/>
      <c r="M85" s="182"/>
      <c r="N85" s="183"/>
      <c r="O85" s="183"/>
      <c r="P85" s="183"/>
      <c r="Q85" s="183"/>
      <c r="R85" s="183"/>
      <c r="S85" s="183"/>
      <c r="T85" s="244"/>
      <c r="U85" s="182"/>
      <c r="V85" s="183"/>
      <c r="W85" s="183"/>
      <c r="X85" s="183"/>
      <c r="Y85" s="183"/>
      <c r="Z85" s="183"/>
      <c r="AA85" s="183"/>
      <c r="AB85" s="183"/>
      <c r="AC85" s="183"/>
      <c r="AD85" s="183"/>
      <c r="AE85" s="183"/>
      <c r="AF85" s="183"/>
      <c r="AG85" s="183"/>
      <c r="AH85" s="183"/>
      <c r="AI85" s="183"/>
      <c r="AJ85" s="183"/>
      <c r="AK85" s="183"/>
      <c r="AL85" s="183"/>
      <c r="AM85" s="183"/>
      <c r="AN85" s="183"/>
      <c r="AO85" s="183"/>
      <c r="AP85" s="183"/>
      <c r="AQ85" s="183"/>
      <c r="AR85" s="183"/>
      <c r="AS85" s="218"/>
      <c r="AT85" s="218"/>
      <c r="AU85" s="183"/>
      <c r="AV85" s="183"/>
      <c r="AW85" s="183"/>
      <c r="AX85" s="183"/>
      <c r="AY85" s="183"/>
      <c r="AZ85" s="183"/>
      <c r="BA85" s="183"/>
      <c r="BB85" s="183"/>
      <c r="BC85" s="183"/>
      <c r="BD85" s="183"/>
      <c r="BE85" s="183"/>
      <c r="BF85" s="183"/>
      <c r="BG85" s="183"/>
      <c r="BH85" s="183"/>
      <c r="BI85" s="183"/>
      <c r="BJ85" s="183"/>
      <c r="BK85" s="183"/>
      <c r="BL85" s="183"/>
      <c r="BM85" s="232"/>
    </row>
    <row r="86" spans="1:128" s="11" customFormat="1" x14ac:dyDescent="0.2">
      <c r="B86" s="137"/>
      <c r="D86" s="138" t="s">
        <v>123</v>
      </c>
      <c r="E86" s="139" t="s">
        <v>3</v>
      </c>
      <c r="F86" s="140" t="s">
        <v>422</v>
      </c>
      <c r="H86" s="139" t="s">
        <v>3</v>
      </c>
      <c r="L86" s="137"/>
      <c r="M86" s="141"/>
      <c r="N86" s="142"/>
      <c r="O86" s="142"/>
      <c r="P86" s="142"/>
      <c r="Q86" s="142"/>
      <c r="R86" s="142"/>
      <c r="S86" s="142"/>
      <c r="T86" s="143"/>
      <c r="AS86" s="139" t="s">
        <v>123</v>
      </c>
      <c r="AT86" s="139" t="s">
        <v>68</v>
      </c>
      <c r="AU86" s="11" t="s">
        <v>68</v>
      </c>
      <c r="AV86" s="11" t="s">
        <v>26</v>
      </c>
      <c r="AW86" s="11" t="s">
        <v>64</v>
      </c>
      <c r="AX86" s="139" t="s">
        <v>119</v>
      </c>
    </row>
    <row r="87" spans="1:128" s="189" customFormat="1" ht="17.25" customHeight="1" x14ac:dyDescent="0.2">
      <c r="A87" s="176"/>
      <c r="B87" s="190"/>
      <c r="C87" s="192"/>
      <c r="D87" s="193" t="s">
        <v>120</v>
      </c>
      <c r="E87" s="194" t="s">
        <v>425</v>
      </c>
      <c r="F87" s="194" t="s">
        <v>424</v>
      </c>
      <c r="G87" s="195" t="s">
        <v>126</v>
      </c>
      <c r="H87" s="196">
        <v>4</v>
      </c>
      <c r="I87" s="197"/>
      <c r="J87" s="197">
        <f>ROUND(I87*H87,2)</f>
        <v>0</v>
      </c>
      <c r="K87" s="198" t="s">
        <v>459</v>
      </c>
      <c r="L87" s="177"/>
      <c r="M87" s="182"/>
      <c r="N87" s="183"/>
      <c r="O87" s="183"/>
      <c r="P87" s="183"/>
      <c r="Q87" s="183"/>
      <c r="R87" s="183"/>
      <c r="S87" s="183"/>
      <c r="T87" s="244"/>
      <c r="U87" s="182"/>
      <c r="V87" s="183"/>
      <c r="W87" s="183"/>
      <c r="X87" s="183"/>
      <c r="Y87" s="183"/>
      <c r="Z87" s="183"/>
      <c r="AA87" s="183"/>
      <c r="AB87" s="183"/>
      <c r="AC87" s="183"/>
      <c r="AD87" s="183"/>
      <c r="AE87" s="183"/>
      <c r="AF87" s="183"/>
      <c r="AG87" s="183"/>
      <c r="AH87" s="183"/>
      <c r="AI87" s="183"/>
      <c r="AJ87" s="183"/>
      <c r="AK87" s="183"/>
      <c r="AL87" s="183"/>
      <c r="AM87" s="183"/>
      <c r="AN87" s="183"/>
      <c r="AO87" s="183"/>
      <c r="AP87" s="183"/>
      <c r="AQ87" s="183"/>
      <c r="AR87" s="183"/>
      <c r="AS87" s="218"/>
      <c r="AT87" s="218"/>
      <c r="AU87" s="183"/>
      <c r="AV87" s="183"/>
      <c r="AW87" s="183"/>
      <c r="AX87" s="183"/>
      <c r="AY87" s="183"/>
      <c r="AZ87" s="183"/>
      <c r="BA87" s="183"/>
      <c r="BB87" s="183"/>
      <c r="BC87" s="183"/>
      <c r="BD87" s="183"/>
      <c r="BE87" s="183"/>
      <c r="BF87" s="183"/>
      <c r="BG87" s="183"/>
      <c r="BH87" s="183"/>
      <c r="BI87" s="183"/>
      <c r="BJ87" s="183"/>
      <c r="BK87" s="183"/>
      <c r="BL87" s="183"/>
      <c r="BM87" s="232"/>
    </row>
    <row r="88" spans="1:128" s="11" customFormat="1" x14ac:dyDescent="0.2">
      <c r="B88" s="137"/>
      <c r="D88" s="138" t="s">
        <v>123</v>
      </c>
      <c r="E88" s="139" t="s">
        <v>3</v>
      </c>
      <c r="F88" s="140" t="s">
        <v>426</v>
      </c>
      <c r="H88" s="139" t="s">
        <v>3</v>
      </c>
      <c r="L88" s="137"/>
      <c r="M88" s="141"/>
      <c r="N88" s="142"/>
      <c r="O88" s="142"/>
      <c r="P88" s="142"/>
      <c r="Q88" s="142"/>
      <c r="R88" s="142"/>
      <c r="S88" s="142"/>
      <c r="T88" s="143"/>
      <c r="AS88" s="139" t="s">
        <v>123</v>
      </c>
      <c r="AT88" s="139" t="s">
        <v>68</v>
      </c>
      <c r="AU88" s="11" t="s">
        <v>68</v>
      </c>
      <c r="AV88" s="11" t="s">
        <v>26</v>
      </c>
      <c r="AW88" s="11" t="s">
        <v>64</v>
      </c>
      <c r="AX88" s="139" t="s">
        <v>119</v>
      </c>
    </row>
    <row r="89" spans="1:128" s="189" customFormat="1" ht="17.25" customHeight="1" x14ac:dyDescent="0.2">
      <c r="A89" s="176"/>
      <c r="B89" s="190"/>
      <c r="C89" s="192"/>
      <c r="D89" s="193" t="s">
        <v>120</v>
      </c>
      <c r="E89" s="194" t="s">
        <v>428</v>
      </c>
      <c r="F89" s="194" t="s">
        <v>427</v>
      </c>
      <c r="G89" s="195" t="s">
        <v>126</v>
      </c>
      <c r="H89" s="196">
        <v>1</v>
      </c>
      <c r="I89" s="197"/>
      <c r="J89" s="197">
        <f>ROUND(I89*H89,2)</f>
        <v>0</v>
      </c>
      <c r="K89" s="198" t="s">
        <v>459</v>
      </c>
      <c r="L89" s="177"/>
      <c r="M89" s="182"/>
      <c r="N89" s="183"/>
      <c r="O89" s="183"/>
      <c r="P89" s="183"/>
      <c r="Q89" s="183"/>
      <c r="R89" s="183"/>
      <c r="S89" s="183"/>
      <c r="T89" s="244"/>
      <c r="U89" s="182"/>
      <c r="V89" s="183"/>
      <c r="W89" s="183"/>
      <c r="X89" s="183"/>
      <c r="Y89" s="183"/>
      <c r="Z89" s="183"/>
      <c r="AA89" s="183"/>
      <c r="AB89" s="183"/>
      <c r="AC89" s="183"/>
      <c r="AD89" s="183"/>
      <c r="AE89" s="183"/>
      <c r="AF89" s="183"/>
      <c r="AG89" s="183"/>
      <c r="AH89" s="183"/>
      <c r="AI89" s="183"/>
      <c r="AJ89" s="183"/>
      <c r="AK89" s="183"/>
      <c r="AL89" s="183"/>
      <c r="AM89" s="183"/>
      <c r="AN89" s="183"/>
      <c r="AO89" s="183"/>
      <c r="AP89" s="183"/>
      <c r="AQ89" s="183"/>
      <c r="AR89" s="183"/>
      <c r="AS89" s="218"/>
      <c r="AT89" s="218"/>
      <c r="AU89" s="183"/>
      <c r="AV89" s="183"/>
      <c r="AW89" s="183"/>
      <c r="AX89" s="183"/>
      <c r="AY89" s="183"/>
      <c r="AZ89" s="183"/>
      <c r="BA89" s="183"/>
      <c r="BB89" s="183"/>
      <c r="BC89" s="183"/>
      <c r="BD89" s="183"/>
      <c r="BE89" s="183"/>
      <c r="BF89" s="183"/>
      <c r="BG89" s="183"/>
      <c r="BH89" s="183"/>
      <c r="BI89" s="183"/>
      <c r="BJ89" s="183"/>
      <c r="BK89" s="183"/>
      <c r="BL89" s="183"/>
      <c r="BM89" s="232"/>
    </row>
    <row r="90" spans="1:128" s="11" customFormat="1" x14ac:dyDescent="0.2">
      <c r="B90" s="137"/>
      <c r="D90" s="138" t="s">
        <v>123</v>
      </c>
      <c r="E90" s="139" t="s">
        <v>3</v>
      </c>
      <c r="F90" s="140" t="s">
        <v>431</v>
      </c>
      <c r="H90" s="139" t="s">
        <v>3</v>
      </c>
      <c r="L90" s="137"/>
      <c r="M90" s="141"/>
      <c r="N90" s="142"/>
      <c r="O90" s="142"/>
      <c r="P90" s="142"/>
      <c r="Q90" s="142"/>
      <c r="R90" s="142"/>
      <c r="S90" s="142"/>
      <c r="T90" s="143"/>
      <c r="AS90" s="139" t="s">
        <v>123</v>
      </c>
      <c r="AT90" s="139" t="s">
        <v>68</v>
      </c>
      <c r="AU90" s="11" t="s">
        <v>68</v>
      </c>
      <c r="AV90" s="11" t="s">
        <v>26</v>
      </c>
      <c r="AW90" s="11" t="s">
        <v>64</v>
      </c>
      <c r="AX90" s="139" t="s">
        <v>119</v>
      </c>
    </row>
    <row r="91" spans="1:128" s="189" customFormat="1" ht="17.25" customHeight="1" x14ac:dyDescent="0.2">
      <c r="A91" s="176"/>
      <c r="B91" s="190"/>
      <c r="C91" s="192"/>
      <c r="D91" s="193" t="s">
        <v>120</v>
      </c>
      <c r="E91" s="194" t="s">
        <v>432</v>
      </c>
      <c r="F91" s="194" t="s">
        <v>429</v>
      </c>
      <c r="G91" s="195" t="s">
        <v>126</v>
      </c>
      <c r="H91" s="196">
        <v>1</v>
      </c>
      <c r="I91" s="197"/>
      <c r="J91" s="197">
        <f>ROUND(I91*H91,2)</f>
        <v>0</v>
      </c>
      <c r="K91" s="198" t="s">
        <v>459</v>
      </c>
      <c r="L91" s="177"/>
      <c r="M91" s="182"/>
      <c r="N91" s="183"/>
      <c r="O91" s="183"/>
      <c r="P91" s="183"/>
      <c r="Q91" s="183"/>
      <c r="R91" s="183"/>
      <c r="S91" s="183"/>
      <c r="T91" s="244"/>
      <c r="U91" s="182"/>
      <c r="V91" s="183"/>
      <c r="W91" s="183"/>
      <c r="X91" s="183"/>
      <c r="Y91" s="183"/>
      <c r="Z91" s="183"/>
      <c r="AA91" s="183"/>
      <c r="AB91" s="183"/>
      <c r="AC91" s="183"/>
      <c r="AD91" s="183"/>
      <c r="AE91" s="183"/>
      <c r="AF91" s="183"/>
      <c r="AG91" s="183"/>
      <c r="AH91" s="183"/>
      <c r="AI91" s="183"/>
      <c r="AJ91" s="183"/>
      <c r="AK91" s="183"/>
      <c r="AL91" s="183"/>
      <c r="AM91" s="183"/>
      <c r="AN91" s="183"/>
      <c r="AO91" s="183"/>
      <c r="AP91" s="183"/>
      <c r="AQ91" s="183"/>
      <c r="AR91" s="183"/>
      <c r="AS91" s="218"/>
      <c r="AT91" s="218"/>
      <c r="AU91" s="183"/>
      <c r="AV91" s="183"/>
      <c r="AW91" s="183"/>
      <c r="AX91" s="183"/>
      <c r="AY91" s="183"/>
      <c r="AZ91" s="183"/>
      <c r="BA91" s="183"/>
      <c r="BB91" s="183"/>
      <c r="BC91" s="183"/>
      <c r="BD91" s="183"/>
      <c r="BE91" s="183"/>
      <c r="BF91" s="183"/>
      <c r="BG91" s="183"/>
      <c r="BH91" s="183"/>
      <c r="BI91" s="183"/>
      <c r="BJ91" s="183"/>
      <c r="BK91" s="183"/>
      <c r="BL91" s="183"/>
      <c r="BM91" s="232"/>
    </row>
    <row r="92" spans="1:128" s="11" customFormat="1" x14ac:dyDescent="0.2">
      <c r="B92" s="137"/>
      <c r="D92" s="138" t="s">
        <v>123</v>
      </c>
      <c r="E92" s="139" t="s">
        <v>3</v>
      </c>
      <c r="F92" s="140" t="s">
        <v>430</v>
      </c>
      <c r="H92" s="139" t="s">
        <v>3</v>
      </c>
      <c r="L92" s="137"/>
      <c r="M92" s="141"/>
      <c r="N92" s="142"/>
      <c r="O92" s="142"/>
      <c r="P92" s="142"/>
      <c r="Q92" s="142"/>
      <c r="R92" s="142"/>
      <c r="S92" s="142"/>
      <c r="T92" s="143"/>
      <c r="AS92" s="139" t="s">
        <v>123</v>
      </c>
      <c r="AT92" s="139" t="s">
        <v>68</v>
      </c>
      <c r="AU92" s="11" t="s">
        <v>68</v>
      </c>
      <c r="AV92" s="11" t="s">
        <v>26</v>
      </c>
      <c r="AW92" s="11" t="s">
        <v>64</v>
      </c>
      <c r="AX92" s="139" t="s">
        <v>119</v>
      </c>
    </row>
    <row r="93" spans="1:128" s="189" customFormat="1" ht="17.25" customHeight="1" x14ac:dyDescent="0.2">
      <c r="A93" s="176"/>
      <c r="B93" s="190"/>
      <c r="C93" s="192"/>
      <c r="D93" s="193" t="s">
        <v>120</v>
      </c>
      <c r="E93" s="194" t="s">
        <v>434</v>
      </c>
      <c r="F93" s="194" t="s">
        <v>433</v>
      </c>
      <c r="G93" s="195" t="s">
        <v>126</v>
      </c>
      <c r="H93" s="196">
        <v>1</v>
      </c>
      <c r="I93" s="197"/>
      <c r="J93" s="197">
        <f>ROUND(I93*H93,2)</f>
        <v>0</v>
      </c>
      <c r="K93" s="198" t="s">
        <v>459</v>
      </c>
      <c r="L93" s="177"/>
      <c r="M93" s="182"/>
      <c r="N93" s="183"/>
      <c r="O93" s="183"/>
      <c r="P93" s="183"/>
      <c r="Q93" s="183"/>
      <c r="R93" s="183"/>
      <c r="S93" s="183"/>
      <c r="T93" s="244"/>
      <c r="U93" s="182"/>
      <c r="V93" s="183"/>
      <c r="W93" s="183"/>
      <c r="X93" s="183"/>
      <c r="Y93" s="183"/>
      <c r="Z93" s="183"/>
      <c r="AA93" s="183"/>
      <c r="AB93" s="183"/>
      <c r="AC93" s="183"/>
      <c r="AD93" s="183"/>
      <c r="AE93" s="183"/>
      <c r="AF93" s="183"/>
      <c r="AG93" s="183"/>
      <c r="AH93" s="183"/>
      <c r="AI93" s="183"/>
      <c r="AJ93" s="183"/>
      <c r="AK93" s="183"/>
      <c r="AL93" s="183"/>
      <c r="AM93" s="183"/>
      <c r="AN93" s="183"/>
      <c r="AO93" s="183"/>
      <c r="AP93" s="183"/>
      <c r="AQ93" s="183"/>
      <c r="AR93" s="183"/>
      <c r="AS93" s="218"/>
      <c r="AT93" s="218"/>
      <c r="AU93" s="183"/>
      <c r="AV93" s="183"/>
      <c r="AW93" s="183"/>
      <c r="AX93" s="183"/>
      <c r="AY93" s="183"/>
      <c r="AZ93" s="183"/>
      <c r="BA93" s="183"/>
      <c r="BB93" s="183"/>
      <c r="BC93" s="183"/>
      <c r="BD93" s="183"/>
      <c r="BE93" s="183"/>
      <c r="BF93" s="183"/>
      <c r="BG93" s="183"/>
      <c r="BH93" s="183"/>
      <c r="BI93" s="183"/>
      <c r="BJ93" s="183"/>
      <c r="BK93" s="183"/>
      <c r="BL93" s="183"/>
      <c r="BM93" s="232"/>
    </row>
    <row r="94" spans="1:128" s="11" customFormat="1" x14ac:dyDescent="0.2">
      <c r="B94" s="137"/>
      <c r="D94" s="138" t="s">
        <v>123</v>
      </c>
      <c r="E94" s="139" t="s">
        <v>3</v>
      </c>
      <c r="F94" s="140" t="s">
        <v>435</v>
      </c>
      <c r="H94" s="139" t="s">
        <v>3</v>
      </c>
      <c r="L94" s="137"/>
      <c r="M94" s="141"/>
      <c r="N94" s="142"/>
      <c r="O94" s="142"/>
      <c r="P94" s="142"/>
      <c r="Q94" s="142"/>
      <c r="R94" s="142"/>
      <c r="S94" s="142"/>
      <c r="T94" s="143"/>
      <c r="AS94" s="139" t="s">
        <v>123</v>
      </c>
      <c r="AT94" s="139" t="s">
        <v>68</v>
      </c>
      <c r="AU94" s="11" t="s">
        <v>68</v>
      </c>
      <c r="AV94" s="11" t="s">
        <v>26</v>
      </c>
      <c r="AW94" s="11" t="s">
        <v>64</v>
      </c>
      <c r="AX94" s="139" t="s">
        <v>119</v>
      </c>
    </row>
    <row r="95" spans="1:128" s="189" customFormat="1" ht="17.25" customHeight="1" x14ac:dyDescent="0.2">
      <c r="A95" s="176"/>
      <c r="B95" s="190"/>
      <c r="C95" s="192"/>
      <c r="D95" s="193" t="s">
        <v>120</v>
      </c>
      <c r="E95" s="194" t="s">
        <v>436</v>
      </c>
      <c r="F95" s="194" t="s">
        <v>437</v>
      </c>
      <c r="G95" s="195" t="s">
        <v>126</v>
      </c>
      <c r="H95" s="196">
        <v>2</v>
      </c>
      <c r="I95" s="197"/>
      <c r="J95" s="197">
        <f>ROUND(I95*H95,2)</f>
        <v>0</v>
      </c>
      <c r="K95" s="198" t="s">
        <v>459</v>
      </c>
      <c r="L95" s="177"/>
      <c r="M95" s="182"/>
      <c r="N95" s="183"/>
      <c r="O95" s="183"/>
      <c r="P95" s="183"/>
      <c r="Q95" s="183"/>
      <c r="R95" s="183"/>
      <c r="S95" s="183"/>
      <c r="T95" s="244"/>
      <c r="U95" s="182"/>
      <c r="V95" s="183"/>
      <c r="W95" s="183"/>
      <c r="X95" s="183"/>
      <c r="Y95" s="183"/>
      <c r="Z95" s="183"/>
      <c r="AA95" s="183"/>
      <c r="AB95" s="183"/>
      <c r="AC95" s="183"/>
      <c r="AD95" s="183"/>
      <c r="AE95" s="183"/>
      <c r="AF95" s="183"/>
      <c r="AG95" s="183"/>
      <c r="AH95" s="183"/>
      <c r="AI95" s="183"/>
      <c r="AJ95" s="183"/>
      <c r="AK95" s="183"/>
      <c r="AL95" s="183"/>
      <c r="AM95" s="183"/>
      <c r="AN95" s="183"/>
      <c r="AO95" s="183"/>
      <c r="AP95" s="183"/>
      <c r="AQ95" s="183"/>
      <c r="AR95" s="183"/>
      <c r="AS95" s="218"/>
      <c r="AT95" s="218"/>
      <c r="AU95" s="183"/>
      <c r="AV95" s="183"/>
      <c r="AW95" s="183"/>
      <c r="AX95" s="183"/>
      <c r="AY95" s="183"/>
      <c r="AZ95" s="183"/>
      <c r="BA95" s="183"/>
      <c r="BB95" s="183"/>
      <c r="BC95" s="183"/>
      <c r="BD95" s="183"/>
      <c r="BE95" s="183"/>
      <c r="BF95" s="183"/>
      <c r="BG95" s="183"/>
      <c r="BH95" s="183"/>
      <c r="BI95" s="183"/>
      <c r="BJ95" s="183"/>
      <c r="BK95" s="183"/>
      <c r="BL95" s="183"/>
      <c r="BM95" s="232"/>
    </row>
    <row r="96" spans="1:128" s="11" customFormat="1" x14ac:dyDescent="0.2">
      <c r="B96" s="137"/>
      <c r="D96" s="138" t="s">
        <v>123</v>
      </c>
      <c r="E96" s="139" t="s">
        <v>3</v>
      </c>
      <c r="F96" s="140" t="s">
        <v>438</v>
      </c>
      <c r="H96" s="139" t="s">
        <v>3</v>
      </c>
      <c r="L96" s="137"/>
      <c r="M96" s="141"/>
      <c r="N96" s="142"/>
      <c r="O96" s="142"/>
      <c r="P96" s="142"/>
      <c r="Q96" s="142"/>
      <c r="R96" s="142"/>
      <c r="S96" s="142"/>
      <c r="T96" s="143"/>
      <c r="AS96" s="139" t="s">
        <v>123</v>
      </c>
      <c r="AT96" s="139" t="s">
        <v>68</v>
      </c>
      <c r="AU96" s="11" t="s">
        <v>68</v>
      </c>
      <c r="AV96" s="11" t="s">
        <v>26</v>
      </c>
      <c r="AW96" s="11" t="s">
        <v>64</v>
      </c>
      <c r="AX96" s="139" t="s">
        <v>119</v>
      </c>
    </row>
    <row r="97" spans="1:65" s="189" customFormat="1" ht="17.25" customHeight="1" x14ac:dyDescent="0.2">
      <c r="A97" s="176"/>
      <c r="B97" s="190"/>
      <c r="C97" s="192"/>
      <c r="D97" s="193" t="s">
        <v>120</v>
      </c>
      <c r="E97" s="194" t="s">
        <v>440</v>
      </c>
      <c r="F97" s="194" t="s">
        <v>439</v>
      </c>
      <c r="G97" s="195" t="s">
        <v>126</v>
      </c>
      <c r="H97" s="196">
        <v>3</v>
      </c>
      <c r="I97" s="197"/>
      <c r="J97" s="197">
        <f>ROUND(I97*H97,2)</f>
        <v>0</v>
      </c>
      <c r="K97" s="198" t="s">
        <v>459</v>
      </c>
      <c r="L97" s="177"/>
      <c r="M97" s="182"/>
      <c r="N97" s="183"/>
      <c r="O97" s="183"/>
      <c r="P97" s="183"/>
      <c r="Q97" s="183"/>
      <c r="R97" s="183"/>
      <c r="S97" s="183"/>
      <c r="T97" s="244"/>
      <c r="U97" s="182"/>
      <c r="V97" s="183"/>
      <c r="W97" s="183"/>
      <c r="X97" s="183"/>
      <c r="Y97" s="183"/>
      <c r="Z97" s="183"/>
      <c r="AA97" s="183"/>
      <c r="AB97" s="183"/>
      <c r="AC97" s="183"/>
      <c r="AD97" s="183"/>
      <c r="AE97" s="183"/>
      <c r="AF97" s="183"/>
      <c r="AG97" s="183"/>
      <c r="AH97" s="183"/>
      <c r="AI97" s="183"/>
      <c r="AJ97" s="183"/>
      <c r="AK97" s="183"/>
      <c r="AL97" s="183"/>
      <c r="AM97" s="183"/>
      <c r="AN97" s="183"/>
      <c r="AO97" s="183"/>
      <c r="AP97" s="183"/>
      <c r="AQ97" s="183"/>
      <c r="AR97" s="183"/>
      <c r="AS97" s="218"/>
      <c r="AT97" s="218"/>
      <c r="AU97" s="183"/>
      <c r="AV97" s="183"/>
      <c r="AW97" s="183"/>
      <c r="AX97" s="183"/>
      <c r="AY97" s="183"/>
      <c r="AZ97" s="183"/>
      <c r="BA97" s="183"/>
      <c r="BB97" s="183"/>
      <c r="BC97" s="183"/>
      <c r="BD97" s="183"/>
      <c r="BE97" s="183"/>
      <c r="BF97" s="183"/>
      <c r="BG97" s="183"/>
      <c r="BH97" s="183"/>
      <c r="BI97" s="183"/>
      <c r="BJ97" s="183"/>
      <c r="BK97" s="183"/>
      <c r="BL97" s="183"/>
      <c r="BM97" s="232"/>
    </row>
    <row r="98" spans="1:65" s="11" customFormat="1" x14ac:dyDescent="0.2">
      <c r="B98" s="137"/>
      <c r="D98" s="138" t="s">
        <v>123</v>
      </c>
      <c r="E98" s="139" t="s">
        <v>3</v>
      </c>
      <c r="F98" s="140" t="s">
        <v>441</v>
      </c>
      <c r="H98" s="139" t="s">
        <v>3</v>
      </c>
      <c r="L98" s="137"/>
      <c r="M98" s="141"/>
      <c r="N98" s="142"/>
      <c r="O98" s="142"/>
      <c r="P98" s="142"/>
      <c r="Q98" s="142"/>
      <c r="R98" s="142"/>
      <c r="S98" s="142"/>
      <c r="T98" s="143"/>
      <c r="AS98" s="139" t="s">
        <v>123</v>
      </c>
      <c r="AT98" s="139" t="s">
        <v>68</v>
      </c>
      <c r="AU98" s="11" t="s">
        <v>68</v>
      </c>
      <c r="AV98" s="11" t="s">
        <v>26</v>
      </c>
      <c r="AW98" s="11" t="s">
        <v>64</v>
      </c>
      <c r="AX98" s="139" t="s">
        <v>119</v>
      </c>
    </row>
    <row r="99" spans="1:65" s="189" customFormat="1" ht="17.25" customHeight="1" x14ac:dyDescent="0.2">
      <c r="A99" s="176"/>
      <c r="B99" s="190"/>
      <c r="C99" s="192"/>
      <c r="D99" s="193" t="s">
        <v>120</v>
      </c>
      <c r="E99" s="194" t="s">
        <v>444</v>
      </c>
      <c r="F99" s="194" t="s">
        <v>442</v>
      </c>
      <c r="G99" s="195" t="s">
        <v>126</v>
      </c>
      <c r="H99" s="196">
        <v>1</v>
      </c>
      <c r="I99" s="197"/>
      <c r="J99" s="197">
        <f>ROUND(I99*H99,2)</f>
        <v>0</v>
      </c>
      <c r="K99" s="198" t="s">
        <v>459</v>
      </c>
      <c r="L99" s="177"/>
      <c r="M99" s="182"/>
      <c r="N99" s="183"/>
      <c r="O99" s="183"/>
      <c r="P99" s="183"/>
      <c r="Q99" s="183"/>
      <c r="R99" s="183"/>
      <c r="S99" s="183"/>
      <c r="T99" s="244"/>
      <c r="U99" s="182"/>
      <c r="V99" s="183"/>
      <c r="W99" s="183"/>
      <c r="X99" s="183"/>
      <c r="Y99" s="183"/>
      <c r="Z99" s="183"/>
      <c r="AA99" s="183"/>
      <c r="AB99" s="183"/>
      <c r="AC99" s="183"/>
      <c r="AD99" s="183"/>
      <c r="AE99" s="183"/>
      <c r="AF99" s="183"/>
      <c r="AG99" s="183"/>
      <c r="AH99" s="183"/>
      <c r="AI99" s="183"/>
      <c r="AJ99" s="183"/>
      <c r="AK99" s="183"/>
      <c r="AL99" s="183"/>
      <c r="AM99" s="183"/>
      <c r="AN99" s="183"/>
      <c r="AO99" s="183"/>
      <c r="AP99" s="183"/>
      <c r="AQ99" s="183"/>
      <c r="AR99" s="183"/>
      <c r="AS99" s="218"/>
      <c r="AT99" s="218"/>
      <c r="AU99" s="183"/>
      <c r="AV99" s="183"/>
      <c r="AW99" s="183"/>
      <c r="AX99" s="183"/>
      <c r="AY99" s="183"/>
      <c r="AZ99" s="183"/>
      <c r="BA99" s="183"/>
      <c r="BB99" s="183"/>
      <c r="BC99" s="183"/>
      <c r="BD99" s="183"/>
      <c r="BE99" s="183"/>
      <c r="BF99" s="183"/>
      <c r="BG99" s="183"/>
      <c r="BH99" s="183"/>
      <c r="BI99" s="183"/>
      <c r="BJ99" s="183"/>
      <c r="BK99" s="183"/>
      <c r="BL99" s="183"/>
      <c r="BM99" s="232"/>
    </row>
    <row r="100" spans="1:65" s="11" customFormat="1" x14ac:dyDescent="0.2">
      <c r="B100" s="137"/>
      <c r="D100" s="138" t="s">
        <v>123</v>
      </c>
      <c r="E100" s="139" t="s">
        <v>3</v>
      </c>
      <c r="F100" s="140" t="s">
        <v>443</v>
      </c>
      <c r="H100" s="139" t="s">
        <v>3</v>
      </c>
      <c r="L100" s="137"/>
      <c r="M100" s="141"/>
      <c r="N100" s="142"/>
      <c r="O100" s="142"/>
      <c r="P100" s="142"/>
      <c r="Q100" s="142"/>
      <c r="R100" s="142"/>
      <c r="S100" s="142"/>
      <c r="T100" s="143"/>
      <c r="AS100" s="139" t="s">
        <v>123</v>
      </c>
      <c r="AT100" s="139" t="s">
        <v>68</v>
      </c>
      <c r="AU100" s="11" t="s">
        <v>68</v>
      </c>
      <c r="AV100" s="11" t="s">
        <v>26</v>
      </c>
      <c r="AW100" s="11" t="s">
        <v>64</v>
      </c>
      <c r="AX100" s="139" t="s">
        <v>119</v>
      </c>
    </row>
    <row r="101" spans="1:65" s="189" customFormat="1" ht="17.25" customHeight="1" x14ac:dyDescent="0.2">
      <c r="A101" s="176"/>
      <c r="B101" s="190"/>
      <c r="C101" s="192"/>
      <c r="D101" s="193" t="s">
        <v>120</v>
      </c>
      <c r="E101" s="194" t="s">
        <v>447</v>
      </c>
      <c r="F101" s="194" t="s">
        <v>445</v>
      </c>
      <c r="G101" s="195" t="s">
        <v>126</v>
      </c>
      <c r="H101" s="196">
        <v>2</v>
      </c>
      <c r="I101" s="197"/>
      <c r="J101" s="197">
        <f>ROUND(I101*H101,2)</f>
        <v>0</v>
      </c>
      <c r="K101" s="198" t="s">
        <v>459</v>
      </c>
      <c r="L101" s="177"/>
      <c r="M101" s="182"/>
      <c r="N101" s="183"/>
      <c r="O101" s="183"/>
      <c r="P101" s="183"/>
      <c r="Q101" s="183"/>
      <c r="R101" s="183"/>
      <c r="S101" s="183"/>
      <c r="T101" s="244"/>
      <c r="U101" s="182"/>
      <c r="V101" s="183"/>
      <c r="W101" s="183"/>
      <c r="X101" s="183"/>
      <c r="Y101" s="183"/>
      <c r="Z101" s="183"/>
      <c r="AA101" s="183"/>
      <c r="AB101" s="183"/>
      <c r="AC101" s="183"/>
      <c r="AD101" s="183"/>
      <c r="AE101" s="183"/>
      <c r="AF101" s="183"/>
      <c r="AG101" s="183"/>
      <c r="AH101" s="183"/>
      <c r="AI101" s="183"/>
      <c r="AJ101" s="183"/>
      <c r="AK101" s="183"/>
      <c r="AL101" s="183"/>
      <c r="AM101" s="183"/>
      <c r="AN101" s="183"/>
      <c r="AO101" s="183"/>
      <c r="AP101" s="183"/>
      <c r="AQ101" s="183"/>
      <c r="AR101" s="183"/>
      <c r="AS101" s="218"/>
      <c r="AT101" s="218"/>
      <c r="AU101" s="183"/>
      <c r="AV101" s="183"/>
      <c r="AW101" s="183"/>
      <c r="AX101" s="183"/>
      <c r="AY101" s="183"/>
      <c r="AZ101" s="183"/>
      <c r="BA101" s="183"/>
      <c r="BB101" s="183"/>
      <c r="BC101" s="183"/>
      <c r="BD101" s="183"/>
      <c r="BE101" s="183"/>
      <c r="BF101" s="183"/>
      <c r="BG101" s="183"/>
      <c r="BH101" s="183"/>
      <c r="BI101" s="183"/>
      <c r="BJ101" s="183"/>
      <c r="BK101" s="183"/>
      <c r="BL101" s="183"/>
      <c r="BM101" s="232"/>
    </row>
    <row r="102" spans="1:65" s="11" customFormat="1" x14ac:dyDescent="0.2">
      <c r="B102" s="137"/>
      <c r="D102" s="138" t="s">
        <v>123</v>
      </c>
      <c r="E102" s="139" t="s">
        <v>3</v>
      </c>
      <c r="F102" s="140" t="s">
        <v>446</v>
      </c>
      <c r="H102" s="139" t="s">
        <v>3</v>
      </c>
      <c r="L102" s="137"/>
      <c r="M102" s="141"/>
      <c r="N102" s="142"/>
      <c r="O102" s="142"/>
      <c r="P102" s="142"/>
      <c r="Q102" s="142"/>
      <c r="R102" s="142"/>
      <c r="S102" s="142"/>
      <c r="T102" s="143"/>
      <c r="AS102" s="139" t="s">
        <v>123</v>
      </c>
      <c r="AT102" s="139" t="s">
        <v>68</v>
      </c>
      <c r="AU102" s="11" t="s">
        <v>68</v>
      </c>
      <c r="AV102" s="11" t="s">
        <v>26</v>
      </c>
      <c r="AW102" s="11" t="s">
        <v>64</v>
      </c>
      <c r="AX102" s="139" t="s">
        <v>119</v>
      </c>
    </row>
    <row r="103" spans="1:65" s="189" customFormat="1" ht="17.25" customHeight="1" x14ac:dyDescent="0.2">
      <c r="A103" s="176"/>
      <c r="B103" s="190"/>
      <c r="C103" s="192"/>
      <c r="D103" s="193" t="s">
        <v>120</v>
      </c>
      <c r="E103" s="194" t="s">
        <v>449</v>
      </c>
      <c r="F103" s="194" t="s">
        <v>448</v>
      </c>
      <c r="G103" s="195" t="s">
        <v>126</v>
      </c>
      <c r="H103" s="196">
        <v>4</v>
      </c>
      <c r="I103" s="197"/>
      <c r="J103" s="197">
        <f>ROUND(I103*H103,2)</f>
        <v>0</v>
      </c>
      <c r="K103" s="198" t="s">
        <v>459</v>
      </c>
      <c r="L103" s="177"/>
      <c r="M103" s="182"/>
      <c r="N103" s="183"/>
      <c r="O103" s="183"/>
      <c r="P103" s="183"/>
      <c r="Q103" s="183"/>
      <c r="R103" s="183"/>
      <c r="S103" s="183"/>
      <c r="T103" s="244"/>
      <c r="U103" s="182"/>
      <c r="V103" s="183"/>
      <c r="W103" s="183"/>
      <c r="X103" s="183"/>
      <c r="Y103" s="183"/>
      <c r="Z103" s="183"/>
      <c r="AA103" s="183"/>
      <c r="AB103" s="183"/>
      <c r="AC103" s="183"/>
      <c r="AD103" s="183"/>
      <c r="AE103" s="183"/>
      <c r="AF103" s="183"/>
      <c r="AG103" s="183"/>
      <c r="AH103" s="183"/>
      <c r="AI103" s="183"/>
      <c r="AJ103" s="183"/>
      <c r="AK103" s="183"/>
      <c r="AL103" s="183"/>
      <c r="AM103" s="183"/>
      <c r="AN103" s="183"/>
      <c r="AO103" s="183"/>
      <c r="AP103" s="183"/>
      <c r="AQ103" s="183"/>
      <c r="AR103" s="183"/>
      <c r="AS103" s="218"/>
      <c r="AT103" s="218"/>
      <c r="AU103" s="183"/>
      <c r="AV103" s="183"/>
      <c r="AW103" s="183"/>
      <c r="AX103" s="183"/>
      <c r="AY103" s="183"/>
      <c r="AZ103" s="183"/>
      <c r="BA103" s="183"/>
      <c r="BB103" s="183"/>
      <c r="BC103" s="183"/>
      <c r="BD103" s="183"/>
      <c r="BE103" s="183"/>
      <c r="BF103" s="183"/>
      <c r="BG103" s="183"/>
      <c r="BH103" s="183"/>
      <c r="BI103" s="183"/>
      <c r="BJ103" s="183"/>
      <c r="BK103" s="183"/>
      <c r="BL103" s="183"/>
      <c r="BM103" s="232"/>
    </row>
    <row r="104" spans="1:65" s="11" customFormat="1" x14ac:dyDescent="0.2">
      <c r="B104" s="137"/>
      <c r="D104" s="138" t="s">
        <v>123</v>
      </c>
      <c r="E104" s="139" t="s">
        <v>3</v>
      </c>
      <c r="F104" s="140" t="s">
        <v>450</v>
      </c>
      <c r="H104" s="139" t="s">
        <v>3</v>
      </c>
      <c r="L104" s="137"/>
      <c r="M104" s="141"/>
      <c r="N104" s="142"/>
      <c r="O104" s="142"/>
      <c r="P104" s="142"/>
      <c r="Q104" s="142"/>
      <c r="R104" s="142"/>
      <c r="S104" s="142"/>
      <c r="T104" s="143"/>
      <c r="AS104" s="139" t="s">
        <v>123</v>
      </c>
      <c r="AT104" s="139" t="s">
        <v>68</v>
      </c>
      <c r="AU104" s="11" t="s">
        <v>68</v>
      </c>
      <c r="AV104" s="11" t="s">
        <v>26</v>
      </c>
      <c r="AW104" s="11" t="s">
        <v>64</v>
      </c>
      <c r="AX104" s="139" t="s">
        <v>119</v>
      </c>
    </row>
    <row r="105" spans="1:65" s="189" customFormat="1" ht="17.25" customHeight="1" x14ac:dyDescent="0.2">
      <c r="A105" s="176"/>
      <c r="B105" s="190"/>
      <c r="C105" s="192"/>
      <c r="D105" s="193" t="s">
        <v>120</v>
      </c>
      <c r="E105" s="194" t="s">
        <v>453</v>
      </c>
      <c r="F105" s="194" t="s">
        <v>451</v>
      </c>
      <c r="G105" s="195" t="s">
        <v>301</v>
      </c>
      <c r="H105" s="196">
        <v>512</v>
      </c>
      <c r="I105" s="197"/>
      <c r="J105" s="197">
        <f>ROUND(I105*H105,2)</f>
        <v>0</v>
      </c>
      <c r="K105" s="198" t="s">
        <v>459</v>
      </c>
      <c r="L105" s="177"/>
      <c r="M105" s="182"/>
      <c r="N105" s="183"/>
      <c r="O105" s="183"/>
      <c r="P105" s="183"/>
      <c r="Q105" s="183"/>
      <c r="R105" s="183"/>
      <c r="S105" s="183"/>
      <c r="T105" s="244"/>
      <c r="U105" s="182"/>
      <c r="V105" s="183"/>
      <c r="W105" s="183"/>
      <c r="X105" s="183"/>
      <c r="Y105" s="183"/>
      <c r="Z105" s="183"/>
      <c r="AA105" s="183"/>
      <c r="AB105" s="183"/>
      <c r="AC105" s="183"/>
      <c r="AD105" s="183"/>
      <c r="AE105" s="183"/>
      <c r="AF105" s="183"/>
      <c r="AG105" s="183"/>
      <c r="AH105" s="183"/>
      <c r="AI105" s="183"/>
      <c r="AJ105" s="183"/>
      <c r="AK105" s="183"/>
      <c r="AL105" s="183"/>
      <c r="AM105" s="183"/>
      <c r="AN105" s="183"/>
      <c r="AO105" s="183"/>
      <c r="AP105" s="183"/>
      <c r="AQ105" s="183"/>
      <c r="AR105" s="183"/>
      <c r="AS105" s="218"/>
      <c r="AT105" s="218"/>
      <c r="AU105" s="183"/>
      <c r="AV105" s="183"/>
      <c r="AW105" s="183"/>
      <c r="AX105" s="183"/>
      <c r="AY105" s="183"/>
      <c r="AZ105" s="183"/>
      <c r="BA105" s="183"/>
      <c r="BB105" s="183"/>
      <c r="BC105" s="183"/>
      <c r="BD105" s="183"/>
      <c r="BE105" s="183"/>
      <c r="BF105" s="183"/>
      <c r="BG105" s="183"/>
      <c r="BH105" s="183"/>
      <c r="BI105" s="183"/>
      <c r="BJ105" s="183"/>
      <c r="BK105" s="183"/>
      <c r="BL105" s="183"/>
      <c r="BM105" s="232"/>
    </row>
    <row r="106" spans="1:65" s="11" customFormat="1" x14ac:dyDescent="0.2">
      <c r="B106" s="137"/>
      <c r="D106" s="138" t="s">
        <v>123</v>
      </c>
      <c r="E106" s="139" t="s">
        <v>3</v>
      </c>
      <c r="F106" s="140" t="s">
        <v>452</v>
      </c>
      <c r="H106" s="139" t="s">
        <v>3</v>
      </c>
      <c r="L106" s="137"/>
      <c r="M106" s="141"/>
      <c r="N106" s="142"/>
      <c r="O106" s="142"/>
      <c r="P106" s="142"/>
      <c r="Q106" s="142"/>
      <c r="R106" s="142"/>
      <c r="S106" s="142"/>
      <c r="T106" s="143"/>
      <c r="AS106" s="139" t="s">
        <v>123</v>
      </c>
      <c r="AT106" s="139" t="s">
        <v>68</v>
      </c>
      <c r="AU106" s="11" t="s">
        <v>68</v>
      </c>
      <c r="AV106" s="11" t="s">
        <v>26</v>
      </c>
      <c r="AW106" s="11" t="s">
        <v>64</v>
      </c>
      <c r="AX106" s="139" t="s">
        <v>119</v>
      </c>
    </row>
    <row r="107" spans="1:65" s="189" customFormat="1" ht="17.25" customHeight="1" x14ac:dyDescent="0.2">
      <c r="A107" s="176"/>
      <c r="B107" s="190"/>
      <c r="C107" s="192"/>
      <c r="D107" s="193" t="s">
        <v>120</v>
      </c>
      <c r="E107" s="194" t="s">
        <v>454</v>
      </c>
      <c r="F107" s="194" t="s">
        <v>451</v>
      </c>
      <c r="G107" s="195" t="s">
        <v>264</v>
      </c>
      <c r="H107" s="196">
        <v>1</v>
      </c>
      <c r="I107" s="197"/>
      <c r="J107" s="197">
        <f>ROUND(I107*H107,2)</f>
        <v>0</v>
      </c>
      <c r="K107" s="198" t="s">
        <v>459</v>
      </c>
      <c r="L107" s="177"/>
      <c r="M107" s="182"/>
      <c r="N107" s="183"/>
      <c r="O107" s="183"/>
      <c r="P107" s="183"/>
      <c r="Q107" s="183"/>
      <c r="R107" s="183"/>
      <c r="S107" s="183"/>
      <c r="T107" s="244"/>
      <c r="U107" s="182"/>
      <c r="V107" s="183"/>
      <c r="W107" s="183"/>
      <c r="X107" s="183"/>
      <c r="Y107" s="183"/>
      <c r="Z107" s="183"/>
      <c r="AA107" s="183"/>
      <c r="AB107" s="183"/>
      <c r="AC107" s="183"/>
      <c r="AD107" s="183"/>
      <c r="AE107" s="183"/>
      <c r="AF107" s="183"/>
      <c r="AG107" s="183"/>
      <c r="AH107" s="183"/>
      <c r="AI107" s="183"/>
      <c r="AJ107" s="183"/>
      <c r="AK107" s="183"/>
      <c r="AL107" s="183"/>
      <c r="AM107" s="183"/>
      <c r="AN107" s="183"/>
      <c r="AO107" s="183"/>
      <c r="AP107" s="183"/>
      <c r="AQ107" s="183"/>
      <c r="AR107" s="183"/>
      <c r="AS107" s="218"/>
      <c r="AT107" s="218"/>
      <c r="AU107" s="183"/>
      <c r="AV107" s="183"/>
      <c r="AW107" s="183"/>
      <c r="AX107" s="183"/>
      <c r="AY107" s="183"/>
      <c r="AZ107" s="183"/>
      <c r="BA107" s="183"/>
      <c r="BB107" s="183"/>
      <c r="BC107" s="183"/>
      <c r="BD107" s="183"/>
      <c r="BE107" s="183"/>
      <c r="BF107" s="183"/>
      <c r="BG107" s="183"/>
      <c r="BH107" s="183"/>
      <c r="BI107" s="183"/>
      <c r="BJ107" s="183"/>
      <c r="BK107" s="183"/>
      <c r="BL107" s="183"/>
      <c r="BM107" s="232"/>
    </row>
    <row r="108" spans="1:65" s="11" customFormat="1" x14ac:dyDescent="0.2">
      <c r="B108" s="137"/>
      <c r="D108" s="138" t="s">
        <v>123</v>
      </c>
      <c r="E108" s="139" t="s">
        <v>3</v>
      </c>
      <c r="F108" s="140" t="s">
        <v>455</v>
      </c>
      <c r="H108" s="139" t="s">
        <v>3</v>
      </c>
      <c r="L108" s="137"/>
      <c r="M108" s="141"/>
      <c r="N108" s="142"/>
      <c r="O108" s="142"/>
      <c r="P108" s="142"/>
      <c r="Q108" s="142"/>
      <c r="R108" s="142"/>
      <c r="S108" s="142"/>
      <c r="T108" s="143"/>
      <c r="AS108" s="139" t="s">
        <v>123</v>
      </c>
      <c r="AT108" s="139" t="s">
        <v>68</v>
      </c>
      <c r="AU108" s="11" t="s">
        <v>68</v>
      </c>
      <c r="AV108" s="11" t="s">
        <v>26</v>
      </c>
      <c r="AW108" s="11" t="s">
        <v>64</v>
      </c>
      <c r="AX108" s="139" t="s">
        <v>119</v>
      </c>
    </row>
    <row r="109" spans="1:65" s="189" customFormat="1" ht="17.25" customHeight="1" x14ac:dyDescent="0.2">
      <c r="A109" s="176"/>
      <c r="B109" s="190"/>
      <c r="C109" s="192"/>
      <c r="D109" s="193" t="s">
        <v>120</v>
      </c>
      <c r="E109" s="194" t="s">
        <v>243</v>
      </c>
      <c r="F109" s="194" t="s">
        <v>659</v>
      </c>
      <c r="G109" s="195" t="s">
        <v>126</v>
      </c>
      <c r="H109" s="196">
        <v>19</v>
      </c>
      <c r="I109" s="197"/>
      <c r="J109" s="197">
        <f>ROUND(I109*H109,2)</f>
        <v>0</v>
      </c>
      <c r="K109" s="198" t="s">
        <v>459</v>
      </c>
      <c r="L109" s="177"/>
      <c r="M109" s="182"/>
      <c r="N109" s="183"/>
      <c r="O109" s="183"/>
      <c r="P109" s="183"/>
      <c r="Q109" s="183"/>
      <c r="R109" s="183"/>
      <c r="S109" s="183"/>
      <c r="T109" s="244"/>
      <c r="U109" s="182"/>
      <c r="V109" s="183"/>
      <c r="W109" s="183"/>
      <c r="X109" s="183"/>
      <c r="Y109" s="183"/>
      <c r="Z109" s="183"/>
      <c r="AA109" s="183"/>
      <c r="AB109" s="183"/>
      <c r="AC109" s="183"/>
      <c r="AD109" s="183"/>
      <c r="AE109" s="183"/>
      <c r="AF109" s="183"/>
      <c r="AG109" s="183"/>
      <c r="AH109" s="183"/>
      <c r="AI109" s="183"/>
      <c r="AJ109" s="183"/>
      <c r="AK109" s="183"/>
      <c r="AL109" s="183"/>
      <c r="AM109" s="183"/>
      <c r="AN109" s="183"/>
      <c r="AO109" s="183"/>
      <c r="AP109" s="183"/>
      <c r="AQ109" s="183"/>
      <c r="AR109" s="183"/>
      <c r="AS109" s="218"/>
      <c r="AT109" s="218"/>
      <c r="AU109" s="183"/>
      <c r="AV109" s="183"/>
      <c r="AW109" s="183"/>
      <c r="AX109" s="183"/>
      <c r="AY109" s="183"/>
      <c r="AZ109" s="183"/>
      <c r="BA109" s="183"/>
      <c r="BB109" s="183"/>
      <c r="BC109" s="183"/>
      <c r="BD109" s="183"/>
      <c r="BE109" s="183"/>
      <c r="BF109" s="183"/>
      <c r="BG109" s="183"/>
      <c r="BH109" s="183"/>
      <c r="BI109" s="183"/>
      <c r="BJ109" s="183"/>
      <c r="BK109" s="183"/>
      <c r="BL109" s="183"/>
      <c r="BM109" s="232"/>
    </row>
    <row r="110" spans="1:65" s="11" customFormat="1" ht="10.5" customHeight="1" x14ac:dyDescent="0.2">
      <c r="B110" s="137"/>
      <c r="D110" s="138" t="s">
        <v>123</v>
      </c>
      <c r="E110" s="139" t="s">
        <v>3</v>
      </c>
      <c r="F110" s="140" t="s">
        <v>658</v>
      </c>
      <c r="H110" s="139" t="s">
        <v>3</v>
      </c>
      <c r="L110" s="137"/>
      <c r="M110" s="141"/>
      <c r="N110" s="142"/>
      <c r="O110" s="142"/>
      <c r="P110" s="142"/>
      <c r="Q110" s="142"/>
      <c r="R110" s="142"/>
      <c r="S110" s="142"/>
      <c r="T110" s="143"/>
      <c r="AS110" s="139" t="s">
        <v>123</v>
      </c>
      <c r="AT110" s="139" t="s">
        <v>68</v>
      </c>
      <c r="AU110" s="11" t="s">
        <v>68</v>
      </c>
      <c r="AV110" s="11" t="s">
        <v>26</v>
      </c>
      <c r="AW110" s="11" t="s">
        <v>64</v>
      </c>
      <c r="AX110" s="139" t="s">
        <v>119</v>
      </c>
    </row>
    <row r="111" spans="1:65" s="189" customFormat="1" ht="17.25" customHeight="1" x14ac:dyDescent="0.2">
      <c r="A111" s="176"/>
      <c r="B111" s="190"/>
      <c r="C111" s="192"/>
      <c r="D111" s="193" t="s">
        <v>120</v>
      </c>
      <c r="E111" s="194" t="s">
        <v>243</v>
      </c>
      <c r="F111" s="194" t="s">
        <v>456</v>
      </c>
      <c r="G111" s="195" t="s">
        <v>264</v>
      </c>
      <c r="H111" s="196">
        <v>1</v>
      </c>
      <c r="I111" s="197"/>
      <c r="J111" s="197">
        <f>ROUND(I111*H111,2)</f>
        <v>0</v>
      </c>
      <c r="K111" s="198" t="s">
        <v>459</v>
      </c>
      <c r="L111" s="177"/>
      <c r="M111" s="182"/>
      <c r="N111" s="183"/>
      <c r="O111" s="183"/>
      <c r="P111" s="183"/>
      <c r="Q111" s="183"/>
      <c r="R111" s="183"/>
      <c r="S111" s="183"/>
      <c r="T111" s="244"/>
      <c r="U111" s="182"/>
      <c r="V111" s="183"/>
      <c r="W111" s="183"/>
      <c r="X111" s="183"/>
      <c r="Y111" s="183"/>
      <c r="Z111" s="183"/>
      <c r="AA111" s="183"/>
      <c r="AB111" s="183"/>
      <c r="AC111" s="183"/>
      <c r="AD111" s="183"/>
      <c r="AE111" s="183"/>
      <c r="AF111" s="183"/>
      <c r="AG111" s="183"/>
      <c r="AH111" s="183"/>
      <c r="AI111" s="183"/>
      <c r="AJ111" s="183"/>
      <c r="AK111" s="183"/>
      <c r="AL111" s="183"/>
      <c r="AM111" s="183"/>
      <c r="AN111" s="183"/>
      <c r="AO111" s="183"/>
      <c r="AP111" s="183"/>
      <c r="AQ111" s="183"/>
      <c r="AR111" s="183"/>
      <c r="AS111" s="218"/>
      <c r="AT111" s="218"/>
      <c r="AU111" s="183"/>
      <c r="AV111" s="183"/>
      <c r="AW111" s="183"/>
      <c r="AX111" s="183"/>
      <c r="AY111" s="183"/>
      <c r="AZ111" s="183"/>
      <c r="BA111" s="183"/>
      <c r="BB111" s="183"/>
      <c r="BC111" s="183"/>
      <c r="BD111" s="183"/>
      <c r="BE111" s="183"/>
      <c r="BF111" s="183"/>
      <c r="BG111" s="183"/>
      <c r="BH111" s="183"/>
      <c r="BI111" s="183"/>
      <c r="BJ111" s="183"/>
      <c r="BK111" s="183"/>
      <c r="BL111" s="183"/>
      <c r="BM111" s="232"/>
    </row>
    <row r="112" spans="1:65" s="11" customFormat="1" ht="12" customHeight="1" x14ac:dyDescent="0.2">
      <c r="B112" s="137"/>
      <c r="D112" s="138" t="s">
        <v>123</v>
      </c>
      <c r="E112" s="139" t="s">
        <v>3</v>
      </c>
      <c r="F112" s="140" t="s">
        <v>658</v>
      </c>
      <c r="H112" s="139" t="s">
        <v>3</v>
      </c>
      <c r="L112" s="137"/>
      <c r="M112" s="141"/>
      <c r="N112" s="142"/>
      <c r="O112" s="142"/>
      <c r="P112" s="142"/>
      <c r="Q112" s="142"/>
      <c r="R112" s="142"/>
      <c r="S112" s="142"/>
      <c r="T112" s="143"/>
      <c r="AS112" s="139" t="s">
        <v>123</v>
      </c>
      <c r="AT112" s="139" t="s">
        <v>68</v>
      </c>
      <c r="AU112" s="11" t="s">
        <v>68</v>
      </c>
      <c r="AV112" s="11" t="s">
        <v>26</v>
      </c>
      <c r="AW112" s="11" t="s">
        <v>64</v>
      </c>
      <c r="AX112" s="139" t="s">
        <v>119</v>
      </c>
    </row>
    <row r="113" spans="1:128" s="2" customFormat="1" ht="24.2" customHeight="1" x14ac:dyDescent="0.2">
      <c r="B113" s="79"/>
      <c r="C113" s="259"/>
      <c r="D113" s="259" t="s">
        <v>120</v>
      </c>
      <c r="E113" s="260" t="s">
        <v>312</v>
      </c>
      <c r="F113" s="261" t="s">
        <v>313</v>
      </c>
      <c r="G113" s="262" t="s">
        <v>128</v>
      </c>
      <c r="H113" s="263">
        <v>8</v>
      </c>
      <c r="I113" s="442"/>
      <c r="J113" s="264">
        <f t="shared" ref="J113" si="0">ROUND(I113*H113,2)</f>
        <v>0</v>
      </c>
      <c r="K113" s="198" t="s">
        <v>459</v>
      </c>
      <c r="L113" s="79"/>
      <c r="M113" s="127" t="s">
        <v>3</v>
      </c>
      <c r="N113" s="265" t="s">
        <v>35</v>
      </c>
      <c r="O113" s="266">
        <v>0.27</v>
      </c>
      <c r="P113" s="266">
        <f t="shared" ref="P113" si="1">O113*H113</f>
        <v>2.16</v>
      </c>
      <c r="Q113" s="266">
        <v>0</v>
      </c>
      <c r="R113" s="266">
        <f t="shared" ref="R113" si="2">Q113*H113</f>
        <v>0</v>
      </c>
      <c r="S113" s="266">
        <v>0</v>
      </c>
      <c r="T113" s="130">
        <f t="shared" ref="T113" si="3">S113*H113</f>
        <v>0</v>
      </c>
      <c r="AR113" s="131" t="s">
        <v>121</v>
      </c>
      <c r="AT113" s="131" t="s">
        <v>120</v>
      </c>
      <c r="AU113" s="131" t="s">
        <v>70</v>
      </c>
      <c r="AY113" s="267" t="s">
        <v>119</v>
      </c>
      <c r="BE113" s="268">
        <f t="shared" ref="BE113" si="4">IF(N113="základní",J113,0)</f>
        <v>0</v>
      </c>
      <c r="BF113" s="268">
        <f t="shared" ref="BF113" si="5">IF(N113="snížená",J113,0)</f>
        <v>0</v>
      </c>
      <c r="BG113" s="268">
        <f t="shared" ref="BG113" si="6">IF(N113="zákl. přenesená",J113,0)</f>
        <v>0</v>
      </c>
      <c r="BH113" s="268">
        <f t="shared" ref="BH113" si="7">IF(N113="sníž. přenesená",J113,0)</f>
        <v>0</v>
      </c>
      <c r="BI113" s="268">
        <f t="shared" ref="BI113" si="8">IF(N113="nulová",J113,0)</f>
        <v>0</v>
      </c>
      <c r="BJ113" s="267" t="s">
        <v>68</v>
      </c>
      <c r="BK113" s="268">
        <f t="shared" ref="BK113" si="9">ROUND(I113*H113,2)</f>
        <v>0</v>
      </c>
      <c r="BL113" s="267" t="s">
        <v>121</v>
      </c>
      <c r="BM113" s="131" t="s">
        <v>314</v>
      </c>
    </row>
    <row r="114" spans="1:128" s="11" customFormat="1" x14ac:dyDescent="0.2">
      <c r="B114" s="137"/>
      <c r="D114" s="138" t="s">
        <v>123</v>
      </c>
      <c r="E114" s="139" t="s">
        <v>3</v>
      </c>
      <c r="F114" s="140" t="s">
        <v>457</v>
      </c>
      <c r="H114" s="139" t="s">
        <v>3</v>
      </c>
      <c r="L114" s="137"/>
      <c r="M114" s="141"/>
      <c r="N114" s="142"/>
      <c r="O114" s="142"/>
      <c r="P114" s="142"/>
      <c r="Q114" s="142"/>
      <c r="R114" s="142"/>
      <c r="S114" s="142"/>
      <c r="T114" s="143"/>
      <c r="AS114" s="139" t="s">
        <v>123</v>
      </c>
      <c r="AT114" s="139" t="s">
        <v>68</v>
      </c>
      <c r="AU114" s="11" t="s">
        <v>68</v>
      </c>
      <c r="AV114" s="11" t="s">
        <v>26</v>
      </c>
      <c r="AW114" s="11" t="s">
        <v>64</v>
      </c>
      <c r="AX114" s="139" t="s">
        <v>119</v>
      </c>
    </row>
    <row r="115" spans="1:128" s="10" customFormat="1" ht="25.9" customHeight="1" x14ac:dyDescent="0.2">
      <c r="B115" s="110"/>
      <c r="D115" s="111" t="s">
        <v>63</v>
      </c>
      <c r="E115" s="112" t="s">
        <v>152</v>
      </c>
      <c r="F115" s="112" t="s">
        <v>488</v>
      </c>
      <c r="J115" s="113">
        <f>SUM(J116:J162)</f>
        <v>0</v>
      </c>
      <c r="L115" s="110"/>
      <c r="M115" s="114"/>
      <c r="N115" s="115"/>
      <c r="O115" s="115"/>
      <c r="P115" s="116" t="e">
        <f>SUM(#REF!)</f>
        <v>#REF!</v>
      </c>
      <c r="Q115" s="115"/>
      <c r="R115" s="116" t="e">
        <f>SUM(#REF!)</f>
        <v>#REF!</v>
      </c>
      <c r="S115" s="115"/>
      <c r="T115" s="117" t="e">
        <f>SUM(#REF!)</f>
        <v>#REF!</v>
      </c>
      <c r="AQ115" s="111" t="s">
        <v>68</v>
      </c>
      <c r="AS115" s="118" t="s">
        <v>63</v>
      </c>
      <c r="AT115" s="118" t="s">
        <v>64</v>
      </c>
      <c r="AX115" s="111" t="s">
        <v>119</v>
      </c>
      <c r="BJ115" s="119" t="e">
        <f>SUM(#REF!)</f>
        <v>#REF!</v>
      </c>
    </row>
    <row r="116" spans="1:128" s="2" customFormat="1" ht="45.75" customHeight="1" x14ac:dyDescent="0.2">
      <c r="A116" s="279"/>
      <c r="B116" s="120"/>
      <c r="C116" s="121" t="s">
        <v>458</v>
      </c>
      <c r="D116" s="121" t="s">
        <v>120</v>
      </c>
      <c r="E116" s="122" t="s">
        <v>466</v>
      </c>
      <c r="F116" s="123" t="s">
        <v>465</v>
      </c>
      <c r="G116" s="124" t="s">
        <v>145</v>
      </c>
      <c r="H116" s="125">
        <v>432</v>
      </c>
      <c r="I116" s="126"/>
      <c r="J116" s="126">
        <f>ROUND(I116*H116,2)</f>
        <v>0</v>
      </c>
      <c r="K116" s="123" t="s">
        <v>459</v>
      </c>
      <c r="L116" s="28"/>
      <c r="M116" s="127" t="s">
        <v>3</v>
      </c>
      <c r="N116" s="173" t="s">
        <v>35</v>
      </c>
      <c r="O116" s="174">
        <v>0.183</v>
      </c>
      <c r="P116" s="174">
        <f>O116*H116</f>
        <v>79.055999999999997</v>
      </c>
      <c r="Q116" s="174">
        <v>0</v>
      </c>
      <c r="R116" s="174">
        <f>Q116*H116</f>
        <v>0</v>
      </c>
      <c r="S116" s="174">
        <v>0.45</v>
      </c>
      <c r="T116" s="130">
        <f>S116*H116</f>
        <v>194.4</v>
      </c>
      <c r="U116" s="279"/>
      <c r="V116" s="279"/>
      <c r="W116" s="279"/>
      <c r="X116" s="279"/>
      <c r="Y116" s="279"/>
      <c r="Z116" s="279"/>
      <c r="AA116" s="279"/>
      <c r="AB116" s="279"/>
      <c r="AC116" s="279"/>
      <c r="AD116" s="279"/>
      <c r="AE116" s="279"/>
      <c r="AR116" s="131" t="s">
        <v>121</v>
      </c>
      <c r="AT116" s="131" t="s">
        <v>120</v>
      </c>
      <c r="AU116" s="131" t="s">
        <v>70</v>
      </c>
      <c r="AY116" s="15" t="s">
        <v>119</v>
      </c>
      <c r="BE116" s="132">
        <f>IF(N116="základní",J116,0)</f>
        <v>0</v>
      </c>
      <c r="BF116" s="132">
        <f>IF(N116="snížená",J116,0)</f>
        <v>0</v>
      </c>
      <c r="BG116" s="132">
        <f>IF(N116="zákl. přenesená",J116,0)</f>
        <v>0</v>
      </c>
      <c r="BH116" s="132">
        <f>IF(N116="sníž. přenesená",J116,0)</f>
        <v>0</v>
      </c>
      <c r="BI116" s="132">
        <f>IF(N116="nulová",J116,0)</f>
        <v>0</v>
      </c>
      <c r="BJ116" s="15" t="s">
        <v>68</v>
      </c>
      <c r="BK116" s="132">
        <f>ROUND(I116*H116,2)</f>
        <v>0</v>
      </c>
      <c r="BL116" s="15" t="s">
        <v>121</v>
      </c>
      <c r="BM116" s="131" t="s">
        <v>460</v>
      </c>
    </row>
    <row r="117" spans="1:128" s="2" customFormat="1" x14ac:dyDescent="0.2">
      <c r="A117" s="279"/>
      <c r="B117" s="28"/>
      <c r="C117" s="279"/>
      <c r="D117" s="133" t="s">
        <v>122</v>
      </c>
      <c r="E117" s="279"/>
      <c r="F117" s="134" t="s">
        <v>461</v>
      </c>
      <c r="G117" s="279"/>
      <c r="H117" s="279"/>
      <c r="I117" s="279"/>
      <c r="J117" s="279"/>
      <c r="K117" s="279"/>
      <c r="L117" s="28"/>
      <c r="M117" s="135"/>
      <c r="N117" s="170"/>
      <c r="O117" s="171"/>
      <c r="P117" s="171"/>
      <c r="Q117" s="171"/>
      <c r="R117" s="171"/>
      <c r="S117" s="171"/>
      <c r="T117" s="49"/>
      <c r="U117" s="279"/>
      <c r="V117" s="279"/>
      <c r="W117" s="279"/>
      <c r="X117" s="279"/>
      <c r="Y117" s="279"/>
      <c r="Z117" s="279"/>
      <c r="AA117" s="279"/>
      <c r="AB117" s="279"/>
      <c r="AC117" s="279"/>
      <c r="AD117" s="279"/>
      <c r="AE117" s="279"/>
      <c r="AT117" s="15" t="s">
        <v>122</v>
      </c>
      <c r="AU117" s="15" t="s">
        <v>70</v>
      </c>
    </row>
    <row r="118" spans="1:128" s="11" customFormat="1" x14ac:dyDescent="0.2">
      <c r="B118" s="137"/>
      <c r="D118" s="138" t="s">
        <v>123</v>
      </c>
      <c r="E118" s="139" t="s">
        <v>3</v>
      </c>
      <c r="F118" s="140" t="s">
        <v>467</v>
      </c>
      <c r="H118" s="139" t="s">
        <v>3</v>
      </c>
      <c r="L118" s="137"/>
      <c r="M118" s="141"/>
      <c r="N118" s="172"/>
      <c r="O118" s="172"/>
      <c r="P118" s="172"/>
      <c r="Q118" s="172"/>
      <c r="R118" s="172"/>
      <c r="S118" s="172"/>
      <c r="T118" s="143"/>
      <c r="AT118" s="139" t="s">
        <v>123</v>
      </c>
      <c r="AU118" s="139" t="s">
        <v>70</v>
      </c>
      <c r="AV118" s="11" t="s">
        <v>68</v>
      </c>
      <c r="AW118" s="11" t="s">
        <v>26</v>
      </c>
      <c r="AX118" s="11" t="s">
        <v>64</v>
      </c>
      <c r="AY118" s="139" t="s">
        <v>119</v>
      </c>
    </row>
    <row r="119" spans="1:128" s="212" customFormat="1" ht="24.2" customHeight="1" x14ac:dyDescent="0.2">
      <c r="A119" s="200"/>
      <c r="B119" s="201"/>
      <c r="C119" s="202" t="s">
        <v>462</v>
      </c>
      <c r="D119" s="202" t="s">
        <v>120</v>
      </c>
      <c r="E119" s="203" t="s">
        <v>472</v>
      </c>
      <c r="F119" s="175" t="s">
        <v>471</v>
      </c>
      <c r="G119" s="204" t="s">
        <v>145</v>
      </c>
      <c r="H119" s="205">
        <v>185</v>
      </c>
      <c r="I119" s="206"/>
      <c r="J119" s="206">
        <f>ROUND(I119*H119,2)</f>
        <v>0</v>
      </c>
      <c r="K119" s="175" t="s">
        <v>459</v>
      </c>
      <c r="L119" s="207"/>
      <c r="M119" s="208" t="s">
        <v>3</v>
      </c>
      <c r="N119" s="393" t="s">
        <v>35</v>
      </c>
      <c r="O119" s="394">
        <v>0.96299999999999997</v>
      </c>
      <c r="P119" s="394">
        <f>O119*H119</f>
        <v>178.155</v>
      </c>
      <c r="Q119" s="394">
        <v>0</v>
      </c>
      <c r="R119" s="394">
        <f>Q119*H119</f>
        <v>0</v>
      </c>
      <c r="S119" s="394">
        <v>0.45</v>
      </c>
      <c r="T119" s="211">
        <f>S119*H119</f>
        <v>83.25</v>
      </c>
      <c r="U119" s="200"/>
      <c r="V119" s="200"/>
      <c r="W119" s="200"/>
      <c r="X119" s="200"/>
      <c r="Y119" s="200"/>
      <c r="Z119" s="200"/>
      <c r="AA119" s="200"/>
      <c r="AB119" s="200"/>
      <c r="AC119" s="200"/>
      <c r="AD119" s="200"/>
      <c r="AE119" s="200"/>
      <c r="AR119" s="213" t="s">
        <v>121</v>
      </c>
      <c r="AT119" s="213" t="s">
        <v>120</v>
      </c>
      <c r="AU119" s="213" t="s">
        <v>70</v>
      </c>
      <c r="AY119" s="214" t="s">
        <v>119</v>
      </c>
      <c r="BE119" s="215">
        <f>IF(N119="základní",J119,0)</f>
        <v>0</v>
      </c>
      <c r="BF119" s="215">
        <f>IF(N119="snížená",J119,0)</f>
        <v>0</v>
      </c>
      <c r="BG119" s="215">
        <f>IF(N119="zákl. přenesená",J119,0)</f>
        <v>0</v>
      </c>
      <c r="BH119" s="215">
        <f>IF(N119="sníž. přenesená",J119,0)</f>
        <v>0</v>
      </c>
      <c r="BI119" s="215">
        <f>IF(N119="nulová",J119,0)</f>
        <v>0</v>
      </c>
      <c r="BJ119" s="214" t="s">
        <v>68</v>
      </c>
      <c r="BK119" s="215">
        <f>ROUND(I119*H119,2)</f>
        <v>0</v>
      </c>
      <c r="BL119" s="214" t="s">
        <v>121</v>
      </c>
      <c r="BM119" s="213" t="s">
        <v>463</v>
      </c>
    </row>
    <row r="120" spans="1:128" s="212" customFormat="1" x14ac:dyDescent="0.2">
      <c r="A120" s="200"/>
      <c r="B120" s="207"/>
      <c r="C120" s="200"/>
      <c r="D120" s="395" t="s">
        <v>122</v>
      </c>
      <c r="E120" s="200"/>
      <c r="F120" s="396" t="s">
        <v>464</v>
      </c>
      <c r="G120" s="200"/>
      <c r="H120" s="200"/>
      <c r="I120" s="200"/>
      <c r="J120" s="200"/>
      <c r="K120" s="200"/>
      <c r="L120" s="207"/>
      <c r="M120" s="397"/>
      <c r="N120" s="398"/>
      <c r="O120" s="399"/>
      <c r="P120" s="399"/>
      <c r="Q120" s="399"/>
      <c r="R120" s="399"/>
      <c r="S120" s="399"/>
      <c r="T120" s="400"/>
      <c r="U120" s="200"/>
      <c r="V120" s="200"/>
      <c r="W120" s="200"/>
      <c r="X120" s="200"/>
      <c r="Y120" s="200"/>
      <c r="Z120" s="200"/>
      <c r="AA120" s="200"/>
      <c r="AB120" s="200"/>
      <c r="AC120" s="200"/>
      <c r="AD120" s="200"/>
      <c r="AE120" s="200"/>
      <c r="AT120" s="214" t="s">
        <v>122</v>
      </c>
      <c r="AU120" s="214" t="s">
        <v>70</v>
      </c>
    </row>
    <row r="121" spans="1:128" s="11" customFormat="1" x14ac:dyDescent="0.2">
      <c r="B121" s="137"/>
      <c r="D121" s="138" t="s">
        <v>123</v>
      </c>
      <c r="E121" s="139" t="s">
        <v>3</v>
      </c>
      <c r="F121" s="140" t="s">
        <v>473</v>
      </c>
      <c r="H121" s="139" t="s">
        <v>3</v>
      </c>
      <c r="L121" s="137"/>
      <c r="M121" s="141"/>
      <c r="N121" s="172"/>
      <c r="O121" s="172"/>
      <c r="P121" s="172"/>
      <c r="Q121" s="172"/>
      <c r="R121" s="172"/>
      <c r="S121" s="172"/>
      <c r="T121" s="143"/>
      <c r="AT121" s="139" t="s">
        <v>123</v>
      </c>
      <c r="AU121" s="139" t="s">
        <v>70</v>
      </c>
      <c r="AV121" s="11" t="s">
        <v>68</v>
      </c>
      <c r="AW121" s="11" t="s">
        <v>26</v>
      </c>
      <c r="AX121" s="11" t="s">
        <v>64</v>
      </c>
      <c r="AY121" s="139" t="s">
        <v>119</v>
      </c>
    </row>
    <row r="122" spans="1:128" s="189" customFormat="1" ht="38.25" customHeight="1" x14ac:dyDescent="0.2">
      <c r="A122" s="176"/>
      <c r="B122" s="190"/>
      <c r="C122" s="192"/>
      <c r="D122" s="193" t="s">
        <v>120</v>
      </c>
      <c r="E122" s="194" t="s">
        <v>469</v>
      </c>
      <c r="F122" s="194" t="s">
        <v>468</v>
      </c>
      <c r="G122" s="204" t="s">
        <v>145</v>
      </c>
      <c r="H122" s="196">
        <v>432</v>
      </c>
      <c r="I122" s="197"/>
      <c r="J122" s="197">
        <f>ROUND(I122*H122,2)</f>
        <v>0</v>
      </c>
      <c r="K122" s="198" t="s">
        <v>459</v>
      </c>
      <c r="L122" s="177"/>
      <c r="M122" s="178"/>
      <c r="N122" s="179" t="s">
        <v>35</v>
      </c>
      <c r="O122" s="180">
        <v>0.05</v>
      </c>
      <c r="P122" s="180">
        <f>O122*H122</f>
        <v>21.6</v>
      </c>
      <c r="Q122" s="180">
        <v>0</v>
      </c>
      <c r="R122" s="180">
        <f>Q122*H122</f>
        <v>0</v>
      </c>
      <c r="S122" s="180">
        <v>0</v>
      </c>
      <c r="T122" s="181">
        <f>S122*H122</f>
        <v>0</v>
      </c>
      <c r="U122" s="182"/>
      <c r="V122" s="183"/>
      <c r="W122" s="183"/>
      <c r="X122" s="183"/>
      <c r="Y122" s="183"/>
      <c r="Z122" s="183"/>
      <c r="AA122" s="183"/>
      <c r="AB122" s="183"/>
      <c r="AC122" s="183"/>
      <c r="AD122" s="183"/>
      <c r="AE122" s="184"/>
      <c r="AF122" s="184"/>
      <c r="AG122" s="184"/>
      <c r="AH122" s="184"/>
      <c r="AI122" s="184"/>
      <c r="AJ122" s="184"/>
      <c r="AK122" s="184"/>
      <c r="AL122" s="184"/>
      <c r="AM122" s="184"/>
      <c r="AN122" s="184"/>
      <c r="AO122" s="184"/>
      <c r="AP122" s="184"/>
      <c r="AQ122" s="185" t="s">
        <v>121</v>
      </c>
      <c r="AR122" s="183"/>
      <c r="AS122" s="185" t="s">
        <v>120</v>
      </c>
      <c r="AT122" s="185" t="s">
        <v>68</v>
      </c>
      <c r="AU122" s="183"/>
      <c r="AV122" s="183"/>
      <c r="AW122" s="183"/>
      <c r="AX122" s="186" t="s">
        <v>119</v>
      </c>
      <c r="AY122" s="183"/>
      <c r="AZ122" s="183"/>
      <c r="BA122" s="183"/>
      <c r="BB122" s="183"/>
      <c r="BC122" s="183"/>
      <c r="BD122" s="187">
        <f>IF(N122="základní",J122,0)</f>
        <v>0</v>
      </c>
      <c r="BE122" s="187">
        <f>IF(N122="snížená",J122,0)</f>
        <v>0</v>
      </c>
      <c r="BF122" s="187">
        <f>IF(N122="zákl. přenesená",J122,0)</f>
        <v>0</v>
      </c>
      <c r="BG122" s="187">
        <f>IF(N122="sníž. přenesená",J122,0)</f>
        <v>0</v>
      </c>
      <c r="BH122" s="187">
        <f>IF(N122="nulová",J122,0)</f>
        <v>0</v>
      </c>
      <c r="BI122" s="186" t="s">
        <v>68</v>
      </c>
      <c r="BJ122" s="187">
        <f>ROUND(I122*H122,2)</f>
        <v>0</v>
      </c>
      <c r="BK122" s="186" t="s">
        <v>121</v>
      </c>
      <c r="BL122" s="185" t="s">
        <v>242</v>
      </c>
      <c r="BM122" s="184"/>
      <c r="BN122" s="184"/>
      <c r="BO122" s="184"/>
      <c r="BP122" s="184"/>
      <c r="BQ122" s="184"/>
      <c r="BR122" s="184"/>
      <c r="BS122" s="184"/>
      <c r="BT122" s="184"/>
      <c r="BU122" s="184"/>
      <c r="BV122" s="184"/>
      <c r="BW122" s="184"/>
      <c r="BX122" s="184"/>
      <c r="BY122" s="184"/>
      <c r="BZ122" s="184"/>
      <c r="CA122" s="184"/>
      <c r="CB122" s="184"/>
      <c r="CC122" s="184"/>
      <c r="CD122" s="184"/>
      <c r="CE122" s="184"/>
      <c r="CF122" s="184"/>
      <c r="CG122" s="184"/>
      <c r="CH122" s="184"/>
      <c r="CI122" s="184"/>
      <c r="CJ122" s="184"/>
      <c r="CK122" s="184"/>
      <c r="CL122" s="184"/>
      <c r="CM122" s="184"/>
      <c r="CN122" s="184"/>
      <c r="CO122" s="184"/>
      <c r="CP122" s="184"/>
      <c r="CQ122" s="184"/>
      <c r="CR122" s="184"/>
      <c r="CS122" s="184"/>
      <c r="CT122" s="184"/>
      <c r="CU122" s="184"/>
      <c r="CV122" s="184"/>
      <c r="CW122" s="184"/>
      <c r="CX122" s="184"/>
      <c r="CY122" s="184"/>
      <c r="CZ122" s="184"/>
      <c r="DA122" s="184"/>
      <c r="DB122" s="184"/>
      <c r="DC122" s="184"/>
      <c r="DD122" s="184"/>
      <c r="DE122" s="184"/>
      <c r="DF122" s="184"/>
      <c r="DG122" s="184"/>
      <c r="DH122" s="184"/>
      <c r="DI122" s="184"/>
      <c r="DJ122" s="184"/>
      <c r="DK122" s="184"/>
      <c r="DL122" s="184"/>
      <c r="DM122" s="184"/>
      <c r="DN122" s="184"/>
      <c r="DO122" s="184"/>
      <c r="DP122" s="184"/>
      <c r="DQ122" s="184"/>
      <c r="DR122" s="184"/>
      <c r="DS122" s="184"/>
      <c r="DT122" s="184"/>
      <c r="DU122" s="184"/>
      <c r="DV122" s="184"/>
      <c r="DW122" s="184"/>
      <c r="DX122" s="188"/>
    </row>
    <row r="123" spans="1:128" s="11" customFormat="1" x14ac:dyDescent="0.2">
      <c r="B123" s="137"/>
      <c r="D123" s="138" t="s">
        <v>123</v>
      </c>
      <c r="E123" s="139" t="s">
        <v>3</v>
      </c>
      <c r="F123" s="140" t="s">
        <v>470</v>
      </c>
      <c r="H123" s="139" t="s">
        <v>3</v>
      </c>
      <c r="K123" s="258"/>
      <c r="L123" s="137"/>
      <c r="M123" s="141"/>
      <c r="N123" s="142"/>
      <c r="O123" s="142"/>
      <c r="P123" s="142"/>
      <c r="Q123" s="142"/>
      <c r="R123" s="142"/>
      <c r="S123" s="142"/>
      <c r="T123" s="143"/>
      <c r="AS123" s="139" t="s">
        <v>123</v>
      </c>
      <c r="AT123" s="139" t="s">
        <v>68</v>
      </c>
      <c r="AU123" s="11" t="s">
        <v>68</v>
      </c>
      <c r="AV123" s="11" t="s">
        <v>26</v>
      </c>
      <c r="AW123" s="11" t="s">
        <v>64</v>
      </c>
      <c r="AX123" s="139" t="s">
        <v>119</v>
      </c>
    </row>
    <row r="124" spans="1:128" s="189" customFormat="1" ht="30.75" customHeight="1" x14ac:dyDescent="0.2">
      <c r="A124" s="176"/>
      <c r="B124" s="190"/>
      <c r="C124" s="192"/>
      <c r="D124" s="193" t="s">
        <v>120</v>
      </c>
      <c r="E124" s="194" t="s">
        <v>475</v>
      </c>
      <c r="F124" s="194" t="s">
        <v>474</v>
      </c>
      <c r="G124" s="204" t="s">
        <v>145</v>
      </c>
      <c r="H124" s="196">
        <v>185</v>
      </c>
      <c r="I124" s="197"/>
      <c r="J124" s="197">
        <f>ROUND(I124*H124,2)</f>
        <v>0</v>
      </c>
      <c r="K124" s="198" t="s">
        <v>459</v>
      </c>
      <c r="L124" s="177"/>
      <c r="M124" s="178"/>
      <c r="N124" s="179" t="s">
        <v>35</v>
      </c>
      <c r="O124" s="180">
        <v>0.05</v>
      </c>
      <c r="P124" s="180">
        <f>O124*H124</f>
        <v>9.25</v>
      </c>
      <c r="Q124" s="180">
        <v>0</v>
      </c>
      <c r="R124" s="180">
        <f>Q124*H124</f>
        <v>0</v>
      </c>
      <c r="S124" s="180">
        <v>0</v>
      </c>
      <c r="T124" s="181">
        <f>S124*H124</f>
        <v>0</v>
      </c>
      <c r="U124" s="182"/>
      <c r="V124" s="183"/>
      <c r="W124" s="183"/>
      <c r="X124" s="183"/>
      <c r="Y124" s="183"/>
      <c r="Z124" s="183"/>
      <c r="AA124" s="183"/>
      <c r="AB124" s="183"/>
      <c r="AC124" s="183"/>
      <c r="AD124" s="183"/>
      <c r="AE124" s="184"/>
      <c r="AF124" s="184"/>
      <c r="AG124" s="184"/>
      <c r="AH124" s="184"/>
      <c r="AI124" s="184"/>
      <c r="AJ124" s="184"/>
      <c r="AK124" s="184"/>
      <c r="AL124" s="184"/>
      <c r="AM124" s="184"/>
      <c r="AN124" s="184"/>
      <c r="AO124" s="184"/>
      <c r="AP124" s="184"/>
      <c r="AQ124" s="185" t="s">
        <v>121</v>
      </c>
      <c r="AR124" s="183"/>
      <c r="AS124" s="185" t="s">
        <v>120</v>
      </c>
      <c r="AT124" s="185" t="s">
        <v>68</v>
      </c>
      <c r="AU124" s="183"/>
      <c r="AV124" s="183"/>
      <c r="AW124" s="183"/>
      <c r="AX124" s="186" t="s">
        <v>119</v>
      </c>
      <c r="AY124" s="183"/>
      <c r="AZ124" s="183"/>
      <c r="BA124" s="183"/>
      <c r="BB124" s="183"/>
      <c r="BC124" s="183"/>
      <c r="BD124" s="187">
        <f>IF(N124="základní",J124,0)</f>
        <v>0</v>
      </c>
      <c r="BE124" s="187">
        <f>IF(N124="snížená",J124,0)</f>
        <v>0</v>
      </c>
      <c r="BF124" s="187">
        <f>IF(N124="zákl. přenesená",J124,0)</f>
        <v>0</v>
      </c>
      <c r="BG124" s="187">
        <f>IF(N124="sníž. přenesená",J124,0)</f>
        <v>0</v>
      </c>
      <c r="BH124" s="187">
        <f>IF(N124="nulová",J124,0)</f>
        <v>0</v>
      </c>
      <c r="BI124" s="186" t="s">
        <v>68</v>
      </c>
      <c r="BJ124" s="187">
        <f>ROUND(I124*H124,2)</f>
        <v>0</v>
      </c>
      <c r="BK124" s="186" t="s">
        <v>121</v>
      </c>
      <c r="BL124" s="185" t="s">
        <v>242</v>
      </c>
      <c r="BM124" s="184"/>
      <c r="BN124" s="184"/>
      <c r="BO124" s="184"/>
      <c r="BP124" s="184"/>
      <c r="BQ124" s="184"/>
      <c r="BR124" s="184"/>
      <c r="BS124" s="184"/>
      <c r="BT124" s="184"/>
      <c r="BU124" s="184"/>
      <c r="BV124" s="184"/>
      <c r="BW124" s="184"/>
      <c r="BX124" s="184"/>
      <c r="BY124" s="184"/>
      <c r="BZ124" s="184"/>
      <c r="CA124" s="184"/>
      <c r="CB124" s="184"/>
      <c r="CC124" s="184"/>
      <c r="CD124" s="184"/>
      <c r="CE124" s="184"/>
      <c r="CF124" s="184"/>
      <c r="CG124" s="184"/>
      <c r="CH124" s="184"/>
      <c r="CI124" s="184"/>
      <c r="CJ124" s="184"/>
      <c r="CK124" s="184"/>
      <c r="CL124" s="184"/>
      <c r="CM124" s="184"/>
      <c r="CN124" s="184"/>
      <c r="CO124" s="184"/>
      <c r="CP124" s="184"/>
      <c r="CQ124" s="184"/>
      <c r="CR124" s="184"/>
      <c r="CS124" s="184"/>
      <c r="CT124" s="184"/>
      <c r="CU124" s="184"/>
      <c r="CV124" s="184"/>
      <c r="CW124" s="184"/>
      <c r="CX124" s="184"/>
      <c r="CY124" s="184"/>
      <c r="CZ124" s="184"/>
      <c r="DA124" s="184"/>
      <c r="DB124" s="184"/>
      <c r="DC124" s="184"/>
      <c r="DD124" s="184"/>
      <c r="DE124" s="184"/>
      <c r="DF124" s="184"/>
      <c r="DG124" s="184"/>
      <c r="DH124" s="184"/>
      <c r="DI124" s="184"/>
      <c r="DJ124" s="184"/>
      <c r="DK124" s="184"/>
      <c r="DL124" s="184"/>
      <c r="DM124" s="184"/>
      <c r="DN124" s="184"/>
      <c r="DO124" s="184"/>
      <c r="DP124" s="184"/>
      <c r="DQ124" s="184"/>
      <c r="DR124" s="184"/>
      <c r="DS124" s="184"/>
      <c r="DT124" s="184"/>
      <c r="DU124" s="184"/>
      <c r="DV124" s="184"/>
      <c r="DW124" s="184"/>
      <c r="DX124" s="188"/>
    </row>
    <row r="125" spans="1:128" s="11" customFormat="1" x14ac:dyDescent="0.2">
      <c r="B125" s="137"/>
      <c r="D125" s="138" t="s">
        <v>123</v>
      </c>
      <c r="E125" s="139" t="s">
        <v>3</v>
      </c>
      <c r="F125" s="140" t="s">
        <v>476</v>
      </c>
      <c r="H125" s="139" t="s">
        <v>3</v>
      </c>
      <c r="K125" s="258"/>
      <c r="L125" s="137"/>
      <c r="M125" s="141"/>
      <c r="N125" s="142"/>
      <c r="O125" s="142"/>
      <c r="P125" s="142"/>
      <c r="Q125" s="142"/>
      <c r="R125" s="142"/>
      <c r="S125" s="142"/>
      <c r="T125" s="143"/>
      <c r="AS125" s="139" t="s">
        <v>123</v>
      </c>
      <c r="AT125" s="139" t="s">
        <v>68</v>
      </c>
      <c r="AU125" s="11" t="s">
        <v>68</v>
      </c>
      <c r="AV125" s="11" t="s">
        <v>26</v>
      </c>
      <c r="AW125" s="11" t="s">
        <v>64</v>
      </c>
      <c r="AX125" s="139" t="s">
        <v>119</v>
      </c>
    </row>
    <row r="126" spans="1:128" s="2" customFormat="1" ht="16.5" customHeight="1" x14ac:dyDescent="0.2">
      <c r="A126" s="279"/>
      <c r="B126" s="120"/>
      <c r="C126" s="121"/>
      <c r="D126" s="121" t="s">
        <v>120</v>
      </c>
      <c r="E126" s="122" t="s">
        <v>482</v>
      </c>
      <c r="F126" s="123" t="s">
        <v>483</v>
      </c>
      <c r="G126" s="124" t="s">
        <v>329</v>
      </c>
      <c r="H126" s="125">
        <v>103</v>
      </c>
      <c r="I126" s="126"/>
      <c r="J126" s="126">
        <f>ROUND(I126*H126,2)</f>
        <v>0</v>
      </c>
      <c r="K126" s="123" t="s">
        <v>459</v>
      </c>
      <c r="L126" s="28"/>
      <c r="M126" s="127" t="s">
        <v>3</v>
      </c>
      <c r="N126" s="173" t="s">
        <v>35</v>
      </c>
      <c r="O126" s="174">
        <v>0.61599999999999999</v>
      </c>
      <c r="P126" s="174">
        <f>O126*H126</f>
        <v>63.448</v>
      </c>
      <c r="Q126" s="174">
        <v>0</v>
      </c>
      <c r="R126" s="174">
        <f>Q126*H126</f>
        <v>0</v>
      </c>
      <c r="S126" s="174">
        <v>1.6E-2</v>
      </c>
      <c r="T126" s="130">
        <f>S126*H126</f>
        <v>1.6480000000000001</v>
      </c>
      <c r="U126" s="279"/>
      <c r="V126" s="279"/>
      <c r="W126" s="279"/>
      <c r="X126" s="279"/>
      <c r="Y126" s="279"/>
      <c r="Z126" s="279"/>
      <c r="AA126" s="279"/>
      <c r="AB126" s="279"/>
      <c r="AC126" s="279"/>
      <c r="AD126" s="279"/>
      <c r="AE126" s="279"/>
      <c r="AR126" s="131" t="s">
        <v>484</v>
      </c>
      <c r="AT126" s="131" t="s">
        <v>120</v>
      </c>
      <c r="AU126" s="131" t="s">
        <v>70</v>
      </c>
      <c r="AY126" s="15" t="s">
        <v>119</v>
      </c>
      <c r="BE126" s="132">
        <f>IF(N126="základní",J126,0)</f>
        <v>0</v>
      </c>
      <c r="BF126" s="132">
        <f>IF(N126="snížená",J126,0)</f>
        <v>0</v>
      </c>
      <c r="BG126" s="132">
        <f>IF(N126="zákl. přenesená",J126,0)</f>
        <v>0</v>
      </c>
      <c r="BH126" s="132">
        <f>IF(N126="sníž. přenesená",J126,0)</f>
        <v>0</v>
      </c>
      <c r="BI126" s="132">
        <f>IF(N126="nulová",J126,0)</f>
        <v>0</v>
      </c>
      <c r="BJ126" s="15" t="s">
        <v>68</v>
      </c>
      <c r="BK126" s="132">
        <f>ROUND(I126*H126,2)</f>
        <v>0</v>
      </c>
      <c r="BL126" s="15" t="s">
        <v>484</v>
      </c>
      <c r="BM126" s="131" t="s">
        <v>485</v>
      </c>
    </row>
    <row r="127" spans="1:128" s="2" customFormat="1" x14ac:dyDescent="0.2">
      <c r="A127" s="279"/>
      <c r="B127" s="28"/>
      <c r="C127" s="279"/>
      <c r="D127" s="133" t="s">
        <v>122</v>
      </c>
      <c r="E127" s="279"/>
      <c r="F127" s="134" t="s">
        <v>486</v>
      </c>
      <c r="G127" s="279"/>
      <c r="H127" s="279"/>
      <c r="I127" s="279"/>
      <c r="J127" s="279"/>
      <c r="K127" s="279"/>
      <c r="L127" s="28"/>
      <c r="M127" s="135"/>
      <c r="N127" s="170"/>
      <c r="O127" s="171"/>
      <c r="P127" s="171"/>
      <c r="Q127" s="171"/>
      <c r="R127" s="171"/>
      <c r="S127" s="171"/>
      <c r="T127" s="49"/>
      <c r="U127" s="279"/>
      <c r="V127" s="279"/>
      <c r="W127" s="279"/>
      <c r="X127" s="279"/>
      <c r="Y127" s="279"/>
      <c r="Z127" s="279"/>
      <c r="AA127" s="279"/>
      <c r="AB127" s="279"/>
      <c r="AC127" s="279"/>
      <c r="AD127" s="279"/>
      <c r="AE127" s="279"/>
      <c r="AT127" s="15" t="s">
        <v>122</v>
      </c>
      <c r="AU127" s="15" t="s">
        <v>70</v>
      </c>
    </row>
    <row r="128" spans="1:128" s="11" customFormat="1" x14ac:dyDescent="0.2">
      <c r="B128" s="137"/>
      <c r="D128" s="138" t="s">
        <v>123</v>
      </c>
      <c r="E128" s="139" t="s">
        <v>3</v>
      </c>
      <c r="F128" s="140" t="s">
        <v>487</v>
      </c>
      <c r="H128" s="139" t="s">
        <v>3</v>
      </c>
      <c r="L128" s="137"/>
      <c r="M128" s="141"/>
      <c r="N128" s="172"/>
      <c r="O128" s="172"/>
      <c r="P128" s="172"/>
      <c r="Q128" s="172"/>
      <c r="R128" s="172"/>
      <c r="S128" s="172"/>
      <c r="T128" s="143"/>
      <c r="AT128" s="139" t="s">
        <v>123</v>
      </c>
      <c r="AU128" s="139" t="s">
        <v>70</v>
      </c>
      <c r="AV128" s="11" t="s">
        <v>68</v>
      </c>
      <c r="AW128" s="11" t="s">
        <v>26</v>
      </c>
      <c r="AX128" s="11" t="s">
        <v>64</v>
      </c>
      <c r="AY128" s="139" t="s">
        <v>119</v>
      </c>
    </row>
    <row r="129" spans="1:128" s="2" customFormat="1" ht="16.5" customHeight="1" x14ac:dyDescent="0.2">
      <c r="A129" s="279"/>
      <c r="B129" s="120"/>
      <c r="C129" s="121"/>
      <c r="D129" s="121" t="s">
        <v>120</v>
      </c>
      <c r="E129" s="122" t="s">
        <v>517</v>
      </c>
      <c r="F129" s="123" t="s">
        <v>518</v>
      </c>
      <c r="G129" s="124" t="s">
        <v>329</v>
      </c>
      <c r="H129" s="125">
        <v>4.9000000000000004</v>
      </c>
      <c r="I129" s="126"/>
      <c r="J129" s="126">
        <f>ROUND(I129*H129,2)</f>
        <v>0</v>
      </c>
      <c r="K129" s="123" t="s">
        <v>459</v>
      </c>
      <c r="L129" s="28"/>
      <c r="M129" s="127" t="s">
        <v>3</v>
      </c>
      <c r="N129" s="173" t="s">
        <v>35</v>
      </c>
      <c r="O129" s="174">
        <v>0.61599999999999999</v>
      </c>
      <c r="P129" s="174">
        <f>O129*H129</f>
        <v>3.0184000000000002</v>
      </c>
      <c r="Q129" s="174">
        <v>0</v>
      </c>
      <c r="R129" s="174">
        <f>Q129*H129</f>
        <v>0</v>
      </c>
      <c r="S129" s="174">
        <v>1.6E-2</v>
      </c>
      <c r="T129" s="130">
        <f>S129*H129</f>
        <v>7.8400000000000011E-2</v>
      </c>
      <c r="U129" s="279"/>
      <c r="V129" s="279"/>
      <c r="W129" s="279"/>
      <c r="X129" s="279"/>
      <c r="Y129" s="279"/>
      <c r="Z129" s="279"/>
      <c r="AA129" s="279"/>
      <c r="AB129" s="279"/>
      <c r="AC129" s="279"/>
      <c r="AD129" s="279"/>
      <c r="AE129" s="279"/>
      <c r="AR129" s="131" t="s">
        <v>484</v>
      </c>
      <c r="AT129" s="131" t="s">
        <v>120</v>
      </c>
      <c r="AU129" s="131" t="s">
        <v>70</v>
      </c>
      <c r="AY129" s="15" t="s">
        <v>119</v>
      </c>
      <c r="BE129" s="132">
        <f>IF(N129="základní",J129,0)</f>
        <v>0</v>
      </c>
      <c r="BF129" s="132">
        <f>IF(N129="snížená",J129,0)</f>
        <v>0</v>
      </c>
      <c r="BG129" s="132">
        <f>IF(N129="zákl. přenesená",J129,0)</f>
        <v>0</v>
      </c>
      <c r="BH129" s="132">
        <f>IF(N129="sníž. přenesená",J129,0)</f>
        <v>0</v>
      </c>
      <c r="BI129" s="132">
        <f>IF(N129="nulová",J129,0)</f>
        <v>0</v>
      </c>
      <c r="BJ129" s="15" t="s">
        <v>68</v>
      </c>
      <c r="BK129" s="132">
        <f>ROUND(I129*H129,2)</f>
        <v>0</v>
      </c>
      <c r="BL129" s="15" t="s">
        <v>484</v>
      </c>
      <c r="BM129" s="131" t="s">
        <v>485</v>
      </c>
    </row>
    <row r="130" spans="1:128" s="11" customFormat="1" x14ac:dyDescent="0.2">
      <c r="B130" s="137"/>
      <c r="D130" s="138" t="s">
        <v>123</v>
      </c>
      <c r="E130" s="139" t="s">
        <v>3</v>
      </c>
      <c r="F130" s="140" t="s">
        <v>522</v>
      </c>
      <c r="H130" s="139" t="s">
        <v>3</v>
      </c>
      <c r="L130" s="137"/>
      <c r="M130" s="141"/>
      <c r="N130" s="172"/>
      <c r="O130" s="172"/>
      <c r="P130" s="172"/>
      <c r="Q130" s="172"/>
      <c r="R130" s="172"/>
      <c r="S130" s="172"/>
      <c r="T130" s="143"/>
      <c r="AT130" s="139" t="s">
        <v>123</v>
      </c>
      <c r="AU130" s="139" t="s">
        <v>70</v>
      </c>
      <c r="AV130" s="11" t="s">
        <v>68</v>
      </c>
      <c r="AW130" s="11" t="s">
        <v>26</v>
      </c>
      <c r="AX130" s="11" t="s">
        <v>64</v>
      </c>
      <c r="AY130" s="139" t="s">
        <v>119</v>
      </c>
    </row>
    <row r="131" spans="1:128" s="2" customFormat="1" ht="16.5" customHeight="1" x14ac:dyDescent="0.2">
      <c r="A131" s="279"/>
      <c r="B131" s="120"/>
      <c r="C131" s="121"/>
      <c r="D131" s="121" t="s">
        <v>120</v>
      </c>
      <c r="E131" s="122" t="s">
        <v>519</v>
      </c>
      <c r="F131" s="123" t="s">
        <v>520</v>
      </c>
      <c r="G131" s="124" t="s">
        <v>329</v>
      </c>
      <c r="H131" s="125">
        <v>4.9000000000000004</v>
      </c>
      <c r="I131" s="126"/>
      <c r="J131" s="126">
        <f>ROUND(I131*H131,2)</f>
        <v>0</v>
      </c>
      <c r="K131" s="123" t="s">
        <v>459</v>
      </c>
      <c r="L131" s="28"/>
      <c r="M131" s="127" t="s">
        <v>3</v>
      </c>
      <c r="N131" s="173" t="s">
        <v>35</v>
      </c>
      <c r="O131" s="174">
        <v>0.61599999999999999</v>
      </c>
      <c r="P131" s="174">
        <f>O131*H131</f>
        <v>3.0184000000000002</v>
      </c>
      <c r="Q131" s="174">
        <v>0</v>
      </c>
      <c r="R131" s="174">
        <f>Q131*H131</f>
        <v>0</v>
      </c>
      <c r="S131" s="174">
        <v>1.6E-2</v>
      </c>
      <c r="T131" s="130">
        <f>S131*H131</f>
        <v>7.8400000000000011E-2</v>
      </c>
      <c r="U131" s="279"/>
      <c r="V131" s="279"/>
      <c r="W131" s="279"/>
      <c r="X131" s="279"/>
      <c r="Y131" s="279"/>
      <c r="Z131" s="279"/>
      <c r="AA131" s="279"/>
      <c r="AB131" s="279"/>
      <c r="AC131" s="279"/>
      <c r="AD131" s="279"/>
      <c r="AE131" s="279"/>
      <c r="AR131" s="131" t="s">
        <v>484</v>
      </c>
      <c r="AT131" s="131" t="s">
        <v>120</v>
      </c>
      <c r="AU131" s="131" t="s">
        <v>70</v>
      </c>
      <c r="AY131" s="15" t="s">
        <v>119</v>
      </c>
      <c r="BE131" s="132">
        <f>IF(N131="základní",J131,0)</f>
        <v>0</v>
      </c>
      <c r="BF131" s="132">
        <f>IF(N131="snížená",J131,0)</f>
        <v>0</v>
      </c>
      <c r="BG131" s="132">
        <f>IF(N131="zákl. přenesená",J131,0)</f>
        <v>0</v>
      </c>
      <c r="BH131" s="132">
        <f>IF(N131="sníž. přenesená",J131,0)</f>
        <v>0</v>
      </c>
      <c r="BI131" s="132">
        <f>IF(N131="nulová",J131,0)</f>
        <v>0</v>
      </c>
      <c r="BJ131" s="15" t="s">
        <v>68</v>
      </c>
      <c r="BK131" s="132">
        <f>ROUND(I131*H131,2)</f>
        <v>0</v>
      </c>
      <c r="BL131" s="15" t="s">
        <v>484</v>
      </c>
      <c r="BM131" s="131" t="s">
        <v>485</v>
      </c>
    </row>
    <row r="132" spans="1:128" s="11" customFormat="1" x14ac:dyDescent="0.2">
      <c r="B132" s="137"/>
      <c r="D132" s="138" t="s">
        <v>123</v>
      </c>
      <c r="E132" s="139" t="s">
        <v>3</v>
      </c>
      <c r="F132" s="140" t="s">
        <v>521</v>
      </c>
      <c r="H132" s="139" t="s">
        <v>3</v>
      </c>
      <c r="L132" s="137"/>
      <c r="M132" s="141"/>
      <c r="N132" s="172"/>
      <c r="O132" s="172"/>
      <c r="P132" s="172"/>
      <c r="Q132" s="172"/>
      <c r="R132" s="172"/>
      <c r="S132" s="172"/>
      <c r="T132" s="143"/>
      <c r="AT132" s="139" t="s">
        <v>123</v>
      </c>
      <c r="AU132" s="139" t="s">
        <v>70</v>
      </c>
      <c r="AV132" s="11" t="s">
        <v>68</v>
      </c>
      <c r="AW132" s="11" t="s">
        <v>26</v>
      </c>
      <c r="AX132" s="11" t="s">
        <v>64</v>
      </c>
      <c r="AY132" s="139" t="s">
        <v>119</v>
      </c>
    </row>
    <row r="133" spans="1:128" s="212" customFormat="1" ht="24.2" customHeight="1" x14ac:dyDescent="0.2">
      <c r="A133" s="200"/>
      <c r="B133" s="201"/>
      <c r="C133" s="202"/>
      <c r="D133" s="202" t="s">
        <v>120</v>
      </c>
      <c r="E133" s="203" t="s">
        <v>477</v>
      </c>
      <c r="F133" s="175" t="s">
        <v>478</v>
      </c>
      <c r="G133" s="204" t="s">
        <v>329</v>
      </c>
      <c r="H133" s="205">
        <v>103</v>
      </c>
      <c r="I133" s="206"/>
      <c r="J133" s="206">
        <f>ROUND(I133*H133,2)</f>
        <v>0</v>
      </c>
      <c r="K133" s="175" t="s">
        <v>459</v>
      </c>
      <c r="L133" s="207"/>
      <c r="M133" s="208" t="s">
        <v>3</v>
      </c>
      <c r="N133" s="393" t="s">
        <v>35</v>
      </c>
      <c r="O133" s="394">
        <v>0.13300000000000001</v>
      </c>
      <c r="P133" s="394">
        <f>O133*H133</f>
        <v>13.699000000000002</v>
      </c>
      <c r="Q133" s="394">
        <v>0</v>
      </c>
      <c r="R133" s="394">
        <f>Q133*H133</f>
        <v>0</v>
      </c>
      <c r="S133" s="394">
        <v>0.20499999999999999</v>
      </c>
      <c r="T133" s="211">
        <f>S133*H133</f>
        <v>21.114999999999998</v>
      </c>
      <c r="U133" s="200"/>
      <c r="V133" s="200"/>
      <c r="W133" s="200"/>
      <c r="X133" s="200"/>
      <c r="Y133" s="200"/>
      <c r="Z133" s="200"/>
      <c r="AA133" s="200"/>
      <c r="AB133" s="200"/>
      <c r="AC133" s="200"/>
      <c r="AD133" s="200"/>
      <c r="AE133" s="200"/>
      <c r="AR133" s="213" t="s">
        <v>121</v>
      </c>
      <c r="AT133" s="213" t="s">
        <v>120</v>
      </c>
      <c r="AU133" s="213" t="s">
        <v>70</v>
      </c>
      <c r="AY133" s="214" t="s">
        <v>119</v>
      </c>
      <c r="BE133" s="215">
        <f>IF(N133="základní",J133,0)</f>
        <v>0</v>
      </c>
      <c r="BF133" s="215">
        <f>IF(N133="snížená",J133,0)</f>
        <v>0</v>
      </c>
      <c r="BG133" s="215">
        <f>IF(N133="zákl. přenesená",J133,0)</f>
        <v>0</v>
      </c>
      <c r="BH133" s="215">
        <f>IF(N133="sníž. přenesená",J133,0)</f>
        <v>0</v>
      </c>
      <c r="BI133" s="215">
        <f>IF(N133="nulová",J133,0)</f>
        <v>0</v>
      </c>
      <c r="BJ133" s="214" t="s">
        <v>68</v>
      </c>
      <c r="BK133" s="215">
        <f>ROUND(I133*H133,2)</f>
        <v>0</v>
      </c>
      <c r="BL133" s="214" t="s">
        <v>121</v>
      </c>
      <c r="BM133" s="213" t="s">
        <v>479</v>
      </c>
    </row>
    <row r="134" spans="1:128" s="212" customFormat="1" x14ac:dyDescent="0.2">
      <c r="A134" s="200"/>
      <c r="B134" s="207"/>
      <c r="C134" s="200"/>
      <c r="D134" s="395" t="s">
        <v>122</v>
      </c>
      <c r="E134" s="200"/>
      <c r="F134" s="396" t="s">
        <v>480</v>
      </c>
      <c r="G134" s="200"/>
      <c r="H134" s="200"/>
      <c r="I134" s="200"/>
      <c r="J134" s="200"/>
      <c r="K134" s="200"/>
      <c r="L134" s="207"/>
      <c r="M134" s="397"/>
      <c r="N134" s="398"/>
      <c r="O134" s="399"/>
      <c r="P134" s="399"/>
      <c r="Q134" s="399"/>
      <c r="R134" s="399"/>
      <c r="S134" s="399"/>
      <c r="T134" s="400"/>
      <c r="U134" s="200"/>
      <c r="V134" s="200"/>
      <c r="W134" s="200"/>
      <c r="X134" s="200"/>
      <c r="Y134" s="200"/>
      <c r="Z134" s="200"/>
      <c r="AA134" s="200"/>
      <c r="AB134" s="200"/>
      <c r="AC134" s="200"/>
      <c r="AD134" s="200"/>
      <c r="AE134" s="200"/>
      <c r="AT134" s="214" t="s">
        <v>122</v>
      </c>
      <c r="AU134" s="214" t="s">
        <v>70</v>
      </c>
    </row>
    <row r="135" spans="1:128" s="401" customFormat="1" x14ac:dyDescent="0.2">
      <c r="B135" s="402"/>
      <c r="D135" s="222" t="s">
        <v>123</v>
      </c>
      <c r="E135" s="403" t="s">
        <v>3</v>
      </c>
      <c r="F135" s="404" t="s">
        <v>481</v>
      </c>
      <c r="H135" s="403" t="s">
        <v>3</v>
      </c>
      <c r="L135" s="402"/>
      <c r="M135" s="405"/>
      <c r="N135" s="406"/>
      <c r="O135" s="406"/>
      <c r="P135" s="406"/>
      <c r="Q135" s="406"/>
      <c r="R135" s="406"/>
      <c r="S135" s="406"/>
      <c r="T135" s="407"/>
      <c r="AT135" s="403" t="s">
        <v>123</v>
      </c>
      <c r="AU135" s="403" t="s">
        <v>70</v>
      </c>
      <c r="AV135" s="401" t="s">
        <v>68</v>
      </c>
      <c r="AW135" s="401" t="s">
        <v>26</v>
      </c>
      <c r="AX135" s="401" t="s">
        <v>64</v>
      </c>
      <c r="AY135" s="403" t="s">
        <v>119</v>
      </c>
    </row>
    <row r="136" spans="1:128" s="189" customFormat="1" ht="24.2" customHeight="1" x14ac:dyDescent="0.2">
      <c r="A136" s="176"/>
      <c r="B136" s="190"/>
      <c r="C136" s="192"/>
      <c r="D136" s="193" t="s">
        <v>120</v>
      </c>
      <c r="E136" s="194" t="s">
        <v>490</v>
      </c>
      <c r="F136" s="194" t="s">
        <v>489</v>
      </c>
      <c r="G136" s="195" t="s">
        <v>329</v>
      </c>
      <c r="H136" s="196">
        <v>113</v>
      </c>
      <c r="I136" s="197"/>
      <c r="J136" s="197">
        <f>ROUND(I136*H136,2)</f>
        <v>0</v>
      </c>
      <c r="K136" s="198" t="s">
        <v>459</v>
      </c>
      <c r="L136" s="177"/>
      <c r="M136" s="178"/>
      <c r="N136" s="179" t="s">
        <v>35</v>
      </c>
      <c r="O136" s="180">
        <v>0.05</v>
      </c>
      <c r="P136" s="180">
        <f>O136*H136</f>
        <v>5.65</v>
      </c>
      <c r="Q136" s="180">
        <v>0</v>
      </c>
      <c r="R136" s="180">
        <f>Q136*H136</f>
        <v>0</v>
      </c>
      <c r="S136" s="180">
        <v>0</v>
      </c>
      <c r="T136" s="181">
        <f>S136*H136</f>
        <v>0</v>
      </c>
      <c r="U136" s="182"/>
      <c r="V136" s="183"/>
      <c r="W136" s="183"/>
      <c r="X136" s="183"/>
      <c r="Y136" s="183"/>
      <c r="Z136" s="183"/>
      <c r="AA136" s="183"/>
      <c r="AB136" s="183"/>
      <c r="AC136" s="183"/>
      <c r="AD136" s="183"/>
      <c r="AE136" s="184"/>
      <c r="AF136" s="184"/>
      <c r="AG136" s="184"/>
      <c r="AH136" s="184"/>
      <c r="AI136" s="184"/>
      <c r="AJ136" s="184"/>
      <c r="AK136" s="184"/>
      <c r="AL136" s="184"/>
      <c r="AM136" s="184"/>
      <c r="AN136" s="184"/>
      <c r="AO136" s="184"/>
      <c r="AP136" s="184"/>
      <c r="AQ136" s="185" t="s">
        <v>121</v>
      </c>
      <c r="AR136" s="183"/>
      <c r="AS136" s="185" t="s">
        <v>120</v>
      </c>
      <c r="AT136" s="185" t="s">
        <v>68</v>
      </c>
      <c r="AU136" s="183"/>
      <c r="AV136" s="183"/>
      <c r="AW136" s="183"/>
      <c r="AX136" s="186" t="s">
        <v>119</v>
      </c>
      <c r="AY136" s="183"/>
      <c r="AZ136" s="183"/>
      <c r="BA136" s="183"/>
      <c r="BB136" s="183"/>
      <c r="BC136" s="183"/>
      <c r="BD136" s="187">
        <f>IF(N136="základní",J136,0)</f>
        <v>0</v>
      </c>
      <c r="BE136" s="187">
        <f>IF(N136="snížená",J136,0)</f>
        <v>0</v>
      </c>
      <c r="BF136" s="187">
        <f>IF(N136="zákl. přenesená",J136,0)</f>
        <v>0</v>
      </c>
      <c r="BG136" s="187">
        <f>IF(N136="sníž. přenesená",J136,0)</f>
        <v>0</v>
      </c>
      <c r="BH136" s="187">
        <f>IF(N136="nulová",J136,0)</f>
        <v>0</v>
      </c>
      <c r="BI136" s="186" t="s">
        <v>68</v>
      </c>
      <c r="BJ136" s="187">
        <f>ROUND(I136*H136,2)</f>
        <v>0</v>
      </c>
      <c r="BK136" s="186" t="s">
        <v>121</v>
      </c>
      <c r="BL136" s="185" t="s">
        <v>242</v>
      </c>
      <c r="BM136" s="184"/>
      <c r="BN136" s="184"/>
      <c r="BO136" s="184"/>
      <c r="BP136" s="184"/>
      <c r="BQ136" s="184"/>
      <c r="BR136" s="184"/>
      <c r="BS136" s="184"/>
      <c r="BT136" s="184"/>
      <c r="BU136" s="184"/>
      <c r="BV136" s="184"/>
      <c r="BW136" s="184"/>
      <c r="BX136" s="184"/>
      <c r="BY136" s="184"/>
      <c r="BZ136" s="184"/>
      <c r="CA136" s="184"/>
      <c r="CB136" s="184"/>
      <c r="CC136" s="184"/>
      <c r="CD136" s="184"/>
      <c r="CE136" s="184"/>
      <c r="CF136" s="184"/>
      <c r="CG136" s="184"/>
      <c r="CH136" s="184"/>
      <c r="CI136" s="184"/>
      <c r="CJ136" s="184"/>
      <c r="CK136" s="184"/>
      <c r="CL136" s="184"/>
      <c r="CM136" s="184"/>
      <c r="CN136" s="184"/>
      <c r="CO136" s="184"/>
      <c r="CP136" s="184"/>
      <c r="CQ136" s="184"/>
      <c r="CR136" s="184"/>
      <c r="CS136" s="184"/>
      <c r="CT136" s="184"/>
      <c r="CU136" s="184"/>
      <c r="CV136" s="184"/>
      <c r="CW136" s="184"/>
      <c r="CX136" s="184"/>
      <c r="CY136" s="184"/>
      <c r="CZ136" s="184"/>
      <c r="DA136" s="184"/>
      <c r="DB136" s="184"/>
      <c r="DC136" s="184"/>
      <c r="DD136" s="184"/>
      <c r="DE136" s="184"/>
      <c r="DF136" s="184"/>
      <c r="DG136" s="184"/>
      <c r="DH136" s="184"/>
      <c r="DI136" s="184"/>
      <c r="DJ136" s="184"/>
      <c r="DK136" s="184"/>
      <c r="DL136" s="184"/>
      <c r="DM136" s="184"/>
      <c r="DN136" s="184"/>
      <c r="DO136" s="184"/>
      <c r="DP136" s="184"/>
      <c r="DQ136" s="184"/>
      <c r="DR136" s="184"/>
      <c r="DS136" s="184"/>
      <c r="DT136" s="184"/>
      <c r="DU136" s="184"/>
      <c r="DV136" s="184"/>
      <c r="DW136" s="184"/>
      <c r="DX136" s="188"/>
    </row>
    <row r="137" spans="1:128" s="11" customFormat="1" x14ac:dyDescent="0.2">
      <c r="B137" s="137"/>
      <c r="D137" s="138" t="s">
        <v>123</v>
      </c>
      <c r="E137" s="139" t="s">
        <v>3</v>
      </c>
      <c r="F137" s="140" t="s">
        <v>491</v>
      </c>
      <c r="H137" s="139" t="s">
        <v>3</v>
      </c>
      <c r="K137" s="258"/>
      <c r="L137" s="137"/>
      <c r="M137" s="141"/>
      <c r="N137" s="142"/>
      <c r="O137" s="142"/>
      <c r="P137" s="142"/>
      <c r="Q137" s="142"/>
      <c r="R137" s="142"/>
      <c r="S137" s="142"/>
      <c r="T137" s="143"/>
      <c r="AS137" s="139" t="s">
        <v>123</v>
      </c>
      <c r="AT137" s="139" t="s">
        <v>68</v>
      </c>
      <c r="AU137" s="11" t="s">
        <v>68</v>
      </c>
      <c r="AV137" s="11" t="s">
        <v>26</v>
      </c>
      <c r="AW137" s="11" t="s">
        <v>64</v>
      </c>
      <c r="AX137" s="139" t="s">
        <v>119</v>
      </c>
    </row>
    <row r="138" spans="1:128" s="189" customFormat="1" ht="24.2" customHeight="1" x14ac:dyDescent="0.2">
      <c r="A138" s="176"/>
      <c r="B138" s="190"/>
      <c r="C138" s="192"/>
      <c r="D138" s="193" t="s">
        <v>120</v>
      </c>
      <c r="E138" s="194" t="s">
        <v>492</v>
      </c>
      <c r="F138" s="194" t="s">
        <v>493</v>
      </c>
      <c r="G138" s="195" t="s">
        <v>126</v>
      </c>
      <c r="H138" s="196">
        <v>85</v>
      </c>
      <c r="I138" s="197"/>
      <c r="J138" s="197">
        <f>ROUND(I138*H138,2)</f>
        <v>0</v>
      </c>
      <c r="K138" s="198" t="s">
        <v>459</v>
      </c>
      <c r="L138" s="177"/>
      <c r="M138" s="178"/>
      <c r="N138" s="179" t="s">
        <v>35</v>
      </c>
      <c r="O138" s="180">
        <v>0.05</v>
      </c>
      <c r="P138" s="180">
        <f>O138*H138</f>
        <v>4.25</v>
      </c>
      <c r="Q138" s="180">
        <v>0</v>
      </c>
      <c r="R138" s="180">
        <f>Q138*H138</f>
        <v>0</v>
      </c>
      <c r="S138" s="180">
        <v>0</v>
      </c>
      <c r="T138" s="181">
        <f>S138*H138</f>
        <v>0</v>
      </c>
      <c r="U138" s="182"/>
      <c r="V138" s="183"/>
      <c r="W138" s="183"/>
      <c r="X138" s="183"/>
      <c r="Y138" s="183"/>
      <c r="Z138" s="183"/>
      <c r="AA138" s="183"/>
      <c r="AB138" s="183"/>
      <c r="AC138" s="183"/>
      <c r="AD138" s="183"/>
      <c r="AE138" s="184"/>
      <c r="AF138" s="184"/>
      <c r="AG138" s="184"/>
      <c r="AH138" s="184"/>
      <c r="AI138" s="184"/>
      <c r="AJ138" s="184"/>
      <c r="AK138" s="184"/>
      <c r="AL138" s="184"/>
      <c r="AM138" s="184"/>
      <c r="AN138" s="184"/>
      <c r="AO138" s="184"/>
      <c r="AP138" s="184"/>
      <c r="AQ138" s="185" t="s">
        <v>121</v>
      </c>
      <c r="AR138" s="183"/>
      <c r="AS138" s="185" t="s">
        <v>120</v>
      </c>
      <c r="AT138" s="185" t="s">
        <v>68</v>
      </c>
      <c r="AU138" s="183"/>
      <c r="AV138" s="183"/>
      <c r="AW138" s="183"/>
      <c r="AX138" s="186" t="s">
        <v>119</v>
      </c>
      <c r="AY138" s="183"/>
      <c r="AZ138" s="183"/>
      <c r="BA138" s="183"/>
      <c r="BB138" s="183"/>
      <c r="BC138" s="183"/>
      <c r="BD138" s="187">
        <f>IF(N138="základní",J138,0)</f>
        <v>0</v>
      </c>
      <c r="BE138" s="187">
        <f>IF(N138="snížená",J138,0)</f>
        <v>0</v>
      </c>
      <c r="BF138" s="187">
        <f>IF(N138="zákl. přenesená",J138,0)</f>
        <v>0</v>
      </c>
      <c r="BG138" s="187">
        <f>IF(N138="sníž. přenesená",J138,0)</f>
        <v>0</v>
      </c>
      <c r="BH138" s="187">
        <f>IF(N138="nulová",J138,0)</f>
        <v>0</v>
      </c>
      <c r="BI138" s="186" t="s">
        <v>68</v>
      </c>
      <c r="BJ138" s="187">
        <f>ROUND(I138*H138,2)</f>
        <v>0</v>
      </c>
      <c r="BK138" s="186" t="s">
        <v>121</v>
      </c>
      <c r="BL138" s="185" t="s">
        <v>242</v>
      </c>
      <c r="BM138" s="184"/>
      <c r="BN138" s="184"/>
      <c r="BO138" s="184"/>
      <c r="BP138" s="184"/>
      <c r="BQ138" s="184"/>
      <c r="BR138" s="184"/>
      <c r="BS138" s="184"/>
      <c r="BT138" s="184"/>
      <c r="BU138" s="184"/>
      <c r="BV138" s="184"/>
      <c r="BW138" s="184"/>
      <c r="BX138" s="184"/>
      <c r="BY138" s="184"/>
      <c r="BZ138" s="184"/>
      <c r="CA138" s="184"/>
      <c r="CB138" s="184"/>
      <c r="CC138" s="184"/>
      <c r="CD138" s="184"/>
      <c r="CE138" s="184"/>
      <c r="CF138" s="184"/>
      <c r="CG138" s="184"/>
      <c r="CH138" s="184"/>
      <c r="CI138" s="184"/>
      <c r="CJ138" s="184"/>
      <c r="CK138" s="184"/>
      <c r="CL138" s="184"/>
      <c r="CM138" s="184"/>
      <c r="CN138" s="184"/>
      <c r="CO138" s="184"/>
      <c r="CP138" s="184"/>
      <c r="CQ138" s="184"/>
      <c r="CR138" s="184"/>
      <c r="CS138" s="184"/>
      <c r="CT138" s="184"/>
      <c r="CU138" s="184"/>
      <c r="CV138" s="184"/>
      <c r="CW138" s="184"/>
      <c r="CX138" s="184"/>
      <c r="CY138" s="184"/>
      <c r="CZ138" s="184"/>
      <c r="DA138" s="184"/>
      <c r="DB138" s="184"/>
      <c r="DC138" s="184"/>
      <c r="DD138" s="184"/>
      <c r="DE138" s="184"/>
      <c r="DF138" s="184"/>
      <c r="DG138" s="184"/>
      <c r="DH138" s="184"/>
      <c r="DI138" s="184"/>
      <c r="DJ138" s="184"/>
      <c r="DK138" s="184"/>
      <c r="DL138" s="184"/>
      <c r="DM138" s="184"/>
      <c r="DN138" s="184"/>
      <c r="DO138" s="184"/>
      <c r="DP138" s="184"/>
      <c r="DQ138" s="184"/>
      <c r="DR138" s="184"/>
      <c r="DS138" s="184"/>
      <c r="DT138" s="184"/>
      <c r="DU138" s="184"/>
      <c r="DV138" s="184"/>
      <c r="DW138" s="184"/>
      <c r="DX138" s="188"/>
    </row>
    <row r="139" spans="1:128" s="11" customFormat="1" x14ac:dyDescent="0.2">
      <c r="B139" s="137"/>
      <c r="D139" s="138" t="s">
        <v>123</v>
      </c>
      <c r="E139" s="139" t="s">
        <v>3</v>
      </c>
      <c r="F139" s="140" t="s">
        <v>494</v>
      </c>
      <c r="H139" s="139" t="s">
        <v>3</v>
      </c>
      <c r="K139" s="258"/>
      <c r="L139" s="137"/>
      <c r="M139" s="141"/>
      <c r="N139" s="142"/>
      <c r="O139" s="142"/>
      <c r="P139" s="142"/>
      <c r="Q139" s="142"/>
      <c r="R139" s="142"/>
      <c r="S139" s="142"/>
      <c r="T139" s="143"/>
      <c r="AS139" s="139" t="s">
        <v>123</v>
      </c>
      <c r="AT139" s="139" t="s">
        <v>68</v>
      </c>
      <c r="AU139" s="11" t="s">
        <v>68</v>
      </c>
      <c r="AV139" s="11" t="s">
        <v>26</v>
      </c>
      <c r="AW139" s="11" t="s">
        <v>64</v>
      </c>
      <c r="AX139" s="139" t="s">
        <v>119</v>
      </c>
    </row>
    <row r="140" spans="1:128" s="2" customFormat="1" ht="25.5" customHeight="1" x14ac:dyDescent="0.2">
      <c r="A140" s="279"/>
      <c r="B140" s="120"/>
      <c r="C140" s="121"/>
      <c r="D140" s="121" t="s">
        <v>120</v>
      </c>
      <c r="E140" s="122" t="s">
        <v>562</v>
      </c>
      <c r="F140" s="123" t="s">
        <v>563</v>
      </c>
      <c r="G140" s="124" t="s">
        <v>329</v>
      </c>
      <c r="H140" s="125">
        <v>20</v>
      </c>
      <c r="I140" s="126"/>
      <c r="J140" s="126">
        <f>ROUND(I140*H140,2)</f>
        <v>0</v>
      </c>
      <c r="K140" s="123" t="s">
        <v>459</v>
      </c>
      <c r="L140" s="28"/>
      <c r="M140" s="127" t="s">
        <v>3</v>
      </c>
      <c r="N140" s="173" t="s">
        <v>35</v>
      </c>
      <c r="O140" s="174">
        <v>0.8</v>
      </c>
      <c r="P140" s="174">
        <f>O140*H140</f>
        <v>16</v>
      </c>
      <c r="Q140" s="174">
        <v>0</v>
      </c>
      <c r="R140" s="174">
        <f>Q140*H140</f>
        <v>0</v>
      </c>
      <c r="S140" s="174">
        <v>0.48199999999999998</v>
      </c>
      <c r="T140" s="130">
        <f>S140*H140</f>
        <v>9.64</v>
      </c>
      <c r="U140" s="279"/>
      <c r="V140" s="279"/>
      <c r="W140" s="279"/>
      <c r="X140" s="279"/>
      <c r="Y140" s="279"/>
      <c r="Z140" s="279"/>
      <c r="AA140" s="279"/>
      <c r="AB140" s="279"/>
      <c r="AC140" s="279"/>
      <c r="AD140" s="279"/>
      <c r="AE140" s="279"/>
      <c r="AR140" s="131" t="s">
        <v>121</v>
      </c>
      <c r="AT140" s="131" t="s">
        <v>120</v>
      </c>
      <c r="AU140" s="131" t="s">
        <v>70</v>
      </c>
      <c r="AY140" s="15" t="s">
        <v>119</v>
      </c>
      <c r="BE140" s="132">
        <f>IF(N140="základní",J140,0)</f>
        <v>0</v>
      </c>
      <c r="BF140" s="132">
        <f>IF(N140="snížená",J140,0)</f>
        <v>0</v>
      </c>
      <c r="BG140" s="132">
        <f>IF(N140="zákl. přenesená",J140,0)</f>
        <v>0</v>
      </c>
      <c r="BH140" s="132">
        <f>IF(N140="sníž. přenesená",J140,0)</f>
        <v>0</v>
      </c>
      <c r="BI140" s="132">
        <f>IF(N140="nulová",J140,0)</f>
        <v>0</v>
      </c>
      <c r="BJ140" s="15" t="s">
        <v>68</v>
      </c>
      <c r="BK140" s="132">
        <f>ROUND(I140*H140,2)</f>
        <v>0</v>
      </c>
      <c r="BL140" s="15" t="s">
        <v>121</v>
      </c>
      <c r="BM140" s="131" t="s">
        <v>497</v>
      </c>
    </row>
    <row r="141" spans="1:128" s="11" customFormat="1" x14ac:dyDescent="0.2">
      <c r="B141" s="137"/>
      <c r="D141" s="138" t="s">
        <v>123</v>
      </c>
      <c r="E141" s="139" t="s">
        <v>3</v>
      </c>
      <c r="F141" s="140" t="s">
        <v>561</v>
      </c>
      <c r="H141" s="139" t="s">
        <v>3</v>
      </c>
      <c r="L141" s="137"/>
      <c r="M141" s="141"/>
      <c r="N141" s="172"/>
      <c r="O141" s="172"/>
      <c r="P141" s="172"/>
      <c r="Q141" s="172"/>
      <c r="R141" s="172"/>
      <c r="S141" s="172"/>
      <c r="T141" s="143"/>
      <c r="AT141" s="139" t="s">
        <v>123</v>
      </c>
      <c r="AU141" s="139" t="s">
        <v>70</v>
      </c>
      <c r="AV141" s="11" t="s">
        <v>68</v>
      </c>
      <c r="AW141" s="11" t="s">
        <v>26</v>
      </c>
      <c r="AX141" s="11" t="s">
        <v>64</v>
      </c>
      <c r="AY141" s="139" t="s">
        <v>119</v>
      </c>
    </row>
    <row r="142" spans="1:128" s="2" customFormat="1" ht="16.5" customHeight="1" x14ac:dyDescent="0.2">
      <c r="A142" s="279"/>
      <c r="B142" s="120"/>
      <c r="C142" s="121"/>
      <c r="D142" s="121" t="s">
        <v>120</v>
      </c>
      <c r="E142" s="122" t="s">
        <v>495</v>
      </c>
      <c r="F142" s="123" t="s">
        <v>496</v>
      </c>
      <c r="G142" s="195" t="s">
        <v>126</v>
      </c>
      <c r="H142" s="125">
        <v>6</v>
      </c>
      <c r="I142" s="126"/>
      <c r="J142" s="126">
        <f>ROUND(I142*H142,2)</f>
        <v>0</v>
      </c>
      <c r="K142" s="123" t="s">
        <v>459</v>
      </c>
      <c r="L142" s="28"/>
      <c r="M142" s="127" t="s">
        <v>3</v>
      </c>
      <c r="N142" s="173" t="s">
        <v>35</v>
      </c>
      <c r="O142" s="174">
        <v>0.8</v>
      </c>
      <c r="P142" s="174">
        <f>O142*H142</f>
        <v>4.8000000000000007</v>
      </c>
      <c r="Q142" s="174">
        <v>0</v>
      </c>
      <c r="R142" s="174">
        <f>Q142*H142</f>
        <v>0</v>
      </c>
      <c r="S142" s="174">
        <v>0.48199999999999998</v>
      </c>
      <c r="T142" s="130">
        <f>S142*H142</f>
        <v>2.8919999999999999</v>
      </c>
      <c r="U142" s="279"/>
      <c r="V142" s="279"/>
      <c r="W142" s="279"/>
      <c r="X142" s="279"/>
      <c r="Y142" s="279"/>
      <c r="Z142" s="279"/>
      <c r="AA142" s="279"/>
      <c r="AB142" s="279"/>
      <c r="AC142" s="279"/>
      <c r="AD142" s="279"/>
      <c r="AE142" s="279"/>
      <c r="AR142" s="131" t="s">
        <v>121</v>
      </c>
      <c r="AT142" s="131" t="s">
        <v>120</v>
      </c>
      <c r="AU142" s="131" t="s">
        <v>70</v>
      </c>
      <c r="AY142" s="15" t="s">
        <v>119</v>
      </c>
      <c r="BE142" s="132">
        <f>IF(N142="základní",J142,0)</f>
        <v>0</v>
      </c>
      <c r="BF142" s="132">
        <f>IF(N142="snížená",J142,0)</f>
        <v>0</v>
      </c>
      <c r="BG142" s="132">
        <f>IF(N142="zákl. přenesená",J142,0)</f>
        <v>0</v>
      </c>
      <c r="BH142" s="132">
        <f>IF(N142="sníž. přenesená",J142,0)</f>
        <v>0</v>
      </c>
      <c r="BI142" s="132">
        <f>IF(N142="nulová",J142,0)</f>
        <v>0</v>
      </c>
      <c r="BJ142" s="15" t="s">
        <v>68</v>
      </c>
      <c r="BK142" s="132">
        <f>ROUND(I142*H142,2)</f>
        <v>0</v>
      </c>
      <c r="BL142" s="15" t="s">
        <v>121</v>
      </c>
      <c r="BM142" s="131" t="s">
        <v>497</v>
      </c>
    </row>
    <row r="143" spans="1:128" s="2" customFormat="1" x14ac:dyDescent="0.2">
      <c r="A143" s="279"/>
      <c r="B143" s="28"/>
      <c r="C143" s="279"/>
      <c r="D143" s="133" t="s">
        <v>122</v>
      </c>
      <c r="E143" s="279"/>
      <c r="F143" s="134" t="s">
        <v>498</v>
      </c>
      <c r="G143" s="279"/>
      <c r="H143" s="279"/>
      <c r="I143" s="279"/>
      <c r="J143" s="279"/>
      <c r="K143" s="279"/>
      <c r="L143" s="28"/>
      <c r="M143" s="135"/>
      <c r="N143" s="170"/>
      <c r="O143" s="171"/>
      <c r="P143" s="171"/>
      <c r="Q143" s="171"/>
      <c r="R143" s="171"/>
      <c r="S143" s="171"/>
      <c r="T143" s="49"/>
      <c r="U143" s="279"/>
      <c r="V143" s="279"/>
      <c r="W143" s="279"/>
      <c r="X143" s="279"/>
      <c r="Y143" s="279"/>
      <c r="Z143" s="279"/>
      <c r="AA143" s="279"/>
      <c r="AB143" s="279"/>
      <c r="AC143" s="279"/>
      <c r="AD143" s="279"/>
      <c r="AE143" s="279"/>
      <c r="AT143" s="15" t="s">
        <v>122</v>
      </c>
      <c r="AU143" s="15" t="s">
        <v>70</v>
      </c>
    </row>
    <row r="144" spans="1:128" s="11" customFormat="1" x14ac:dyDescent="0.2">
      <c r="B144" s="137"/>
      <c r="D144" s="138" t="s">
        <v>123</v>
      </c>
      <c r="E144" s="139" t="s">
        <v>3</v>
      </c>
      <c r="F144" s="140" t="s">
        <v>499</v>
      </c>
      <c r="H144" s="139" t="s">
        <v>3</v>
      </c>
      <c r="L144" s="137"/>
      <c r="M144" s="141"/>
      <c r="N144" s="172"/>
      <c r="O144" s="172"/>
      <c r="P144" s="172"/>
      <c r="Q144" s="172"/>
      <c r="R144" s="172"/>
      <c r="S144" s="172"/>
      <c r="T144" s="143"/>
      <c r="AT144" s="139" t="s">
        <v>123</v>
      </c>
      <c r="AU144" s="139" t="s">
        <v>70</v>
      </c>
      <c r="AV144" s="11" t="s">
        <v>68</v>
      </c>
      <c r="AW144" s="11" t="s">
        <v>26</v>
      </c>
      <c r="AX144" s="11" t="s">
        <v>64</v>
      </c>
      <c r="AY144" s="139" t="s">
        <v>119</v>
      </c>
    </row>
    <row r="145" spans="1:128" s="2" customFormat="1" ht="16.5" customHeight="1" x14ac:dyDescent="0.2">
      <c r="A145" s="279"/>
      <c r="B145" s="120"/>
      <c r="C145" s="121"/>
      <c r="D145" s="121" t="s">
        <v>120</v>
      </c>
      <c r="E145" s="122" t="s">
        <v>500</v>
      </c>
      <c r="F145" s="123" t="s">
        <v>501</v>
      </c>
      <c r="G145" s="195" t="s">
        <v>126</v>
      </c>
      <c r="H145" s="125">
        <v>5</v>
      </c>
      <c r="I145" s="126"/>
      <c r="J145" s="126">
        <f>ROUND(I145*H145,2)</f>
        <v>0</v>
      </c>
      <c r="K145" s="123" t="s">
        <v>459</v>
      </c>
      <c r="L145" s="28"/>
      <c r="M145" s="127" t="s">
        <v>3</v>
      </c>
      <c r="N145" s="173" t="s">
        <v>35</v>
      </c>
      <c r="O145" s="174">
        <v>0.5</v>
      </c>
      <c r="P145" s="174">
        <f>O145*H145</f>
        <v>2.5</v>
      </c>
      <c r="Q145" s="174">
        <v>0</v>
      </c>
      <c r="R145" s="174">
        <f>Q145*H145</f>
        <v>0</v>
      </c>
      <c r="S145" s="174">
        <v>8.6999999999999994E-2</v>
      </c>
      <c r="T145" s="130">
        <f>S145*H145</f>
        <v>0.43499999999999994</v>
      </c>
      <c r="U145" s="279"/>
      <c r="V145" s="279"/>
      <c r="W145" s="279"/>
      <c r="X145" s="279"/>
      <c r="Y145" s="279"/>
      <c r="Z145" s="279"/>
      <c r="AA145" s="279"/>
      <c r="AB145" s="279"/>
      <c r="AC145" s="279"/>
      <c r="AD145" s="279"/>
      <c r="AE145" s="279"/>
      <c r="AR145" s="131" t="s">
        <v>121</v>
      </c>
      <c r="AT145" s="131" t="s">
        <v>120</v>
      </c>
      <c r="AU145" s="131" t="s">
        <v>70</v>
      </c>
      <c r="AY145" s="15" t="s">
        <v>119</v>
      </c>
      <c r="BE145" s="132">
        <f>IF(N145="základní",J145,0)</f>
        <v>0</v>
      </c>
      <c r="BF145" s="132">
        <f>IF(N145="snížená",J145,0)</f>
        <v>0</v>
      </c>
      <c r="BG145" s="132">
        <f>IF(N145="zákl. přenesená",J145,0)</f>
        <v>0</v>
      </c>
      <c r="BH145" s="132">
        <f>IF(N145="sníž. přenesená",J145,0)</f>
        <v>0</v>
      </c>
      <c r="BI145" s="132">
        <f>IF(N145="nulová",J145,0)</f>
        <v>0</v>
      </c>
      <c r="BJ145" s="15" t="s">
        <v>68</v>
      </c>
      <c r="BK145" s="132">
        <f>ROUND(I145*H145,2)</f>
        <v>0</v>
      </c>
      <c r="BL145" s="15" t="s">
        <v>121</v>
      </c>
      <c r="BM145" s="131" t="s">
        <v>502</v>
      </c>
    </row>
    <row r="146" spans="1:128" s="2" customFormat="1" x14ac:dyDescent="0.2">
      <c r="A146" s="279"/>
      <c r="B146" s="28"/>
      <c r="C146" s="279"/>
      <c r="D146" s="133" t="s">
        <v>122</v>
      </c>
      <c r="E146" s="279"/>
      <c r="F146" s="134" t="s">
        <v>503</v>
      </c>
      <c r="G146" s="279"/>
      <c r="H146" s="279"/>
      <c r="I146" s="279"/>
      <c r="J146" s="279"/>
      <c r="K146" s="279"/>
      <c r="L146" s="28"/>
      <c r="M146" s="135"/>
      <c r="N146" s="170"/>
      <c r="O146" s="171"/>
      <c r="P146" s="171"/>
      <c r="Q146" s="171"/>
      <c r="R146" s="171"/>
      <c r="S146" s="171"/>
      <c r="T146" s="49"/>
      <c r="U146" s="279"/>
      <c r="V146" s="279"/>
      <c r="W146" s="279"/>
      <c r="X146" s="279"/>
      <c r="Y146" s="279"/>
      <c r="Z146" s="279"/>
      <c r="AA146" s="279"/>
      <c r="AB146" s="279"/>
      <c r="AC146" s="279"/>
      <c r="AD146" s="279"/>
      <c r="AE146" s="279"/>
      <c r="AT146" s="15" t="s">
        <v>122</v>
      </c>
      <c r="AU146" s="15" t="s">
        <v>70</v>
      </c>
    </row>
    <row r="147" spans="1:128" s="11" customFormat="1" x14ac:dyDescent="0.2">
      <c r="B147" s="137"/>
      <c r="D147" s="138" t="s">
        <v>123</v>
      </c>
      <c r="E147" s="139" t="s">
        <v>3</v>
      </c>
      <c r="F147" s="140" t="s">
        <v>504</v>
      </c>
      <c r="H147" s="139" t="s">
        <v>3</v>
      </c>
      <c r="L147" s="137"/>
      <c r="M147" s="141"/>
      <c r="N147" s="172"/>
      <c r="O147" s="172"/>
      <c r="P147" s="172"/>
      <c r="Q147" s="172"/>
      <c r="R147" s="172"/>
      <c r="S147" s="172"/>
      <c r="T147" s="143"/>
      <c r="AT147" s="139" t="s">
        <v>123</v>
      </c>
      <c r="AU147" s="139" t="s">
        <v>70</v>
      </c>
      <c r="AV147" s="11" t="s">
        <v>68</v>
      </c>
      <c r="AW147" s="11" t="s">
        <v>26</v>
      </c>
      <c r="AX147" s="11" t="s">
        <v>64</v>
      </c>
      <c r="AY147" s="139" t="s">
        <v>119</v>
      </c>
    </row>
    <row r="148" spans="1:128" s="189" customFormat="1" ht="24.2" customHeight="1" x14ac:dyDescent="0.2">
      <c r="A148" s="176"/>
      <c r="B148" s="190"/>
      <c r="C148" s="192"/>
      <c r="D148" s="193" t="s">
        <v>120</v>
      </c>
      <c r="E148" s="194" t="s">
        <v>506</v>
      </c>
      <c r="F148" s="194" t="s">
        <v>505</v>
      </c>
      <c r="G148" s="195" t="s">
        <v>126</v>
      </c>
      <c r="H148" s="196">
        <v>1</v>
      </c>
      <c r="I148" s="197"/>
      <c r="J148" s="197">
        <f>ROUND(I148*H148,2)</f>
        <v>0</v>
      </c>
      <c r="K148" s="198" t="s">
        <v>459</v>
      </c>
      <c r="L148" s="177"/>
      <c r="M148" s="178"/>
      <c r="N148" s="179" t="s">
        <v>35</v>
      </c>
      <c r="O148" s="180">
        <v>0.05</v>
      </c>
      <c r="P148" s="180">
        <f>O148*H148</f>
        <v>0.05</v>
      </c>
      <c r="Q148" s="180">
        <v>0</v>
      </c>
      <c r="R148" s="180">
        <f>Q148*H148</f>
        <v>0</v>
      </c>
      <c r="S148" s="180">
        <v>0</v>
      </c>
      <c r="T148" s="181">
        <f>S148*H148</f>
        <v>0</v>
      </c>
      <c r="U148" s="182"/>
      <c r="V148" s="183"/>
      <c r="W148" s="183"/>
      <c r="X148" s="183"/>
      <c r="Y148" s="183"/>
      <c r="Z148" s="183"/>
      <c r="AA148" s="183"/>
      <c r="AB148" s="183"/>
      <c r="AC148" s="183"/>
      <c r="AD148" s="183"/>
      <c r="AE148" s="184"/>
      <c r="AF148" s="184"/>
      <c r="AG148" s="184"/>
      <c r="AH148" s="184"/>
      <c r="AI148" s="184"/>
      <c r="AJ148" s="184"/>
      <c r="AK148" s="184"/>
      <c r="AL148" s="184"/>
      <c r="AM148" s="184"/>
      <c r="AN148" s="184"/>
      <c r="AO148" s="184"/>
      <c r="AP148" s="184"/>
      <c r="AQ148" s="185" t="s">
        <v>121</v>
      </c>
      <c r="AR148" s="183"/>
      <c r="AS148" s="185" t="s">
        <v>120</v>
      </c>
      <c r="AT148" s="185" t="s">
        <v>68</v>
      </c>
      <c r="AU148" s="183"/>
      <c r="AV148" s="183"/>
      <c r="AW148" s="183"/>
      <c r="AX148" s="186" t="s">
        <v>119</v>
      </c>
      <c r="AY148" s="183"/>
      <c r="AZ148" s="183"/>
      <c r="BA148" s="183"/>
      <c r="BB148" s="183"/>
      <c r="BC148" s="183"/>
      <c r="BD148" s="187">
        <f>IF(N148="základní",J148,0)</f>
        <v>0</v>
      </c>
      <c r="BE148" s="187">
        <f>IF(N148="snížená",J148,0)</f>
        <v>0</v>
      </c>
      <c r="BF148" s="187">
        <f>IF(N148="zákl. přenesená",J148,0)</f>
        <v>0</v>
      </c>
      <c r="BG148" s="187">
        <f>IF(N148="sníž. přenesená",J148,0)</f>
        <v>0</v>
      </c>
      <c r="BH148" s="187">
        <f>IF(N148="nulová",J148,0)</f>
        <v>0</v>
      </c>
      <c r="BI148" s="186" t="s">
        <v>68</v>
      </c>
      <c r="BJ148" s="187">
        <f>ROUND(I148*H148,2)</f>
        <v>0</v>
      </c>
      <c r="BK148" s="186" t="s">
        <v>121</v>
      </c>
      <c r="BL148" s="185" t="s">
        <v>242</v>
      </c>
      <c r="BM148" s="184"/>
      <c r="BN148" s="184"/>
      <c r="BO148" s="184"/>
      <c r="BP148" s="184"/>
      <c r="BQ148" s="184"/>
      <c r="BR148" s="184"/>
      <c r="BS148" s="184"/>
      <c r="BT148" s="184"/>
      <c r="BU148" s="184"/>
      <c r="BV148" s="184"/>
      <c r="BW148" s="184"/>
      <c r="BX148" s="184"/>
      <c r="BY148" s="184"/>
      <c r="BZ148" s="184"/>
      <c r="CA148" s="184"/>
      <c r="CB148" s="184"/>
      <c r="CC148" s="184"/>
      <c r="CD148" s="184"/>
      <c r="CE148" s="184"/>
      <c r="CF148" s="184"/>
      <c r="CG148" s="184"/>
      <c r="CH148" s="184"/>
      <c r="CI148" s="184"/>
      <c r="CJ148" s="184"/>
      <c r="CK148" s="184"/>
      <c r="CL148" s="184"/>
      <c r="CM148" s="184"/>
      <c r="CN148" s="184"/>
      <c r="CO148" s="184"/>
      <c r="CP148" s="184"/>
      <c r="CQ148" s="184"/>
      <c r="CR148" s="184"/>
      <c r="CS148" s="184"/>
      <c r="CT148" s="184"/>
      <c r="CU148" s="184"/>
      <c r="CV148" s="184"/>
      <c r="CW148" s="184"/>
      <c r="CX148" s="184"/>
      <c r="CY148" s="184"/>
      <c r="CZ148" s="184"/>
      <c r="DA148" s="184"/>
      <c r="DB148" s="184"/>
      <c r="DC148" s="184"/>
      <c r="DD148" s="184"/>
      <c r="DE148" s="184"/>
      <c r="DF148" s="184"/>
      <c r="DG148" s="184"/>
      <c r="DH148" s="184"/>
      <c r="DI148" s="184"/>
      <c r="DJ148" s="184"/>
      <c r="DK148" s="184"/>
      <c r="DL148" s="184"/>
      <c r="DM148" s="184"/>
      <c r="DN148" s="184"/>
      <c r="DO148" s="184"/>
      <c r="DP148" s="184"/>
      <c r="DQ148" s="184"/>
      <c r="DR148" s="184"/>
      <c r="DS148" s="184"/>
      <c r="DT148" s="184"/>
      <c r="DU148" s="184"/>
      <c r="DV148" s="184"/>
      <c r="DW148" s="184"/>
      <c r="DX148" s="188"/>
    </row>
    <row r="149" spans="1:128" s="11" customFormat="1" x14ac:dyDescent="0.2">
      <c r="B149" s="137"/>
      <c r="D149" s="138" t="s">
        <v>123</v>
      </c>
      <c r="E149" s="139" t="s">
        <v>3</v>
      </c>
      <c r="F149" s="140" t="s">
        <v>507</v>
      </c>
      <c r="H149" s="139" t="s">
        <v>3</v>
      </c>
      <c r="K149" s="258"/>
      <c r="L149" s="137"/>
      <c r="M149" s="141"/>
      <c r="N149" s="142"/>
      <c r="O149" s="142"/>
      <c r="P149" s="142"/>
      <c r="Q149" s="142"/>
      <c r="R149" s="142"/>
      <c r="S149" s="142"/>
      <c r="T149" s="143"/>
      <c r="AS149" s="139" t="s">
        <v>123</v>
      </c>
      <c r="AT149" s="139" t="s">
        <v>68</v>
      </c>
      <c r="AU149" s="11" t="s">
        <v>68</v>
      </c>
      <c r="AV149" s="11" t="s">
        <v>26</v>
      </c>
      <c r="AW149" s="11" t="s">
        <v>64</v>
      </c>
      <c r="AX149" s="139" t="s">
        <v>119</v>
      </c>
    </row>
    <row r="150" spans="1:128" s="189" customFormat="1" ht="24.2" customHeight="1" x14ac:dyDescent="0.2">
      <c r="A150" s="176"/>
      <c r="B150" s="190"/>
      <c r="C150" s="192"/>
      <c r="D150" s="193" t="s">
        <v>120</v>
      </c>
      <c r="E150" s="194" t="s">
        <v>510</v>
      </c>
      <c r="F150" s="194" t="s">
        <v>508</v>
      </c>
      <c r="G150" s="195" t="s">
        <v>126</v>
      </c>
      <c r="H150" s="196">
        <v>1</v>
      </c>
      <c r="I150" s="197"/>
      <c r="J150" s="197">
        <f>ROUND(I150*H150,2)</f>
        <v>0</v>
      </c>
      <c r="K150" s="198" t="s">
        <v>459</v>
      </c>
      <c r="L150" s="177"/>
      <c r="M150" s="178"/>
      <c r="N150" s="179" t="s">
        <v>35</v>
      </c>
      <c r="O150" s="180">
        <v>0.05</v>
      </c>
      <c r="P150" s="180">
        <f>O150*H150</f>
        <v>0.05</v>
      </c>
      <c r="Q150" s="180">
        <v>0</v>
      </c>
      <c r="R150" s="180">
        <f>Q150*H150</f>
        <v>0</v>
      </c>
      <c r="S150" s="180">
        <v>0</v>
      </c>
      <c r="T150" s="181">
        <f>S150*H150</f>
        <v>0</v>
      </c>
      <c r="U150" s="182"/>
      <c r="V150" s="183"/>
      <c r="W150" s="183"/>
      <c r="X150" s="183"/>
      <c r="Y150" s="183"/>
      <c r="Z150" s="183"/>
      <c r="AA150" s="183"/>
      <c r="AB150" s="183"/>
      <c r="AC150" s="183"/>
      <c r="AD150" s="183"/>
      <c r="AE150" s="184"/>
      <c r="AF150" s="184"/>
      <c r="AG150" s="184"/>
      <c r="AH150" s="184"/>
      <c r="AI150" s="184"/>
      <c r="AJ150" s="184"/>
      <c r="AK150" s="184"/>
      <c r="AL150" s="184"/>
      <c r="AM150" s="184"/>
      <c r="AN150" s="184"/>
      <c r="AO150" s="184"/>
      <c r="AP150" s="184"/>
      <c r="AQ150" s="185" t="s">
        <v>121</v>
      </c>
      <c r="AR150" s="183"/>
      <c r="AS150" s="185" t="s">
        <v>120</v>
      </c>
      <c r="AT150" s="185" t="s">
        <v>68</v>
      </c>
      <c r="AU150" s="183"/>
      <c r="AV150" s="183"/>
      <c r="AW150" s="183"/>
      <c r="AX150" s="186" t="s">
        <v>119</v>
      </c>
      <c r="AY150" s="183"/>
      <c r="AZ150" s="183"/>
      <c r="BA150" s="183"/>
      <c r="BB150" s="183"/>
      <c r="BC150" s="183"/>
      <c r="BD150" s="187">
        <f>IF(N150="základní",J150,0)</f>
        <v>0</v>
      </c>
      <c r="BE150" s="187">
        <f>IF(N150="snížená",J150,0)</f>
        <v>0</v>
      </c>
      <c r="BF150" s="187">
        <f>IF(N150="zákl. přenesená",J150,0)</f>
        <v>0</v>
      </c>
      <c r="BG150" s="187">
        <f>IF(N150="sníž. přenesená",J150,0)</f>
        <v>0</v>
      </c>
      <c r="BH150" s="187">
        <f>IF(N150="nulová",J150,0)</f>
        <v>0</v>
      </c>
      <c r="BI150" s="186" t="s">
        <v>68</v>
      </c>
      <c r="BJ150" s="187">
        <f>ROUND(I150*H150,2)</f>
        <v>0</v>
      </c>
      <c r="BK150" s="186" t="s">
        <v>121</v>
      </c>
      <c r="BL150" s="185" t="s">
        <v>242</v>
      </c>
      <c r="BM150" s="184"/>
      <c r="BN150" s="184"/>
      <c r="BO150" s="184"/>
      <c r="BP150" s="184"/>
      <c r="BQ150" s="184"/>
      <c r="BR150" s="184"/>
      <c r="BS150" s="184"/>
      <c r="BT150" s="184"/>
      <c r="BU150" s="184"/>
      <c r="BV150" s="184"/>
      <c r="BW150" s="184"/>
      <c r="BX150" s="184"/>
      <c r="BY150" s="184"/>
      <c r="BZ150" s="184"/>
      <c r="CA150" s="184"/>
      <c r="CB150" s="184"/>
      <c r="CC150" s="184"/>
      <c r="CD150" s="184"/>
      <c r="CE150" s="184"/>
      <c r="CF150" s="184"/>
      <c r="CG150" s="184"/>
      <c r="CH150" s="184"/>
      <c r="CI150" s="184"/>
      <c r="CJ150" s="184"/>
      <c r="CK150" s="184"/>
      <c r="CL150" s="184"/>
      <c r="CM150" s="184"/>
      <c r="CN150" s="184"/>
      <c r="CO150" s="184"/>
      <c r="CP150" s="184"/>
      <c r="CQ150" s="184"/>
      <c r="CR150" s="184"/>
      <c r="CS150" s="184"/>
      <c r="CT150" s="184"/>
      <c r="CU150" s="184"/>
      <c r="CV150" s="184"/>
      <c r="CW150" s="184"/>
      <c r="CX150" s="184"/>
      <c r="CY150" s="184"/>
      <c r="CZ150" s="184"/>
      <c r="DA150" s="184"/>
      <c r="DB150" s="184"/>
      <c r="DC150" s="184"/>
      <c r="DD150" s="184"/>
      <c r="DE150" s="184"/>
      <c r="DF150" s="184"/>
      <c r="DG150" s="184"/>
      <c r="DH150" s="184"/>
      <c r="DI150" s="184"/>
      <c r="DJ150" s="184"/>
      <c r="DK150" s="184"/>
      <c r="DL150" s="184"/>
      <c r="DM150" s="184"/>
      <c r="DN150" s="184"/>
      <c r="DO150" s="184"/>
      <c r="DP150" s="184"/>
      <c r="DQ150" s="184"/>
      <c r="DR150" s="184"/>
      <c r="DS150" s="184"/>
      <c r="DT150" s="184"/>
      <c r="DU150" s="184"/>
      <c r="DV150" s="184"/>
      <c r="DW150" s="184"/>
      <c r="DX150" s="188"/>
    </row>
    <row r="151" spans="1:128" s="11" customFormat="1" x14ac:dyDescent="0.2">
      <c r="B151" s="137"/>
      <c r="D151" s="138" t="s">
        <v>123</v>
      </c>
      <c r="E151" s="139" t="s">
        <v>3</v>
      </c>
      <c r="F151" s="140" t="s">
        <v>509</v>
      </c>
      <c r="H151" s="139" t="s">
        <v>3</v>
      </c>
      <c r="K151" s="258"/>
      <c r="L151" s="137"/>
      <c r="M151" s="141"/>
      <c r="N151" s="142"/>
      <c r="O151" s="142"/>
      <c r="P151" s="142"/>
      <c r="Q151" s="142"/>
      <c r="R151" s="142"/>
      <c r="S151" s="142"/>
      <c r="T151" s="143"/>
      <c r="AS151" s="139" t="s">
        <v>123</v>
      </c>
      <c r="AT151" s="139" t="s">
        <v>68</v>
      </c>
      <c r="AU151" s="11" t="s">
        <v>68</v>
      </c>
      <c r="AV151" s="11" t="s">
        <v>26</v>
      </c>
      <c r="AW151" s="11" t="s">
        <v>64</v>
      </c>
      <c r="AX151" s="139" t="s">
        <v>119</v>
      </c>
    </row>
    <row r="152" spans="1:128" s="189" customFormat="1" ht="24.2" customHeight="1" x14ac:dyDescent="0.2">
      <c r="A152" s="176"/>
      <c r="B152" s="190"/>
      <c r="C152" s="192"/>
      <c r="D152" s="193" t="s">
        <v>120</v>
      </c>
      <c r="E152" s="194" t="s">
        <v>512</v>
      </c>
      <c r="F152" s="194" t="s">
        <v>511</v>
      </c>
      <c r="G152" s="195" t="s">
        <v>126</v>
      </c>
      <c r="H152" s="196">
        <v>1</v>
      </c>
      <c r="I152" s="197"/>
      <c r="J152" s="197">
        <f>ROUND(I152*H152,2)</f>
        <v>0</v>
      </c>
      <c r="K152" s="257" t="s">
        <v>125</v>
      </c>
      <c r="L152" s="177"/>
      <c r="M152" s="178"/>
      <c r="N152" s="179" t="s">
        <v>35</v>
      </c>
      <c r="O152" s="180">
        <v>0.05</v>
      </c>
      <c r="P152" s="180">
        <f>O152*H152</f>
        <v>0.05</v>
      </c>
      <c r="Q152" s="180">
        <v>0</v>
      </c>
      <c r="R152" s="180">
        <f>Q152*H152</f>
        <v>0</v>
      </c>
      <c r="S152" s="180">
        <v>0</v>
      </c>
      <c r="T152" s="181">
        <f>S152*H152</f>
        <v>0</v>
      </c>
      <c r="U152" s="182"/>
      <c r="V152" s="183"/>
      <c r="W152" s="183"/>
      <c r="X152" s="183"/>
      <c r="Y152" s="183"/>
      <c r="Z152" s="183"/>
      <c r="AA152" s="183"/>
      <c r="AB152" s="183"/>
      <c r="AC152" s="183"/>
      <c r="AD152" s="183"/>
      <c r="AE152" s="184"/>
      <c r="AF152" s="184"/>
      <c r="AG152" s="184"/>
      <c r="AH152" s="184"/>
      <c r="AI152" s="184"/>
      <c r="AJ152" s="184"/>
      <c r="AK152" s="184"/>
      <c r="AL152" s="184"/>
      <c r="AM152" s="184"/>
      <c r="AN152" s="184"/>
      <c r="AO152" s="184"/>
      <c r="AP152" s="184"/>
      <c r="AQ152" s="185" t="s">
        <v>121</v>
      </c>
      <c r="AR152" s="183"/>
      <c r="AS152" s="185" t="s">
        <v>120</v>
      </c>
      <c r="AT152" s="185" t="s">
        <v>68</v>
      </c>
      <c r="AU152" s="183"/>
      <c r="AV152" s="183"/>
      <c r="AW152" s="183"/>
      <c r="AX152" s="186" t="s">
        <v>119</v>
      </c>
      <c r="AY152" s="183"/>
      <c r="AZ152" s="183"/>
      <c r="BA152" s="183"/>
      <c r="BB152" s="183"/>
      <c r="BC152" s="183"/>
      <c r="BD152" s="187">
        <f>IF(N152="základní",J152,0)</f>
        <v>0</v>
      </c>
      <c r="BE152" s="187">
        <f>IF(N152="snížená",J152,0)</f>
        <v>0</v>
      </c>
      <c r="BF152" s="187">
        <f>IF(N152="zákl. přenesená",J152,0)</f>
        <v>0</v>
      </c>
      <c r="BG152" s="187">
        <f>IF(N152="sníž. přenesená",J152,0)</f>
        <v>0</v>
      </c>
      <c r="BH152" s="187">
        <f>IF(N152="nulová",J152,0)</f>
        <v>0</v>
      </c>
      <c r="BI152" s="186" t="s">
        <v>68</v>
      </c>
      <c r="BJ152" s="187">
        <f>ROUND(I152*H152,2)</f>
        <v>0</v>
      </c>
      <c r="BK152" s="186" t="s">
        <v>121</v>
      </c>
      <c r="BL152" s="185" t="s">
        <v>242</v>
      </c>
      <c r="BM152" s="184"/>
      <c r="BN152" s="184"/>
      <c r="BO152" s="184"/>
      <c r="BP152" s="184"/>
      <c r="BQ152" s="184"/>
      <c r="BR152" s="184"/>
      <c r="BS152" s="184"/>
      <c r="BT152" s="184"/>
      <c r="BU152" s="184"/>
      <c r="BV152" s="184"/>
      <c r="BW152" s="184"/>
      <c r="BX152" s="184"/>
      <c r="BY152" s="184"/>
      <c r="BZ152" s="184"/>
      <c r="CA152" s="184"/>
      <c r="CB152" s="184"/>
      <c r="CC152" s="184"/>
      <c r="CD152" s="184"/>
      <c r="CE152" s="184"/>
      <c r="CF152" s="184"/>
      <c r="CG152" s="184"/>
      <c r="CH152" s="184"/>
      <c r="CI152" s="184"/>
      <c r="CJ152" s="184"/>
      <c r="CK152" s="184"/>
      <c r="CL152" s="184"/>
      <c r="CM152" s="184"/>
      <c r="CN152" s="184"/>
      <c r="CO152" s="184"/>
      <c r="CP152" s="184"/>
      <c r="CQ152" s="184"/>
      <c r="CR152" s="184"/>
      <c r="CS152" s="184"/>
      <c r="CT152" s="184"/>
      <c r="CU152" s="184"/>
      <c r="CV152" s="184"/>
      <c r="CW152" s="184"/>
      <c r="CX152" s="184"/>
      <c r="CY152" s="184"/>
      <c r="CZ152" s="184"/>
      <c r="DA152" s="184"/>
      <c r="DB152" s="184"/>
      <c r="DC152" s="184"/>
      <c r="DD152" s="184"/>
      <c r="DE152" s="184"/>
      <c r="DF152" s="184"/>
      <c r="DG152" s="184"/>
      <c r="DH152" s="184"/>
      <c r="DI152" s="184"/>
      <c r="DJ152" s="184"/>
      <c r="DK152" s="184"/>
      <c r="DL152" s="184"/>
      <c r="DM152" s="184"/>
      <c r="DN152" s="184"/>
      <c r="DO152" s="184"/>
      <c r="DP152" s="184"/>
      <c r="DQ152" s="184"/>
      <c r="DR152" s="184"/>
      <c r="DS152" s="184"/>
      <c r="DT152" s="184"/>
      <c r="DU152" s="184"/>
      <c r="DV152" s="184"/>
      <c r="DW152" s="184"/>
      <c r="DX152" s="188"/>
    </row>
    <row r="153" spans="1:128" s="11" customFormat="1" x14ac:dyDescent="0.2">
      <c r="B153" s="137"/>
      <c r="D153" s="138" t="s">
        <v>123</v>
      </c>
      <c r="E153" s="139" t="s">
        <v>3</v>
      </c>
      <c r="F153" s="140" t="s">
        <v>513</v>
      </c>
      <c r="H153" s="139" t="s">
        <v>3</v>
      </c>
      <c r="K153" s="258"/>
      <c r="L153" s="137"/>
      <c r="M153" s="141"/>
      <c r="N153" s="142"/>
      <c r="O153" s="142"/>
      <c r="P153" s="142"/>
      <c r="Q153" s="142"/>
      <c r="R153" s="142"/>
      <c r="S153" s="142"/>
      <c r="T153" s="143"/>
      <c r="AS153" s="139" t="s">
        <v>123</v>
      </c>
      <c r="AT153" s="139" t="s">
        <v>68</v>
      </c>
      <c r="AU153" s="11" t="s">
        <v>68</v>
      </c>
      <c r="AV153" s="11" t="s">
        <v>26</v>
      </c>
      <c r="AW153" s="11" t="s">
        <v>64</v>
      </c>
      <c r="AX153" s="139" t="s">
        <v>119</v>
      </c>
    </row>
    <row r="154" spans="1:128" s="189" customFormat="1" ht="24.2" customHeight="1" x14ac:dyDescent="0.2">
      <c r="A154" s="176"/>
      <c r="B154" s="190"/>
      <c r="C154" s="192"/>
      <c r="D154" s="193" t="s">
        <v>120</v>
      </c>
      <c r="E154" s="194" t="s">
        <v>558</v>
      </c>
      <c r="F154" s="194" t="s">
        <v>559</v>
      </c>
      <c r="G154" s="195" t="s">
        <v>126</v>
      </c>
      <c r="H154" s="196">
        <v>2</v>
      </c>
      <c r="I154" s="197"/>
      <c r="J154" s="197">
        <f>ROUND(I154*H154,2)</f>
        <v>0</v>
      </c>
      <c r="K154" s="198" t="s">
        <v>459</v>
      </c>
      <c r="L154" s="177"/>
      <c r="M154" s="178"/>
      <c r="N154" s="179" t="s">
        <v>35</v>
      </c>
      <c r="O154" s="180">
        <v>0.05</v>
      </c>
      <c r="P154" s="180">
        <f>O154*H154</f>
        <v>0.1</v>
      </c>
      <c r="Q154" s="180">
        <v>0</v>
      </c>
      <c r="R154" s="180">
        <f>Q154*H154</f>
        <v>0</v>
      </c>
      <c r="S154" s="180">
        <v>0</v>
      </c>
      <c r="T154" s="181">
        <f>S154*H154</f>
        <v>0</v>
      </c>
      <c r="U154" s="182"/>
      <c r="V154" s="183"/>
      <c r="W154" s="183"/>
      <c r="X154" s="183"/>
      <c r="Y154" s="183"/>
      <c r="Z154" s="183"/>
      <c r="AA154" s="183"/>
      <c r="AB154" s="183"/>
      <c r="AC154" s="183"/>
      <c r="AD154" s="183"/>
      <c r="AE154" s="184"/>
      <c r="AF154" s="184"/>
      <c r="AG154" s="184"/>
      <c r="AH154" s="184"/>
      <c r="AI154" s="184"/>
      <c r="AJ154" s="184"/>
      <c r="AK154" s="184"/>
      <c r="AL154" s="184"/>
      <c r="AM154" s="184"/>
      <c r="AN154" s="184"/>
      <c r="AO154" s="184"/>
      <c r="AP154" s="184"/>
      <c r="AQ154" s="185" t="s">
        <v>121</v>
      </c>
      <c r="AR154" s="183"/>
      <c r="AS154" s="185" t="s">
        <v>120</v>
      </c>
      <c r="AT154" s="185" t="s">
        <v>68</v>
      </c>
      <c r="AU154" s="183"/>
      <c r="AV154" s="183"/>
      <c r="AW154" s="183"/>
      <c r="AX154" s="186" t="s">
        <v>119</v>
      </c>
      <c r="AY154" s="183"/>
      <c r="AZ154" s="183"/>
      <c r="BA154" s="183"/>
      <c r="BB154" s="183"/>
      <c r="BC154" s="183"/>
      <c r="BD154" s="187">
        <f>IF(N154="základní",J154,0)</f>
        <v>0</v>
      </c>
      <c r="BE154" s="187">
        <f>IF(N154="snížená",J154,0)</f>
        <v>0</v>
      </c>
      <c r="BF154" s="187">
        <f>IF(N154="zákl. přenesená",J154,0)</f>
        <v>0</v>
      </c>
      <c r="BG154" s="187">
        <f>IF(N154="sníž. přenesená",J154,0)</f>
        <v>0</v>
      </c>
      <c r="BH154" s="187">
        <f>IF(N154="nulová",J154,0)</f>
        <v>0</v>
      </c>
      <c r="BI154" s="186" t="s">
        <v>68</v>
      </c>
      <c r="BJ154" s="187">
        <f>ROUND(I154*H154,2)</f>
        <v>0</v>
      </c>
      <c r="BK154" s="186" t="s">
        <v>121</v>
      </c>
      <c r="BL154" s="185" t="s">
        <v>242</v>
      </c>
      <c r="BM154" s="184"/>
      <c r="BN154" s="184"/>
      <c r="BO154" s="184"/>
      <c r="BP154" s="184"/>
      <c r="BQ154" s="184"/>
      <c r="BR154" s="184"/>
      <c r="BS154" s="184"/>
      <c r="BT154" s="184"/>
      <c r="BU154" s="184"/>
      <c r="BV154" s="184"/>
      <c r="BW154" s="184"/>
      <c r="BX154" s="184"/>
      <c r="BY154" s="184"/>
      <c r="BZ154" s="184"/>
      <c r="CA154" s="184"/>
      <c r="CB154" s="184"/>
      <c r="CC154" s="184"/>
      <c r="CD154" s="184"/>
      <c r="CE154" s="184"/>
      <c r="CF154" s="184"/>
      <c r="CG154" s="184"/>
      <c r="CH154" s="184"/>
      <c r="CI154" s="184"/>
      <c r="CJ154" s="184"/>
      <c r="CK154" s="184"/>
      <c r="CL154" s="184"/>
      <c r="CM154" s="184"/>
      <c r="CN154" s="184"/>
      <c r="CO154" s="184"/>
      <c r="CP154" s="184"/>
      <c r="CQ154" s="184"/>
      <c r="CR154" s="184"/>
      <c r="CS154" s="184"/>
      <c r="CT154" s="184"/>
      <c r="CU154" s="184"/>
      <c r="CV154" s="184"/>
      <c r="CW154" s="184"/>
      <c r="CX154" s="184"/>
      <c r="CY154" s="184"/>
      <c r="CZ154" s="184"/>
      <c r="DA154" s="184"/>
      <c r="DB154" s="184"/>
      <c r="DC154" s="184"/>
      <c r="DD154" s="184"/>
      <c r="DE154" s="184"/>
      <c r="DF154" s="184"/>
      <c r="DG154" s="184"/>
      <c r="DH154" s="184"/>
      <c r="DI154" s="184"/>
      <c r="DJ154" s="184"/>
      <c r="DK154" s="184"/>
      <c r="DL154" s="184"/>
      <c r="DM154" s="184"/>
      <c r="DN154" s="184"/>
      <c r="DO154" s="184"/>
      <c r="DP154" s="184"/>
      <c r="DQ154" s="184"/>
      <c r="DR154" s="184"/>
      <c r="DS154" s="184"/>
      <c r="DT154" s="184"/>
      <c r="DU154" s="184"/>
      <c r="DV154" s="184"/>
      <c r="DW154" s="184"/>
      <c r="DX154" s="188"/>
    </row>
    <row r="155" spans="1:128" s="11" customFormat="1" x14ac:dyDescent="0.2">
      <c r="B155" s="137"/>
      <c r="D155" s="138" t="s">
        <v>123</v>
      </c>
      <c r="E155" s="139" t="s">
        <v>3</v>
      </c>
      <c r="F155" s="140" t="s">
        <v>560</v>
      </c>
      <c r="H155" s="139" t="s">
        <v>3</v>
      </c>
      <c r="K155" s="443"/>
      <c r="L155" s="137"/>
      <c r="M155" s="141"/>
      <c r="N155" s="142"/>
      <c r="O155" s="142"/>
      <c r="P155" s="142"/>
      <c r="Q155" s="142"/>
      <c r="R155" s="142"/>
      <c r="S155" s="142"/>
      <c r="T155" s="143"/>
      <c r="AS155" s="139" t="s">
        <v>123</v>
      </c>
      <c r="AT155" s="139" t="s">
        <v>68</v>
      </c>
      <c r="AU155" s="11" t="s">
        <v>68</v>
      </c>
      <c r="AV155" s="11" t="s">
        <v>26</v>
      </c>
      <c r="AW155" s="11" t="s">
        <v>64</v>
      </c>
      <c r="AX155" s="139" t="s">
        <v>119</v>
      </c>
    </row>
    <row r="156" spans="1:128" s="189" customFormat="1" ht="24.2" customHeight="1" x14ac:dyDescent="0.2">
      <c r="A156" s="176"/>
      <c r="B156" s="190"/>
      <c r="C156" s="192"/>
      <c r="D156" s="193" t="s">
        <v>120</v>
      </c>
      <c r="E156" s="194" t="s">
        <v>515</v>
      </c>
      <c r="F156" s="194" t="s">
        <v>514</v>
      </c>
      <c r="G156" s="195" t="s">
        <v>126</v>
      </c>
      <c r="H156" s="196">
        <v>19</v>
      </c>
      <c r="I156" s="197"/>
      <c r="J156" s="197">
        <f>ROUND(I156*H156,2)</f>
        <v>0</v>
      </c>
      <c r="K156" s="198" t="s">
        <v>459</v>
      </c>
      <c r="L156" s="177"/>
      <c r="M156" s="178"/>
      <c r="N156" s="179" t="s">
        <v>35</v>
      </c>
      <c r="O156" s="180">
        <v>0.05</v>
      </c>
      <c r="P156" s="180">
        <f>O156*H156</f>
        <v>0.95000000000000007</v>
      </c>
      <c r="Q156" s="180">
        <v>0</v>
      </c>
      <c r="R156" s="180">
        <f>Q156*H156</f>
        <v>0</v>
      </c>
      <c r="S156" s="180">
        <v>0</v>
      </c>
      <c r="T156" s="181">
        <f>S156*H156</f>
        <v>0</v>
      </c>
      <c r="U156" s="182"/>
      <c r="V156" s="183"/>
      <c r="W156" s="183"/>
      <c r="X156" s="183"/>
      <c r="Y156" s="183"/>
      <c r="Z156" s="183"/>
      <c r="AA156" s="183"/>
      <c r="AB156" s="183"/>
      <c r="AC156" s="183"/>
      <c r="AD156" s="183"/>
      <c r="AE156" s="184"/>
      <c r="AF156" s="184"/>
      <c r="AG156" s="184"/>
      <c r="AH156" s="184"/>
      <c r="AI156" s="184"/>
      <c r="AJ156" s="184"/>
      <c r="AK156" s="184"/>
      <c r="AL156" s="184"/>
      <c r="AM156" s="184"/>
      <c r="AN156" s="184"/>
      <c r="AO156" s="184"/>
      <c r="AP156" s="184"/>
      <c r="AQ156" s="185" t="s">
        <v>121</v>
      </c>
      <c r="AR156" s="183"/>
      <c r="AS156" s="185" t="s">
        <v>120</v>
      </c>
      <c r="AT156" s="185" t="s">
        <v>68</v>
      </c>
      <c r="AU156" s="183"/>
      <c r="AV156" s="183"/>
      <c r="AW156" s="183"/>
      <c r="AX156" s="186" t="s">
        <v>119</v>
      </c>
      <c r="AY156" s="183"/>
      <c r="AZ156" s="183"/>
      <c r="BA156" s="183"/>
      <c r="BB156" s="183"/>
      <c r="BC156" s="183"/>
      <c r="BD156" s="187">
        <f>IF(N156="základní",J156,0)</f>
        <v>0</v>
      </c>
      <c r="BE156" s="187">
        <f>IF(N156="snížená",J156,0)</f>
        <v>0</v>
      </c>
      <c r="BF156" s="187">
        <f>IF(N156="zákl. přenesená",J156,0)</f>
        <v>0</v>
      </c>
      <c r="BG156" s="187">
        <f>IF(N156="sníž. přenesená",J156,0)</f>
        <v>0</v>
      </c>
      <c r="BH156" s="187">
        <f>IF(N156="nulová",J156,0)</f>
        <v>0</v>
      </c>
      <c r="BI156" s="186" t="s">
        <v>68</v>
      </c>
      <c r="BJ156" s="187">
        <f>ROUND(I156*H156,2)</f>
        <v>0</v>
      </c>
      <c r="BK156" s="186" t="s">
        <v>121</v>
      </c>
      <c r="BL156" s="185" t="s">
        <v>242</v>
      </c>
      <c r="BM156" s="184"/>
      <c r="BN156" s="184"/>
      <c r="BO156" s="184"/>
      <c r="BP156" s="184"/>
      <c r="BQ156" s="184"/>
      <c r="BR156" s="184"/>
      <c r="BS156" s="184"/>
      <c r="BT156" s="184"/>
      <c r="BU156" s="184"/>
      <c r="BV156" s="184"/>
      <c r="BW156" s="184"/>
      <c r="BX156" s="184"/>
      <c r="BY156" s="184"/>
      <c r="BZ156" s="184"/>
      <c r="CA156" s="184"/>
      <c r="CB156" s="184"/>
      <c r="CC156" s="184"/>
      <c r="CD156" s="184"/>
      <c r="CE156" s="184"/>
      <c r="CF156" s="184"/>
      <c r="CG156" s="184"/>
      <c r="CH156" s="184"/>
      <c r="CI156" s="184"/>
      <c r="CJ156" s="184"/>
      <c r="CK156" s="184"/>
      <c r="CL156" s="184"/>
      <c r="CM156" s="184"/>
      <c r="CN156" s="184"/>
      <c r="CO156" s="184"/>
      <c r="CP156" s="184"/>
      <c r="CQ156" s="184"/>
      <c r="CR156" s="184"/>
      <c r="CS156" s="184"/>
      <c r="CT156" s="184"/>
      <c r="CU156" s="184"/>
      <c r="CV156" s="184"/>
      <c r="CW156" s="184"/>
      <c r="CX156" s="184"/>
      <c r="CY156" s="184"/>
      <c r="CZ156" s="184"/>
      <c r="DA156" s="184"/>
      <c r="DB156" s="184"/>
      <c r="DC156" s="184"/>
      <c r="DD156" s="184"/>
      <c r="DE156" s="184"/>
      <c r="DF156" s="184"/>
      <c r="DG156" s="184"/>
      <c r="DH156" s="184"/>
      <c r="DI156" s="184"/>
      <c r="DJ156" s="184"/>
      <c r="DK156" s="184"/>
      <c r="DL156" s="184"/>
      <c r="DM156" s="184"/>
      <c r="DN156" s="184"/>
      <c r="DO156" s="184"/>
      <c r="DP156" s="184"/>
      <c r="DQ156" s="184"/>
      <c r="DR156" s="184"/>
      <c r="DS156" s="184"/>
      <c r="DT156" s="184"/>
      <c r="DU156" s="184"/>
      <c r="DV156" s="184"/>
      <c r="DW156" s="184"/>
      <c r="DX156" s="188"/>
    </row>
    <row r="157" spans="1:128" s="11" customFormat="1" x14ac:dyDescent="0.2">
      <c r="B157" s="137"/>
      <c r="D157" s="138" t="s">
        <v>123</v>
      </c>
      <c r="E157" s="139" t="s">
        <v>3</v>
      </c>
      <c r="F157" s="140" t="s">
        <v>516</v>
      </c>
      <c r="H157" s="139" t="s">
        <v>3</v>
      </c>
      <c r="K157" s="258"/>
      <c r="L157" s="137"/>
      <c r="M157" s="141"/>
      <c r="N157" s="142"/>
      <c r="O157" s="142"/>
      <c r="P157" s="142"/>
      <c r="Q157" s="142"/>
      <c r="R157" s="142"/>
      <c r="S157" s="142"/>
      <c r="T157" s="143"/>
      <c r="AS157" s="139" t="s">
        <v>123</v>
      </c>
      <c r="AT157" s="139" t="s">
        <v>68</v>
      </c>
      <c r="AU157" s="11" t="s">
        <v>68</v>
      </c>
      <c r="AV157" s="11" t="s">
        <v>26</v>
      </c>
      <c r="AW157" s="11" t="s">
        <v>64</v>
      </c>
      <c r="AX157" s="139" t="s">
        <v>119</v>
      </c>
    </row>
    <row r="158" spans="1:128" s="189" customFormat="1" ht="27" customHeight="1" x14ac:dyDescent="0.2">
      <c r="A158" s="176"/>
      <c r="B158" s="190"/>
      <c r="C158" s="192"/>
      <c r="D158" s="193" t="s">
        <v>120</v>
      </c>
      <c r="E158" s="255" t="s">
        <v>581</v>
      </c>
      <c r="F158" s="194" t="s">
        <v>294</v>
      </c>
      <c r="G158" s="195" t="s">
        <v>145</v>
      </c>
      <c r="H158" s="196">
        <v>56</v>
      </c>
      <c r="I158" s="197"/>
      <c r="J158" s="197">
        <f>ROUND(I158*H158,2)</f>
        <v>0</v>
      </c>
      <c r="K158" s="198" t="s">
        <v>459</v>
      </c>
      <c r="L158" s="177"/>
      <c r="M158" s="182"/>
      <c r="N158" s="183"/>
      <c r="O158" s="183"/>
      <c r="P158" s="183"/>
      <c r="Q158" s="183"/>
      <c r="R158" s="183"/>
      <c r="S158" s="183"/>
      <c r="T158" s="244"/>
      <c r="U158" s="182"/>
      <c r="V158" s="183"/>
      <c r="W158" s="183"/>
      <c r="X158" s="183"/>
      <c r="Y158" s="183"/>
      <c r="Z158" s="183"/>
      <c r="AA158" s="183"/>
      <c r="AB158" s="183"/>
      <c r="AC158" s="183"/>
      <c r="AD158" s="183"/>
      <c r="AE158" s="183"/>
      <c r="AF158" s="183"/>
      <c r="AG158" s="183"/>
      <c r="AH158" s="183"/>
      <c r="AI158" s="183"/>
      <c r="AJ158" s="183"/>
      <c r="AK158" s="183"/>
      <c r="AL158" s="183"/>
      <c r="AM158" s="183"/>
      <c r="AN158" s="183"/>
      <c r="AO158" s="183"/>
      <c r="AP158" s="183"/>
      <c r="AQ158" s="183"/>
      <c r="AR158" s="183"/>
      <c r="AS158" s="218"/>
      <c r="AT158" s="218"/>
      <c r="AU158" s="183"/>
      <c r="AV158" s="183"/>
      <c r="AW158" s="183"/>
      <c r="AX158" s="183"/>
      <c r="AY158" s="183"/>
      <c r="AZ158" s="183"/>
      <c r="BA158" s="183"/>
      <c r="BB158" s="183"/>
      <c r="BC158" s="183"/>
      <c r="BD158" s="183"/>
      <c r="BE158" s="183"/>
      <c r="BF158" s="183"/>
      <c r="BG158" s="183"/>
      <c r="BH158" s="183"/>
      <c r="BI158" s="183"/>
      <c r="BJ158" s="183"/>
      <c r="BK158" s="183"/>
      <c r="BL158" s="183"/>
      <c r="BM158" s="232"/>
    </row>
    <row r="159" spans="1:128" s="11" customFormat="1" x14ac:dyDescent="0.2">
      <c r="B159" s="137"/>
      <c r="D159" s="138" t="s">
        <v>123</v>
      </c>
      <c r="E159" s="139" t="s">
        <v>3</v>
      </c>
      <c r="F159" s="140" t="s">
        <v>579</v>
      </c>
      <c r="H159" s="139" t="s">
        <v>3</v>
      </c>
      <c r="K159" s="401"/>
      <c r="L159" s="137"/>
      <c r="M159" s="141"/>
      <c r="N159" s="172"/>
      <c r="O159" s="172"/>
      <c r="P159" s="172"/>
      <c r="Q159" s="172"/>
      <c r="R159" s="172"/>
      <c r="S159" s="172"/>
      <c r="T159" s="143"/>
      <c r="AS159" s="139" t="s">
        <v>123</v>
      </c>
      <c r="AT159" s="139" t="s">
        <v>68</v>
      </c>
      <c r="AU159" s="11" t="s">
        <v>68</v>
      </c>
      <c r="AV159" s="11" t="s">
        <v>26</v>
      </c>
      <c r="AW159" s="11" t="s">
        <v>64</v>
      </c>
      <c r="AX159" s="139" t="s">
        <v>119</v>
      </c>
    </row>
    <row r="160" spans="1:128" s="189" customFormat="1" ht="27" customHeight="1" x14ac:dyDescent="0.2">
      <c r="A160" s="176"/>
      <c r="B160" s="190"/>
      <c r="C160" s="192"/>
      <c r="D160" s="193" t="s">
        <v>120</v>
      </c>
      <c r="E160" s="255" t="s">
        <v>582</v>
      </c>
      <c r="F160" s="194" t="s">
        <v>295</v>
      </c>
      <c r="G160" s="195" t="s">
        <v>145</v>
      </c>
      <c r="H160" s="196">
        <v>120</v>
      </c>
      <c r="I160" s="197"/>
      <c r="J160" s="197">
        <f>ROUND(I160*H160,2)</f>
        <v>0</v>
      </c>
      <c r="K160" s="408" t="s">
        <v>459</v>
      </c>
      <c r="L160" s="177"/>
      <c r="M160" s="182"/>
      <c r="N160" s="183"/>
      <c r="O160" s="183"/>
      <c r="P160" s="183"/>
      <c r="Q160" s="183"/>
      <c r="R160" s="183"/>
      <c r="S160" s="183"/>
      <c r="T160" s="244"/>
      <c r="U160" s="182"/>
      <c r="V160" s="183"/>
      <c r="W160" s="183"/>
      <c r="X160" s="183"/>
      <c r="Y160" s="183"/>
      <c r="Z160" s="183"/>
      <c r="AA160" s="183"/>
      <c r="AB160" s="183"/>
      <c r="AC160" s="183"/>
      <c r="AD160" s="183"/>
      <c r="AE160" s="183"/>
      <c r="AF160" s="183"/>
      <c r="AG160" s="183"/>
      <c r="AH160" s="183"/>
      <c r="AI160" s="183"/>
      <c r="AJ160" s="183"/>
      <c r="AK160" s="183"/>
      <c r="AL160" s="183"/>
      <c r="AM160" s="183"/>
      <c r="AN160" s="183"/>
      <c r="AO160" s="183"/>
      <c r="AP160" s="183"/>
      <c r="AQ160" s="183"/>
      <c r="AR160" s="183"/>
      <c r="AS160" s="218"/>
      <c r="AT160" s="218"/>
      <c r="AU160" s="183"/>
      <c r="AV160" s="183"/>
      <c r="AW160" s="183"/>
      <c r="AX160" s="183"/>
      <c r="AY160" s="183"/>
      <c r="AZ160" s="183"/>
      <c r="BA160" s="183"/>
      <c r="BB160" s="183"/>
      <c r="BC160" s="183"/>
      <c r="BD160" s="183"/>
      <c r="BE160" s="183"/>
      <c r="BF160" s="183"/>
      <c r="BG160" s="183"/>
      <c r="BH160" s="183"/>
      <c r="BI160" s="183"/>
      <c r="BJ160" s="183"/>
      <c r="BK160" s="183"/>
      <c r="BL160" s="183"/>
      <c r="BM160" s="232"/>
    </row>
    <row r="161" spans="1:65" s="11" customFormat="1" x14ac:dyDescent="0.2">
      <c r="B161" s="137"/>
      <c r="D161" s="138" t="s">
        <v>123</v>
      </c>
      <c r="E161" s="139" t="s">
        <v>3</v>
      </c>
      <c r="F161" s="140" t="s">
        <v>580</v>
      </c>
      <c r="H161" s="139" t="s">
        <v>3</v>
      </c>
      <c r="L161" s="137"/>
      <c r="M161" s="141"/>
      <c r="N161" s="172"/>
      <c r="O161" s="172"/>
      <c r="P161" s="172"/>
      <c r="Q161" s="172"/>
      <c r="R161" s="172"/>
      <c r="S161" s="172"/>
      <c r="T161" s="143"/>
      <c r="AS161" s="139" t="s">
        <v>123</v>
      </c>
      <c r="AT161" s="139" t="s">
        <v>68</v>
      </c>
      <c r="AU161" s="11" t="s">
        <v>68</v>
      </c>
      <c r="AV161" s="11" t="s">
        <v>26</v>
      </c>
      <c r="AW161" s="11" t="s">
        <v>64</v>
      </c>
      <c r="AX161" s="139" t="s">
        <v>119</v>
      </c>
    </row>
    <row r="162" spans="1:65" s="2" customFormat="1" ht="39" customHeight="1" x14ac:dyDescent="0.2">
      <c r="B162" s="79"/>
      <c r="C162" s="259"/>
      <c r="D162" s="259" t="s">
        <v>120</v>
      </c>
      <c r="E162" s="260" t="s">
        <v>654</v>
      </c>
      <c r="F162" s="261" t="s">
        <v>523</v>
      </c>
      <c r="G162" s="262" t="s">
        <v>145</v>
      </c>
      <c r="H162" s="263">
        <v>94</v>
      </c>
      <c r="I162" s="264"/>
      <c r="J162" s="264">
        <f>ROUND(I162*H162,2)</f>
        <v>0</v>
      </c>
      <c r="K162" s="261" t="s">
        <v>524</v>
      </c>
      <c r="L162" s="79"/>
      <c r="M162" s="127" t="s">
        <v>3</v>
      </c>
      <c r="N162" s="265" t="s">
        <v>35</v>
      </c>
      <c r="O162" s="266">
        <v>1.3069999999999999</v>
      </c>
      <c r="P162" s="266">
        <f>O162*H162</f>
        <v>122.85799999999999</v>
      </c>
      <c r="Q162" s="266">
        <v>0</v>
      </c>
      <c r="R162" s="266">
        <f>Q162*H162</f>
        <v>0</v>
      </c>
      <c r="S162" s="266">
        <v>0.29499999999999998</v>
      </c>
      <c r="T162" s="130">
        <f>S162*H162</f>
        <v>27.729999999999997</v>
      </c>
      <c r="AR162" s="131" t="s">
        <v>360</v>
      </c>
      <c r="AT162" s="131" t="s">
        <v>120</v>
      </c>
      <c r="AU162" s="131" t="s">
        <v>70</v>
      </c>
      <c r="AY162" s="267" t="s">
        <v>119</v>
      </c>
      <c r="BE162" s="268">
        <f>IF(N162="základní",J162,0)</f>
        <v>0</v>
      </c>
      <c r="BF162" s="268">
        <f>IF(N162="snížená",J162,0)</f>
        <v>0</v>
      </c>
      <c r="BG162" s="268">
        <f>IF(N162="zákl. přenesená",J162,0)</f>
        <v>0</v>
      </c>
      <c r="BH162" s="268">
        <f>IF(N162="sníž. přenesená",J162,0)</f>
        <v>0</v>
      </c>
      <c r="BI162" s="268">
        <f>IF(N162="nulová",J162,0)</f>
        <v>0</v>
      </c>
      <c r="BJ162" s="267" t="s">
        <v>68</v>
      </c>
      <c r="BK162" s="268">
        <f>ROUND(I162*H162,2)</f>
        <v>0</v>
      </c>
      <c r="BL162" s="267" t="s">
        <v>360</v>
      </c>
      <c r="BM162" s="131" t="s">
        <v>525</v>
      </c>
    </row>
    <row r="163" spans="1:65" s="11" customFormat="1" x14ac:dyDescent="0.2">
      <c r="B163" s="137"/>
      <c r="D163" s="138" t="s">
        <v>123</v>
      </c>
      <c r="E163" s="139" t="s">
        <v>3</v>
      </c>
      <c r="F163" s="140" t="s">
        <v>557</v>
      </c>
      <c r="H163" s="139" t="s">
        <v>3</v>
      </c>
      <c r="L163" s="137"/>
      <c r="M163" s="141"/>
      <c r="T163" s="143"/>
      <c r="AT163" s="139" t="s">
        <v>123</v>
      </c>
      <c r="AU163" s="139" t="s">
        <v>70</v>
      </c>
      <c r="AV163" s="11" t="s">
        <v>68</v>
      </c>
      <c r="AW163" s="11" t="s">
        <v>26</v>
      </c>
      <c r="AX163" s="11" t="s">
        <v>64</v>
      </c>
      <c r="AY163" s="139" t="s">
        <v>119</v>
      </c>
    </row>
    <row r="164" spans="1:65" s="11" customFormat="1" x14ac:dyDescent="0.2">
      <c r="B164" s="137"/>
      <c r="D164" s="138" t="s">
        <v>123</v>
      </c>
      <c r="E164" s="139" t="s">
        <v>3</v>
      </c>
      <c r="F164" s="140" t="s">
        <v>526</v>
      </c>
      <c r="H164" s="139" t="s">
        <v>3</v>
      </c>
      <c r="L164" s="137"/>
      <c r="M164" s="141"/>
      <c r="T164" s="143"/>
      <c r="AT164" s="139" t="s">
        <v>123</v>
      </c>
      <c r="AU164" s="139" t="s">
        <v>70</v>
      </c>
      <c r="AV164" s="11" t="s">
        <v>68</v>
      </c>
      <c r="AW164" s="11" t="s">
        <v>26</v>
      </c>
      <c r="AX164" s="11" t="s">
        <v>64</v>
      </c>
      <c r="AY164" s="139" t="s">
        <v>119</v>
      </c>
    </row>
    <row r="165" spans="1:65" s="11" customFormat="1" x14ac:dyDescent="0.2">
      <c r="B165" s="137"/>
      <c r="D165" s="138" t="s">
        <v>123</v>
      </c>
      <c r="E165" s="139" t="s">
        <v>3</v>
      </c>
      <c r="F165" s="140" t="s">
        <v>527</v>
      </c>
      <c r="H165" s="139" t="s">
        <v>3</v>
      </c>
      <c r="L165" s="137"/>
      <c r="M165" s="141"/>
      <c r="T165" s="143"/>
      <c r="AT165" s="139" t="s">
        <v>123</v>
      </c>
      <c r="AU165" s="139" t="s">
        <v>70</v>
      </c>
      <c r="AV165" s="11" t="s">
        <v>68</v>
      </c>
      <c r="AW165" s="11" t="s">
        <v>26</v>
      </c>
      <c r="AX165" s="11" t="s">
        <v>64</v>
      </c>
      <c r="AY165" s="139" t="s">
        <v>119</v>
      </c>
    </row>
    <row r="166" spans="1:65" s="11" customFormat="1" x14ac:dyDescent="0.2">
      <c r="B166" s="137"/>
      <c r="D166" s="138" t="s">
        <v>123</v>
      </c>
      <c r="E166" s="139" t="s">
        <v>3</v>
      </c>
      <c r="F166" s="140" t="s">
        <v>528</v>
      </c>
      <c r="H166" s="139" t="s">
        <v>3</v>
      </c>
      <c r="L166" s="137"/>
      <c r="M166" s="141"/>
      <c r="T166" s="143"/>
      <c r="AT166" s="139" t="s">
        <v>123</v>
      </c>
      <c r="AU166" s="139" t="s">
        <v>70</v>
      </c>
      <c r="AV166" s="11" t="s">
        <v>68</v>
      </c>
      <c r="AW166" s="11" t="s">
        <v>26</v>
      </c>
      <c r="AX166" s="11" t="s">
        <v>64</v>
      </c>
      <c r="AY166" s="139" t="s">
        <v>119</v>
      </c>
    </row>
    <row r="167" spans="1:65" s="11" customFormat="1" x14ac:dyDescent="0.2">
      <c r="B167" s="137"/>
      <c r="D167" s="138" t="s">
        <v>123</v>
      </c>
      <c r="E167" s="139" t="s">
        <v>3</v>
      </c>
      <c r="F167" s="140" t="s">
        <v>529</v>
      </c>
      <c r="H167" s="139" t="s">
        <v>3</v>
      </c>
      <c r="L167" s="137"/>
      <c r="M167" s="141"/>
      <c r="T167" s="143"/>
      <c r="AT167" s="139" t="s">
        <v>123</v>
      </c>
      <c r="AU167" s="139" t="s">
        <v>70</v>
      </c>
      <c r="AV167" s="11" t="s">
        <v>68</v>
      </c>
      <c r="AW167" s="11" t="s">
        <v>26</v>
      </c>
      <c r="AX167" s="11" t="s">
        <v>64</v>
      </c>
      <c r="AY167" s="139" t="s">
        <v>119</v>
      </c>
    </row>
    <row r="168" spans="1:65" s="10" customFormat="1" ht="25.9" customHeight="1" x14ac:dyDescent="0.2">
      <c r="B168" s="110"/>
      <c r="D168" s="111" t="s">
        <v>63</v>
      </c>
      <c r="E168" s="112" t="s">
        <v>340</v>
      </c>
      <c r="F168" s="112" t="s">
        <v>530</v>
      </c>
      <c r="J168" s="113">
        <f>SUM(J169:J183)</f>
        <v>0</v>
      </c>
      <c r="L168" s="110"/>
      <c r="M168" s="114"/>
      <c r="N168" s="115"/>
      <c r="O168" s="115"/>
      <c r="P168" s="116" t="e">
        <f>SUM(#REF!)</f>
        <v>#REF!</v>
      </c>
      <c r="Q168" s="115"/>
      <c r="R168" s="116" t="e">
        <f>SUM(#REF!)</f>
        <v>#REF!</v>
      </c>
      <c r="S168" s="115"/>
      <c r="T168" s="117" t="e">
        <f>SUM(#REF!)</f>
        <v>#REF!</v>
      </c>
      <c r="AQ168" s="111" t="s">
        <v>68</v>
      </c>
      <c r="AS168" s="118" t="s">
        <v>63</v>
      </c>
      <c r="AT168" s="118" t="s">
        <v>64</v>
      </c>
      <c r="AX168" s="111" t="s">
        <v>119</v>
      </c>
      <c r="BJ168" s="119" t="e">
        <f>SUM(#REF!)</f>
        <v>#REF!</v>
      </c>
    </row>
    <row r="169" spans="1:65" s="2" customFormat="1" ht="21.75" customHeight="1" x14ac:dyDescent="0.2">
      <c r="A169" s="279"/>
      <c r="B169" s="120"/>
      <c r="C169" s="121"/>
      <c r="D169" s="121" t="s">
        <v>120</v>
      </c>
      <c r="E169" s="122" t="s">
        <v>531</v>
      </c>
      <c r="F169" s="123" t="s">
        <v>532</v>
      </c>
      <c r="G169" s="124" t="s">
        <v>132</v>
      </c>
      <c r="H169" s="125">
        <v>355</v>
      </c>
      <c r="I169" s="126"/>
      <c r="J169" s="126">
        <f>ROUND(I169*H169,2)</f>
        <v>0</v>
      </c>
      <c r="K169" s="198" t="s">
        <v>459</v>
      </c>
      <c r="L169" s="28"/>
      <c r="M169" s="127" t="s">
        <v>3</v>
      </c>
      <c r="N169" s="173" t="s">
        <v>35</v>
      </c>
      <c r="O169" s="174">
        <v>0.125</v>
      </c>
      <c r="P169" s="174">
        <f>O169*H169</f>
        <v>44.375</v>
      </c>
      <c r="Q169" s="174">
        <v>0</v>
      </c>
      <c r="R169" s="174">
        <f>Q169*H169</f>
        <v>0</v>
      </c>
      <c r="S169" s="174">
        <v>0</v>
      </c>
      <c r="T169" s="130">
        <f>S169*H169</f>
        <v>0</v>
      </c>
      <c r="U169" s="279"/>
      <c r="V169" s="279"/>
      <c r="W169" s="279"/>
      <c r="X169" s="279"/>
      <c r="Y169" s="279"/>
      <c r="Z169" s="279"/>
      <c r="AA169" s="279"/>
      <c r="AB169" s="279"/>
      <c r="AC169" s="279"/>
      <c r="AD169" s="279"/>
      <c r="AE169" s="279"/>
      <c r="AR169" s="131" t="s">
        <v>121</v>
      </c>
      <c r="AT169" s="131" t="s">
        <v>120</v>
      </c>
      <c r="AU169" s="131" t="s">
        <v>70</v>
      </c>
      <c r="AY169" s="15" t="s">
        <v>119</v>
      </c>
      <c r="BE169" s="132">
        <f>IF(N169="základní",J169,0)</f>
        <v>0</v>
      </c>
      <c r="BF169" s="132">
        <f>IF(N169="snížená",J169,0)</f>
        <v>0</v>
      </c>
      <c r="BG169" s="132">
        <f>IF(N169="zákl. přenesená",J169,0)</f>
        <v>0</v>
      </c>
      <c r="BH169" s="132">
        <f>IF(N169="sníž. přenesená",J169,0)</f>
        <v>0</v>
      </c>
      <c r="BI169" s="132">
        <f>IF(N169="nulová",J169,0)</f>
        <v>0</v>
      </c>
      <c r="BJ169" s="15" t="s">
        <v>68</v>
      </c>
      <c r="BK169" s="132">
        <f>ROUND(I169*H169,2)</f>
        <v>0</v>
      </c>
      <c r="BL169" s="15" t="s">
        <v>121</v>
      </c>
      <c r="BM169" s="131" t="s">
        <v>533</v>
      </c>
    </row>
    <row r="170" spans="1:65" s="2" customFormat="1" x14ac:dyDescent="0.2">
      <c r="A170" s="279"/>
      <c r="B170" s="28"/>
      <c r="C170" s="279"/>
      <c r="D170" s="133" t="s">
        <v>122</v>
      </c>
      <c r="E170" s="279"/>
      <c r="F170" s="134" t="s">
        <v>534</v>
      </c>
      <c r="G170" s="279"/>
      <c r="H170" s="279"/>
      <c r="I170" s="279"/>
      <c r="J170" s="279"/>
      <c r="K170" s="279"/>
      <c r="L170" s="28"/>
      <c r="M170" s="135"/>
      <c r="N170" s="170"/>
      <c r="O170" s="171"/>
      <c r="P170" s="171"/>
      <c r="Q170" s="171"/>
      <c r="R170" s="171"/>
      <c r="S170" s="171"/>
      <c r="T170" s="49"/>
      <c r="U170" s="279"/>
      <c r="V170" s="279"/>
      <c r="W170" s="279"/>
      <c r="X170" s="279"/>
      <c r="Y170" s="279"/>
      <c r="Z170" s="279"/>
      <c r="AA170" s="279"/>
      <c r="AB170" s="279"/>
      <c r="AC170" s="279"/>
      <c r="AD170" s="279"/>
      <c r="AE170" s="279"/>
      <c r="AT170" s="15" t="s">
        <v>122</v>
      </c>
      <c r="AU170" s="15" t="s">
        <v>70</v>
      </c>
    </row>
    <row r="171" spans="1:65" s="2" customFormat="1" ht="24.2" customHeight="1" x14ac:dyDescent="0.2">
      <c r="A171" s="279"/>
      <c r="B171" s="120"/>
      <c r="C171" s="121"/>
      <c r="D171" s="121" t="s">
        <v>120</v>
      </c>
      <c r="E171" s="122" t="s">
        <v>535</v>
      </c>
      <c r="F171" s="123" t="s">
        <v>536</v>
      </c>
      <c r="G171" s="124" t="s">
        <v>132</v>
      </c>
      <c r="H171" s="125">
        <v>3195</v>
      </c>
      <c r="I171" s="126"/>
      <c r="J171" s="126">
        <f>ROUND(I171*H171,2)</f>
        <v>0</v>
      </c>
      <c r="K171" s="123" t="s">
        <v>459</v>
      </c>
      <c r="L171" s="28"/>
      <c r="M171" s="127" t="s">
        <v>3</v>
      </c>
      <c r="N171" s="173" t="s">
        <v>35</v>
      </c>
      <c r="O171" s="174">
        <v>6.0000000000000001E-3</v>
      </c>
      <c r="P171" s="174">
        <f>O171*H171</f>
        <v>19.170000000000002</v>
      </c>
      <c r="Q171" s="174">
        <v>0</v>
      </c>
      <c r="R171" s="174">
        <f>Q171*H171</f>
        <v>0</v>
      </c>
      <c r="S171" s="174">
        <v>0</v>
      </c>
      <c r="T171" s="130">
        <f>S171*H171</f>
        <v>0</v>
      </c>
      <c r="U171" s="279"/>
      <c r="V171" s="279"/>
      <c r="W171" s="279"/>
      <c r="X171" s="279"/>
      <c r="Y171" s="279"/>
      <c r="Z171" s="279"/>
      <c r="AA171" s="279"/>
      <c r="AB171" s="279"/>
      <c r="AC171" s="279"/>
      <c r="AD171" s="279"/>
      <c r="AE171" s="279"/>
      <c r="AR171" s="131" t="s">
        <v>121</v>
      </c>
      <c r="AT171" s="131" t="s">
        <v>120</v>
      </c>
      <c r="AU171" s="131" t="s">
        <v>70</v>
      </c>
      <c r="AY171" s="15" t="s">
        <v>119</v>
      </c>
      <c r="BE171" s="132">
        <f>IF(N171="základní",J171,0)</f>
        <v>0</v>
      </c>
      <c r="BF171" s="132">
        <f>IF(N171="snížená",J171,0)</f>
        <v>0</v>
      </c>
      <c r="BG171" s="132">
        <f>IF(N171="zákl. přenesená",J171,0)</f>
        <v>0</v>
      </c>
      <c r="BH171" s="132">
        <f>IF(N171="sníž. přenesená",J171,0)</f>
        <v>0</v>
      </c>
      <c r="BI171" s="132">
        <f>IF(N171="nulová",J171,0)</f>
        <v>0</v>
      </c>
      <c r="BJ171" s="15" t="s">
        <v>68</v>
      </c>
      <c r="BK171" s="132">
        <f>ROUND(I171*H171,2)</f>
        <v>0</v>
      </c>
      <c r="BL171" s="15" t="s">
        <v>121</v>
      </c>
      <c r="BM171" s="131" t="s">
        <v>537</v>
      </c>
    </row>
    <row r="172" spans="1:65" s="2" customFormat="1" x14ac:dyDescent="0.2">
      <c r="A172" s="279"/>
      <c r="B172" s="28"/>
      <c r="C172" s="279"/>
      <c r="D172" s="133" t="s">
        <v>122</v>
      </c>
      <c r="E172" s="279"/>
      <c r="F172" s="134" t="s">
        <v>538</v>
      </c>
      <c r="G172" s="279"/>
      <c r="H172" s="279"/>
      <c r="I172" s="279"/>
      <c r="J172" s="279"/>
      <c r="K172" s="279"/>
      <c r="L172" s="28"/>
      <c r="M172" s="135"/>
      <c r="N172" s="170"/>
      <c r="O172" s="171"/>
      <c r="P172" s="171"/>
      <c r="Q172" s="171"/>
      <c r="R172" s="171"/>
      <c r="S172" s="171"/>
      <c r="T172" s="49"/>
      <c r="U172" s="279"/>
      <c r="V172" s="279"/>
      <c r="W172" s="279"/>
      <c r="X172" s="279"/>
      <c r="Y172" s="279"/>
      <c r="Z172" s="279"/>
      <c r="AA172" s="279"/>
      <c r="AB172" s="279"/>
      <c r="AC172" s="279"/>
      <c r="AD172" s="279"/>
      <c r="AE172" s="279"/>
      <c r="AT172" s="15" t="s">
        <v>122</v>
      </c>
      <c r="AU172" s="15" t="s">
        <v>70</v>
      </c>
    </row>
    <row r="173" spans="1:65" s="12" customFormat="1" x14ac:dyDescent="0.2">
      <c r="B173" s="144"/>
      <c r="D173" s="138" t="s">
        <v>123</v>
      </c>
      <c r="F173" s="146" t="s">
        <v>553</v>
      </c>
      <c r="H173" s="147"/>
      <c r="L173" s="144"/>
      <c r="M173" s="148"/>
      <c r="N173" s="169"/>
      <c r="O173" s="169"/>
      <c r="P173" s="169"/>
      <c r="Q173" s="169"/>
      <c r="R173" s="169"/>
      <c r="S173" s="169"/>
      <c r="T173" s="150"/>
      <c r="AT173" s="145" t="s">
        <v>123</v>
      </c>
      <c r="AU173" s="145" t="s">
        <v>70</v>
      </c>
      <c r="AV173" s="12" t="s">
        <v>70</v>
      </c>
      <c r="AW173" s="12" t="s">
        <v>4</v>
      </c>
      <c r="AX173" s="12" t="s">
        <v>68</v>
      </c>
      <c r="AY173" s="145" t="s">
        <v>119</v>
      </c>
    </row>
    <row r="174" spans="1:65" s="2" customFormat="1" ht="24.2" customHeight="1" x14ac:dyDescent="0.2">
      <c r="A174" s="279"/>
      <c r="B174" s="120"/>
      <c r="C174" s="121"/>
      <c r="D174" s="121" t="s">
        <v>120</v>
      </c>
      <c r="E174" s="122" t="s">
        <v>539</v>
      </c>
      <c r="F174" s="123" t="s">
        <v>540</v>
      </c>
      <c r="G174" s="124" t="s">
        <v>132</v>
      </c>
      <c r="H174" s="125">
        <v>7.1</v>
      </c>
      <c r="I174" s="126"/>
      <c r="J174" s="126">
        <f>ROUND(I174*H174,2)</f>
        <v>0</v>
      </c>
      <c r="K174" s="123" t="s">
        <v>459</v>
      </c>
      <c r="L174" s="28"/>
      <c r="M174" s="127" t="s">
        <v>3</v>
      </c>
      <c r="N174" s="173" t="s">
        <v>35</v>
      </c>
      <c r="O174" s="174">
        <v>0</v>
      </c>
      <c r="P174" s="174">
        <f>O174*H174</f>
        <v>0</v>
      </c>
      <c r="Q174" s="174">
        <v>0</v>
      </c>
      <c r="R174" s="174">
        <f>Q174*H174</f>
        <v>0</v>
      </c>
      <c r="S174" s="174">
        <v>0</v>
      </c>
      <c r="T174" s="130">
        <f>S174*H174</f>
        <v>0</v>
      </c>
      <c r="U174" s="279"/>
      <c r="V174" s="279"/>
      <c r="W174" s="279"/>
      <c r="X174" s="279"/>
      <c r="Y174" s="279"/>
      <c r="Z174" s="279"/>
      <c r="AA174" s="279"/>
      <c r="AB174" s="279"/>
      <c r="AC174" s="279"/>
      <c r="AD174" s="279"/>
      <c r="AE174" s="279"/>
      <c r="AR174" s="131" t="s">
        <v>121</v>
      </c>
      <c r="AT174" s="131" t="s">
        <v>120</v>
      </c>
      <c r="AU174" s="131" t="s">
        <v>70</v>
      </c>
      <c r="AY174" s="15" t="s">
        <v>119</v>
      </c>
      <c r="BE174" s="132">
        <f>IF(N174="základní",J174,0)</f>
        <v>0</v>
      </c>
      <c r="BF174" s="132">
        <f>IF(N174="snížená",J174,0)</f>
        <v>0</v>
      </c>
      <c r="BG174" s="132">
        <f>IF(N174="zákl. přenesená",J174,0)</f>
        <v>0</v>
      </c>
      <c r="BH174" s="132">
        <f>IF(N174="sníž. přenesená",J174,0)</f>
        <v>0</v>
      </c>
      <c r="BI174" s="132">
        <f>IF(N174="nulová",J174,0)</f>
        <v>0</v>
      </c>
      <c r="BJ174" s="15" t="s">
        <v>68</v>
      </c>
      <c r="BK174" s="132">
        <f>ROUND(I174*H174,2)</f>
        <v>0</v>
      </c>
      <c r="BL174" s="15" t="s">
        <v>121</v>
      </c>
      <c r="BM174" s="131" t="s">
        <v>541</v>
      </c>
    </row>
    <row r="175" spans="1:65" s="2" customFormat="1" x14ac:dyDescent="0.2">
      <c r="A175" s="279"/>
      <c r="B175" s="28"/>
      <c r="C175" s="279"/>
      <c r="D175" s="133" t="s">
        <v>122</v>
      </c>
      <c r="E175" s="279"/>
      <c r="F175" s="134" t="s">
        <v>542</v>
      </c>
      <c r="G175" s="279"/>
      <c r="H175" s="279"/>
      <c r="I175" s="279"/>
      <c r="J175" s="279"/>
      <c r="K175" s="279"/>
      <c r="L175" s="28"/>
      <c r="M175" s="135"/>
      <c r="N175" s="170"/>
      <c r="O175" s="171"/>
      <c r="P175" s="171"/>
      <c r="Q175" s="171"/>
      <c r="R175" s="171"/>
      <c r="S175" s="171"/>
      <c r="T175" s="49"/>
      <c r="U175" s="279"/>
      <c r="V175" s="279"/>
      <c r="W175" s="279"/>
      <c r="X175" s="279"/>
      <c r="Y175" s="279"/>
      <c r="Z175" s="279"/>
      <c r="AA175" s="279"/>
      <c r="AB175" s="279"/>
      <c r="AC175" s="279"/>
      <c r="AD175" s="279"/>
      <c r="AE175" s="279"/>
      <c r="AT175" s="15" t="s">
        <v>122</v>
      </c>
      <c r="AU175" s="15" t="s">
        <v>70</v>
      </c>
    </row>
    <row r="176" spans="1:65" s="12" customFormat="1" x14ac:dyDescent="0.2">
      <c r="B176" s="144"/>
      <c r="D176" s="138" t="s">
        <v>123</v>
      </c>
      <c r="F176" s="146" t="s">
        <v>554</v>
      </c>
      <c r="H176" s="147"/>
      <c r="L176" s="144"/>
      <c r="M176" s="148"/>
      <c r="N176" s="169"/>
      <c r="O176" s="169"/>
      <c r="P176" s="169"/>
      <c r="Q176" s="169"/>
      <c r="R176" s="169"/>
      <c r="S176" s="169"/>
      <c r="T176" s="150"/>
      <c r="AT176" s="145" t="s">
        <v>123</v>
      </c>
      <c r="AU176" s="145" t="s">
        <v>70</v>
      </c>
      <c r="AV176" s="12" t="s">
        <v>70</v>
      </c>
      <c r="AW176" s="12" t="s">
        <v>4</v>
      </c>
      <c r="AX176" s="12" t="s">
        <v>68</v>
      </c>
      <c r="AY176" s="145" t="s">
        <v>119</v>
      </c>
    </row>
    <row r="177" spans="1:65" s="2" customFormat="1" ht="24.2" customHeight="1" x14ac:dyDescent="0.2">
      <c r="A177" s="279"/>
      <c r="B177" s="120"/>
      <c r="C177" s="121"/>
      <c r="D177" s="121" t="s">
        <v>120</v>
      </c>
      <c r="E177" s="122" t="s">
        <v>543</v>
      </c>
      <c r="F177" s="123" t="s">
        <v>544</v>
      </c>
      <c r="G177" s="124" t="s">
        <v>132</v>
      </c>
      <c r="H177" s="125">
        <v>28.4</v>
      </c>
      <c r="I177" s="126"/>
      <c r="J177" s="126">
        <f>ROUND(I177*H177,2)</f>
        <v>0</v>
      </c>
      <c r="K177" s="123" t="s">
        <v>459</v>
      </c>
      <c r="L177" s="28"/>
      <c r="M177" s="127" t="s">
        <v>3</v>
      </c>
      <c r="N177" s="173" t="s">
        <v>35</v>
      </c>
      <c r="O177" s="174">
        <v>0</v>
      </c>
      <c r="P177" s="174">
        <f>O177*H177</f>
        <v>0</v>
      </c>
      <c r="Q177" s="174">
        <v>0</v>
      </c>
      <c r="R177" s="174">
        <f>Q177*H177</f>
        <v>0</v>
      </c>
      <c r="S177" s="174">
        <v>0</v>
      </c>
      <c r="T177" s="130">
        <f>S177*H177</f>
        <v>0</v>
      </c>
      <c r="U177" s="279"/>
      <c r="V177" s="279"/>
      <c r="W177" s="279"/>
      <c r="X177" s="279"/>
      <c r="Y177" s="279"/>
      <c r="Z177" s="279"/>
      <c r="AA177" s="279"/>
      <c r="AB177" s="279"/>
      <c r="AC177" s="279"/>
      <c r="AD177" s="279"/>
      <c r="AE177" s="279"/>
      <c r="AR177" s="131" t="s">
        <v>121</v>
      </c>
      <c r="AT177" s="131" t="s">
        <v>120</v>
      </c>
      <c r="AU177" s="131" t="s">
        <v>70</v>
      </c>
      <c r="AY177" s="15" t="s">
        <v>119</v>
      </c>
      <c r="BE177" s="132">
        <f>IF(N177="základní",J177,0)</f>
        <v>0</v>
      </c>
      <c r="BF177" s="132">
        <f>IF(N177="snížená",J177,0)</f>
        <v>0</v>
      </c>
      <c r="BG177" s="132">
        <f>IF(N177="zákl. přenesená",J177,0)</f>
        <v>0</v>
      </c>
      <c r="BH177" s="132">
        <f>IF(N177="sníž. přenesená",J177,0)</f>
        <v>0</v>
      </c>
      <c r="BI177" s="132">
        <f>IF(N177="nulová",J177,0)</f>
        <v>0</v>
      </c>
      <c r="BJ177" s="15" t="s">
        <v>68</v>
      </c>
      <c r="BK177" s="132">
        <f>ROUND(I177*H177,2)</f>
        <v>0</v>
      </c>
      <c r="BL177" s="15" t="s">
        <v>121</v>
      </c>
      <c r="BM177" s="131" t="s">
        <v>545</v>
      </c>
    </row>
    <row r="178" spans="1:65" s="2" customFormat="1" x14ac:dyDescent="0.2">
      <c r="A178" s="279"/>
      <c r="B178" s="28"/>
      <c r="C178" s="279"/>
      <c r="D178" s="133" t="s">
        <v>122</v>
      </c>
      <c r="E178" s="279"/>
      <c r="F178" s="134" t="s">
        <v>546</v>
      </c>
      <c r="G178" s="279"/>
      <c r="H178" s="279"/>
      <c r="I178" s="279"/>
      <c r="J178" s="279"/>
      <c r="K178" s="279"/>
      <c r="L178" s="28"/>
      <c r="M178" s="135"/>
      <c r="N178" s="170"/>
      <c r="O178" s="171"/>
      <c r="P178" s="171"/>
      <c r="Q178" s="171"/>
      <c r="R178" s="171"/>
      <c r="S178" s="171"/>
      <c r="T178" s="49"/>
      <c r="U178" s="279"/>
      <c r="V178" s="279"/>
      <c r="W178" s="279"/>
      <c r="X178" s="279"/>
      <c r="Y178" s="279"/>
      <c r="Z178" s="279"/>
      <c r="AA178" s="279"/>
      <c r="AB178" s="279"/>
      <c r="AC178" s="279"/>
      <c r="AD178" s="279"/>
      <c r="AE178" s="279"/>
      <c r="AT178" s="15" t="s">
        <v>122</v>
      </c>
      <c r="AU178" s="15" t="s">
        <v>70</v>
      </c>
    </row>
    <row r="179" spans="1:65" s="12" customFormat="1" x14ac:dyDescent="0.2">
      <c r="B179" s="144"/>
      <c r="D179" s="138" t="s">
        <v>123</v>
      </c>
      <c r="F179" s="146" t="s">
        <v>555</v>
      </c>
      <c r="H179" s="147"/>
      <c r="L179" s="144"/>
      <c r="M179" s="148"/>
      <c r="N179" s="169"/>
      <c r="O179" s="169"/>
      <c r="P179" s="169"/>
      <c r="Q179" s="169"/>
      <c r="R179" s="169"/>
      <c r="S179" s="169"/>
      <c r="T179" s="150"/>
      <c r="AT179" s="145" t="s">
        <v>123</v>
      </c>
      <c r="AU179" s="145" t="s">
        <v>70</v>
      </c>
      <c r="AV179" s="12" t="s">
        <v>70</v>
      </c>
      <c r="AW179" s="12" t="s">
        <v>4</v>
      </c>
      <c r="AX179" s="12" t="s">
        <v>68</v>
      </c>
      <c r="AY179" s="145" t="s">
        <v>119</v>
      </c>
    </row>
    <row r="180" spans="1:65" s="2" customFormat="1" ht="24.2" customHeight="1" x14ac:dyDescent="0.2">
      <c r="A180" s="279"/>
      <c r="B180" s="120"/>
      <c r="C180" s="121"/>
      <c r="D180" s="121" t="s">
        <v>120</v>
      </c>
      <c r="E180" s="122" t="s">
        <v>547</v>
      </c>
      <c r="F180" s="123" t="s">
        <v>548</v>
      </c>
      <c r="G180" s="124" t="s">
        <v>132</v>
      </c>
      <c r="H180" s="125">
        <v>320</v>
      </c>
      <c r="I180" s="126"/>
      <c r="J180" s="126">
        <f>ROUND(I180*H180,2)</f>
        <v>0</v>
      </c>
      <c r="K180" s="123" t="s">
        <v>459</v>
      </c>
      <c r="L180" s="28"/>
      <c r="M180" s="127" t="s">
        <v>3</v>
      </c>
      <c r="N180" s="173" t="s">
        <v>35</v>
      </c>
      <c r="O180" s="174">
        <v>0</v>
      </c>
      <c r="P180" s="174">
        <f>O180*H180</f>
        <v>0</v>
      </c>
      <c r="Q180" s="174">
        <v>0</v>
      </c>
      <c r="R180" s="174">
        <f>Q180*H180</f>
        <v>0</v>
      </c>
      <c r="S180" s="174">
        <v>0</v>
      </c>
      <c r="T180" s="130">
        <f>S180*H180</f>
        <v>0</v>
      </c>
      <c r="U180" s="279"/>
      <c r="V180" s="279"/>
      <c r="W180" s="279"/>
      <c r="X180" s="279"/>
      <c r="Y180" s="279"/>
      <c r="Z180" s="279"/>
      <c r="AA180" s="279"/>
      <c r="AB180" s="279"/>
      <c r="AC180" s="279"/>
      <c r="AD180" s="279"/>
      <c r="AE180" s="279"/>
      <c r="AR180" s="131" t="s">
        <v>121</v>
      </c>
      <c r="AT180" s="131" t="s">
        <v>120</v>
      </c>
      <c r="AU180" s="131" t="s">
        <v>70</v>
      </c>
      <c r="AY180" s="15" t="s">
        <v>119</v>
      </c>
      <c r="BE180" s="132">
        <f>IF(N180="základní",J180,0)</f>
        <v>0</v>
      </c>
      <c r="BF180" s="132">
        <f>IF(N180="snížená",J180,0)</f>
        <v>0</v>
      </c>
      <c r="BG180" s="132">
        <f>IF(N180="zákl. přenesená",J180,0)</f>
        <v>0</v>
      </c>
      <c r="BH180" s="132">
        <f>IF(N180="sníž. přenesená",J180,0)</f>
        <v>0</v>
      </c>
      <c r="BI180" s="132">
        <f>IF(N180="nulová",J180,0)</f>
        <v>0</v>
      </c>
      <c r="BJ180" s="15" t="s">
        <v>68</v>
      </c>
      <c r="BK180" s="132">
        <f>ROUND(I180*H180,2)</f>
        <v>0</v>
      </c>
      <c r="BL180" s="15" t="s">
        <v>121</v>
      </c>
      <c r="BM180" s="131" t="s">
        <v>549</v>
      </c>
    </row>
    <row r="181" spans="1:65" s="2" customFormat="1" x14ac:dyDescent="0.2">
      <c r="A181" s="279"/>
      <c r="B181" s="28"/>
      <c r="C181" s="279"/>
      <c r="D181" s="133" t="s">
        <v>122</v>
      </c>
      <c r="E181" s="279"/>
      <c r="F181" s="134" t="s">
        <v>550</v>
      </c>
      <c r="G181" s="279"/>
      <c r="H181" s="279"/>
      <c r="I181" s="279"/>
      <c r="J181" s="279"/>
      <c r="K181" s="279"/>
      <c r="L181" s="28"/>
      <c r="M181" s="135"/>
      <c r="N181" s="170"/>
      <c r="O181" s="171"/>
      <c r="P181" s="171"/>
      <c r="Q181" s="171"/>
      <c r="R181" s="171"/>
      <c r="S181" s="171"/>
      <c r="T181" s="49"/>
      <c r="U181" s="279"/>
      <c r="V181" s="279"/>
      <c r="W181" s="279"/>
      <c r="X181" s="279"/>
      <c r="Y181" s="279"/>
      <c r="Z181" s="279"/>
      <c r="AA181" s="279"/>
      <c r="AB181" s="279"/>
      <c r="AC181" s="279"/>
      <c r="AD181" s="279"/>
      <c r="AE181" s="279"/>
      <c r="AT181" s="15" t="s">
        <v>122</v>
      </c>
      <c r="AU181" s="15" t="s">
        <v>70</v>
      </c>
    </row>
    <row r="182" spans="1:65" s="12" customFormat="1" x14ac:dyDescent="0.2">
      <c r="B182" s="144"/>
      <c r="D182" s="138" t="s">
        <v>123</v>
      </c>
      <c r="F182" s="146" t="s">
        <v>556</v>
      </c>
      <c r="H182" s="147"/>
      <c r="L182" s="144"/>
      <c r="M182" s="148"/>
      <c r="N182" s="169"/>
      <c r="O182" s="169"/>
      <c r="P182" s="169"/>
      <c r="Q182" s="169"/>
      <c r="R182" s="169"/>
      <c r="S182" s="169"/>
      <c r="T182" s="150"/>
      <c r="AT182" s="145" t="s">
        <v>123</v>
      </c>
      <c r="AU182" s="145" t="s">
        <v>70</v>
      </c>
      <c r="AV182" s="12" t="s">
        <v>70</v>
      </c>
      <c r="AW182" s="12" t="s">
        <v>4</v>
      </c>
      <c r="AX182" s="12" t="s">
        <v>68</v>
      </c>
      <c r="AY182" s="145" t="s">
        <v>119</v>
      </c>
    </row>
    <row r="183" spans="1:65" s="2" customFormat="1" ht="21.75" customHeight="1" x14ac:dyDescent="0.2">
      <c r="A183" s="279"/>
      <c r="B183" s="120"/>
      <c r="C183" s="121"/>
      <c r="D183" s="121" t="s">
        <v>120</v>
      </c>
      <c r="E183" s="122" t="s">
        <v>149</v>
      </c>
      <c r="F183" s="123" t="s">
        <v>150</v>
      </c>
      <c r="G183" s="124" t="s">
        <v>132</v>
      </c>
      <c r="H183" s="125">
        <v>3.2789999999999999</v>
      </c>
      <c r="I183" s="126"/>
      <c r="J183" s="126">
        <f>ROUND(I183*H183,2)</f>
        <v>0</v>
      </c>
      <c r="K183" s="123" t="s">
        <v>459</v>
      </c>
      <c r="L183" s="28"/>
      <c r="M183" s="127" t="s">
        <v>3</v>
      </c>
      <c r="N183" s="173" t="s">
        <v>35</v>
      </c>
      <c r="O183" s="174">
        <v>3.53</v>
      </c>
      <c r="P183" s="174">
        <f>O183*H183</f>
        <v>11.574869999999999</v>
      </c>
      <c r="Q183" s="174">
        <v>0</v>
      </c>
      <c r="R183" s="174">
        <f>Q183*H183</f>
        <v>0</v>
      </c>
      <c r="S183" s="174">
        <v>0</v>
      </c>
      <c r="T183" s="130">
        <f>S183*H183</f>
        <v>0</v>
      </c>
      <c r="U183" s="279"/>
      <c r="V183" s="279"/>
      <c r="W183" s="279"/>
      <c r="X183" s="279"/>
      <c r="Y183" s="279"/>
      <c r="Z183" s="279"/>
      <c r="AA183" s="279"/>
      <c r="AB183" s="279"/>
      <c r="AC183" s="279"/>
      <c r="AD183" s="279"/>
      <c r="AE183" s="279"/>
      <c r="AR183" s="131" t="s">
        <v>121</v>
      </c>
      <c r="AT183" s="131" t="s">
        <v>120</v>
      </c>
      <c r="AU183" s="131" t="s">
        <v>70</v>
      </c>
      <c r="AY183" s="15" t="s">
        <v>119</v>
      </c>
      <c r="BE183" s="132">
        <f>IF(N183="základní",J183,0)</f>
        <v>0</v>
      </c>
      <c r="BF183" s="132">
        <f>IF(N183="snížená",J183,0)</f>
        <v>0</v>
      </c>
      <c r="BG183" s="132">
        <f>IF(N183="zákl. přenesená",J183,0)</f>
        <v>0</v>
      </c>
      <c r="BH183" s="132">
        <f>IF(N183="sníž. přenesená",J183,0)</f>
        <v>0</v>
      </c>
      <c r="BI183" s="132">
        <f>IF(N183="nulová",J183,0)</f>
        <v>0</v>
      </c>
      <c r="BJ183" s="15" t="s">
        <v>68</v>
      </c>
      <c r="BK183" s="132">
        <f>ROUND(I183*H183,2)</f>
        <v>0</v>
      </c>
      <c r="BL183" s="15" t="s">
        <v>121</v>
      </c>
      <c r="BM183" s="131" t="s">
        <v>551</v>
      </c>
    </row>
    <row r="184" spans="1:65" s="2" customFormat="1" x14ac:dyDescent="0.2">
      <c r="A184" s="279"/>
      <c r="B184" s="28"/>
      <c r="C184" s="279"/>
      <c r="D184" s="133" t="s">
        <v>122</v>
      </c>
      <c r="E184" s="279"/>
      <c r="F184" s="134" t="s">
        <v>552</v>
      </c>
      <c r="G184" s="279"/>
      <c r="H184" s="279"/>
      <c r="I184" s="279"/>
      <c r="J184" s="279"/>
      <c r="K184" s="279"/>
      <c r="L184" s="28"/>
      <c r="M184" s="135"/>
      <c r="N184" s="170"/>
      <c r="O184" s="171"/>
      <c r="P184" s="171"/>
      <c r="Q184" s="171"/>
      <c r="R184" s="171"/>
      <c r="S184" s="171"/>
      <c r="T184" s="49"/>
      <c r="U184" s="279"/>
      <c r="V184" s="279"/>
      <c r="W184" s="279"/>
      <c r="X184" s="279"/>
      <c r="Y184" s="279"/>
      <c r="Z184" s="279"/>
      <c r="AA184" s="279"/>
      <c r="AB184" s="279"/>
      <c r="AC184" s="279"/>
      <c r="AD184" s="279"/>
      <c r="AE184" s="279"/>
      <c r="AT184" s="15" t="s">
        <v>122</v>
      </c>
      <c r="AU184" s="15" t="s">
        <v>70</v>
      </c>
    </row>
    <row r="185" spans="1:65" s="2" customFormat="1" ht="6.95" customHeight="1" x14ac:dyDescent="0.2">
      <c r="A185" s="27"/>
      <c r="B185" s="37"/>
      <c r="C185" s="38"/>
      <c r="D185" s="38"/>
      <c r="E185" s="38"/>
      <c r="F185" s="38"/>
      <c r="G185" s="38"/>
      <c r="H185" s="38"/>
      <c r="I185" s="38"/>
      <c r="J185" s="38"/>
      <c r="K185" s="38"/>
      <c r="L185" s="28"/>
      <c r="M185" s="27"/>
      <c r="O185" s="27"/>
      <c r="P185" s="27"/>
      <c r="Q185" s="27"/>
      <c r="R185" s="27"/>
      <c r="S185" s="27"/>
      <c r="T185" s="27"/>
      <c r="U185" s="27"/>
      <c r="V185" s="27"/>
      <c r="W185" s="27"/>
      <c r="X185" s="27"/>
      <c r="Y185" s="27"/>
      <c r="Z185" s="27"/>
      <c r="AA185" s="27"/>
      <c r="AB185" s="27"/>
      <c r="AC185" s="27"/>
      <c r="AD185" s="27"/>
    </row>
    <row r="197" spans="6:6" x14ac:dyDescent="0.2">
      <c r="F197" s="1" t="s">
        <v>18</v>
      </c>
    </row>
  </sheetData>
  <sheetProtection algorithmName="SHA-512" hashValue="iaGBG96KgCOVVbEUVbt1on9DHJe1UGe8ohwXL1cQxkUbmZGkXzgyuy8YaYamms9b/wGygkila4aroxEu2Qza5g==" saltValue="thYLQGn3INxB3kX1TEY0EQ==" spinCount="100000" sheet="1" objects="1" scenarios="1"/>
  <protectedRanges>
    <protectedRange sqref="I82:I183" name="Oblast1"/>
  </protectedRanges>
  <autoFilter ref="C79:K84"/>
  <mergeCells count="8">
    <mergeCell ref="E49:H49"/>
    <mergeCell ref="E70:H70"/>
    <mergeCell ref="E72:H72"/>
    <mergeCell ref="E6:H6"/>
    <mergeCell ref="E8:H8"/>
    <mergeCell ref="E17:H17"/>
    <mergeCell ref="E26:H26"/>
    <mergeCell ref="E47:H47"/>
  </mergeCells>
  <hyperlinks>
    <hyperlink ref="F117" r:id="rId1"/>
    <hyperlink ref="F120" r:id="rId2"/>
    <hyperlink ref="F134" r:id="rId3"/>
    <hyperlink ref="F127" r:id="rId4"/>
    <hyperlink ref="F143" r:id="rId5"/>
    <hyperlink ref="F146" r:id="rId6"/>
    <hyperlink ref="F170" r:id="rId7"/>
    <hyperlink ref="F172" r:id="rId8"/>
    <hyperlink ref="F175" r:id="rId9"/>
    <hyperlink ref="F178" r:id="rId10"/>
    <hyperlink ref="F181" r:id="rId11"/>
    <hyperlink ref="F184" r:id="rId12"/>
  </hyperlinks>
  <pageMargins left="0.39374999999999999" right="0.39374999999999999" top="0.39374999999999999" bottom="0.39374999999999999" header="0" footer="0"/>
  <pageSetup paperSize="9" scale="84" fitToHeight="100" orientation="landscape" blackAndWhite="1" r:id="rId13"/>
  <headerFooter>
    <oddFooter>&amp;CStrana &amp;P z &amp;N</oddFooter>
  </headerFooter>
  <drawing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A188"/>
  <sheetViews>
    <sheetView showGridLines="0" topLeftCell="A89" zoomScaleNormal="100" workbookViewId="0">
      <selection activeCell="V106" sqref="V106"/>
    </sheetView>
  </sheetViews>
  <sheetFormatPr defaultRowHeight="11.25" x14ac:dyDescent="0.2"/>
  <cols>
    <col min="1" max="1" width="8.33203125" style="245" customWidth="1"/>
    <col min="2" max="2" width="1.1640625" style="245" customWidth="1"/>
    <col min="3" max="3" width="4.1640625" style="245" customWidth="1"/>
    <col min="4" max="4" width="4.33203125" style="245" customWidth="1"/>
    <col min="5" max="5" width="17.1640625" style="245" customWidth="1"/>
    <col min="6" max="6" width="100.83203125" style="245" customWidth="1"/>
    <col min="7" max="7" width="7.5" style="245" customWidth="1"/>
    <col min="8" max="8" width="14" style="245" customWidth="1"/>
    <col min="9" max="9" width="15.83203125" style="245" customWidth="1"/>
    <col min="10" max="11" width="22.33203125" style="245" customWidth="1"/>
    <col min="12" max="12" width="9.33203125" style="245" customWidth="1"/>
    <col min="13" max="13" width="10.83203125" style="245" hidden="1" customWidth="1"/>
    <col min="14" max="19" width="14.1640625" style="245" hidden="1" customWidth="1"/>
    <col min="20" max="20" width="16.33203125" style="245" hidden="1" customWidth="1"/>
    <col min="21" max="21" width="12.33203125" style="245" customWidth="1"/>
    <col min="22" max="22" width="16.33203125" style="245" customWidth="1"/>
    <col min="23" max="23" width="12.33203125" style="245" customWidth="1"/>
    <col min="24" max="24" width="15" style="245" customWidth="1"/>
    <col min="25" max="25" width="11" style="245" customWidth="1"/>
    <col min="26" max="26" width="15" style="245" customWidth="1"/>
    <col min="27" max="27" width="16.33203125" style="245" customWidth="1"/>
    <col min="28" max="28" width="11" style="245" customWidth="1"/>
    <col min="29" max="29" width="15" style="245" customWidth="1"/>
    <col min="30" max="30" width="16.33203125" style="245" customWidth="1"/>
    <col min="31" max="16384" width="9.33203125" style="245"/>
  </cols>
  <sheetData>
    <row r="1" spans="1:30" x14ac:dyDescent="0.2">
      <c r="A1" s="76"/>
    </row>
    <row r="2" spans="1:30" ht="36.950000000000003" customHeight="1" x14ac:dyDescent="0.2">
      <c r="L2" s="459" t="s">
        <v>6</v>
      </c>
      <c r="M2" s="460"/>
      <c r="N2" s="460"/>
      <c r="O2" s="460"/>
      <c r="P2" s="460"/>
      <c r="Q2" s="460"/>
      <c r="R2" s="460"/>
      <c r="S2" s="460"/>
      <c r="T2" s="460"/>
      <c r="U2" s="460"/>
    </row>
    <row r="3" spans="1:30" ht="6.95" customHeight="1" x14ac:dyDescent="0.2">
      <c r="B3" s="16"/>
      <c r="C3" s="17"/>
      <c r="D3" s="17"/>
      <c r="E3" s="17"/>
      <c r="F3" s="17"/>
      <c r="G3" s="17"/>
      <c r="H3" s="17"/>
      <c r="I3" s="17"/>
      <c r="J3" s="17"/>
      <c r="K3" s="17"/>
      <c r="L3" s="18"/>
    </row>
    <row r="4" spans="1:30" ht="24.95" customHeight="1" x14ac:dyDescent="0.2">
      <c r="B4" s="18"/>
      <c r="D4" s="19" t="s">
        <v>78</v>
      </c>
      <c r="L4" s="18"/>
      <c r="M4" s="78" t="s">
        <v>11</v>
      </c>
    </row>
    <row r="5" spans="1:30" ht="6.95" customHeight="1" x14ac:dyDescent="0.2">
      <c r="B5" s="18"/>
      <c r="L5" s="18"/>
    </row>
    <row r="6" spans="1:30" ht="12" customHeight="1" x14ac:dyDescent="0.2">
      <c r="B6" s="18"/>
      <c r="D6" s="254" t="s">
        <v>14</v>
      </c>
      <c r="L6" s="18"/>
    </row>
    <row r="7" spans="1:30" ht="16.5" customHeight="1" x14ac:dyDescent="0.2">
      <c r="B7" s="18"/>
      <c r="E7" s="480" t="str">
        <f>'Rekapitulace stavby'!K6</f>
        <v>Dětské hřiště - Brno - Strž</v>
      </c>
      <c r="F7" s="481"/>
      <c r="G7" s="481"/>
      <c r="H7" s="481"/>
      <c r="L7" s="18"/>
    </row>
    <row r="8" spans="1:30" s="2" customFormat="1" ht="12" customHeight="1" x14ac:dyDescent="0.2">
      <c r="A8" s="253"/>
      <c r="B8" s="28"/>
      <c r="C8" s="253"/>
      <c r="D8" s="254" t="s">
        <v>87</v>
      </c>
      <c r="E8" s="253"/>
      <c r="F8" s="253"/>
      <c r="G8" s="253"/>
      <c r="H8" s="253"/>
      <c r="I8" s="253"/>
      <c r="J8" s="253"/>
      <c r="K8" s="253"/>
      <c r="L8" s="79"/>
      <c r="R8" s="253"/>
      <c r="S8" s="253"/>
      <c r="T8" s="253"/>
      <c r="U8" s="253"/>
      <c r="V8" s="253"/>
      <c r="W8" s="253"/>
      <c r="X8" s="253"/>
      <c r="Y8" s="253"/>
      <c r="Z8" s="253"/>
      <c r="AA8" s="253"/>
      <c r="AB8" s="253"/>
      <c r="AC8" s="253"/>
      <c r="AD8" s="253"/>
    </row>
    <row r="9" spans="1:30" s="2" customFormat="1" ht="16.5" customHeight="1" x14ac:dyDescent="0.2">
      <c r="A9" s="253"/>
      <c r="B9" s="28"/>
      <c r="C9" s="253"/>
      <c r="D9" s="253"/>
      <c r="E9" s="474"/>
      <c r="F9" s="479"/>
      <c r="G9" s="479"/>
      <c r="H9" s="479"/>
      <c r="I9" s="253"/>
      <c r="J9" s="253"/>
      <c r="K9" s="253"/>
      <c r="L9" s="79"/>
      <c r="R9" s="253"/>
      <c r="S9" s="253"/>
      <c r="T9" s="253"/>
      <c r="U9" s="253"/>
      <c r="V9" s="253"/>
      <c r="W9" s="253"/>
      <c r="X9" s="253"/>
      <c r="Y9" s="253"/>
      <c r="Z9" s="253"/>
      <c r="AA9" s="253"/>
      <c r="AB9" s="253"/>
      <c r="AC9" s="253"/>
      <c r="AD9" s="253"/>
    </row>
    <row r="10" spans="1:30" s="2" customFormat="1" x14ac:dyDescent="0.2">
      <c r="A10" s="253"/>
      <c r="B10" s="28"/>
      <c r="C10" s="253"/>
      <c r="D10" s="253"/>
      <c r="E10" s="253"/>
      <c r="F10" s="253"/>
      <c r="G10" s="253"/>
      <c r="H10" s="253"/>
      <c r="I10" s="253"/>
      <c r="J10" s="253"/>
      <c r="K10" s="253"/>
      <c r="L10" s="79"/>
      <c r="R10" s="253"/>
      <c r="S10" s="253"/>
      <c r="T10" s="253"/>
      <c r="U10" s="253"/>
      <c r="V10" s="253"/>
      <c r="W10" s="253"/>
      <c r="X10" s="253"/>
      <c r="Y10" s="253"/>
      <c r="Z10" s="253"/>
      <c r="AA10" s="253"/>
      <c r="AB10" s="253"/>
      <c r="AC10" s="253"/>
      <c r="AD10" s="253"/>
    </row>
    <row r="11" spans="1:30" s="2" customFormat="1" ht="12" customHeight="1" x14ac:dyDescent="0.2">
      <c r="A11" s="253"/>
      <c r="B11" s="28"/>
      <c r="C11" s="253"/>
      <c r="D11" s="254" t="s">
        <v>15</v>
      </c>
      <c r="E11" s="253"/>
      <c r="F11" s="246" t="s">
        <v>3</v>
      </c>
      <c r="G11" s="253"/>
      <c r="H11" s="253"/>
      <c r="I11" s="254" t="s">
        <v>16</v>
      </c>
      <c r="J11" s="246" t="s">
        <v>3</v>
      </c>
      <c r="K11" s="253"/>
      <c r="L11" s="79"/>
      <c r="R11" s="253"/>
      <c r="S11" s="253"/>
      <c r="T11" s="253"/>
      <c r="U11" s="253"/>
      <c r="V11" s="253"/>
      <c r="W11" s="253"/>
      <c r="X11" s="253"/>
      <c r="Y11" s="253"/>
      <c r="Z11" s="253"/>
      <c r="AA11" s="253"/>
      <c r="AB11" s="253"/>
      <c r="AC11" s="253"/>
      <c r="AD11" s="253"/>
    </row>
    <row r="12" spans="1:30" s="2" customFormat="1" ht="12" customHeight="1" x14ac:dyDescent="0.2">
      <c r="A12" s="253"/>
      <c r="B12" s="28"/>
      <c r="C12" s="253"/>
      <c r="D12" s="254" t="s">
        <v>17</v>
      </c>
      <c r="E12" s="253"/>
      <c r="F12" s="246" t="s">
        <v>18</v>
      </c>
      <c r="G12" s="253"/>
      <c r="H12" s="253"/>
      <c r="I12" s="254" t="s">
        <v>19</v>
      </c>
      <c r="J12" s="251" t="str">
        <f>'Rekapitulace stavby'!AN8</f>
        <v>07/2025</v>
      </c>
      <c r="K12" s="253"/>
      <c r="L12" s="79"/>
      <c r="R12" s="253"/>
      <c r="S12" s="253"/>
      <c r="T12" s="253"/>
      <c r="U12" s="253"/>
      <c r="V12" s="253"/>
      <c r="W12" s="253"/>
      <c r="X12" s="253"/>
      <c r="Y12" s="253"/>
      <c r="Z12" s="253"/>
      <c r="AA12" s="253"/>
      <c r="AB12" s="253"/>
      <c r="AC12" s="253"/>
      <c r="AD12" s="253"/>
    </row>
    <row r="13" spans="1:30" s="2" customFormat="1" ht="10.9" customHeight="1" x14ac:dyDescent="0.2">
      <c r="A13" s="253"/>
      <c r="B13" s="28"/>
      <c r="C13" s="253"/>
      <c r="D13" s="253"/>
      <c r="E13" s="253"/>
      <c r="F13" s="253"/>
      <c r="G13" s="253"/>
      <c r="H13" s="253"/>
      <c r="I13" s="253"/>
      <c r="J13" s="253"/>
      <c r="K13" s="253"/>
      <c r="L13" s="79"/>
      <c r="R13" s="253"/>
      <c r="S13" s="253"/>
      <c r="T13" s="253"/>
      <c r="U13" s="253"/>
      <c r="V13" s="253"/>
      <c r="W13" s="253"/>
      <c r="X13" s="253"/>
      <c r="Y13" s="253"/>
      <c r="Z13" s="253"/>
      <c r="AA13" s="253"/>
      <c r="AB13" s="253"/>
      <c r="AC13" s="253"/>
      <c r="AD13" s="253"/>
    </row>
    <row r="14" spans="1:30" s="2" customFormat="1" ht="12" customHeight="1" x14ac:dyDescent="0.2">
      <c r="A14" s="253"/>
      <c r="B14" s="28"/>
      <c r="C14" s="253"/>
      <c r="D14" s="254" t="s">
        <v>20</v>
      </c>
      <c r="E14" s="253"/>
      <c r="F14" s="253"/>
      <c r="G14" s="253"/>
      <c r="H14" s="253"/>
      <c r="I14" s="254" t="s">
        <v>21</v>
      </c>
      <c r="J14" s="246"/>
      <c r="K14" s="253"/>
      <c r="L14" s="79"/>
      <c r="R14" s="253"/>
      <c r="S14" s="253"/>
      <c r="T14" s="253"/>
      <c r="U14" s="253"/>
      <c r="V14" s="253"/>
      <c r="W14" s="253"/>
      <c r="X14" s="253"/>
      <c r="Y14" s="253"/>
      <c r="Z14" s="253"/>
      <c r="AA14" s="253"/>
      <c r="AB14" s="253"/>
      <c r="AC14" s="253"/>
      <c r="AD14" s="253"/>
    </row>
    <row r="15" spans="1:30" s="2" customFormat="1" ht="18" customHeight="1" x14ac:dyDescent="0.2">
      <c r="A15" s="253"/>
      <c r="B15" s="28"/>
      <c r="C15" s="253"/>
      <c r="D15" s="253"/>
      <c r="E15" s="246" t="s">
        <v>337</v>
      </c>
      <c r="F15" s="253"/>
      <c r="G15" s="253"/>
      <c r="H15" s="253"/>
      <c r="I15" s="254" t="s">
        <v>22</v>
      </c>
      <c r="J15" s="246"/>
      <c r="K15" s="253"/>
      <c r="L15" s="79"/>
      <c r="R15" s="253"/>
      <c r="S15" s="253"/>
      <c r="T15" s="253"/>
      <c r="U15" s="253"/>
      <c r="V15" s="253"/>
      <c r="W15" s="253"/>
      <c r="X15" s="253"/>
      <c r="Y15" s="253"/>
      <c r="Z15" s="253"/>
      <c r="AA15" s="253"/>
      <c r="AB15" s="253"/>
      <c r="AC15" s="253"/>
      <c r="AD15" s="253"/>
    </row>
    <row r="16" spans="1:30" s="2" customFormat="1" ht="6.95" customHeight="1" x14ac:dyDescent="0.2">
      <c r="A16" s="253"/>
      <c r="B16" s="28"/>
      <c r="C16" s="253"/>
      <c r="D16" s="253"/>
      <c r="E16" s="253"/>
      <c r="F16" s="253"/>
      <c r="G16" s="253"/>
      <c r="H16" s="253"/>
      <c r="I16" s="253"/>
      <c r="J16" s="253"/>
      <c r="K16" s="253"/>
      <c r="L16" s="79"/>
      <c r="R16" s="253"/>
      <c r="S16" s="253"/>
      <c r="T16" s="253"/>
      <c r="U16" s="253"/>
      <c r="V16" s="253"/>
      <c r="W16" s="253"/>
      <c r="X16" s="253"/>
      <c r="Y16" s="253"/>
      <c r="Z16" s="253"/>
      <c r="AA16" s="253"/>
      <c r="AB16" s="253"/>
      <c r="AC16" s="253"/>
      <c r="AD16" s="253"/>
    </row>
    <row r="17" spans="1:30" s="2" customFormat="1" ht="12" customHeight="1" x14ac:dyDescent="0.2">
      <c r="A17" s="253"/>
      <c r="B17" s="28"/>
      <c r="C17" s="253"/>
      <c r="D17" s="254" t="s">
        <v>23</v>
      </c>
      <c r="E17" s="253"/>
      <c r="F17" s="253"/>
      <c r="G17" s="253"/>
      <c r="H17" s="253"/>
      <c r="I17" s="254" t="s">
        <v>21</v>
      </c>
      <c r="J17" s="246" t="str">
        <f>'Rekapitulace stavby'!AN13</f>
        <v/>
      </c>
      <c r="K17" s="253"/>
      <c r="L17" s="79"/>
      <c r="R17" s="253"/>
      <c r="S17" s="253"/>
      <c r="T17" s="253"/>
      <c r="U17" s="253"/>
      <c r="V17" s="253"/>
      <c r="W17" s="253"/>
      <c r="X17" s="253"/>
      <c r="Y17" s="253"/>
      <c r="Z17" s="253"/>
      <c r="AA17" s="253"/>
      <c r="AB17" s="253"/>
      <c r="AC17" s="253"/>
      <c r="AD17" s="253"/>
    </row>
    <row r="18" spans="1:30" s="2" customFormat="1" ht="18" customHeight="1" x14ac:dyDescent="0.2">
      <c r="A18" s="253"/>
      <c r="B18" s="28"/>
      <c r="C18" s="253"/>
      <c r="D18" s="253"/>
      <c r="E18" s="468" t="str">
        <f>'Rekapitulace stavby'!E14</f>
        <v xml:space="preserve"> </v>
      </c>
      <c r="F18" s="468"/>
      <c r="G18" s="468"/>
      <c r="H18" s="468"/>
      <c r="I18" s="254" t="s">
        <v>22</v>
      </c>
      <c r="J18" s="246" t="str">
        <f>'Rekapitulace stavby'!AN14</f>
        <v/>
      </c>
      <c r="K18" s="253"/>
      <c r="L18" s="79"/>
      <c r="R18" s="253"/>
      <c r="S18" s="253"/>
      <c r="T18" s="253"/>
      <c r="U18" s="253"/>
      <c r="V18" s="253"/>
      <c r="W18" s="253"/>
      <c r="X18" s="253"/>
      <c r="Y18" s="253"/>
      <c r="Z18" s="253"/>
      <c r="AA18" s="253"/>
      <c r="AB18" s="253"/>
      <c r="AC18" s="253"/>
      <c r="AD18" s="253"/>
    </row>
    <row r="19" spans="1:30" s="2" customFormat="1" ht="6.95" customHeight="1" x14ac:dyDescent="0.2">
      <c r="A19" s="253"/>
      <c r="B19" s="28"/>
      <c r="C19" s="253"/>
      <c r="D19" s="253"/>
      <c r="E19" s="253"/>
      <c r="F19" s="253"/>
      <c r="G19" s="253"/>
      <c r="H19" s="253"/>
      <c r="I19" s="253"/>
      <c r="J19" s="253"/>
      <c r="K19" s="253"/>
      <c r="L19" s="79"/>
      <c r="R19" s="253"/>
      <c r="S19" s="253"/>
      <c r="T19" s="253"/>
      <c r="U19" s="253"/>
      <c r="V19" s="253"/>
      <c r="W19" s="253"/>
      <c r="X19" s="253"/>
      <c r="Y19" s="253"/>
      <c r="Z19" s="253"/>
      <c r="AA19" s="253"/>
      <c r="AB19" s="253"/>
      <c r="AC19" s="253"/>
      <c r="AD19" s="253"/>
    </row>
    <row r="20" spans="1:30" s="2" customFormat="1" ht="12" customHeight="1" x14ac:dyDescent="0.2">
      <c r="A20" s="253"/>
      <c r="B20" s="28"/>
      <c r="C20" s="253"/>
      <c r="D20" s="254" t="s">
        <v>24</v>
      </c>
      <c r="E20" s="253"/>
      <c r="F20" s="253"/>
      <c r="G20" s="253"/>
      <c r="H20" s="253"/>
      <c r="I20" s="254" t="s">
        <v>21</v>
      </c>
      <c r="J20" s="246"/>
      <c r="K20" s="253"/>
      <c r="L20" s="79"/>
      <c r="R20" s="253"/>
      <c r="S20" s="253"/>
      <c r="T20" s="253"/>
      <c r="U20" s="253"/>
      <c r="V20" s="253"/>
      <c r="W20" s="253"/>
      <c r="X20" s="253"/>
      <c r="Y20" s="253"/>
      <c r="Z20" s="253"/>
      <c r="AA20" s="253"/>
      <c r="AB20" s="253"/>
      <c r="AC20" s="253"/>
      <c r="AD20" s="253"/>
    </row>
    <row r="21" spans="1:30" s="2" customFormat="1" ht="18" customHeight="1" x14ac:dyDescent="0.2">
      <c r="A21" s="253"/>
      <c r="B21" s="28"/>
      <c r="C21" s="253"/>
      <c r="D21" s="253"/>
      <c r="E21" s="246" t="s">
        <v>25</v>
      </c>
      <c r="F21" s="253"/>
      <c r="G21" s="253"/>
      <c r="H21" s="253"/>
      <c r="I21" s="254" t="s">
        <v>22</v>
      </c>
      <c r="J21" s="246"/>
      <c r="K21" s="253"/>
      <c r="L21" s="79"/>
      <c r="R21" s="253"/>
      <c r="S21" s="253"/>
      <c r="T21" s="253"/>
      <c r="U21" s="253"/>
      <c r="V21" s="253"/>
      <c r="W21" s="253"/>
      <c r="X21" s="253"/>
      <c r="Y21" s="253"/>
      <c r="Z21" s="253"/>
      <c r="AA21" s="253"/>
      <c r="AB21" s="253"/>
      <c r="AC21" s="253"/>
      <c r="AD21" s="253"/>
    </row>
    <row r="22" spans="1:30" s="2" customFormat="1" ht="6.95" customHeight="1" x14ac:dyDescent="0.2">
      <c r="A22" s="253"/>
      <c r="B22" s="28"/>
      <c r="C22" s="253"/>
      <c r="D22" s="253"/>
      <c r="E22" s="253"/>
      <c r="F22" s="253"/>
      <c r="G22" s="253"/>
      <c r="H22" s="253"/>
      <c r="I22" s="253"/>
      <c r="J22" s="253"/>
      <c r="K22" s="253"/>
      <c r="L22" s="79"/>
      <c r="R22" s="253"/>
      <c r="S22" s="253"/>
      <c r="T22" s="253"/>
      <c r="U22" s="253"/>
      <c r="V22" s="253"/>
      <c r="W22" s="253"/>
      <c r="X22" s="253"/>
      <c r="Y22" s="253"/>
      <c r="Z22" s="253"/>
      <c r="AA22" s="253"/>
      <c r="AB22" s="253"/>
      <c r="AC22" s="253"/>
      <c r="AD22" s="253"/>
    </row>
    <row r="23" spans="1:30" s="2" customFormat="1" ht="12" customHeight="1" x14ac:dyDescent="0.2">
      <c r="A23" s="253"/>
      <c r="B23" s="28"/>
      <c r="C23" s="253"/>
      <c r="D23" s="254" t="s">
        <v>27</v>
      </c>
      <c r="E23" s="253"/>
      <c r="F23" s="253"/>
      <c r="G23" s="253"/>
      <c r="H23" s="253"/>
      <c r="I23" s="254" t="s">
        <v>21</v>
      </c>
      <c r="J23" s="246"/>
      <c r="K23" s="253"/>
      <c r="L23" s="79"/>
      <c r="R23" s="253"/>
      <c r="S23" s="253"/>
      <c r="T23" s="253"/>
      <c r="U23" s="253"/>
      <c r="V23" s="253"/>
      <c r="W23" s="253"/>
      <c r="X23" s="253"/>
      <c r="Y23" s="253"/>
      <c r="Z23" s="253"/>
      <c r="AA23" s="253"/>
      <c r="AB23" s="253"/>
      <c r="AC23" s="253"/>
      <c r="AD23" s="253"/>
    </row>
    <row r="24" spans="1:30" s="2" customFormat="1" ht="18" customHeight="1" x14ac:dyDescent="0.2">
      <c r="A24" s="253"/>
      <c r="B24" s="28"/>
      <c r="C24" s="253"/>
      <c r="D24" s="253"/>
      <c r="E24" s="246" t="s">
        <v>677</v>
      </c>
      <c r="F24" s="253"/>
      <c r="G24" s="253"/>
      <c r="H24" s="253"/>
      <c r="I24" s="254" t="s">
        <v>22</v>
      </c>
      <c r="J24" s="246" t="s">
        <v>3</v>
      </c>
      <c r="K24" s="253"/>
      <c r="L24" s="79"/>
      <c r="R24" s="253"/>
      <c r="S24" s="253"/>
      <c r="T24" s="253"/>
      <c r="U24" s="253"/>
      <c r="V24" s="253"/>
      <c r="W24" s="253"/>
      <c r="X24" s="253"/>
      <c r="Y24" s="253"/>
      <c r="Z24" s="253"/>
      <c r="AA24" s="253"/>
      <c r="AB24" s="253"/>
      <c r="AC24" s="253"/>
      <c r="AD24" s="253"/>
    </row>
    <row r="25" spans="1:30" s="2" customFormat="1" ht="6.95" customHeight="1" x14ac:dyDescent="0.2">
      <c r="A25" s="253"/>
      <c r="B25" s="28"/>
      <c r="C25" s="253"/>
      <c r="D25" s="253"/>
      <c r="E25" s="253"/>
      <c r="F25" s="253"/>
      <c r="G25" s="253"/>
      <c r="H25" s="253"/>
      <c r="I25" s="253"/>
      <c r="J25" s="253"/>
      <c r="K25" s="253"/>
      <c r="L25" s="79"/>
      <c r="R25" s="253"/>
      <c r="S25" s="253"/>
      <c r="T25" s="253"/>
      <c r="U25" s="253"/>
      <c r="V25" s="253"/>
      <c r="W25" s="253"/>
      <c r="X25" s="253"/>
      <c r="Y25" s="253"/>
      <c r="Z25" s="253"/>
      <c r="AA25" s="253"/>
      <c r="AB25" s="253"/>
      <c r="AC25" s="253"/>
      <c r="AD25" s="253"/>
    </row>
    <row r="26" spans="1:30" s="2" customFormat="1" ht="12" customHeight="1" x14ac:dyDescent="0.2">
      <c r="A26" s="253"/>
      <c r="B26" s="28"/>
      <c r="C26" s="253"/>
      <c r="D26" s="254" t="s">
        <v>28</v>
      </c>
      <c r="E26" s="253"/>
      <c r="F26" s="253"/>
      <c r="G26" s="253"/>
      <c r="H26" s="253"/>
      <c r="I26" s="253"/>
      <c r="J26" s="253"/>
      <c r="K26" s="253"/>
      <c r="L26" s="79"/>
      <c r="R26" s="253"/>
      <c r="S26" s="253"/>
      <c r="T26" s="253"/>
      <c r="U26" s="253"/>
      <c r="V26" s="253"/>
      <c r="W26" s="253"/>
      <c r="X26" s="253"/>
      <c r="Y26" s="253"/>
      <c r="Z26" s="253"/>
      <c r="AA26" s="253"/>
      <c r="AB26" s="253"/>
      <c r="AC26" s="253"/>
      <c r="AD26" s="253"/>
    </row>
    <row r="27" spans="1:30" s="7" customFormat="1" ht="16.5" customHeight="1" x14ac:dyDescent="0.2">
      <c r="A27" s="80"/>
      <c r="B27" s="81"/>
      <c r="C27" s="80"/>
      <c r="D27" s="80"/>
      <c r="E27" s="470" t="s">
        <v>3</v>
      </c>
      <c r="F27" s="470"/>
      <c r="G27" s="470"/>
      <c r="H27" s="470"/>
      <c r="I27" s="80"/>
      <c r="J27" s="80"/>
      <c r="K27" s="80"/>
      <c r="L27" s="82"/>
      <c r="R27" s="80"/>
      <c r="S27" s="80"/>
      <c r="T27" s="80"/>
      <c r="U27" s="80"/>
      <c r="V27" s="80"/>
      <c r="W27" s="80"/>
      <c r="X27" s="80"/>
      <c r="Y27" s="80"/>
      <c r="Z27" s="80"/>
      <c r="AA27" s="80"/>
      <c r="AB27" s="80"/>
      <c r="AC27" s="80"/>
      <c r="AD27" s="80"/>
    </row>
    <row r="28" spans="1:30" s="2" customFormat="1" ht="6.95" customHeight="1" x14ac:dyDescent="0.2">
      <c r="A28" s="253"/>
      <c r="B28" s="28"/>
      <c r="C28" s="253"/>
      <c r="D28" s="253"/>
      <c r="E28" s="253"/>
      <c r="F28" s="253"/>
      <c r="G28" s="253"/>
      <c r="H28" s="253"/>
      <c r="I28" s="253"/>
      <c r="J28" s="253"/>
      <c r="K28" s="253"/>
      <c r="L28" s="79"/>
      <c r="R28" s="253"/>
      <c r="S28" s="253"/>
      <c r="T28" s="253"/>
      <c r="U28" s="253"/>
      <c r="V28" s="253"/>
      <c r="W28" s="253"/>
      <c r="X28" s="253"/>
      <c r="Y28" s="253"/>
      <c r="Z28" s="253"/>
      <c r="AA28" s="253"/>
      <c r="AB28" s="253"/>
      <c r="AC28" s="253"/>
      <c r="AD28" s="253"/>
    </row>
    <row r="29" spans="1:30" s="2" customFormat="1" ht="6.95" customHeight="1" x14ac:dyDescent="0.2">
      <c r="A29" s="253"/>
      <c r="B29" s="28"/>
      <c r="C29" s="253"/>
      <c r="D29" s="56"/>
      <c r="E29" s="56"/>
      <c r="F29" s="56"/>
      <c r="G29" s="56"/>
      <c r="H29" s="56"/>
      <c r="I29" s="56"/>
      <c r="J29" s="56"/>
      <c r="K29" s="56"/>
      <c r="L29" s="79"/>
      <c r="R29" s="253"/>
      <c r="S29" s="253"/>
      <c r="T29" s="253"/>
      <c r="U29" s="253"/>
      <c r="V29" s="253"/>
      <c r="W29" s="253"/>
      <c r="X29" s="253"/>
      <c r="Y29" s="253"/>
      <c r="Z29" s="253"/>
      <c r="AA29" s="253"/>
      <c r="AB29" s="253"/>
      <c r="AC29" s="253"/>
      <c r="AD29" s="253"/>
    </row>
    <row r="30" spans="1:30" s="2" customFormat="1" ht="25.35" customHeight="1" x14ac:dyDescent="0.2">
      <c r="A30" s="253"/>
      <c r="B30" s="28"/>
      <c r="C30" s="253"/>
      <c r="D30" s="83" t="s">
        <v>30</v>
      </c>
      <c r="E30" s="253"/>
      <c r="F30" s="253"/>
      <c r="G30" s="253"/>
      <c r="H30" s="253"/>
      <c r="I30" s="253"/>
      <c r="J30" s="250">
        <f>ROUND(J82, 2)</f>
        <v>0</v>
      </c>
      <c r="K30" s="253"/>
      <c r="L30" s="79"/>
      <c r="R30" s="253"/>
      <c r="S30" s="253"/>
      <c r="T30" s="253"/>
      <c r="U30" s="253"/>
      <c r="V30" s="253"/>
      <c r="W30" s="253"/>
      <c r="X30" s="253"/>
      <c r="Y30" s="253"/>
      <c r="Z30" s="253"/>
      <c r="AA30" s="253"/>
      <c r="AB30" s="253"/>
      <c r="AC30" s="253"/>
      <c r="AD30" s="253"/>
    </row>
    <row r="31" spans="1:30" s="2" customFormat="1" ht="6.95" customHeight="1" x14ac:dyDescent="0.2">
      <c r="A31" s="253"/>
      <c r="B31" s="28"/>
      <c r="C31" s="253"/>
      <c r="D31" s="56"/>
      <c r="E31" s="56"/>
      <c r="F31" s="56"/>
      <c r="G31" s="56"/>
      <c r="H31" s="56"/>
      <c r="I31" s="56"/>
      <c r="J31" s="56"/>
      <c r="K31" s="56"/>
      <c r="L31" s="79"/>
      <c r="R31" s="253"/>
      <c r="S31" s="253"/>
      <c r="T31" s="253"/>
      <c r="U31" s="253"/>
      <c r="V31" s="253"/>
      <c r="W31" s="253"/>
      <c r="X31" s="253"/>
      <c r="Y31" s="253"/>
      <c r="Z31" s="253"/>
      <c r="AA31" s="253"/>
      <c r="AB31" s="253"/>
      <c r="AC31" s="253"/>
      <c r="AD31" s="253"/>
    </row>
    <row r="32" spans="1:30" s="2" customFormat="1" ht="14.45" customHeight="1" x14ac:dyDescent="0.2">
      <c r="A32" s="253"/>
      <c r="B32" s="28"/>
      <c r="C32" s="253"/>
      <c r="D32" s="253"/>
      <c r="E32" s="253"/>
      <c r="F32" s="248" t="s">
        <v>32</v>
      </c>
      <c r="G32" s="253"/>
      <c r="H32" s="253"/>
      <c r="I32" s="248" t="s">
        <v>31</v>
      </c>
      <c r="J32" s="248" t="s">
        <v>33</v>
      </c>
      <c r="K32" s="253"/>
      <c r="L32" s="79"/>
      <c r="R32" s="253"/>
      <c r="S32" s="253"/>
      <c r="T32" s="253"/>
      <c r="U32" s="253"/>
      <c r="V32" s="253"/>
      <c r="W32" s="253"/>
      <c r="X32" s="253"/>
      <c r="Y32" s="253"/>
      <c r="Z32" s="253"/>
      <c r="AA32" s="253"/>
      <c r="AB32" s="253"/>
      <c r="AC32" s="253"/>
      <c r="AD32" s="253"/>
    </row>
    <row r="33" spans="1:30" s="2" customFormat="1" ht="14.45" customHeight="1" x14ac:dyDescent="0.2">
      <c r="A33" s="253"/>
      <c r="B33" s="28"/>
      <c r="C33" s="253"/>
      <c r="D33" s="84" t="s">
        <v>34</v>
      </c>
      <c r="E33" s="254" t="s">
        <v>35</v>
      </c>
      <c r="F33" s="85" t="e">
        <f>ROUND((SUM(#REF!)),  2)</f>
        <v>#REF!</v>
      </c>
      <c r="G33" s="253"/>
      <c r="H33" s="253"/>
      <c r="I33" s="86">
        <v>0.21</v>
      </c>
      <c r="J33" s="85">
        <f>J30*0.21</f>
        <v>0</v>
      </c>
      <c r="K33" s="253"/>
      <c r="L33" s="79"/>
      <c r="R33" s="253"/>
      <c r="S33" s="253"/>
      <c r="T33" s="253"/>
      <c r="U33" s="253"/>
      <c r="V33" s="253"/>
      <c r="W33" s="253"/>
      <c r="X33" s="253"/>
      <c r="Y33" s="253"/>
      <c r="Z33" s="253"/>
      <c r="AA33" s="253"/>
      <c r="AB33" s="253"/>
      <c r="AC33" s="253"/>
      <c r="AD33" s="253"/>
    </row>
    <row r="34" spans="1:30" s="2" customFormat="1" ht="14.45" customHeight="1" x14ac:dyDescent="0.2">
      <c r="A34" s="253"/>
      <c r="B34" s="28"/>
      <c r="C34" s="253"/>
      <c r="D34" s="253"/>
      <c r="E34" s="254" t="s">
        <v>36</v>
      </c>
      <c r="F34" s="85" t="e">
        <f>ROUND((SUM(#REF!)),  2)</f>
        <v>#REF!</v>
      </c>
      <c r="G34" s="253"/>
      <c r="H34" s="253"/>
      <c r="I34" s="86">
        <v>0.12</v>
      </c>
      <c r="J34" s="85"/>
      <c r="K34" s="253"/>
      <c r="L34" s="79"/>
      <c r="R34" s="253"/>
      <c r="S34" s="253"/>
      <c r="T34" s="253"/>
      <c r="U34" s="253"/>
      <c r="V34" s="253"/>
      <c r="W34" s="253"/>
      <c r="X34" s="253"/>
      <c r="Y34" s="253"/>
      <c r="Z34" s="253"/>
      <c r="AA34" s="253"/>
      <c r="AB34" s="253"/>
      <c r="AC34" s="253"/>
      <c r="AD34" s="253"/>
    </row>
    <row r="35" spans="1:30" s="2" customFormat="1" ht="14.45" hidden="1" customHeight="1" x14ac:dyDescent="0.2">
      <c r="A35" s="253"/>
      <c r="B35" s="28"/>
      <c r="C35" s="253"/>
      <c r="D35" s="253"/>
      <c r="E35" s="254" t="s">
        <v>37</v>
      </c>
      <c r="F35" s="85" t="e">
        <f>ROUND((SUM(#REF!)),  2)</f>
        <v>#REF!</v>
      </c>
      <c r="G35" s="253"/>
      <c r="H35" s="253"/>
      <c r="I35" s="86">
        <v>0.21</v>
      </c>
      <c r="J35" s="85">
        <f>0</f>
        <v>0</v>
      </c>
      <c r="K35" s="253"/>
      <c r="L35" s="79"/>
      <c r="R35" s="253"/>
      <c r="S35" s="253"/>
      <c r="T35" s="253"/>
      <c r="U35" s="253"/>
      <c r="V35" s="253"/>
      <c r="W35" s="253"/>
      <c r="X35" s="253"/>
      <c r="Y35" s="253"/>
      <c r="Z35" s="253"/>
      <c r="AA35" s="253"/>
      <c r="AB35" s="253"/>
      <c r="AC35" s="253"/>
      <c r="AD35" s="253"/>
    </row>
    <row r="36" spans="1:30" s="2" customFormat="1" ht="14.45" hidden="1" customHeight="1" x14ac:dyDescent="0.2">
      <c r="A36" s="253"/>
      <c r="B36" s="28"/>
      <c r="C36" s="253"/>
      <c r="D36" s="253"/>
      <c r="E36" s="254" t="s">
        <v>38</v>
      </c>
      <c r="F36" s="85" t="e">
        <f>ROUND((SUM(#REF!)),  2)</f>
        <v>#REF!</v>
      </c>
      <c r="G36" s="253"/>
      <c r="H36" s="253"/>
      <c r="I36" s="86">
        <v>0.12</v>
      </c>
      <c r="J36" s="85">
        <f>0</f>
        <v>0</v>
      </c>
      <c r="K36" s="253"/>
      <c r="L36" s="79"/>
      <c r="R36" s="253"/>
      <c r="S36" s="253"/>
      <c r="T36" s="253"/>
      <c r="U36" s="253"/>
      <c r="V36" s="253"/>
      <c r="W36" s="253"/>
      <c r="X36" s="253"/>
      <c r="Y36" s="253"/>
      <c r="Z36" s="253"/>
      <c r="AA36" s="253"/>
      <c r="AB36" s="253"/>
      <c r="AC36" s="253"/>
      <c r="AD36" s="253"/>
    </row>
    <row r="37" spans="1:30" s="2" customFormat="1" ht="14.45" hidden="1" customHeight="1" x14ac:dyDescent="0.2">
      <c r="A37" s="253"/>
      <c r="B37" s="28"/>
      <c r="C37" s="253"/>
      <c r="D37" s="253"/>
      <c r="E37" s="254" t="s">
        <v>39</v>
      </c>
      <c r="F37" s="85" t="e">
        <f>ROUND((SUM(#REF!)),  2)</f>
        <v>#REF!</v>
      </c>
      <c r="G37" s="253"/>
      <c r="H37" s="253"/>
      <c r="I37" s="86">
        <v>0</v>
      </c>
      <c r="J37" s="85">
        <f>0</f>
        <v>0</v>
      </c>
      <c r="K37" s="253"/>
      <c r="L37" s="79"/>
      <c r="R37" s="253"/>
      <c r="S37" s="253"/>
      <c r="T37" s="253"/>
      <c r="U37" s="253"/>
      <c r="V37" s="253"/>
      <c r="W37" s="253"/>
      <c r="X37" s="253"/>
      <c r="Y37" s="253"/>
      <c r="Z37" s="253"/>
      <c r="AA37" s="253"/>
      <c r="AB37" s="253"/>
      <c r="AC37" s="253"/>
      <c r="AD37" s="253"/>
    </row>
    <row r="38" spans="1:30" s="2" customFormat="1" ht="6.95" customHeight="1" x14ac:dyDescent="0.2">
      <c r="A38" s="253"/>
      <c r="B38" s="28"/>
      <c r="C38" s="253"/>
      <c r="D38" s="253"/>
      <c r="E38" s="253"/>
      <c r="F38" s="253"/>
      <c r="G38" s="253"/>
      <c r="H38" s="253"/>
      <c r="I38" s="253"/>
      <c r="J38" s="253"/>
      <c r="K38" s="253"/>
      <c r="L38" s="79"/>
      <c r="R38" s="253"/>
      <c r="S38" s="253"/>
      <c r="T38" s="253"/>
      <c r="U38" s="253"/>
      <c r="V38" s="253"/>
      <c r="W38" s="253"/>
      <c r="X38" s="253"/>
      <c r="Y38" s="253"/>
      <c r="Z38" s="253"/>
      <c r="AA38" s="253"/>
      <c r="AB38" s="253"/>
      <c r="AC38" s="253"/>
      <c r="AD38" s="253"/>
    </row>
    <row r="39" spans="1:30" s="2" customFormat="1" ht="25.35" customHeight="1" x14ac:dyDescent="0.2">
      <c r="A39" s="253"/>
      <c r="B39" s="28"/>
      <c r="C39" s="87"/>
      <c r="D39" s="88" t="s">
        <v>40</v>
      </c>
      <c r="E39" s="50"/>
      <c r="F39" s="50"/>
      <c r="G39" s="89" t="s">
        <v>41</v>
      </c>
      <c r="H39" s="90" t="s">
        <v>42</v>
      </c>
      <c r="I39" s="50"/>
      <c r="J39" s="91">
        <f>J30+J33</f>
        <v>0</v>
      </c>
      <c r="K39" s="92"/>
      <c r="L39" s="79"/>
      <c r="R39" s="253"/>
      <c r="S39" s="253"/>
      <c r="T39" s="253"/>
      <c r="U39" s="253"/>
      <c r="V39" s="253"/>
      <c r="W39" s="253"/>
      <c r="X39" s="253"/>
      <c r="Y39" s="253"/>
      <c r="Z39" s="253"/>
      <c r="AA39" s="253"/>
      <c r="AB39" s="253"/>
      <c r="AC39" s="253"/>
      <c r="AD39" s="253"/>
    </row>
    <row r="40" spans="1:30" s="2" customFormat="1" ht="14.45" customHeight="1" x14ac:dyDescent="0.2">
      <c r="A40" s="253"/>
      <c r="B40" s="37"/>
      <c r="C40" s="38"/>
      <c r="D40" s="38"/>
      <c r="E40" s="38"/>
      <c r="F40" s="38"/>
      <c r="G40" s="38"/>
      <c r="H40" s="38"/>
      <c r="I40" s="38"/>
      <c r="J40" s="38"/>
      <c r="K40" s="38"/>
      <c r="L40" s="79"/>
      <c r="R40" s="253"/>
      <c r="S40" s="253"/>
      <c r="T40" s="253"/>
      <c r="U40" s="253"/>
      <c r="V40" s="253"/>
      <c r="W40" s="253"/>
      <c r="X40" s="253"/>
      <c r="Y40" s="253"/>
      <c r="Z40" s="253"/>
      <c r="AA40" s="253"/>
      <c r="AB40" s="253"/>
      <c r="AC40" s="253"/>
      <c r="AD40" s="253"/>
    </row>
    <row r="44" spans="1:30" s="2" customFormat="1" ht="6.95" customHeight="1" x14ac:dyDescent="0.2">
      <c r="A44" s="253"/>
      <c r="B44" s="39"/>
      <c r="C44" s="40"/>
      <c r="D44" s="40"/>
      <c r="E44" s="40"/>
      <c r="F44" s="40"/>
      <c r="G44" s="40"/>
      <c r="H44" s="40"/>
      <c r="I44" s="40"/>
      <c r="J44" s="40"/>
      <c r="K44" s="40"/>
      <c r="L44" s="79"/>
      <c r="R44" s="253"/>
      <c r="S44" s="253"/>
      <c r="T44" s="253"/>
      <c r="U44" s="253"/>
      <c r="V44" s="253"/>
      <c r="W44" s="253"/>
      <c r="X44" s="253"/>
      <c r="Y44" s="253"/>
      <c r="Z44" s="253"/>
      <c r="AA44" s="253"/>
      <c r="AB44" s="253"/>
      <c r="AC44" s="253"/>
      <c r="AD44" s="253"/>
    </row>
    <row r="45" spans="1:30" s="2" customFormat="1" ht="24.95" customHeight="1" x14ac:dyDescent="0.2">
      <c r="A45" s="253"/>
      <c r="B45" s="28"/>
      <c r="C45" s="19" t="s">
        <v>100</v>
      </c>
      <c r="D45" s="253"/>
      <c r="E45" s="253"/>
      <c r="F45" s="253"/>
      <c r="G45" s="253"/>
      <c r="H45" s="253"/>
      <c r="I45" s="253"/>
      <c r="J45" s="253"/>
      <c r="K45" s="253"/>
      <c r="L45" s="79"/>
      <c r="R45" s="253"/>
      <c r="S45" s="253"/>
      <c r="T45" s="253"/>
      <c r="U45" s="253"/>
      <c r="V45" s="253"/>
      <c r="W45" s="253"/>
      <c r="X45" s="253"/>
      <c r="Y45" s="253"/>
      <c r="Z45" s="253"/>
      <c r="AA45" s="253"/>
      <c r="AB45" s="253"/>
      <c r="AC45" s="253"/>
      <c r="AD45" s="253"/>
    </row>
    <row r="46" spans="1:30" s="2" customFormat="1" ht="6.95" customHeight="1" x14ac:dyDescent="0.2">
      <c r="A46" s="253"/>
      <c r="B46" s="28"/>
      <c r="C46" s="253"/>
      <c r="D46" s="253"/>
      <c r="E46" s="253"/>
      <c r="F46" s="253"/>
      <c r="G46" s="253"/>
      <c r="H46" s="253"/>
      <c r="I46" s="253"/>
      <c r="J46" s="253"/>
      <c r="K46" s="253"/>
      <c r="L46" s="79"/>
      <c r="R46" s="253"/>
      <c r="S46" s="253"/>
      <c r="T46" s="253"/>
      <c r="U46" s="253"/>
      <c r="V46" s="253"/>
      <c r="W46" s="253"/>
      <c r="X46" s="253"/>
      <c r="Y46" s="253"/>
      <c r="Z46" s="253"/>
      <c r="AA46" s="253"/>
      <c r="AB46" s="253"/>
      <c r="AC46" s="253"/>
      <c r="AD46" s="253"/>
    </row>
    <row r="47" spans="1:30" s="2" customFormat="1" ht="12" customHeight="1" x14ac:dyDescent="0.2">
      <c r="A47" s="253"/>
      <c r="B47" s="28"/>
      <c r="C47" s="254" t="s">
        <v>14</v>
      </c>
      <c r="D47" s="253"/>
      <c r="E47" s="253"/>
      <c r="F47" s="253"/>
      <c r="G47" s="253"/>
      <c r="H47" s="253"/>
      <c r="I47" s="253"/>
      <c r="J47" s="253"/>
      <c r="K47" s="253"/>
      <c r="L47" s="79"/>
      <c r="R47" s="253"/>
      <c r="S47" s="253"/>
      <c r="T47" s="253"/>
      <c r="U47" s="253"/>
      <c r="V47" s="253"/>
      <c r="W47" s="253"/>
      <c r="X47" s="253"/>
      <c r="Y47" s="253"/>
      <c r="Z47" s="253"/>
      <c r="AA47" s="253"/>
      <c r="AB47" s="253"/>
      <c r="AC47" s="253"/>
      <c r="AD47" s="253"/>
    </row>
    <row r="48" spans="1:30" s="2" customFormat="1" ht="16.5" customHeight="1" x14ac:dyDescent="0.2">
      <c r="A48" s="253"/>
      <c r="B48" s="28"/>
      <c r="C48" s="253"/>
      <c r="D48" s="253"/>
      <c r="E48" s="480" t="str">
        <f>E7</f>
        <v>Dětské hřiště - Brno - Strž</v>
      </c>
      <c r="F48" s="481"/>
      <c r="G48" s="481"/>
      <c r="H48" s="481"/>
      <c r="I48" s="253"/>
      <c r="J48" s="253"/>
      <c r="K48" s="253"/>
      <c r="L48" s="79"/>
      <c r="R48" s="253"/>
      <c r="S48" s="253"/>
      <c r="T48" s="253"/>
      <c r="U48" s="253"/>
      <c r="V48" s="253"/>
      <c r="W48" s="253"/>
      <c r="X48" s="253"/>
      <c r="Y48" s="253"/>
      <c r="Z48" s="253"/>
      <c r="AA48" s="253"/>
      <c r="AB48" s="253"/>
      <c r="AC48" s="253"/>
      <c r="AD48" s="253"/>
    </row>
    <row r="49" spans="1:30" s="2" customFormat="1" ht="12" customHeight="1" x14ac:dyDescent="0.2">
      <c r="A49" s="253"/>
      <c r="B49" s="28"/>
      <c r="C49" s="254" t="s">
        <v>87</v>
      </c>
      <c r="D49" s="253"/>
      <c r="E49" s="253"/>
      <c r="F49" s="253"/>
      <c r="G49" s="253"/>
      <c r="H49" s="253"/>
      <c r="I49" s="253"/>
      <c r="J49" s="253"/>
      <c r="K49" s="253"/>
      <c r="L49" s="79"/>
      <c r="R49" s="253"/>
      <c r="S49" s="253"/>
      <c r="T49" s="253"/>
      <c r="U49" s="253"/>
      <c r="V49" s="253"/>
      <c r="W49" s="253"/>
      <c r="X49" s="253"/>
      <c r="Y49" s="253"/>
      <c r="Z49" s="253"/>
      <c r="AA49" s="253"/>
      <c r="AB49" s="253"/>
      <c r="AC49" s="253"/>
      <c r="AD49" s="253"/>
    </row>
    <row r="50" spans="1:30" s="2" customFormat="1" ht="16.5" customHeight="1" x14ac:dyDescent="0.2">
      <c r="A50" s="253"/>
      <c r="B50" s="28"/>
      <c r="C50" s="253"/>
      <c r="D50" s="253"/>
      <c r="E50" s="474">
        <f>E9</f>
        <v>0</v>
      </c>
      <c r="F50" s="479"/>
      <c r="G50" s="479"/>
      <c r="H50" s="479"/>
      <c r="I50" s="253"/>
      <c r="J50" s="253"/>
      <c r="K50" s="253"/>
      <c r="L50" s="79"/>
      <c r="R50" s="253"/>
      <c r="S50" s="253"/>
      <c r="T50" s="253"/>
      <c r="U50" s="253"/>
      <c r="V50" s="253"/>
      <c r="W50" s="253"/>
      <c r="X50" s="253"/>
      <c r="Y50" s="253"/>
      <c r="Z50" s="253"/>
      <c r="AA50" s="253"/>
      <c r="AB50" s="253"/>
      <c r="AC50" s="253"/>
      <c r="AD50" s="253"/>
    </row>
    <row r="51" spans="1:30" s="2" customFormat="1" ht="6.95" customHeight="1" x14ac:dyDescent="0.2">
      <c r="A51" s="253"/>
      <c r="B51" s="28"/>
      <c r="C51" s="253"/>
      <c r="D51" s="253"/>
      <c r="E51" s="253"/>
      <c r="F51" s="253"/>
      <c r="G51" s="253"/>
      <c r="H51" s="253"/>
      <c r="I51" s="253"/>
      <c r="J51" s="253"/>
      <c r="K51" s="253"/>
      <c r="L51" s="79"/>
      <c r="R51" s="253"/>
      <c r="S51" s="253"/>
      <c r="T51" s="253"/>
      <c r="U51" s="253"/>
      <c r="V51" s="253"/>
      <c r="W51" s="253"/>
      <c r="X51" s="253"/>
      <c r="Y51" s="253"/>
      <c r="Z51" s="253"/>
      <c r="AA51" s="253"/>
      <c r="AB51" s="253"/>
      <c r="AC51" s="253"/>
      <c r="AD51" s="253"/>
    </row>
    <row r="52" spans="1:30" s="2" customFormat="1" ht="12" customHeight="1" x14ac:dyDescent="0.2">
      <c r="A52" s="253"/>
      <c r="B52" s="28"/>
      <c r="C52" s="254" t="s">
        <v>17</v>
      </c>
      <c r="D52" s="253"/>
      <c r="E52" s="253"/>
      <c r="F52" s="246" t="str">
        <f>F12</f>
        <v xml:space="preserve"> </v>
      </c>
      <c r="G52" s="253"/>
      <c r="H52" s="253"/>
      <c r="I52" s="254" t="s">
        <v>19</v>
      </c>
      <c r="J52" s="251" t="str">
        <f>IF(J12="","",J12)</f>
        <v>07/2025</v>
      </c>
      <c r="K52" s="253"/>
      <c r="L52" s="79"/>
      <c r="R52" s="253"/>
      <c r="S52" s="253"/>
      <c r="T52" s="253"/>
      <c r="U52" s="253"/>
      <c r="V52" s="253"/>
      <c r="W52" s="253"/>
      <c r="X52" s="253"/>
      <c r="Y52" s="253"/>
      <c r="Z52" s="253"/>
      <c r="AA52" s="253"/>
      <c r="AB52" s="253"/>
      <c r="AC52" s="253"/>
      <c r="AD52" s="253"/>
    </row>
    <row r="53" spans="1:30" s="2" customFormat="1" ht="6.95" customHeight="1" x14ac:dyDescent="0.2">
      <c r="A53" s="253"/>
      <c r="B53" s="28"/>
      <c r="C53" s="253"/>
      <c r="D53" s="253"/>
      <c r="E53" s="253"/>
      <c r="F53" s="253"/>
      <c r="G53" s="253"/>
      <c r="H53" s="253"/>
      <c r="I53" s="253"/>
      <c r="J53" s="253"/>
      <c r="K53" s="253"/>
      <c r="L53" s="79"/>
      <c r="R53" s="253"/>
      <c r="S53" s="253"/>
      <c r="T53" s="253"/>
      <c r="U53" s="253"/>
      <c r="V53" s="253"/>
      <c r="W53" s="253"/>
      <c r="X53" s="253"/>
      <c r="Y53" s="253"/>
      <c r="Z53" s="253"/>
      <c r="AA53" s="253"/>
      <c r="AB53" s="253"/>
      <c r="AC53" s="253"/>
      <c r="AD53" s="253"/>
    </row>
    <row r="54" spans="1:30" s="2" customFormat="1" ht="15.2" customHeight="1" x14ac:dyDescent="0.2">
      <c r="A54" s="253"/>
      <c r="B54" s="28"/>
      <c r="C54" s="254" t="s">
        <v>20</v>
      </c>
      <c r="D54" s="253"/>
      <c r="E54" s="253"/>
      <c r="F54" s="246" t="s">
        <v>341</v>
      </c>
      <c r="G54" s="253"/>
      <c r="H54" s="253"/>
      <c r="I54" s="254" t="s">
        <v>24</v>
      </c>
      <c r="J54" s="247" t="str">
        <f>E21</f>
        <v>Eva Wagnerová</v>
      </c>
      <c r="K54" s="253"/>
      <c r="L54" s="79"/>
      <c r="R54" s="253"/>
      <c r="S54" s="253"/>
      <c r="T54" s="253"/>
      <c r="U54" s="253"/>
      <c r="V54" s="253"/>
      <c r="W54" s="253"/>
      <c r="X54" s="253"/>
      <c r="Y54" s="253"/>
      <c r="Z54" s="253"/>
      <c r="AA54" s="253"/>
      <c r="AB54" s="253"/>
      <c r="AC54" s="253"/>
      <c r="AD54" s="253"/>
    </row>
    <row r="55" spans="1:30" s="2" customFormat="1" ht="15.2" customHeight="1" x14ac:dyDescent="0.2">
      <c r="A55" s="253"/>
      <c r="B55" s="28"/>
      <c r="C55" s="254" t="s">
        <v>23</v>
      </c>
      <c r="D55" s="253"/>
      <c r="E55" s="253"/>
      <c r="F55" s="246" t="str">
        <f>IF(E18="","",E18)</f>
        <v xml:space="preserve"> </v>
      </c>
      <c r="G55" s="253"/>
      <c r="H55" s="253"/>
      <c r="I55" s="254" t="s">
        <v>27</v>
      </c>
      <c r="J55" s="247" t="str">
        <f>E24</f>
        <v>Martin Horký</v>
      </c>
      <c r="K55" s="253"/>
      <c r="L55" s="79"/>
      <c r="R55" s="253"/>
      <c r="S55" s="253"/>
      <c r="T55" s="253"/>
      <c r="U55" s="253"/>
      <c r="V55" s="253"/>
      <c r="W55" s="253"/>
      <c r="X55" s="253"/>
      <c r="Y55" s="253"/>
      <c r="Z55" s="253"/>
      <c r="AA55" s="253"/>
      <c r="AB55" s="253"/>
      <c r="AC55" s="253"/>
      <c r="AD55" s="253"/>
    </row>
    <row r="56" spans="1:30" s="2" customFormat="1" ht="10.35" customHeight="1" x14ac:dyDescent="0.2">
      <c r="A56" s="253"/>
      <c r="B56" s="28"/>
      <c r="C56" s="253"/>
      <c r="D56" s="253"/>
      <c r="E56" s="253"/>
      <c r="F56" s="253"/>
      <c r="G56" s="253"/>
      <c r="H56" s="253"/>
      <c r="I56" s="253"/>
      <c r="J56" s="253"/>
      <c r="K56" s="253"/>
      <c r="L56" s="79"/>
      <c r="R56" s="253"/>
      <c r="S56" s="253"/>
      <c r="T56" s="253"/>
      <c r="U56" s="253"/>
      <c r="V56" s="253"/>
      <c r="W56" s="253"/>
      <c r="X56" s="253"/>
      <c r="Y56" s="253"/>
      <c r="Z56" s="253"/>
      <c r="AA56" s="253"/>
      <c r="AB56" s="253"/>
      <c r="AC56" s="253"/>
      <c r="AD56" s="253"/>
    </row>
    <row r="57" spans="1:30" s="2" customFormat="1" ht="29.25" customHeight="1" x14ac:dyDescent="0.2">
      <c r="A57" s="253"/>
      <c r="B57" s="28"/>
      <c r="C57" s="93" t="s">
        <v>101</v>
      </c>
      <c r="D57" s="87"/>
      <c r="E57" s="87"/>
      <c r="F57" s="87"/>
      <c r="G57" s="87"/>
      <c r="H57" s="87"/>
      <c r="I57" s="87"/>
      <c r="J57" s="94" t="s">
        <v>102</v>
      </c>
      <c r="K57" s="87"/>
      <c r="L57" s="79"/>
      <c r="R57" s="253"/>
      <c r="S57" s="253"/>
      <c r="T57" s="253"/>
      <c r="U57" s="253"/>
      <c r="V57" s="253"/>
      <c r="W57" s="253"/>
      <c r="X57" s="253"/>
      <c r="Y57" s="253"/>
      <c r="Z57" s="253"/>
      <c r="AA57" s="253"/>
      <c r="AB57" s="253"/>
      <c r="AC57" s="253"/>
      <c r="AD57" s="253"/>
    </row>
    <row r="58" spans="1:30" s="2" customFormat="1" ht="10.35" customHeight="1" x14ac:dyDescent="0.2">
      <c r="A58" s="253"/>
      <c r="B58" s="28"/>
      <c r="C58" s="253"/>
      <c r="D58" s="253"/>
      <c r="E58" s="253"/>
      <c r="F58" s="253"/>
      <c r="G58" s="253"/>
      <c r="H58" s="253"/>
      <c r="I58" s="253"/>
      <c r="J58" s="253"/>
      <c r="K58" s="253"/>
      <c r="L58" s="79"/>
      <c r="R58" s="253"/>
      <c r="S58" s="253"/>
      <c r="T58" s="253"/>
      <c r="U58" s="253"/>
      <c r="V58" s="253"/>
      <c r="W58" s="253"/>
      <c r="X58" s="253"/>
      <c r="Y58" s="253"/>
      <c r="Z58" s="253"/>
      <c r="AA58" s="253"/>
      <c r="AB58" s="253"/>
      <c r="AC58" s="253"/>
      <c r="AD58" s="253"/>
    </row>
    <row r="59" spans="1:30" s="2" customFormat="1" ht="22.9" customHeight="1" x14ac:dyDescent="0.2">
      <c r="A59" s="253"/>
      <c r="B59" s="28"/>
      <c r="C59" s="95" t="s">
        <v>62</v>
      </c>
      <c r="D59" s="253"/>
      <c r="E59" s="253"/>
      <c r="F59" s="253"/>
      <c r="G59" s="253"/>
      <c r="H59" s="253"/>
      <c r="I59" s="253"/>
      <c r="J59" s="250">
        <f>J82</f>
        <v>0</v>
      </c>
      <c r="K59" s="253"/>
      <c r="L59" s="79"/>
      <c r="R59" s="253"/>
      <c r="S59" s="253"/>
      <c r="T59" s="253"/>
      <c r="U59" s="253"/>
      <c r="V59" s="253"/>
      <c r="W59" s="253"/>
      <c r="X59" s="253"/>
      <c r="Y59" s="253"/>
      <c r="Z59" s="253"/>
      <c r="AA59" s="253"/>
      <c r="AB59" s="253"/>
      <c r="AC59" s="253"/>
      <c r="AD59" s="253"/>
    </row>
    <row r="60" spans="1:30" s="8" customFormat="1" ht="24.95" customHeight="1" x14ac:dyDescent="0.2">
      <c r="B60" s="96"/>
      <c r="D60" s="97" t="s">
        <v>414</v>
      </c>
      <c r="E60" s="98"/>
      <c r="F60" s="98"/>
      <c r="G60" s="98"/>
      <c r="H60" s="98"/>
      <c r="I60" s="98"/>
      <c r="J60" s="99">
        <f>J83</f>
        <v>0</v>
      </c>
      <c r="L60" s="96"/>
    </row>
    <row r="61" spans="1:30" s="8" customFormat="1" ht="24.95" customHeight="1" x14ac:dyDescent="0.2">
      <c r="B61" s="96"/>
      <c r="D61" s="97" t="s">
        <v>672</v>
      </c>
      <c r="E61" s="98"/>
      <c r="F61" s="98"/>
      <c r="G61" s="98"/>
      <c r="H61" s="98"/>
      <c r="I61" s="98"/>
      <c r="J61" s="99">
        <f>J117</f>
        <v>0</v>
      </c>
      <c r="L61" s="96"/>
    </row>
    <row r="62" spans="1:30" s="8" customFormat="1" ht="24.95" customHeight="1" x14ac:dyDescent="0.2">
      <c r="B62" s="96"/>
      <c r="D62" s="97" t="s">
        <v>673</v>
      </c>
      <c r="E62" s="98"/>
      <c r="F62" s="98"/>
      <c r="G62" s="98"/>
      <c r="H62" s="98"/>
      <c r="I62" s="98"/>
      <c r="J62" s="99">
        <f>J172</f>
        <v>0</v>
      </c>
      <c r="L62" s="96"/>
    </row>
    <row r="63" spans="1:30" s="2" customFormat="1" ht="21.75" customHeight="1" x14ac:dyDescent="0.2">
      <c r="A63" s="253"/>
      <c r="B63" s="28"/>
      <c r="C63" s="253"/>
      <c r="D63" s="253"/>
      <c r="E63" s="253"/>
      <c r="F63" s="253"/>
      <c r="G63" s="253"/>
      <c r="H63" s="253"/>
      <c r="I63" s="253"/>
      <c r="J63" s="253"/>
      <c r="K63" s="253"/>
      <c r="L63" s="79"/>
      <c r="R63" s="253"/>
      <c r="S63" s="253"/>
      <c r="T63" s="253"/>
      <c r="U63" s="253"/>
      <c r="V63" s="253"/>
      <c r="W63" s="253"/>
      <c r="X63" s="253"/>
      <c r="Y63" s="253"/>
      <c r="Z63" s="253"/>
      <c r="AA63" s="253"/>
      <c r="AB63" s="253"/>
      <c r="AC63" s="253"/>
      <c r="AD63" s="253"/>
    </row>
    <row r="64" spans="1:30" s="2" customFormat="1" ht="6.95" customHeight="1" x14ac:dyDescent="0.2">
      <c r="A64" s="253"/>
      <c r="B64" s="37"/>
      <c r="C64" s="38"/>
      <c r="D64" s="38"/>
      <c r="E64" s="38"/>
      <c r="F64" s="38"/>
      <c r="G64" s="38"/>
      <c r="H64" s="38"/>
      <c r="I64" s="38"/>
      <c r="J64" s="38"/>
      <c r="K64" s="38"/>
      <c r="L64" s="79"/>
      <c r="R64" s="253"/>
      <c r="S64" s="253"/>
      <c r="T64" s="253"/>
      <c r="U64" s="253"/>
      <c r="V64" s="253"/>
      <c r="W64" s="253"/>
      <c r="X64" s="253"/>
      <c r="Y64" s="253"/>
      <c r="Z64" s="253"/>
      <c r="AA64" s="253"/>
      <c r="AB64" s="253"/>
      <c r="AC64" s="253"/>
      <c r="AD64" s="253"/>
    </row>
    <row r="68" spans="1:30" s="2" customFormat="1" ht="6.95" customHeight="1" x14ac:dyDescent="0.2">
      <c r="A68" s="253"/>
      <c r="B68" s="39"/>
      <c r="C68" s="40"/>
      <c r="D68" s="40"/>
      <c r="E68" s="40"/>
      <c r="F68" s="40"/>
      <c r="G68" s="40"/>
      <c r="H68" s="40"/>
      <c r="I68" s="40"/>
      <c r="J68" s="40"/>
      <c r="K68" s="40"/>
      <c r="L68" s="79"/>
      <c r="R68" s="253"/>
      <c r="S68" s="253"/>
      <c r="T68" s="253"/>
      <c r="U68" s="253"/>
      <c r="V68" s="253"/>
      <c r="W68" s="253"/>
      <c r="X68" s="253"/>
      <c r="Y68" s="253"/>
      <c r="Z68" s="253"/>
      <c r="AA68" s="253"/>
      <c r="AB68" s="253"/>
      <c r="AC68" s="253"/>
      <c r="AD68" s="253"/>
    </row>
    <row r="69" spans="1:30" s="2" customFormat="1" ht="24.95" customHeight="1" x14ac:dyDescent="0.2">
      <c r="A69" s="253"/>
      <c r="B69" s="28"/>
      <c r="C69" s="19" t="s">
        <v>105</v>
      </c>
      <c r="D69" s="253"/>
      <c r="E69" s="253"/>
      <c r="F69" s="253"/>
      <c r="G69" s="253"/>
      <c r="H69" s="253"/>
      <c r="I69" s="253"/>
      <c r="J69" s="253"/>
      <c r="K69" s="253"/>
      <c r="L69" s="79"/>
      <c r="R69" s="253"/>
      <c r="S69" s="253"/>
      <c r="T69" s="253"/>
      <c r="U69" s="253"/>
      <c r="V69" s="253"/>
      <c r="W69" s="253"/>
      <c r="X69" s="253"/>
      <c r="Y69" s="253"/>
      <c r="Z69" s="253"/>
      <c r="AA69" s="253"/>
      <c r="AB69" s="253"/>
      <c r="AC69" s="253"/>
      <c r="AD69" s="253"/>
    </row>
    <row r="70" spans="1:30" s="2" customFormat="1" ht="6.95" customHeight="1" x14ac:dyDescent="0.2">
      <c r="A70" s="253"/>
      <c r="B70" s="28"/>
      <c r="C70" s="253"/>
      <c r="D70" s="253"/>
      <c r="E70" s="253"/>
      <c r="F70" s="253"/>
      <c r="G70" s="253"/>
      <c r="H70" s="253"/>
      <c r="I70" s="253"/>
      <c r="J70" s="253"/>
      <c r="K70" s="253"/>
      <c r="L70" s="79"/>
      <c r="R70" s="253"/>
      <c r="S70" s="253"/>
      <c r="T70" s="253"/>
      <c r="U70" s="253"/>
      <c r="V70" s="253"/>
      <c r="W70" s="253"/>
      <c r="X70" s="253"/>
      <c r="Y70" s="253"/>
      <c r="Z70" s="253"/>
      <c r="AA70" s="253"/>
      <c r="AB70" s="253"/>
      <c r="AC70" s="253"/>
      <c r="AD70" s="253"/>
    </row>
    <row r="71" spans="1:30" s="2" customFormat="1" ht="12" customHeight="1" x14ac:dyDescent="0.2">
      <c r="A71" s="253"/>
      <c r="B71" s="28"/>
      <c r="C71" s="254" t="s">
        <v>14</v>
      </c>
      <c r="D71" s="253"/>
      <c r="E71" s="253"/>
      <c r="F71" s="253"/>
      <c r="G71" s="253"/>
      <c r="H71" s="253"/>
      <c r="I71" s="253"/>
      <c r="J71" s="253"/>
      <c r="K71" s="253"/>
      <c r="L71" s="79"/>
      <c r="R71" s="253"/>
      <c r="S71" s="253"/>
      <c r="T71" s="253"/>
      <c r="U71" s="253"/>
      <c r="V71" s="253"/>
      <c r="W71" s="253"/>
      <c r="X71" s="253"/>
      <c r="Y71" s="253"/>
      <c r="Z71" s="253"/>
      <c r="AA71" s="253"/>
      <c r="AB71" s="253"/>
      <c r="AC71" s="253"/>
      <c r="AD71" s="253"/>
    </row>
    <row r="72" spans="1:30" s="2" customFormat="1" ht="16.5" customHeight="1" x14ac:dyDescent="0.2">
      <c r="A72" s="253"/>
      <c r="B72" s="28"/>
      <c r="C72" s="253"/>
      <c r="D72" s="253"/>
      <c r="E72" s="480" t="str">
        <f>E7</f>
        <v>Dětské hřiště - Brno - Strž</v>
      </c>
      <c r="F72" s="481"/>
      <c r="G72" s="481"/>
      <c r="H72" s="481"/>
      <c r="I72" s="253"/>
      <c r="J72" s="253"/>
      <c r="K72" s="253"/>
      <c r="L72" s="79"/>
      <c r="R72" s="253"/>
      <c r="S72" s="253"/>
      <c r="T72" s="253"/>
      <c r="U72" s="253"/>
      <c r="V72" s="253"/>
      <c r="W72" s="253"/>
      <c r="X72" s="253"/>
      <c r="Y72" s="253"/>
      <c r="Z72" s="253"/>
      <c r="AA72" s="253"/>
      <c r="AB72" s="253"/>
      <c r="AC72" s="253"/>
      <c r="AD72" s="253"/>
    </row>
    <row r="73" spans="1:30" s="2" customFormat="1" ht="12" customHeight="1" x14ac:dyDescent="0.2">
      <c r="A73" s="253"/>
      <c r="B73" s="28"/>
      <c r="C73" s="254" t="s">
        <v>87</v>
      </c>
      <c r="D73" s="253"/>
      <c r="E73" s="253"/>
      <c r="F73" s="253"/>
      <c r="G73" s="253"/>
      <c r="H73" s="253"/>
      <c r="I73" s="253"/>
      <c r="J73" s="253"/>
      <c r="K73" s="253"/>
      <c r="L73" s="79"/>
      <c r="R73" s="253"/>
      <c r="S73" s="253"/>
      <c r="T73" s="253"/>
      <c r="U73" s="253"/>
      <c r="V73" s="253"/>
      <c r="W73" s="253"/>
      <c r="X73" s="253"/>
      <c r="Y73" s="253"/>
      <c r="Z73" s="253"/>
      <c r="AA73" s="253"/>
      <c r="AB73" s="253"/>
      <c r="AC73" s="253"/>
      <c r="AD73" s="253"/>
    </row>
    <row r="74" spans="1:30" s="2" customFormat="1" ht="16.5" customHeight="1" x14ac:dyDescent="0.2">
      <c r="A74" s="253"/>
      <c r="B74" s="28"/>
      <c r="C74" s="253"/>
      <c r="D74" s="253"/>
      <c r="E74" s="474">
        <f>E9</f>
        <v>0</v>
      </c>
      <c r="F74" s="479"/>
      <c r="G74" s="479"/>
      <c r="H74" s="479"/>
      <c r="I74" s="253"/>
      <c r="J74" s="253"/>
      <c r="K74" s="253"/>
      <c r="L74" s="79"/>
      <c r="R74" s="253"/>
      <c r="S74" s="253"/>
      <c r="T74" s="253"/>
      <c r="U74" s="253"/>
      <c r="V74" s="253"/>
      <c r="W74" s="253"/>
      <c r="X74" s="253"/>
      <c r="Y74" s="253"/>
      <c r="Z74" s="253"/>
      <c r="AA74" s="253"/>
      <c r="AB74" s="253"/>
      <c r="AC74" s="253"/>
      <c r="AD74" s="253"/>
    </row>
    <row r="75" spans="1:30" s="2" customFormat="1" ht="6.95" customHeight="1" x14ac:dyDescent="0.2">
      <c r="A75" s="253"/>
      <c r="B75" s="28"/>
      <c r="C75" s="253"/>
      <c r="D75" s="253"/>
      <c r="E75" s="253"/>
      <c r="F75" s="253"/>
      <c r="G75" s="253"/>
      <c r="H75" s="253"/>
      <c r="I75" s="253"/>
      <c r="J75" s="253"/>
      <c r="K75" s="253"/>
      <c r="L75" s="79"/>
      <c r="R75" s="253"/>
      <c r="S75" s="253"/>
      <c r="T75" s="253"/>
      <c r="U75" s="253"/>
      <c r="V75" s="253"/>
      <c r="W75" s="253"/>
      <c r="X75" s="253"/>
      <c r="Y75" s="253"/>
      <c r="Z75" s="253"/>
      <c r="AA75" s="253"/>
      <c r="AB75" s="253"/>
      <c r="AC75" s="253"/>
      <c r="AD75" s="253"/>
    </row>
    <row r="76" spans="1:30" s="2" customFormat="1" ht="12" customHeight="1" x14ac:dyDescent="0.2">
      <c r="A76" s="253"/>
      <c r="B76" s="28"/>
      <c r="C76" s="254" t="s">
        <v>17</v>
      </c>
      <c r="D76" s="253"/>
      <c r="E76" s="253"/>
      <c r="F76" s="246" t="str">
        <f>F12</f>
        <v xml:space="preserve"> </v>
      </c>
      <c r="G76" s="253"/>
      <c r="H76" s="253"/>
      <c r="I76" s="254" t="s">
        <v>19</v>
      </c>
      <c r="J76" s="251" t="str">
        <f>IF(J12="","",J12)</f>
        <v>07/2025</v>
      </c>
      <c r="K76" s="253"/>
      <c r="L76" s="79"/>
      <c r="R76" s="253"/>
      <c r="S76" s="253"/>
      <c r="T76" s="253"/>
      <c r="U76" s="253"/>
      <c r="V76" s="253"/>
      <c r="W76" s="253"/>
      <c r="X76" s="253"/>
      <c r="Y76" s="253"/>
      <c r="Z76" s="253"/>
      <c r="AA76" s="253"/>
      <c r="AB76" s="253"/>
      <c r="AC76" s="253"/>
      <c r="AD76" s="253"/>
    </row>
    <row r="77" spans="1:30" s="2" customFormat="1" ht="6.95" customHeight="1" x14ac:dyDescent="0.2">
      <c r="A77" s="253"/>
      <c r="B77" s="28"/>
      <c r="C77" s="253"/>
      <c r="D77" s="253"/>
      <c r="E77" s="253"/>
      <c r="F77" s="253"/>
      <c r="G77" s="253"/>
      <c r="H77" s="253"/>
      <c r="I77" s="253"/>
      <c r="J77" s="253"/>
      <c r="K77" s="253"/>
      <c r="L77" s="79"/>
      <c r="R77" s="253"/>
      <c r="S77" s="253"/>
      <c r="T77" s="253"/>
      <c r="U77" s="253"/>
      <c r="V77" s="253"/>
      <c r="W77" s="253"/>
      <c r="X77" s="253"/>
      <c r="Y77" s="253"/>
      <c r="Z77" s="253"/>
      <c r="AA77" s="253"/>
      <c r="AB77" s="253"/>
      <c r="AC77" s="253"/>
      <c r="AD77" s="253"/>
    </row>
    <row r="78" spans="1:30" s="2" customFormat="1" ht="15.2" customHeight="1" x14ac:dyDescent="0.2">
      <c r="A78" s="253"/>
      <c r="B78" s="28"/>
      <c r="C78" s="254" t="s">
        <v>20</v>
      </c>
      <c r="D78" s="253"/>
      <c r="E78" s="253"/>
      <c r="F78" s="246" t="str">
        <f>E15</f>
        <v>ÚMČ Brno - střed</v>
      </c>
      <c r="G78" s="253"/>
      <c r="H78" s="253"/>
      <c r="I78" s="254" t="s">
        <v>24</v>
      </c>
      <c r="J78" s="247" t="str">
        <f>E21</f>
        <v>Eva Wagnerová</v>
      </c>
      <c r="K78" s="253"/>
      <c r="L78" s="79"/>
      <c r="R78" s="253"/>
      <c r="S78" s="253"/>
      <c r="T78" s="253"/>
      <c r="U78" s="253"/>
      <c r="V78" s="253"/>
      <c r="W78" s="253"/>
      <c r="X78" s="253"/>
      <c r="Y78" s="253"/>
      <c r="Z78" s="253"/>
      <c r="AA78" s="253"/>
      <c r="AB78" s="253"/>
      <c r="AC78" s="253"/>
      <c r="AD78" s="253"/>
    </row>
    <row r="79" spans="1:30" s="2" customFormat="1" ht="15.2" customHeight="1" x14ac:dyDescent="0.2">
      <c r="A79" s="253"/>
      <c r="B79" s="28"/>
      <c r="C79" s="254" t="s">
        <v>23</v>
      </c>
      <c r="D79" s="253"/>
      <c r="E79" s="253"/>
      <c r="F79" s="246" t="str">
        <f>IF(E18="","",E18)</f>
        <v xml:space="preserve"> </v>
      </c>
      <c r="G79" s="253"/>
      <c r="H79" s="253"/>
      <c r="I79" s="254" t="s">
        <v>27</v>
      </c>
      <c r="J79" s="247" t="str">
        <f>E24</f>
        <v>Martin Horký</v>
      </c>
      <c r="K79" s="253"/>
      <c r="L79" s="79"/>
      <c r="R79" s="253"/>
      <c r="S79" s="253"/>
      <c r="T79" s="253"/>
      <c r="U79" s="253"/>
      <c r="V79" s="253"/>
      <c r="W79" s="253"/>
      <c r="X79" s="253"/>
      <c r="Y79" s="253"/>
      <c r="Z79" s="253"/>
      <c r="AA79" s="253"/>
      <c r="AB79" s="253"/>
      <c r="AC79" s="253"/>
      <c r="AD79" s="253"/>
    </row>
    <row r="80" spans="1:30" s="2" customFormat="1" ht="10.35" customHeight="1" x14ac:dyDescent="0.2">
      <c r="A80" s="253"/>
      <c r="B80" s="28"/>
      <c r="C80" s="253"/>
      <c r="D80" s="253"/>
      <c r="E80" s="253"/>
      <c r="F80" s="253"/>
      <c r="G80" s="253"/>
      <c r="H80" s="253"/>
      <c r="I80" s="253"/>
      <c r="J80" s="253"/>
      <c r="K80" s="253"/>
      <c r="L80" s="79"/>
      <c r="R80" s="253"/>
      <c r="S80" s="253"/>
      <c r="T80" s="253"/>
      <c r="U80" s="253"/>
      <c r="V80" s="253"/>
      <c r="W80" s="253"/>
      <c r="X80" s="253"/>
      <c r="Y80" s="253"/>
      <c r="Z80" s="253"/>
      <c r="AA80" s="253"/>
      <c r="AB80" s="253"/>
      <c r="AC80" s="253"/>
      <c r="AD80" s="253"/>
    </row>
    <row r="81" spans="1:105" s="9" customFormat="1" ht="29.25" customHeight="1" x14ac:dyDescent="0.2">
      <c r="A81" s="100"/>
      <c r="B81" s="101"/>
      <c r="C81" s="102" t="s">
        <v>106</v>
      </c>
      <c r="D81" s="103" t="s">
        <v>49</v>
      </c>
      <c r="E81" s="103" t="s">
        <v>45</v>
      </c>
      <c r="F81" s="103" t="s">
        <v>46</v>
      </c>
      <c r="G81" s="103" t="s">
        <v>107</v>
      </c>
      <c r="H81" s="103" t="s">
        <v>108</v>
      </c>
      <c r="I81" s="103" t="s">
        <v>109</v>
      </c>
      <c r="J81" s="103" t="s">
        <v>102</v>
      </c>
      <c r="K81" s="104" t="s">
        <v>110</v>
      </c>
      <c r="L81" s="105"/>
      <c r="M81" s="52" t="s">
        <v>3</v>
      </c>
      <c r="N81" s="53" t="s">
        <v>111</v>
      </c>
      <c r="O81" s="53" t="s">
        <v>112</v>
      </c>
      <c r="P81" s="53" t="s">
        <v>113</v>
      </c>
      <c r="Q81" s="53" t="s">
        <v>114</v>
      </c>
      <c r="R81" s="53" t="s">
        <v>115</v>
      </c>
      <c r="S81" s="54" t="s">
        <v>116</v>
      </c>
      <c r="T81" s="100"/>
      <c r="U81" s="100"/>
      <c r="V81" s="100"/>
      <c r="W81" s="100"/>
      <c r="X81" s="100"/>
      <c r="Y81" s="100"/>
      <c r="Z81" s="100"/>
      <c r="AA81" s="100"/>
      <c r="AB81" s="100"/>
      <c r="AC81" s="100"/>
      <c r="AD81" s="100"/>
    </row>
    <row r="82" spans="1:105" s="2" customFormat="1" ht="22.9" customHeight="1" x14ac:dyDescent="0.25">
      <c r="A82" s="253"/>
      <c r="B82" s="28"/>
      <c r="C82" s="59" t="s">
        <v>117</v>
      </c>
      <c r="D82" s="253"/>
      <c r="E82" s="253"/>
      <c r="F82" s="253"/>
      <c r="G82" s="253"/>
      <c r="H82" s="253"/>
      <c r="I82" s="253"/>
      <c r="J82" s="106">
        <f>J83+J117+J172</f>
        <v>0</v>
      </c>
      <c r="K82" s="253"/>
      <c r="L82" s="28"/>
      <c r="M82" s="55"/>
      <c r="N82" s="56"/>
      <c r="O82" s="107" t="e">
        <f>O83+O117+#REF!+#REF!+#REF!+#REF!+#REF!+#REF!</f>
        <v>#REF!</v>
      </c>
      <c r="P82" s="56"/>
      <c r="Q82" s="107" t="e">
        <f>Q83+Q117+#REF!+#REF!+#REF!+#REF!+#REF!+#REF!</f>
        <v>#REF!</v>
      </c>
      <c r="R82" s="56"/>
      <c r="S82" s="108" t="e">
        <f>S83+S117+#REF!+#REF!+#REF!+#REF!+#REF!+#REF!</f>
        <v>#REF!</v>
      </c>
      <c r="T82" s="253"/>
      <c r="U82" s="253"/>
      <c r="V82" s="253"/>
      <c r="W82" s="253"/>
      <c r="X82" s="253"/>
      <c r="Y82" s="253"/>
      <c r="Z82" s="253"/>
      <c r="AA82" s="253"/>
      <c r="AB82" s="253"/>
      <c r="AC82" s="253"/>
      <c r="AD82" s="253"/>
    </row>
    <row r="83" spans="1:105" s="10" customFormat="1" ht="25.9" customHeight="1" x14ac:dyDescent="0.2">
      <c r="B83" s="110"/>
      <c r="D83" s="111" t="s">
        <v>63</v>
      </c>
      <c r="E83" s="112" t="s">
        <v>118</v>
      </c>
      <c r="F83" s="112" t="s">
        <v>413</v>
      </c>
      <c r="J83" s="113">
        <f>SUM(J84:J116)</f>
        <v>0</v>
      </c>
      <c r="L83" s="110"/>
      <c r="M83" s="114"/>
      <c r="N83" s="115"/>
      <c r="O83" s="116">
        <f>SUM(O84:O101)</f>
        <v>11.690000000000001</v>
      </c>
      <c r="P83" s="115"/>
      <c r="Q83" s="116">
        <f>SUM(Q84:Q101)</f>
        <v>0</v>
      </c>
      <c r="R83" s="115"/>
      <c r="S83" s="117">
        <f>SUM(S84:S101)</f>
        <v>0</v>
      </c>
    </row>
    <row r="84" spans="1:105" s="189" customFormat="1" ht="24.2" customHeight="1" x14ac:dyDescent="0.2">
      <c r="A84" s="176"/>
      <c r="B84" s="190"/>
      <c r="C84" s="192"/>
      <c r="D84" s="193" t="s">
        <v>120</v>
      </c>
      <c r="E84" s="194" t="s">
        <v>565</v>
      </c>
      <c r="F84" s="194" t="s">
        <v>564</v>
      </c>
      <c r="G84" s="243" t="s">
        <v>145</v>
      </c>
      <c r="H84" s="196">
        <v>49</v>
      </c>
      <c r="I84" s="197"/>
      <c r="J84" s="197">
        <f>ROUND(I84*H84,2)</f>
        <v>0</v>
      </c>
      <c r="K84" s="198" t="s">
        <v>459</v>
      </c>
      <c r="L84" s="177"/>
      <c r="M84" s="178"/>
      <c r="N84" s="180">
        <v>0.05</v>
      </c>
      <c r="O84" s="180">
        <f>N84*H84</f>
        <v>2.4500000000000002</v>
      </c>
      <c r="P84" s="180">
        <v>0</v>
      </c>
      <c r="Q84" s="180">
        <f>P84*H84</f>
        <v>0</v>
      </c>
      <c r="R84" s="180">
        <v>0</v>
      </c>
      <c r="S84" s="181">
        <f>R84*H84</f>
        <v>0</v>
      </c>
      <c r="T84" s="182"/>
      <c r="U84" s="183"/>
      <c r="V84" s="183"/>
      <c r="W84" s="183"/>
      <c r="X84" s="183"/>
      <c r="Y84" s="183"/>
      <c r="Z84" s="183"/>
      <c r="AA84" s="183"/>
      <c r="AB84" s="183"/>
      <c r="AC84" s="183"/>
      <c r="AD84" s="183"/>
      <c r="AE84" s="184"/>
      <c r="AF84" s="184"/>
      <c r="AG84" s="184"/>
      <c r="AH84" s="184"/>
      <c r="AI84" s="184"/>
      <c r="AJ84" s="184"/>
      <c r="AK84" s="184"/>
      <c r="AL84" s="184"/>
      <c r="AM84" s="184"/>
      <c r="AN84" s="184"/>
      <c r="AO84" s="184"/>
      <c r="AP84" s="184"/>
      <c r="AQ84" s="184"/>
      <c r="AR84" s="184"/>
      <c r="AS84" s="184"/>
      <c r="AT84" s="184"/>
      <c r="AU84" s="184"/>
      <c r="AV84" s="184"/>
      <c r="AW84" s="184"/>
      <c r="AX84" s="184"/>
      <c r="AY84" s="184"/>
      <c r="AZ84" s="184"/>
      <c r="BA84" s="184"/>
      <c r="BB84" s="184"/>
      <c r="BC84" s="184"/>
      <c r="BD84" s="184"/>
      <c r="BE84" s="184"/>
      <c r="BF84" s="184"/>
      <c r="BG84" s="184"/>
      <c r="BH84" s="184"/>
      <c r="BI84" s="184"/>
      <c r="BJ84" s="184"/>
      <c r="BK84" s="184"/>
      <c r="BL84" s="184"/>
      <c r="BM84" s="184"/>
      <c r="BN84" s="184"/>
      <c r="BO84" s="184"/>
      <c r="BP84" s="184"/>
      <c r="BQ84" s="184"/>
      <c r="BR84" s="184"/>
      <c r="BS84" s="184"/>
      <c r="BT84" s="184"/>
      <c r="BU84" s="184"/>
      <c r="BV84" s="184"/>
      <c r="BW84" s="184"/>
      <c r="BX84" s="184"/>
      <c r="BY84" s="184"/>
      <c r="BZ84" s="184"/>
      <c r="CA84" s="184"/>
      <c r="CB84" s="184"/>
      <c r="CC84" s="184"/>
      <c r="CD84" s="184"/>
      <c r="CE84" s="184"/>
      <c r="CF84" s="184"/>
      <c r="CG84" s="184"/>
      <c r="CH84" s="184"/>
      <c r="CI84" s="184"/>
      <c r="CJ84" s="184"/>
      <c r="CK84" s="184"/>
      <c r="CL84" s="184"/>
      <c r="CM84" s="184"/>
      <c r="CN84" s="184"/>
      <c r="CO84" s="184"/>
      <c r="CP84" s="184"/>
      <c r="CQ84" s="184"/>
      <c r="CR84" s="184"/>
      <c r="CS84" s="184"/>
      <c r="CT84" s="184"/>
      <c r="CU84" s="184"/>
      <c r="CV84" s="184"/>
      <c r="CW84" s="184"/>
      <c r="CX84" s="184"/>
      <c r="CY84" s="184"/>
      <c r="CZ84" s="184"/>
      <c r="DA84" s="188"/>
    </row>
    <row r="85" spans="1:105" s="11" customFormat="1" x14ac:dyDescent="0.2">
      <c r="B85" s="137"/>
      <c r="D85" s="138" t="s">
        <v>123</v>
      </c>
      <c r="E85" s="139" t="s">
        <v>3</v>
      </c>
      <c r="F85" s="140" t="s">
        <v>566</v>
      </c>
      <c r="H85" s="139" t="s">
        <v>3</v>
      </c>
      <c r="L85" s="137"/>
      <c r="M85" s="141"/>
      <c r="N85" s="142"/>
      <c r="O85" s="142"/>
      <c r="P85" s="142"/>
      <c r="Q85" s="142"/>
      <c r="R85" s="142"/>
      <c r="S85" s="143"/>
    </row>
    <row r="86" spans="1:105" s="189" customFormat="1" ht="24.2" customHeight="1" x14ac:dyDescent="0.2">
      <c r="A86" s="176"/>
      <c r="B86" s="190"/>
      <c r="C86" s="192"/>
      <c r="D86" s="193" t="s">
        <v>120</v>
      </c>
      <c r="E86" s="194" t="s">
        <v>569</v>
      </c>
      <c r="F86" s="194" t="s">
        <v>570</v>
      </c>
      <c r="G86" s="191" t="s">
        <v>145</v>
      </c>
      <c r="H86" s="196">
        <v>33</v>
      </c>
      <c r="I86" s="197"/>
      <c r="J86" s="197">
        <f>ROUND(I86*H86,2)</f>
        <v>0</v>
      </c>
      <c r="K86" s="198" t="s">
        <v>459</v>
      </c>
      <c r="L86" s="177"/>
      <c r="M86" s="178"/>
      <c r="N86" s="180">
        <v>0.05</v>
      </c>
      <c r="O86" s="180">
        <f>N86*H86</f>
        <v>1.6500000000000001</v>
      </c>
      <c r="P86" s="180">
        <v>0</v>
      </c>
      <c r="Q86" s="180">
        <f>P86*H86</f>
        <v>0</v>
      </c>
      <c r="R86" s="180">
        <v>0</v>
      </c>
      <c r="S86" s="181">
        <f>R86*H86</f>
        <v>0</v>
      </c>
      <c r="T86" s="182"/>
      <c r="U86" s="183"/>
      <c r="V86" s="183"/>
      <c r="W86" s="183"/>
      <c r="X86" s="183"/>
      <c r="Y86" s="183"/>
      <c r="Z86" s="183"/>
      <c r="AA86" s="183"/>
      <c r="AB86" s="183"/>
      <c r="AC86" s="183"/>
      <c r="AD86" s="183"/>
      <c r="AE86" s="184"/>
      <c r="AF86" s="184"/>
      <c r="AG86" s="184"/>
      <c r="AH86" s="184"/>
      <c r="AI86" s="184"/>
      <c r="AJ86" s="184"/>
      <c r="AK86" s="184"/>
      <c r="AL86" s="184"/>
      <c r="AM86" s="184"/>
      <c r="AN86" s="184"/>
      <c r="AO86" s="184"/>
      <c r="AP86" s="184"/>
      <c r="AQ86" s="184"/>
      <c r="AR86" s="184"/>
      <c r="AS86" s="184"/>
      <c r="AT86" s="184"/>
      <c r="AU86" s="184"/>
      <c r="AV86" s="184"/>
      <c r="AW86" s="184"/>
      <c r="AX86" s="184"/>
      <c r="AY86" s="184"/>
      <c r="AZ86" s="184"/>
      <c r="BA86" s="184"/>
      <c r="BB86" s="184"/>
      <c r="BC86" s="184"/>
      <c r="BD86" s="184"/>
      <c r="BE86" s="184"/>
      <c r="BF86" s="184"/>
      <c r="BG86" s="184"/>
      <c r="BH86" s="184"/>
      <c r="BI86" s="184"/>
      <c r="BJ86" s="184"/>
      <c r="BK86" s="184"/>
      <c r="BL86" s="184"/>
      <c r="BM86" s="184"/>
      <c r="BN86" s="184"/>
      <c r="BO86" s="184"/>
      <c r="BP86" s="184"/>
      <c r="BQ86" s="184"/>
      <c r="BR86" s="184"/>
      <c r="BS86" s="184"/>
      <c r="BT86" s="184"/>
      <c r="BU86" s="184"/>
      <c r="BV86" s="184"/>
      <c r="BW86" s="184"/>
      <c r="BX86" s="184"/>
      <c r="BY86" s="184"/>
      <c r="BZ86" s="184"/>
      <c r="CA86" s="184"/>
      <c r="CB86" s="184"/>
      <c r="CC86" s="184"/>
      <c r="CD86" s="184"/>
      <c r="CE86" s="184"/>
      <c r="CF86" s="184"/>
      <c r="CG86" s="184"/>
      <c r="CH86" s="184"/>
      <c r="CI86" s="184"/>
      <c r="CJ86" s="184"/>
      <c r="CK86" s="184"/>
      <c r="CL86" s="184"/>
      <c r="CM86" s="184"/>
      <c r="CN86" s="184"/>
      <c r="CO86" s="184"/>
      <c r="CP86" s="184"/>
      <c r="CQ86" s="184"/>
      <c r="CR86" s="184"/>
      <c r="CS86" s="184"/>
      <c r="CT86" s="184"/>
      <c r="CU86" s="184"/>
      <c r="CV86" s="184"/>
      <c r="CW86" s="184"/>
      <c r="CX86" s="184"/>
      <c r="CY86" s="184"/>
      <c r="CZ86" s="184"/>
      <c r="DA86" s="188"/>
    </row>
    <row r="87" spans="1:105" s="11" customFormat="1" x14ac:dyDescent="0.2">
      <c r="B87" s="137"/>
      <c r="D87" s="138" t="s">
        <v>123</v>
      </c>
      <c r="E87" s="139" t="s">
        <v>3</v>
      </c>
      <c r="F87" s="140" t="s">
        <v>567</v>
      </c>
      <c r="H87" s="139" t="s">
        <v>3</v>
      </c>
      <c r="L87" s="137"/>
      <c r="M87" s="141"/>
      <c r="N87" s="142"/>
      <c r="O87" s="142"/>
      <c r="P87" s="142"/>
      <c r="Q87" s="142"/>
      <c r="R87" s="142"/>
      <c r="S87" s="143"/>
    </row>
    <row r="88" spans="1:105" s="2" customFormat="1" ht="18.75" customHeight="1" x14ac:dyDescent="0.2">
      <c r="A88" s="392"/>
      <c r="B88" s="28"/>
      <c r="C88" s="392"/>
      <c r="D88" s="138" t="s">
        <v>129</v>
      </c>
      <c r="E88" s="392"/>
      <c r="F88" s="158" t="s">
        <v>568</v>
      </c>
      <c r="G88" s="392"/>
      <c r="H88" s="392"/>
      <c r="I88" s="392"/>
      <c r="J88" s="392"/>
      <c r="K88" s="392"/>
      <c r="L88" s="28"/>
      <c r="M88" s="135"/>
      <c r="N88" s="171"/>
      <c r="O88" s="171"/>
      <c r="P88" s="171"/>
      <c r="Q88" s="171"/>
      <c r="R88" s="171"/>
      <c r="S88" s="49"/>
      <c r="T88" s="392"/>
      <c r="U88" s="392"/>
      <c r="V88" s="392"/>
      <c r="W88" s="392"/>
      <c r="X88" s="392"/>
      <c r="Y88" s="392"/>
      <c r="Z88" s="392"/>
      <c r="AA88" s="392"/>
      <c r="AB88" s="392"/>
      <c r="AC88" s="392"/>
      <c r="AD88" s="392"/>
    </row>
    <row r="89" spans="1:105" s="189" customFormat="1" ht="24.2" customHeight="1" x14ac:dyDescent="0.2">
      <c r="A89" s="176"/>
      <c r="B89" s="190"/>
      <c r="C89" s="192"/>
      <c r="D89" s="193" t="s">
        <v>120</v>
      </c>
      <c r="E89" s="194" t="s">
        <v>256</v>
      </c>
      <c r="F89" s="194" t="s">
        <v>255</v>
      </c>
      <c r="G89" s="191" t="s">
        <v>145</v>
      </c>
      <c r="H89" s="196">
        <v>49</v>
      </c>
      <c r="I89" s="197"/>
      <c r="J89" s="197">
        <f>ROUND(I89*H89,2)</f>
        <v>0</v>
      </c>
      <c r="K89" s="198" t="s">
        <v>459</v>
      </c>
      <c r="L89" s="177"/>
      <c r="M89" s="178"/>
      <c r="N89" s="180">
        <v>0.05</v>
      </c>
      <c r="O89" s="180">
        <f>N89*H89</f>
        <v>2.4500000000000002</v>
      </c>
      <c r="P89" s="180">
        <v>0</v>
      </c>
      <c r="Q89" s="180">
        <f>P89*H89</f>
        <v>0</v>
      </c>
      <c r="R89" s="180">
        <v>0</v>
      </c>
      <c r="S89" s="181">
        <f>R89*H89</f>
        <v>0</v>
      </c>
      <c r="T89" s="182"/>
      <c r="U89" s="183"/>
      <c r="V89" s="183"/>
      <c r="W89" s="183"/>
      <c r="X89" s="183"/>
      <c r="Y89" s="183"/>
      <c r="Z89" s="183"/>
      <c r="AA89" s="183"/>
      <c r="AB89" s="183"/>
      <c r="AC89" s="183"/>
      <c r="AD89" s="183"/>
      <c r="AE89" s="184"/>
      <c r="AF89" s="184"/>
      <c r="AG89" s="184"/>
      <c r="AH89" s="184"/>
      <c r="AI89" s="184"/>
      <c r="AJ89" s="184"/>
      <c r="AK89" s="184"/>
      <c r="AL89" s="184"/>
      <c r="AM89" s="184"/>
      <c r="AN89" s="184"/>
      <c r="AO89" s="184"/>
      <c r="AP89" s="184"/>
      <c r="AQ89" s="184"/>
      <c r="AR89" s="184"/>
      <c r="AS89" s="184"/>
      <c r="AT89" s="184"/>
      <c r="AU89" s="184"/>
      <c r="AV89" s="184"/>
      <c r="AW89" s="184"/>
      <c r="AX89" s="184"/>
      <c r="AY89" s="184"/>
      <c r="AZ89" s="184"/>
      <c r="BA89" s="184"/>
      <c r="BB89" s="184"/>
      <c r="BC89" s="184"/>
      <c r="BD89" s="184"/>
      <c r="BE89" s="184"/>
      <c r="BF89" s="184"/>
      <c r="BG89" s="184"/>
      <c r="BH89" s="184"/>
      <c r="BI89" s="184"/>
      <c r="BJ89" s="184"/>
      <c r="BK89" s="184"/>
      <c r="BL89" s="184"/>
      <c r="BM89" s="184"/>
      <c r="BN89" s="184"/>
      <c r="BO89" s="184"/>
      <c r="BP89" s="184"/>
      <c r="BQ89" s="184"/>
      <c r="BR89" s="184"/>
      <c r="BS89" s="184"/>
      <c r="BT89" s="184"/>
      <c r="BU89" s="184"/>
      <c r="BV89" s="184"/>
      <c r="BW89" s="184"/>
      <c r="BX89" s="184"/>
      <c r="BY89" s="184"/>
      <c r="BZ89" s="184"/>
      <c r="CA89" s="184"/>
      <c r="CB89" s="184"/>
      <c r="CC89" s="184"/>
      <c r="CD89" s="184"/>
      <c r="CE89" s="184"/>
      <c r="CF89" s="184"/>
      <c r="CG89" s="184"/>
      <c r="CH89" s="184"/>
      <c r="CI89" s="184"/>
      <c r="CJ89" s="184"/>
      <c r="CK89" s="184"/>
      <c r="CL89" s="184"/>
      <c r="CM89" s="184"/>
      <c r="CN89" s="184"/>
      <c r="CO89" s="184"/>
      <c r="CP89" s="184"/>
      <c r="CQ89" s="184"/>
      <c r="CR89" s="184"/>
      <c r="CS89" s="184"/>
      <c r="CT89" s="184"/>
      <c r="CU89" s="184"/>
      <c r="CV89" s="184"/>
      <c r="CW89" s="184"/>
      <c r="CX89" s="184"/>
      <c r="CY89" s="184"/>
      <c r="CZ89" s="184"/>
      <c r="DA89" s="188"/>
    </row>
    <row r="90" spans="1:105" s="11" customFormat="1" x14ac:dyDescent="0.2">
      <c r="B90" s="137"/>
      <c r="D90" s="138" t="s">
        <v>123</v>
      </c>
      <c r="E90" s="139" t="s">
        <v>3</v>
      </c>
      <c r="F90" s="140" t="s">
        <v>296</v>
      </c>
      <c r="H90" s="139" t="s">
        <v>3</v>
      </c>
      <c r="L90" s="137"/>
      <c r="M90" s="141"/>
      <c r="N90" s="142"/>
      <c r="O90" s="142"/>
      <c r="P90" s="142"/>
      <c r="Q90" s="142"/>
      <c r="R90" s="142"/>
      <c r="S90" s="143"/>
    </row>
    <row r="91" spans="1:105" s="189" customFormat="1" ht="24.2" customHeight="1" x14ac:dyDescent="0.2">
      <c r="A91" s="176"/>
      <c r="B91" s="190"/>
      <c r="C91" s="192"/>
      <c r="D91" s="193" t="s">
        <v>120</v>
      </c>
      <c r="E91" s="194" t="s">
        <v>342</v>
      </c>
      <c r="F91" s="194" t="s">
        <v>251</v>
      </c>
      <c r="G91" s="191" t="s">
        <v>145</v>
      </c>
      <c r="H91" s="196">
        <v>49</v>
      </c>
      <c r="I91" s="197"/>
      <c r="J91" s="197">
        <f>ROUND(I91*H91,2)</f>
        <v>0</v>
      </c>
      <c r="K91" s="198" t="s">
        <v>459</v>
      </c>
      <c r="L91" s="177"/>
      <c r="M91" s="178"/>
      <c r="N91" s="180">
        <v>0.05</v>
      </c>
      <c r="O91" s="180">
        <f>N91*H91</f>
        <v>2.4500000000000002</v>
      </c>
      <c r="P91" s="180">
        <v>0</v>
      </c>
      <c r="Q91" s="180">
        <f>P91*H91</f>
        <v>0</v>
      </c>
      <c r="R91" s="180">
        <v>0</v>
      </c>
      <c r="S91" s="181">
        <f>R91*H91</f>
        <v>0</v>
      </c>
      <c r="T91" s="182"/>
      <c r="U91" s="183"/>
      <c r="V91" s="183"/>
      <c r="W91" s="183"/>
      <c r="X91" s="183"/>
      <c r="Y91" s="183"/>
      <c r="Z91" s="183"/>
      <c r="AA91" s="183"/>
      <c r="AB91" s="183"/>
      <c r="AC91" s="183"/>
      <c r="AD91" s="183"/>
      <c r="AE91" s="184"/>
      <c r="AF91" s="184"/>
      <c r="AG91" s="184"/>
      <c r="AH91" s="184"/>
      <c r="AI91" s="184"/>
      <c r="AJ91" s="184"/>
      <c r="AK91" s="184"/>
      <c r="AL91" s="184"/>
      <c r="AM91" s="184"/>
      <c r="AN91" s="184"/>
      <c r="AO91" s="184"/>
      <c r="AP91" s="184"/>
      <c r="AQ91" s="184"/>
      <c r="AR91" s="184"/>
      <c r="AS91" s="184"/>
      <c r="AT91" s="184"/>
      <c r="AU91" s="184"/>
      <c r="AV91" s="184"/>
      <c r="AW91" s="184"/>
      <c r="AX91" s="184"/>
      <c r="AY91" s="184"/>
      <c r="AZ91" s="184"/>
      <c r="BA91" s="184"/>
      <c r="BB91" s="184"/>
      <c r="BC91" s="184"/>
      <c r="BD91" s="184"/>
      <c r="BE91" s="184"/>
      <c r="BF91" s="184"/>
      <c r="BG91" s="184"/>
      <c r="BH91" s="184"/>
      <c r="BI91" s="184"/>
      <c r="BJ91" s="184"/>
      <c r="BK91" s="184"/>
      <c r="BL91" s="184"/>
      <c r="BM91" s="184"/>
      <c r="BN91" s="184"/>
      <c r="BO91" s="184"/>
      <c r="BP91" s="184"/>
      <c r="BQ91" s="184"/>
      <c r="BR91" s="184"/>
      <c r="BS91" s="184"/>
      <c r="BT91" s="184"/>
      <c r="BU91" s="184"/>
      <c r="BV91" s="184"/>
      <c r="BW91" s="184"/>
      <c r="BX91" s="184"/>
      <c r="BY91" s="184"/>
      <c r="BZ91" s="184"/>
      <c r="CA91" s="184"/>
      <c r="CB91" s="184"/>
      <c r="CC91" s="184"/>
      <c r="CD91" s="184"/>
      <c r="CE91" s="184"/>
      <c r="CF91" s="184"/>
      <c r="CG91" s="184"/>
      <c r="CH91" s="184"/>
      <c r="CI91" s="184"/>
      <c r="CJ91" s="184"/>
      <c r="CK91" s="184"/>
      <c r="CL91" s="184"/>
      <c r="CM91" s="184"/>
      <c r="CN91" s="184"/>
      <c r="CO91" s="184"/>
      <c r="CP91" s="184"/>
      <c r="CQ91" s="184"/>
      <c r="CR91" s="184"/>
      <c r="CS91" s="184"/>
      <c r="CT91" s="184"/>
      <c r="CU91" s="184"/>
      <c r="CV91" s="184"/>
      <c r="CW91" s="184"/>
      <c r="CX91" s="184"/>
      <c r="CY91" s="184"/>
      <c r="CZ91" s="184"/>
      <c r="DA91" s="188"/>
    </row>
    <row r="92" spans="1:105" s="11" customFormat="1" x14ac:dyDescent="0.2">
      <c r="B92" s="137"/>
      <c r="D92" s="138" t="s">
        <v>123</v>
      </c>
      <c r="E92" s="139" t="s">
        <v>3</v>
      </c>
      <c r="F92" s="140" t="s">
        <v>296</v>
      </c>
      <c r="H92" s="139" t="s">
        <v>3</v>
      </c>
      <c r="L92" s="137"/>
      <c r="M92" s="141"/>
      <c r="N92" s="142"/>
      <c r="O92" s="142"/>
      <c r="P92" s="142"/>
      <c r="Q92" s="142"/>
      <c r="R92" s="142"/>
      <c r="S92" s="143"/>
    </row>
    <row r="93" spans="1:105" s="2" customFormat="1" ht="18.75" customHeight="1" x14ac:dyDescent="0.2">
      <c r="A93" s="253"/>
      <c r="B93" s="28"/>
      <c r="C93" s="253"/>
      <c r="D93" s="138" t="s">
        <v>129</v>
      </c>
      <c r="E93" s="253"/>
      <c r="F93" s="158" t="s">
        <v>297</v>
      </c>
      <c r="G93" s="253"/>
      <c r="H93" s="253"/>
      <c r="I93" s="253"/>
      <c r="J93" s="253"/>
      <c r="K93" s="253"/>
      <c r="L93" s="28"/>
      <c r="M93" s="135"/>
      <c r="N93" s="171"/>
      <c r="O93" s="171"/>
      <c r="P93" s="171"/>
      <c r="Q93" s="171"/>
      <c r="R93" s="171"/>
      <c r="S93" s="49"/>
      <c r="T93" s="253"/>
      <c r="U93" s="253"/>
      <c r="V93" s="253"/>
      <c r="W93" s="253"/>
      <c r="X93" s="253"/>
      <c r="Y93" s="253"/>
      <c r="Z93" s="253"/>
      <c r="AA93" s="253"/>
      <c r="AB93" s="253"/>
      <c r="AC93" s="253"/>
      <c r="AD93" s="253"/>
    </row>
    <row r="94" spans="1:105" s="212" customFormat="1" ht="37.9" customHeight="1" x14ac:dyDescent="0.2">
      <c r="A94" s="200"/>
      <c r="B94" s="201"/>
      <c r="C94" s="202" t="s">
        <v>375</v>
      </c>
      <c r="D94" s="202" t="s">
        <v>120</v>
      </c>
      <c r="E94" s="203" t="s">
        <v>680</v>
      </c>
      <c r="F94" s="175" t="s">
        <v>681</v>
      </c>
      <c r="G94" s="204" t="s">
        <v>128</v>
      </c>
      <c r="H94" s="490">
        <v>4.9000000000000004</v>
      </c>
      <c r="I94" s="206"/>
      <c r="J94" s="206">
        <f>ROUND(I94*H94,2)</f>
        <v>0</v>
      </c>
      <c r="K94" s="491"/>
      <c r="L94" s="207"/>
      <c r="M94" s="208" t="s">
        <v>3</v>
      </c>
      <c r="N94" s="393" t="s">
        <v>35</v>
      </c>
      <c r="O94" s="394">
        <v>8.6999999999999994E-2</v>
      </c>
      <c r="P94" s="394">
        <f>O94*H94</f>
        <v>0.42630000000000001</v>
      </c>
      <c r="Q94" s="394">
        <v>0</v>
      </c>
      <c r="R94" s="394">
        <f>Q94*H94</f>
        <v>0</v>
      </c>
      <c r="S94" s="394">
        <v>0</v>
      </c>
      <c r="T94" s="211">
        <f>S94*H94</f>
        <v>0</v>
      </c>
      <c r="U94" s="200"/>
      <c r="V94" s="200"/>
      <c r="W94" s="200"/>
      <c r="X94" s="200"/>
      <c r="Y94" s="200"/>
      <c r="Z94" s="200"/>
      <c r="AA94" s="200"/>
      <c r="AB94" s="200"/>
      <c r="AC94" s="200"/>
      <c r="AD94" s="200"/>
      <c r="AE94" s="200"/>
      <c r="AR94" s="213" t="s">
        <v>121</v>
      </c>
      <c r="AT94" s="213" t="s">
        <v>120</v>
      </c>
      <c r="AU94" s="213" t="s">
        <v>68</v>
      </c>
      <c r="AY94" s="214" t="s">
        <v>119</v>
      </c>
      <c r="BE94" s="215">
        <f>IF(N94="základní",J94,0)</f>
        <v>0</v>
      </c>
      <c r="BF94" s="215">
        <f>IF(N94="snížená",J94,0)</f>
        <v>0</v>
      </c>
      <c r="BG94" s="215">
        <f>IF(N94="zákl. přenesená",J94,0)</f>
        <v>0</v>
      </c>
      <c r="BH94" s="215">
        <f>IF(N94="sníž. přenesená",J94,0)</f>
        <v>0</v>
      </c>
      <c r="BI94" s="215">
        <f>IF(N94="nulová",J94,0)</f>
        <v>0</v>
      </c>
      <c r="BJ94" s="214" t="s">
        <v>68</v>
      </c>
      <c r="BK94" s="215">
        <f>ROUND(I94*H94,2)</f>
        <v>0</v>
      </c>
      <c r="BL94" s="214" t="s">
        <v>121</v>
      </c>
      <c r="BM94" s="213" t="s">
        <v>682</v>
      </c>
    </row>
    <row r="95" spans="1:105" s="220" customFormat="1" x14ac:dyDescent="0.2">
      <c r="B95" s="221"/>
      <c r="D95" s="222" t="s">
        <v>123</v>
      </c>
      <c r="E95" s="223" t="s">
        <v>3</v>
      </c>
      <c r="F95" s="224" t="s">
        <v>683</v>
      </c>
      <c r="H95" s="492">
        <v>4.9000000000000004</v>
      </c>
      <c r="L95" s="221"/>
      <c r="M95" s="226"/>
      <c r="N95" s="493"/>
      <c r="O95" s="493"/>
      <c r="P95" s="493"/>
      <c r="Q95" s="493"/>
      <c r="R95" s="493"/>
      <c r="S95" s="493"/>
      <c r="T95" s="228"/>
      <c r="AT95" s="223" t="s">
        <v>123</v>
      </c>
      <c r="AU95" s="223" t="s">
        <v>68</v>
      </c>
      <c r="AV95" s="220" t="s">
        <v>70</v>
      </c>
      <c r="AW95" s="220" t="s">
        <v>26</v>
      </c>
      <c r="AX95" s="220" t="s">
        <v>68</v>
      </c>
      <c r="AY95" s="223" t="s">
        <v>119</v>
      </c>
    </row>
    <row r="96" spans="1:105" s="2" customFormat="1" ht="18.75" customHeight="1" x14ac:dyDescent="0.2">
      <c r="A96" s="445"/>
      <c r="B96" s="28"/>
      <c r="C96" s="445"/>
      <c r="D96" s="138" t="s">
        <v>129</v>
      </c>
      <c r="E96" s="445"/>
      <c r="F96" s="158" t="s">
        <v>687</v>
      </c>
      <c r="G96" s="445"/>
      <c r="H96" s="445"/>
      <c r="I96" s="445"/>
      <c r="J96" s="445"/>
      <c r="K96" s="445"/>
      <c r="L96" s="28"/>
      <c r="M96" s="135"/>
      <c r="N96" s="171"/>
      <c r="O96" s="171"/>
      <c r="P96" s="171"/>
      <c r="Q96" s="171"/>
      <c r="R96" s="171"/>
      <c r="S96" s="49"/>
      <c r="T96" s="445"/>
      <c r="U96" s="445"/>
      <c r="V96" s="445"/>
      <c r="W96" s="445"/>
      <c r="X96" s="445"/>
      <c r="Y96" s="445"/>
      <c r="Z96" s="445"/>
      <c r="AA96" s="445"/>
      <c r="AB96" s="445"/>
      <c r="AC96" s="445"/>
      <c r="AD96" s="445"/>
    </row>
    <row r="97" spans="1:105" s="212" customFormat="1" ht="37.9" customHeight="1" x14ac:dyDescent="0.2">
      <c r="A97" s="200"/>
      <c r="B97" s="201"/>
      <c r="C97" s="202" t="s">
        <v>380</v>
      </c>
      <c r="D97" s="202" t="s">
        <v>120</v>
      </c>
      <c r="E97" s="203" t="s">
        <v>684</v>
      </c>
      <c r="F97" s="175" t="s">
        <v>685</v>
      </c>
      <c r="G97" s="204" t="s">
        <v>145</v>
      </c>
      <c r="H97" s="490">
        <v>49</v>
      </c>
      <c r="I97" s="206"/>
      <c r="J97" s="206">
        <f>ROUND(I97*H97,2)</f>
        <v>0</v>
      </c>
      <c r="K97" s="491"/>
      <c r="L97" s="207"/>
      <c r="M97" s="208" t="s">
        <v>3</v>
      </c>
      <c r="N97" s="393" t="s">
        <v>35</v>
      </c>
      <c r="O97" s="394">
        <v>0.153</v>
      </c>
      <c r="P97" s="394">
        <f>O97*H97</f>
        <v>7.4969999999999999</v>
      </c>
      <c r="Q97" s="394">
        <v>0</v>
      </c>
      <c r="R97" s="394">
        <f>Q97*H97</f>
        <v>0</v>
      </c>
      <c r="S97" s="394">
        <v>0</v>
      </c>
      <c r="T97" s="211">
        <f>S97*H97</f>
        <v>0</v>
      </c>
      <c r="U97" s="200"/>
      <c r="V97" s="200"/>
      <c r="W97" s="200"/>
      <c r="X97" s="200"/>
      <c r="Y97" s="200"/>
      <c r="Z97" s="200"/>
      <c r="AA97" s="200"/>
      <c r="AB97" s="200"/>
      <c r="AC97" s="200"/>
      <c r="AD97" s="200"/>
      <c r="AE97" s="200"/>
      <c r="AR97" s="213" t="s">
        <v>121</v>
      </c>
      <c r="AT97" s="213" t="s">
        <v>120</v>
      </c>
      <c r="AU97" s="213" t="s">
        <v>68</v>
      </c>
      <c r="AY97" s="214" t="s">
        <v>119</v>
      </c>
      <c r="BE97" s="215">
        <f>IF(N97="základní",J97,0)</f>
        <v>0</v>
      </c>
      <c r="BF97" s="215">
        <f>IF(N97="snížená",J97,0)</f>
        <v>0</v>
      </c>
      <c r="BG97" s="215">
        <f>IF(N97="zákl. přenesená",J97,0)</f>
        <v>0</v>
      </c>
      <c r="BH97" s="215">
        <f>IF(N97="sníž. přenesená",J97,0)</f>
        <v>0</v>
      </c>
      <c r="BI97" s="215">
        <f>IF(N97="nulová",J97,0)</f>
        <v>0</v>
      </c>
      <c r="BJ97" s="214" t="s">
        <v>68</v>
      </c>
      <c r="BK97" s="215">
        <f>ROUND(I97*H97,2)</f>
        <v>0</v>
      </c>
      <c r="BL97" s="214" t="s">
        <v>121</v>
      </c>
      <c r="BM97" s="213" t="s">
        <v>686</v>
      </c>
    </row>
    <row r="98" spans="1:105" s="189" customFormat="1" ht="24.2" customHeight="1" x14ac:dyDescent="0.2">
      <c r="A98" s="176"/>
      <c r="B98" s="190"/>
      <c r="C98" s="192"/>
      <c r="D98" s="193" t="s">
        <v>120</v>
      </c>
      <c r="E98" s="194" t="s">
        <v>346</v>
      </c>
      <c r="F98" s="194" t="s">
        <v>345</v>
      </c>
      <c r="G98" s="191" t="s">
        <v>145</v>
      </c>
      <c r="H98" s="196">
        <v>49</v>
      </c>
      <c r="I98" s="197"/>
      <c r="J98" s="197">
        <f>ROUND(I98*H98,2)</f>
        <v>0</v>
      </c>
      <c r="K98" s="198" t="s">
        <v>459</v>
      </c>
      <c r="L98" s="177"/>
      <c r="M98" s="178"/>
      <c r="N98" s="180">
        <v>0.05</v>
      </c>
      <c r="O98" s="180">
        <f>N98*H98</f>
        <v>2.4500000000000002</v>
      </c>
      <c r="P98" s="180">
        <v>0</v>
      </c>
      <c r="Q98" s="180">
        <f>P98*H98</f>
        <v>0</v>
      </c>
      <c r="R98" s="180">
        <v>0</v>
      </c>
      <c r="S98" s="181">
        <f>R98*H98</f>
        <v>0</v>
      </c>
      <c r="T98" s="182"/>
      <c r="U98" s="183"/>
      <c r="V98" s="183"/>
      <c r="W98" s="183"/>
      <c r="X98" s="183"/>
      <c r="Y98" s="183"/>
      <c r="Z98" s="183"/>
      <c r="AA98" s="183"/>
      <c r="AB98" s="183"/>
      <c r="AC98" s="183"/>
      <c r="AD98" s="183"/>
      <c r="AE98" s="184"/>
      <c r="AF98" s="184"/>
      <c r="AG98" s="184"/>
      <c r="AH98" s="184"/>
      <c r="AI98" s="184"/>
      <c r="AJ98" s="184"/>
      <c r="AK98" s="184"/>
      <c r="AL98" s="184"/>
      <c r="AM98" s="184"/>
      <c r="AN98" s="184"/>
      <c r="AO98" s="184"/>
      <c r="AP98" s="184"/>
      <c r="AQ98" s="184"/>
      <c r="AR98" s="184"/>
      <c r="AS98" s="184"/>
      <c r="AT98" s="184"/>
      <c r="AU98" s="184"/>
      <c r="AV98" s="184"/>
      <c r="AW98" s="184"/>
      <c r="AX98" s="184"/>
      <c r="AY98" s="184"/>
      <c r="AZ98" s="184"/>
      <c r="BA98" s="184"/>
      <c r="BB98" s="184"/>
      <c r="BC98" s="184"/>
      <c r="BD98" s="184"/>
      <c r="BE98" s="184"/>
      <c r="BF98" s="184"/>
      <c r="BG98" s="184"/>
      <c r="BH98" s="184"/>
      <c r="BI98" s="184"/>
      <c r="BJ98" s="184"/>
      <c r="BK98" s="184"/>
      <c r="BL98" s="184"/>
      <c r="BM98" s="184"/>
      <c r="BN98" s="184"/>
      <c r="BO98" s="184"/>
      <c r="BP98" s="184"/>
      <c r="BQ98" s="184"/>
      <c r="BR98" s="184"/>
      <c r="BS98" s="184"/>
      <c r="BT98" s="184"/>
      <c r="BU98" s="184"/>
      <c r="BV98" s="184"/>
      <c r="BW98" s="184"/>
      <c r="BX98" s="184"/>
      <c r="BY98" s="184"/>
      <c r="BZ98" s="184"/>
      <c r="CA98" s="184"/>
      <c r="CB98" s="184"/>
      <c r="CC98" s="184"/>
      <c r="CD98" s="184"/>
      <c r="CE98" s="184"/>
      <c r="CF98" s="184"/>
      <c r="CG98" s="184"/>
      <c r="CH98" s="184"/>
      <c r="CI98" s="184"/>
      <c r="CJ98" s="184"/>
      <c r="CK98" s="184"/>
      <c r="CL98" s="184"/>
      <c r="CM98" s="184"/>
      <c r="CN98" s="184"/>
      <c r="CO98" s="184"/>
      <c r="CP98" s="184"/>
      <c r="CQ98" s="184"/>
      <c r="CR98" s="184"/>
      <c r="CS98" s="184"/>
      <c r="CT98" s="184"/>
      <c r="CU98" s="184"/>
      <c r="CV98" s="184"/>
      <c r="CW98" s="184"/>
      <c r="CX98" s="184"/>
      <c r="CY98" s="184"/>
      <c r="CZ98" s="184"/>
      <c r="DA98" s="188"/>
    </row>
    <row r="99" spans="1:105" s="11" customFormat="1" x14ac:dyDescent="0.2">
      <c r="B99" s="137"/>
      <c r="D99" s="138" t="s">
        <v>123</v>
      </c>
      <c r="E99" s="139" t="s">
        <v>3</v>
      </c>
      <c r="F99" s="140" t="s">
        <v>347</v>
      </c>
      <c r="H99" s="139" t="s">
        <v>3</v>
      </c>
      <c r="L99" s="137"/>
      <c r="M99" s="141"/>
      <c r="N99" s="142"/>
      <c r="O99" s="142"/>
      <c r="P99" s="142"/>
      <c r="Q99" s="142"/>
      <c r="R99" s="142"/>
      <c r="S99" s="143"/>
    </row>
    <row r="100" spans="1:105" s="189" customFormat="1" ht="24" customHeight="1" x14ac:dyDescent="0.2">
      <c r="A100" s="176"/>
      <c r="B100" s="219"/>
      <c r="C100" s="192"/>
      <c r="D100" s="193" t="s">
        <v>120</v>
      </c>
      <c r="E100" s="194" t="s">
        <v>130</v>
      </c>
      <c r="F100" s="194" t="s">
        <v>254</v>
      </c>
      <c r="G100" s="195" t="s">
        <v>132</v>
      </c>
      <c r="H100" s="196">
        <v>0.3</v>
      </c>
      <c r="I100" s="197"/>
      <c r="J100" s="197">
        <f t="shared" ref="J100" si="0">ROUND(I100*H100,2)</f>
        <v>0</v>
      </c>
      <c r="K100" s="198" t="s">
        <v>459</v>
      </c>
      <c r="L100" s="183"/>
      <c r="M100" s="183"/>
      <c r="N100" s="183"/>
      <c r="O100" s="183"/>
      <c r="P100" s="183"/>
      <c r="Q100" s="183"/>
      <c r="R100" s="183"/>
      <c r="S100" s="183"/>
      <c r="T100" s="183"/>
      <c r="U100" s="183"/>
      <c r="V100" s="183"/>
      <c r="W100" s="183"/>
      <c r="X100" s="183"/>
      <c r="Y100" s="183"/>
      <c r="Z100" s="183"/>
      <c r="AA100" s="183"/>
      <c r="AB100" s="183"/>
      <c r="AC100" s="183"/>
      <c r="AD100" s="183"/>
      <c r="AE100" s="184"/>
      <c r="AF100" s="184"/>
      <c r="AG100" s="184"/>
      <c r="AH100" s="184"/>
      <c r="AI100" s="184"/>
      <c r="AJ100" s="184"/>
      <c r="AK100" s="184"/>
      <c r="AL100" s="184"/>
      <c r="AM100" s="184"/>
      <c r="AN100" s="184"/>
      <c r="AO100" s="184"/>
      <c r="AP100" s="188"/>
    </row>
    <row r="101" spans="1:105" s="2" customFormat="1" ht="18.75" customHeight="1" x14ac:dyDescent="0.2">
      <c r="A101" s="253"/>
      <c r="B101" s="28"/>
      <c r="C101" s="253"/>
      <c r="D101" s="138" t="s">
        <v>129</v>
      </c>
      <c r="E101" s="253"/>
      <c r="F101" s="158" t="s">
        <v>257</v>
      </c>
      <c r="G101" s="253"/>
      <c r="H101" s="253"/>
      <c r="I101" s="253"/>
      <c r="J101" s="253"/>
      <c r="K101" s="253"/>
      <c r="L101" s="28"/>
      <c r="M101" s="135"/>
      <c r="N101" s="171"/>
      <c r="O101" s="171"/>
      <c r="P101" s="171"/>
      <c r="Q101" s="171"/>
      <c r="R101" s="171"/>
      <c r="S101" s="49"/>
      <c r="T101" s="253"/>
      <c r="U101" s="253"/>
      <c r="V101" s="253"/>
      <c r="W101" s="253"/>
      <c r="X101" s="253"/>
      <c r="Y101" s="253"/>
      <c r="Z101" s="253"/>
      <c r="AA101" s="253"/>
      <c r="AB101" s="253"/>
      <c r="AC101" s="253"/>
      <c r="AD101" s="253"/>
    </row>
    <row r="102" spans="1:105" s="212" customFormat="1" ht="24.2" customHeight="1" x14ac:dyDescent="0.2">
      <c r="A102" s="200"/>
      <c r="B102" s="201"/>
      <c r="C102" s="202" t="s">
        <v>688</v>
      </c>
      <c r="D102" s="202" t="s">
        <v>120</v>
      </c>
      <c r="E102" s="203" t="s">
        <v>689</v>
      </c>
      <c r="F102" s="175" t="s">
        <v>690</v>
      </c>
      <c r="G102" s="204" t="s">
        <v>145</v>
      </c>
      <c r="H102" s="490">
        <v>97</v>
      </c>
      <c r="I102" s="206"/>
      <c r="J102" s="206">
        <f>ROUND(I102*H102,2)</f>
        <v>0</v>
      </c>
      <c r="K102" s="491"/>
      <c r="L102" s="207"/>
      <c r="M102" s="208" t="s">
        <v>3</v>
      </c>
      <c r="N102" s="393" t="s">
        <v>35</v>
      </c>
      <c r="O102" s="394">
        <v>2.5000000000000001E-2</v>
      </c>
      <c r="P102" s="394">
        <f>O102*H102</f>
        <v>2.4250000000000003</v>
      </c>
      <c r="Q102" s="394">
        <v>0</v>
      </c>
      <c r="R102" s="394">
        <f>Q102*H102</f>
        <v>0</v>
      </c>
      <c r="S102" s="394">
        <v>0</v>
      </c>
      <c r="T102" s="211">
        <f>S102*H102</f>
        <v>0</v>
      </c>
      <c r="U102" s="200"/>
      <c r="V102" s="200"/>
      <c r="W102" s="200"/>
      <c r="X102" s="200"/>
      <c r="Y102" s="200"/>
      <c r="Z102" s="200"/>
      <c r="AA102" s="200"/>
      <c r="AB102" s="200"/>
      <c r="AC102" s="200"/>
      <c r="AD102" s="200"/>
      <c r="AE102" s="200"/>
      <c r="AR102" s="213" t="s">
        <v>121</v>
      </c>
      <c r="AT102" s="213" t="s">
        <v>120</v>
      </c>
      <c r="AU102" s="213" t="s">
        <v>68</v>
      </c>
      <c r="AY102" s="214" t="s">
        <v>119</v>
      </c>
      <c r="BE102" s="215">
        <f>IF(N102="základní",J102,0)</f>
        <v>0</v>
      </c>
      <c r="BF102" s="215">
        <f>IF(N102="snížená",J102,0)</f>
        <v>0</v>
      </c>
      <c r="BG102" s="215">
        <f>IF(N102="zákl. přenesená",J102,0)</f>
        <v>0</v>
      </c>
      <c r="BH102" s="215">
        <f>IF(N102="sníž. přenesená",J102,0)</f>
        <v>0</v>
      </c>
      <c r="BI102" s="215">
        <f>IF(N102="nulová",J102,0)</f>
        <v>0</v>
      </c>
      <c r="BJ102" s="214" t="s">
        <v>68</v>
      </c>
      <c r="BK102" s="215">
        <f>ROUND(I102*H102,2)</f>
        <v>0</v>
      </c>
      <c r="BL102" s="214" t="s">
        <v>121</v>
      </c>
      <c r="BM102" s="213" t="s">
        <v>691</v>
      </c>
    </row>
    <row r="103" spans="1:105" s="234" customFormat="1" ht="14.25" customHeight="1" x14ac:dyDescent="0.2">
      <c r="A103" s="233"/>
      <c r="B103" s="231"/>
      <c r="C103" s="192"/>
      <c r="D103" s="193" t="s">
        <v>120</v>
      </c>
      <c r="E103" s="194" t="s">
        <v>258</v>
      </c>
      <c r="F103" s="194" t="s">
        <v>259</v>
      </c>
      <c r="G103" s="195" t="s">
        <v>145</v>
      </c>
      <c r="H103" s="196">
        <v>58</v>
      </c>
      <c r="I103" s="197"/>
      <c r="J103" s="197">
        <f>ROUND(I103*H103,2)</f>
        <v>0</v>
      </c>
      <c r="K103" s="198" t="s">
        <v>459</v>
      </c>
      <c r="L103" s="231"/>
      <c r="M103" s="183"/>
      <c r="N103" s="183"/>
      <c r="O103" s="183"/>
      <c r="P103" s="183"/>
      <c r="Q103" s="183"/>
      <c r="R103" s="183"/>
      <c r="S103" s="183"/>
      <c r="T103" s="183"/>
      <c r="U103" s="183"/>
      <c r="V103" s="183"/>
      <c r="W103" s="183"/>
      <c r="X103" s="183"/>
      <c r="Y103" s="183"/>
      <c r="Z103" s="183"/>
      <c r="AA103" s="183"/>
      <c r="AB103" s="183"/>
      <c r="AC103" s="183"/>
      <c r="AD103" s="183"/>
      <c r="AE103" s="183"/>
      <c r="AF103" s="183"/>
      <c r="AG103" s="183"/>
      <c r="AH103" s="183"/>
      <c r="AI103" s="183"/>
      <c r="AJ103" s="183"/>
      <c r="AK103" s="183"/>
      <c r="AL103" s="183"/>
      <c r="AM103" s="183"/>
      <c r="AN103" s="183"/>
      <c r="AO103" s="183"/>
      <c r="AP103" s="232"/>
    </row>
    <row r="104" spans="1:105" s="11" customFormat="1" x14ac:dyDescent="0.2">
      <c r="B104" s="137"/>
      <c r="D104" s="138" t="s">
        <v>123</v>
      </c>
      <c r="E104" s="139" t="s">
        <v>3</v>
      </c>
      <c r="F104" s="140" t="s">
        <v>571</v>
      </c>
      <c r="H104" s="139" t="s">
        <v>3</v>
      </c>
      <c r="L104" s="137"/>
      <c r="M104" s="141"/>
      <c r="N104" s="142"/>
      <c r="O104" s="142"/>
      <c r="P104" s="142"/>
      <c r="Q104" s="142"/>
      <c r="R104" s="142"/>
      <c r="S104" s="143"/>
    </row>
    <row r="105" spans="1:105" s="234" customFormat="1" ht="12" customHeight="1" x14ac:dyDescent="0.2">
      <c r="A105" s="233"/>
      <c r="B105" s="231"/>
      <c r="C105" s="199"/>
      <c r="D105" s="159" t="s">
        <v>146</v>
      </c>
      <c r="E105" s="160" t="s">
        <v>243</v>
      </c>
      <c r="F105" s="161" t="s">
        <v>343</v>
      </c>
      <c r="G105" s="162" t="s">
        <v>128</v>
      </c>
      <c r="H105" s="163">
        <v>9.6999999999999993</v>
      </c>
      <c r="I105" s="164"/>
      <c r="J105" s="164">
        <f>ROUND(I105*H105,2)</f>
        <v>0</v>
      </c>
      <c r="K105" s="238"/>
      <c r="L105" s="231"/>
      <c r="M105" s="183"/>
      <c r="N105" s="183"/>
      <c r="O105" s="183"/>
      <c r="P105" s="183"/>
      <c r="Q105" s="183"/>
      <c r="R105" s="183"/>
      <c r="S105" s="183"/>
      <c r="T105" s="183"/>
      <c r="U105" s="183"/>
      <c r="V105" s="183"/>
      <c r="W105" s="183"/>
      <c r="X105" s="183"/>
      <c r="Y105" s="183"/>
      <c r="Z105" s="183"/>
      <c r="AA105" s="183"/>
      <c r="AB105" s="183"/>
      <c r="AC105" s="183"/>
      <c r="AD105" s="183"/>
      <c r="AE105" s="183"/>
      <c r="AF105" s="183"/>
      <c r="AG105" s="183"/>
      <c r="AH105" s="183"/>
      <c r="AI105" s="183"/>
      <c r="AJ105" s="183"/>
      <c r="AK105" s="183"/>
      <c r="AL105" s="183"/>
      <c r="AM105" s="183"/>
      <c r="AN105" s="183"/>
      <c r="AO105" s="183"/>
      <c r="AP105" s="232"/>
    </row>
    <row r="106" spans="1:105" s="234" customFormat="1" ht="12" customHeight="1" x14ac:dyDescent="0.2">
      <c r="A106" s="233"/>
      <c r="B106" s="231"/>
      <c r="C106" s="199"/>
      <c r="D106" s="159" t="s">
        <v>146</v>
      </c>
      <c r="E106" s="160" t="s">
        <v>243</v>
      </c>
      <c r="F106" s="161" t="s">
        <v>344</v>
      </c>
      <c r="G106" s="162" t="s">
        <v>128</v>
      </c>
      <c r="H106" s="163">
        <v>3.9</v>
      </c>
      <c r="I106" s="164"/>
      <c r="J106" s="164">
        <f>ROUND(I106*H106,2)</f>
        <v>0</v>
      </c>
      <c r="K106" s="238"/>
      <c r="L106" s="231"/>
      <c r="M106" s="183"/>
      <c r="N106" s="183"/>
      <c r="O106" s="183"/>
      <c r="P106" s="183"/>
      <c r="Q106" s="183"/>
      <c r="R106" s="183"/>
      <c r="S106" s="183"/>
      <c r="T106" s="183"/>
      <c r="U106" s="183"/>
      <c r="V106" s="183"/>
      <c r="W106" s="183"/>
      <c r="X106" s="183"/>
      <c r="Y106" s="183"/>
      <c r="Z106" s="183"/>
      <c r="AA106" s="183"/>
      <c r="AB106" s="183"/>
      <c r="AC106" s="183"/>
      <c r="AD106" s="183"/>
      <c r="AE106" s="183"/>
      <c r="AF106" s="183"/>
      <c r="AG106" s="183"/>
      <c r="AH106" s="183"/>
      <c r="AI106" s="183"/>
      <c r="AJ106" s="183"/>
      <c r="AK106" s="183"/>
      <c r="AL106" s="183"/>
      <c r="AM106" s="183"/>
      <c r="AN106" s="183"/>
      <c r="AO106" s="183"/>
      <c r="AP106" s="232"/>
    </row>
    <row r="107" spans="1:105" s="234" customFormat="1" ht="43.5" customHeight="1" x14ac:dyDescent="0.2">
      <c r="A107" s="233"/>
      <c r="B107" s="231"/>
      <c r="C107" s="192"/>
      <c r="D107" s="193" t="s">
        <v>120</v>
      </c>
      <c r="E107" s="194" t="s">
        <v>260</v>
      </c>
      <c r="F107" s="194" t="s">
        <v>261</v>
      </c>
      <c r="G107" s="195" t="s">
        <v>145</v>
      </c>
      <c r="H107" s="196">
        <v>97</v>
      </c>
      <c r="I107" s="197"/>
      <c r="J107" s="197">
        <f>ROUND(I107*H107,2)</f>
        <v>0</v>
      </c>
      <c r="K107" s="198" t="s">
        <v>459</v>
      </c>
      <c r="L107" s="231"/>
      <c r="M107" s="183"/>
      <c r="N107" s="183"/>
      <c r="O107" s="183"/>
      <c r="P107" s="183"/>
      <c r="Q107" s="183"/>
      <c r="R107" s="183"/>
      <c r="S107" s="183"/>
      <c r="T107" s="183"/>
      <c r="U107" s="183"/>
      <c r="V107" s="183"/>
      <c r="W107" s="183"/>
      <c r="X107" s="183"/>
      <c r="Y107" s="183"/>
      <c r="Z107" s="183"/>
      <c r="AA107" s="183"/>
      <c r="AB107" s="183"/>
      <c r="AC107" s="183"/>
      <c r="AD107" s="183"/>
      <c r="AE107" s="183"/>
      <c r="AF107" s="183"/>
      <c r="AG107" s="183"/>
      <c r="AH107" s="183"/>
      <c r="AI107" s="183"/>
      <c r="AJ107" s="183"/>
      <c r="AK107" s="183"/>
      <c r="AL107" s="183"/>
      <c r="AM107" s="183"/>
      <c r="AN107" s="183"/>
      <c r="AO107" s="183"/>
      <c r="AP107" s="232"/>
    </row>
    <row r="108" spans="1:105" s="234" customFormat="1" ht="12" customHeight="1" x14ac:dyDescent="0.2">
      <c r="A108" s="233"/>
      <c r="B108" s="231"/>
      <c r="C108" s="235"/>
      <c r="D108" s="240" t="s">
        <v>122</v>
      </c>
      <c r="E108" s="241"/>
      <c r="F108" s="242" t="s">
        <v>263</v>
      </c>
      <c r="G108" s="241"/>
      <c r="H108" s="241"/>
      <c r="I108" s="235"/>
      <c r="J108" s="235"/>
      <c r="K108" s="236"/>
      <c r="L108" s="231"/>
      <c r="M108" s="183"/>
      <c r="N108" s="183"/>
      <c r="O108" s="183"/>
      <c r="P108" s="183"/>
      <c r="Q108" s="183"/>
      <c r="R108" s="183"/>
      <c r="S108" s="183"/>
      <c r="T108" s="183"/>
      <c r="U108" s="183"/>
      <c r="V108" s="183"/>
      <c r="W108" s="183"/>
      <c r="X108" s="183"/>
      <c r="Y108" s="183"/>
      <c r="Z108" s="183"/>
      <c r="AA108" s="183"/>
      <c r="AB108" s="183"/>
      <c r="AC108" s="183"/>
      <c r="AD108" s="183"/>
      <c r="AE108" s="183"/>
      <c r="AF108" s="183"/>
      <c r="AG108" s="183"/>
      <c r="AH108" s="183"/>
      <c r="AI108" s="183"/>
      <c r="AJ108" s="183"/>
      <c r="AK108" s="183"/>
      <c r="AL108" s="183"/>
      <c r="AM108" s="183"/>
      <c r="AN108" s="183"/>
      <c r="AO108" s="183"/>
      <c r="AP108" s="232"/>
    </row>
    <row r="109" spans="1:105" s="234" customFormat="1" ht="12" customHeight="1" x14ac:dyDescent="0.2">
      <c r="A109" s="233"/>
      <c r="B109" s="231"/>
      <c r="C109" s="235"/>
      <c r="D109" s="239" t="s">
        <v>123</v>
      </c>
      <c r="E109" s="237"/>
      <c r="F109" s="140" t="s">
        <v>262</v>
      </c>
      <c r="G109" s="235"/>
      <c r="H109" s="237"/>
      <c r="I109" s="235"/>
      <c r="J109" s="235"/>
      <c r="K109" s="236"/>
      <c r="L109" s="231"/>
      <c r="M109" s="183"/>
      <c r="N109" s="183"/>
      <c r="O109" s="183"/>
      <c r="P109" s="183"/>
      <c r="Q109" s="183"/>
      <c r="R109" s="183"/>
      <c r="S109" s="183"/>
      <c r="T109" s="183"/>
      <c r="U109" s="183"/>
      <c r="V109" s="183"/>
      <c r="W109" s="183"/>
      <c r="X109" s="183"/>
      <c r="Y109" s="183"/>
      <c r="Z109" s="183"/>
      <c r="AA109" s="183"/>
      <c r="AB109" s="183"/>
      <c r="AC109" s="183"/>
      <c r="AD109" s="183"/>
      <c r="AE109" s="183"/>
      <c r="AF109" s="183"/>
      <c r="AG109" s="183"/>
      <c r="AH109" s="183"/>
      <c r="AI109" s="183"/>
      <c r="AJ109" s="183"/>
      <c r="AK109" s="183"/>
      <c r="AL109" s="183"/>
      <c r="AM109" s="183"/>
      <c r="AN109" s="183"/>
      <c r="AO109" s="183"/>
      <c r="AP109" s="232"/>
    </row>
    <row r="110" spans="1:105" s="234" customFormat="1" ht="12" customHeight="1" x14ac:dyDescent="0.2">
      <c r="A110" s="233"/>
      <c r="B110" s="231"/>
      <c r="C110" s="199"/>
      <c r="D110" s="159" t="s">
        <v>146</v>
      </c>
      <c r="E110" s="160" t="s">
        <v>573</v>
      </c>
      <c r="F110" s="161" t="s">
        <v>572</v>
      </c>
      <c r="G110" s="162" t="s">
        <v>145</v>
      </c>
      <c r="H110" s="163">
        <v>97</v>
      </c>
      <c r="I110" s="164"/>
      <c r="J110" s="164">
        <f>ROUND(I110*H110,2)</f>
        <v>0</v>
      </c>
      <c r="K110" s="198" t="s">
        <v>459</v>
      </c>
      <c r="L110" s="231"/>
      <c r="M110" s="183"/>
      <c r="N110" s="183"/>
      <c r="O110" s="183"/>
      <c r="P110" s="183"/>
      <c r="Q110" s="183"/>
      <c r="R110" s="183"/>
      <c r="S110" s="183"/>
      <c r="T110" s="183"/>
      <c r="U110" s="183"/>
      <c r="V110" s="183"/>
      <c r="W110" s="183"/>
      <c r="X110" s="183"/>
      <c r="Y110" s="183"/>
      <c r="Z110" s="183"/>
      <c r="AA110" s="183"/>
      <c r="AB110" s="183"/>
      <c r="AC110" s="183"/>
      <c r="AD110" s="183"/>
      <c r="AE110" s="183"/>
      <c r="AF110" s="183"/>
      <c r="AG110" s="183"/>
      <c r="AH110" s="183"/>
      <c r="AI110" s="183"/>
      <c r="AJ110" s="183"/>
      <c r="AK110" s="183"/>
      <c r="AL110" s="183"/>
      <c r="AM110" s="183"/>
      <c r="AN110" s="183"/>
      <c r="AO110" s="183"/>
      <c r="AP110" s="232"/>
    </row>
    <row r="111" spans="1:105" s="2" customFormat="1" ht="82.5" customHeight="1" x14ac:dyDescent="0.2">
      <c r="A111" s="253"/>
      <c r="B111" s="120"/>
      <c r="C111" s="121"/>
      <c r="D111" s="121" t="s">
        <v>120</v>
      </c>
      <c r="E111" s="122" t="s">
        <v>298</v>
      </c>
      <c r="F111" s="123" t="s">
        <v>576</v>
      </c>
      <c r="G111" s="124" t="s">
        <v>264</v>
      </c>
      <c r="H111" s="125">
        <v>5</v>
      </c>
      <c r="I111" s="126"/>
      <c r="J111" s="126">
        <f t="shared" ref="J111" si="1">ROUND(I111*H111,2)</f>
        <v>0</v>
      </c>
      <c r="K111" s="123" t="s">
        <v>125</v>
      </c>
      <c r="L111" s="28"/>
      <c r="M111" s="127" t="s">
        <v>3</v>
      </c>
      <c r="N111" s="174">
        <v>0</v>
      </c>
      <c r="O111" s="174">
        <f t="shared" ref="O111:O115" si="2">N111*H111</f>
        <v>0</v>
      </c>
      <c r="P111" s="174">
        <v>0</v>
      </c>
      <c r="Q111" s="174">
        <f t="shared" ref="Q111:Q115" si="3">P111*H111</f>
        <v>0</v>
      </c>
      <c r="R111" s="174">
        <v>0</v>
      </c>
      <c r="S111" s="130">
        <f t="shared" ref="S111:S115" si="4">R111*H111</f>
        <v>0</v>
      </c>
      <c r="T111" s="253"/>
      <c r="U111" s="253"/>
      <c r="V111" s="253"/>
      <c r="W111" s="253"/>
      <c r="X111" s="253"/>
      <c r="Y111" s="253"/>
      <c r="Z111" s="253"/>
      <c r="AA111" s="253"/>
      <c r="AB111" s="253"/>
      <c r="AC111" s="253"/>
      <c r="AD111" s="253"/>
    </row>
    <row r="112" spans="1:105" s="2" customFormat="1" ht="75.75" customHeight="1" x14ac:dyDescent="0.2">
      <c r="A112" s="256"/>
      <c r="B112" s="120"/>
      <c r="C112" s="121"/>
      <c r="D112" s="121" t="s">
        <v>120</v>
      </c>
      <c r="E112" s="122" t="s">
        <v>301</v>
      </c>
      <c r="F112" s="123" t="s">
        <v>574</v>
      </c>
      <c r="G112" s="124" t="s">
        <v>264</v>
      </c>
      <c r="H112" s="125">
        <v>2</v>
      </c>
      <c r="I112" s="126"/>
      <c r="J112" s="126">
        <f t="shared" ref="J112:J115" si="5">ROUND(I112*H112,2)</f>
        <v>0</v>
      </c>
      <c r="K112" s="123" t="s">
        <v>125</v>
      </c>
      <c r="L112" s="28"/>
      <c r="M112" s="127" t="s">
        <v>3</v>
      </c>
      <c r="N112" s="174">
        <v>0</v>
      </c>
      <c r="O112" s="174">
        <f t="shared" si="2"/>
        <v>0</v>
      </c>
      <c r="P112" s="174">
        <v>0</v>
      </c>
      <c r="Q112" s="174">
        <f t="shared" si="3"/>
        <v>0</v>
      </c>
      <c r="R112" s="174">
        <v>0</v>
      </c>
      <c r="S112" s="130">
        <f t="shared" si="4"/>
        <v>0</v>
      </c>
      <c r="T112" s="256"/>
      <c r="U112" s="256"/>
      <c r="V112" s="256"/>
      <c r="W112" s="256"/>
      <c r="X112" s="256"/>
      <c r="Y112" s="256"/>
      <c r="Z112" s="256"/>
      <c r="AA112" s="256"/>
      <c r="AB112" s="256"/>
      <c r="AC112" s="256"/>
      <c r="AD112" s="256"/>
    </row>
    <row r="113" spans="1:105" s="2" customFormat="1" ht="74.25" customHeight="1" x14ac:dyDescent="0.2">
      <c r="A113" s="256"/>
      <c r="B113" s="120"/>
      <c r="C113" s="121"/>
      <c r="D113" s="121" t="s">
        <v>120</v>
      </c>
      <c r="E113" s="122" t="s">
        <v>300</v>
      </c>
      <c r="F113" s="123" t="s">
        <v>575</v>
      </c>
      <c r="G113" s="124" t="s">
        <v>264</v>
      </c>
      <c r="H113" s="125">
        <v>5</v>
      </c>
      <c r="I113" s="126"/>
      <c r="J113" s="126">
        <f t="shared" si="5"/>
        <v>0</v>
      </c>
      <c r="K113" s="123" t="s">
        <v>125</v>
      </c>
      <c r="L113" s="28" t="s">
        <v>18</v>
      </c>
      <c r="M113" s="127" t="s">
        <v>3</v>
      </c>
      <c r="N113" s="174">
        <v>0</v>
      </c>
      <c r="O113" s="174">
        <f t="shared" si="2"/>
        <v>0</v>
      </c>
      <c r="P113" s="174">
        <v>0</v>
      </c>
      <c r="Q113" s="174">
        <f t="shared" si="3"/>
        <v>0</v>
      </c>
      <c r="R113" s="174">
        <v>0</v>
      </c>
      <c r="S113" s="130">
        <f t="shared" si="4"/>
        <v>0</v>
      </c>
      <c r="T113" s="256"/>
      <c r="U113" s="256"/>
      <c r="V113" s="256"/>
      <c r="W113" s="256"/>
      <c r="X113" s="256"/>
      <c r="Y113" s="256"/>
      <c r="Z113" s="256"/>
      <c r="AA113" s="256"/>
      <c r="AB113" s="256"/>
      <c r="AC113" s="256"/>
      <c r="AD113" s="256"/>
    </row>
    <row r="114" spans="1:105" s="2" customFormat="1" ht="64.5" customHeight="1" x14ac:dyDescent="0.2">
      <c r="A114" s="256"/>
      <c r="B114" s="120"/>
      <c r="C114" s="121"/>
      <c r="D114" s="121" t="s">
        <v>120</v>
      </c>
      <c r="E114" s="122" t="s">
        <v>299</v>
      </c>
      <c r="F114" s="123" t="s">
        <v>604</v>
      </c>
      <c r="G114" s="124" t="s">
        <v>264</v>
      </c>
      <c r="H114" s="125">
        <v>4</v>
      </c>
      <c r="I114" s="126"/>
      <c r="J114" s="126">
        <f t="shared" si="5"/>
        <v>0</v>
      </c>
      <c r="K114" s="123" t="s">
        <v>125</v>
      </c>
      <c r="L114" s="28"/>
      <c r="M114" s="127" t="s">
        <v>3</v>
      </c>
      <c r="N114" s="174">
        <v>0</v>
      </c>
      <c r="O114" s="174">
        <f t="shared" si="2"/>
        <v>0</v>
      </c>
      <c r="P114" s="174">
        <v>0</v>
      </c>
      <c r="Q114" s="174">
        <f t="shared" si="3"/>
        <v>0</v>
      </c>
      <c r="R114" s="174">
        <v>0</v>
      </c>
      <c r="S114" s="130">
        <f t="shared" si="4"/>
        <v>0</v>
      </c>
      <c r="T114" s="256"/>
      <c r="U114" s="256"/>
      <c r="V114" s="256"/>
      <c r="W114" s="256"/>
      <c r="X114" s="256"/>
      <c r="Y114" s="256"/>
      <c r="Z114" s="256"/>
      <c r="AA114" s="256"/>
      <c r="AB114" s="256"/>
      <c r="AC114" s="256"/>
      <c r="AD114" s="256"/>
    </row>
    <row r="115" spans="1:105" s="2" customFormat="1" ht="112.5" customHeight="1" x14ac:dyDescent="0.2">
      <c r="A115" s="256"/>
      <c r="B115" s="120"/>
      <c r="C115" s="121"/>
      <c r="D115" s="121" t="s">
        <v>120</v>
      </c>
      <c r="E115" s="122" t="s">
        <v>302</v>
      </c>
      <c r="F115" s="123" t="s">
        <v>577</v>
      </c>
      <c r="G115" s="124" t="s">
        <v>264</v>
      </c>
      <c r="H115" s="125">
        <v>2</v>
      </c>
      <c r="I115" s="126"/>
      <c r="J115" s="126">
        <f t="shared" si="5"/>
        <v>0</v>
      </c>
      <c r="K115" s="123" t="s">
        <v>125</v>
      </c>
      <c r="L115" s="28"/>
      <c r="M115" s="127" t="s">
        <v>3</v>
      </c>
      <c r="N115" s="174">
        <v>0</v>
      </c>
      <c r="O115" s="174">
        <f t="shared" si="2"/>
        <v>0</v>
      </c>
      <c r="P115" s="174">
        <v>0</v>
      </c>
      <c r="Q115" s="174">
        <f t="shared" si="3"/>
        <v>0</v>
      </c>
      <c r="R115" s="174">
        <v>0</v>
      </c>
      <c r="S115" s="130">
        <f t="shared" si="4"/>
        <v>0</v>
      </c>
      <c r="T115" s="256"/>
      <c r="U115" s="256"/>
      <c r="V115" s="256"/>
      <c r="W115" s="256"/>
      <c r="X115" s="256"/>
      <c r="Y115" s="256"/>
      <c r="Z115" s="256"/>
      <c r="AA115" s="256"/>
      <c r="AB115" s="256"/>
      <c r="AC115" s="256"/>
      <c r="AD115" s="256"/>
    </row>
    <row r="116" spans="1:105" s="212" customFormat="1" ht="24.2" customHeight="1" x14ac:dyDescent="0.2">
      <c r="A116" s="200"/>
      <c r="B116" s="201"/>
      <c r="C116" s="202" t="s">
        <v>692</v>
      </c>
      <c r="D116" s="202" t="s">
        <v>120</v>
      </c>
      <c r="E116" s="203" t="s">
        <v>693</v>
      </c>
      <c r="F116" s="175" t="s">
        <v>694</v>
      </c>
      <c r="G116" s="204" t="s">
        <v>132</v>
      </c>
      <c r="H116" s="490">
        <v>49.264000000000003</v>
      </c>
      <c r="I116" s="206"/>
      <c r="J116" s="206">
        <f>ROUND(I116*H116,2)</f>
        <v>0</v>
      </c>
      <c r="K116" s="491"/>
      <c r="L116" s="207"/>
      <c r="M116" s="208" t="s">
        <v>3</v>
      </c>
      <c r="N116" s="393" t="s">
        <v>35</v>
      </c>
      <c r="O116" s="394">
        <v>1.27</v>
      </c>
      <c r="P116" s="394">
        <f>O116*H116</f>
        <v>62.565280000000001</v>
      </c>
      <c r="Q116" s="394">
        <v>0</v>
      </c>
      <c r="R116" s="394">
        <f>Q116*H116</f>
        <v>0</v>
      </c>
      <c r="S116" s="394">
        <v>0</v>
      </c>
      <c r="T116" s="211">
        <f>S116*H116</f>
        <v>0</v>
      </c>
      <c r="U116" s="200"/>
      <c r="V116" s="200"/>
      <c r="W116" s="200"/>
      <c r="X116" s="200"/>
      <c r="Y116" s="200"/>
      <c r="Z116" s="200"/>
      <c r="AA116" s="200"/>
      <c r="AB116" s="200"/>
      <c r="AC116" s="200"/>
      <c r="AD116" s="200"/>
      <c r="AE116" s="200"/>
      <c r="AR116" s="213" t="s">
        <v>121</v>
      </c>
      <c r="AT116" s="213" t="s">
        <v>120</v>
      </c>
      <c r="AU116" s="213" t="s">
        <v>68</v>
      </c>
      <c r="AY116" s="214" t="s">
        <v>119</v>
      </c>
      <c r="BE116" s="215">
        <f>IF(N116="základní",J116,0)</f>
        <v>0</v>
      </c>
      <c r="BF116" s="215">
        <f>IF(N116="snížená",J116,0)</f>
        <v>0</v>
      </c>
      <c r="BG116" s="215">
        <f>IF(N116="zákl. přenesená",J116,0)</f>
        <v>0</v>
      </c>
      <c r="BH116" s="215">
        <f>IF(N116="sníž. přenesená",J116,0)</f>
        <v>0</v>
      </c>
      <c r="BI116" s="215">
        <f>IF(N116="nulová",J116,0)</f>
        <v>0</v>
      </c>
      <c r="BJ116" s="214" t="s">
        <v>68</v>
      </c>
      <c r="BK116" s="215">
        <f>ROUND(I116*H116,2)</f>
        <v>0</v>
      </c>
      <c r="BL116" s="214" t="s">
        <v>121</v>
      </c>
      <c r="BM116" s="213" t="s">
        <v>695</v>
      </c>
    </row>
    <row r="117" spans="1:105" s="415" customFormat="1" ht="25.9" customHeight="1" x14ac:dyDescent="0.2">
      <c r="B117" s="416"/>
      <c r="D117" s="417" t="s">
        <v>63</v>
      </c>
      <c r="E117" s="217" t="s">
        <v>152</v>
      </c>
      <c r="F117" s="217" t="s">
        <v>578</v>
      </c>
      <c r="J117" s="418">
        <f>SUM(J118:J171)</f>
        <v>0</v>
      </c>
      <c r="L117" s="416"/>
      <c r="M117" s="419"/>
      <c r="N117" s="420"/>
      <c r="O117" s="421">
        <f>SUM(O121:O182)</f>
        <v>684.20699999999988</v>
      </c>
      <c r="P117" s="420"/>
      <c r="Q117" s="421">
        <f>SUM(Q121:Q182)</f>
        <v>2.6601900000000001</v>
      </c>
      <c r="R117" s="420"/>
      <c r="S117" s="422">
        <f>SUM(S121:S182)</f>
        <v>0</v>
      </c>
    </row>
    <row r="118" spans="1:105" s="189" customFormat="1" ht="24.2" customHeight="1" x14ac:dyDescent="0.2">
      <c r="A118" s="176"/>
      <c r="B118" s="190"/>
      <c r="C118" s="192"/>
      <c r="D118" s="193" t="s">
        <v>120</v>
      </c>
      <c r="E118" s="194" t="s">
        <v>565</v>
      </c>
      <c r="F118" s="194" t="s">
        <v>564</v>
      </c>
      <c r="G118" s="243" t="s">
        <v>145</v>
      </c>
      <c r="H118" s="196">
        <v>238</v>
      </c>
      <c r="I118" s="197"/>
      <c r="J118" s="197">
        <f>ROUND(I118*H118,2)</f>
        <v>0</v>
      </c>
      <c r="K118" s="198" t="s">
        <v>459</v>
      </c>
      <c r="L118" s="177"/>
      <c r="M118" s="178"/>
      <c r="N118" s="180">
        <v>0.05</v>
      </c>
      <c r="O118" s="180">
        <f>N118*H118</f>
        <v>11.9</v>
      </c>
      <c r="P118" s="180">
        <v>0</v>
      </c>
      <c r="Q118" s="180">
        <f>P118*H118</f>
        <v>0</v>
      </c>
      <c r="R118" s="180">
        <v>0</v>
      </c>
      <c r="S118" s="181">
        <f>R118*H118</f>
        <v>0</v>
      </c>
      <c r="T118" s="182"/>
      <c r="U118" s="183"/>
      <c r="V118" s="183"/>
      <c r="W118" s="183"/>
      <c r="X118" s="183"/>
      <c r="Y118" s="183"/>
      <c r="Z118" s="183"/>
      <c r="AA118" s="183"/>
      <c r="AB118" s="183"/>
      <c r="AC118" s="183"/>
      <c r="AD118" s="183"/>
      <c r="AE118" s="184"/>
      <c r="AF118" s="184"/>
      <c r="AG118" s="184"/>
      <c r="AH118" s="184"/>
      <c r="AI118" s="184"/>
      <c r="AJ118" s="184"/>
      <c r="AK118" s="184"/>
      <c r="AL118" s="184"/>
      <c r="AM118" s="184"/>
      <c r="AN118" s="184"/>
      <c r="AO118" s="184"/>
      <c r="AP118" s="184"/>
      <c r="AQ118" s="184"/>
      <c r="AR118" s="184"/>
      <c r="AS118" s="184"/>
      <c r="AT118" s="184"/>
      <c r="AU118" s="184"/>
      <c r="AV118" s="184"/>
      <c r="AW118" s="184"/>
      <c r="AX118" s="184"/>
      <c r="AY118" s="184"/>
      <c r="AZ118" s="184"/>
      <c r="BA118" s="184"/>
      <c r="BB118" s="184"/>
      <c r="BC118" s="184"/>
      <c r="BD118" s="184"/>
      <c r="BE118" s="184"/>
      <c r="BF118" s="184"/>
      <c r="BG118" s="184"/>
      <c r="BH118" s="184"/>
      <c r="BI118" s="184"/>
      <c r="BJ118" s="184"/>
      <c r="BK118" s="184"/>
      <c r="BL118" s="184"/>
      <c r="BM118" s="184"/>
      <c r="BN118" s="184"/>
      <c r="BO118" s="184"/>
      <c r="BP118" s="184"/>
      <c r="BQ118" s="184"/>
      <c r="BR118" s="184"/>
      <c r="BS118" s="184"/>
      <c r="BT118" s="184"/>
      <c r="BU118" s="184"/>
      <c r="BV118" s="184"/>
      <c r="BW118" s="184"/>
      <c r="BX118" s="184"/>
      <c r="BY118" s="184"/>
      <c r="BZ118" s="184"/>
      <c r="CA118" s="184"/>
      <c r="CB118" s="184"/>
      <c r="CC118" s="184"/>
      <c r="CD118" s="184"/>
      <c r="CE118" s="184"/>
      <c r="CF118" s="184"/>
      <c r="CG118" s="184"/>
      <c r="CH118" s="184"/>
      <c r="CI118" s="184"/>
      <c r="CJ118" s="184"/>
      <c r="CK118" s="184"/>
      <c r="CL118" s="184"/>
      <c r="CM118" s="184"/>
      <c r="CN118" s="184"/>
      <c r="CO118" s="184"/>
      <c r="CP118" s="184"/>
      <c r="CQ118" s="184"/>
      <c r="CR118" s="184"/>
      <c r="CS118" s="184"/>
      <c r="CT118" s="184"/>
      <c r="CU118" s="184"/>
      <c r="CV118" s="184"/>
      <c r="CW118" s="184"/>
      <c r="CX118" s="184"/>
      <c r="CY118" s="184"/>
      <c r="CZ118" s="184"/>
      <c r="DA118" s="188"/>
    </row>
    <row r="119" spans="1:105" s="11" customFormat="1" x14ac:dyDescent="0.2">
      <c r="B119" s="137"/>
      <c r="D119" s="138" t="s">
        <v>123</v>
      </c>
      <c r="E119" s="139" t="s">
        <v>3</v>
      </c>
      <c r="F119" s="140" t="s">
        <v>597</v>
      </c>
      <c r="H119" s="139" t="s">
        <v>3</v>
      </c>
      <c r="L119" s="137"/>
      <c r="M119" s="141"/>
      <c r="N119" s="142"/>
      <c r="O119" s="142"/>
      <c r="P119" s="142"/>
      <c r="Q119" s="142"/>
      <c r="R119" s="142"/>
      <c r="S119" s="143"/>
    </row>
    <row r="120" spans="1:105" s="11" customFormat="1" x14ac:dyDescent="0.2">
      <c r="B120" s="172"/>
      <c r="D120" s="138"/>
      <c r="E120" s="139"/>
      <c r="F120" s="140" t="s">
        <v>598</v>
      </c>
      <c r="H120" s="139"/>
      <c r="L120" s="172"/>
      <c r="M120" s="172"/>
      <c r="N120" s="172"/>
      <c r="O120" s="172"/>
      <c r="P120" s="172"/>
      <c r="Q120" s="172"/>
      <c r="R120" s="172"/>
      <c r="S120" s="172"/>
    </row>
    <row r="121" spans="1:105" s="189" customFormat="1" ht="24.2" customHeight="1" x14ac:dyDescent="0.2">
      <c r="A121" s="176"/>
      <c r="B121" s="190"/>
      <c r="C121" s="192"/>
      <c r="D121" s="193" t="s">
        <v>120</v>
      </c>
      <c r="E121" s="194" t="s">
        <v>256</v>
      </c>
      <c r="F121" s="194" t="s">
        <v>255</v>
      </c>
      <c r="G121" s="191" t="s">
        <v>145</v>
      </c>
      <c r="H121" s="196">
        <v>238</v>
      </c>
      <c r="I121" s="197"/>
      <c r="J121" s="197">
        <f>ROUND(I121*H121,2)</f>
        <v>0</v>
      </c>
      <c r="K121" s="198" t="s">
        <v>459</v>
      </c>
      <c r="L121" s="177"/>
      <c r="M121" s="178"/>
      <c r="N121" s="180">
        <v>0.05</v>
      </c>
      <c r="O121" s="180">
        <f>N121*H121</f>
        <v>11.9</v>
      </c>
      <c r="P121" s="180">
        <v>0</v>
      </c>
      <c r="Q121" s="180">
        <f>P121*H121</f>
        <v>0</v>
      </c>
      <c r="R121" s="180">
        <v>0</v>
      </c>
      <c r="S121" s="181">
        <f>R121*H121</f>
        <v>0</v>
      </c>
      <c r="T121" s="182"/>
      <c r="U121" s="183"/>
      <c r="V121" s="183"/>
      <c r="W121" s="183"/>
      <c r="X121" s="183"/>
      <c r="Y121" s="183"/>
      <c r="Z121" s="183"/>
      <c r="AA121" s="183"/>
      <c r="AB121" s="183"/>
      <c r="AC121" s="183"/>
      <c r="AD121" s="183"/>
      <c r="AE121" s="184"/>
      <c r="AF121" s="184"/>
      <c r="AG121" s="184"/>
      <c r="AH121" s="184"/>
      <c r="AI121" s="184"/>
      <c r="AJ121" s="184"/>
      <c r="AK121" s="184"/>
      <c r="AL121" s="184"/>
      <c r="AM121" s="184"/>
      <c r="AN121" s="184"/>
      <c r="AO121" s="184"/>
      <c r="AP121" s="184"/>
      <c r="AQ121" s="184"/>
      <c r="AR121" s="184"/>
      <c r="AS121" s="184"/>
      <c r="AT121" s="184"/>
      <c r="AU121" s="184"/>
      <c r="AV121" s="184"/>
      <c r="AW121" s="184"/>
      <c r="AX121" s="184"/>
      <c r="AY121" s="184"/>
      <c r="AZ121" s="184"/>
      <c r="BA121" s="184"/>
      <c r="BB121" s="184"/>
      <c r="BC121" s="184"/>
      <c r="BD121" s="184"/>
      <c r="BE121" s="184"/>
      <c r="BF121" s="184"/>
      <c r="BG121" s="184"/>
      <c r="BH121" s="184"/>
      <c r="BI121" s="184"/>
      <c r="BJ121" s="184"/>
      <c r="BK121" s="184"/>
      <c r="BL121" s="184"/>
      <c r="BM121" s="184"/>
      <c r="BN121" s="184"/>
      <c r="BO121" s="184"/>
      <c r="BP121" s="184"/>
      <c r="BQ121" s="184"/>
      <c r="BR121" s="184"/>
      <c r="BS121" s="184"/>
      <c r="BT121" s="184"/>
      <c r="BU121" s="184"/>
      <c r="BV121" s="184"/>
      <c r="BW121" s="184"/>
      <c r="BX121" s="184"/>
      <c r="BY121" s="184"/>
      <c r="BZ121" s="184"/>
      <c r="CA121" s="184"/>
      <c r="CB121" s="184"/>
      <c r="CC121" s="184"/>
      <c r="CD121" s="184"/>
      <c r="CE121" s="184"/>
      <c r="CF121" s="184"/>
      <c r="CG121" s="184"/>
      <c r="CH121" s="184"/>
      <c r="CI121" s="184"/>
      <c r="CJ121" s="184"/>
      <c r="CK121" s="184"/>
      <c r="CL121" s="184"/>
      <c r="CM121" s="184"/>
      <c r="CN121" s="184"/>
      <c r="CO121" s="184"/>
      <c r="CP121" s="184"/>
      <c r="CQ121" s="184"/>
      <c r="CR121" s="184"/>
      <c r="CS121" s="184"/>
      <c r="CT121" s="184"/>
      <c r="CU121" s="184"/>
      <c r="CV121" s="184"/>
      <c r="CW121" s="184"/>
      <c r="CX121" s="184"/>
      <c r="CY121" s="184"/>
      <c r="CZ121" s="184"/>
      <c r="DA121" s="188"/>
    </row>
    <row r="122" spans="1:105" s="11" customFormat="1" x14ac:dyDescent="0.2">
      <c r="B122" s="137"/>
      <c r="D122" s="138" t="s">
        <v>123</v>
      </c>
      <c r="E122" s="139" t="s">
        <v>3</v>
      </c>
      <c r="F122" s="140" t="s">
        <v>597</v>
      </c>
      <c r="H122" s="139" t="s">
        <v>3</v>
      </c>
      <c r="L122" s="137"/>
      <c r="M122" s="141"/>
      <c r="N122" s="142"/>
      <c r="O122" s="142"/>
      <c r="P122" s="142"/>
      <c r="Q122" s="142"/>
      <c r="R122" s="142"/>
      <c r="S122" s="143"/>
    </row>
    <row r="123" spans="1:105" s="11" customFormat="1" x14ac:dyDescent="0.2">
      <c r="B123" s="172"/>
      <c r="D123" s="138"/>
      <c r="E123" s="139"/>
      <c r="F123" s="140" t="s">
        <v>598</v>
      </c>
      <c r="H123" s="139"/>
      <c r="L123" s="172"/>
      <c r="M123" s="172"/>
      <c r="N123" s="172"/>
      <c r="O123" s="172"/>
      <c r="P123" s="172"/>
      <c r="Q123" s="172"/>
      <c r="R123" s="172"/>
      <c r="S123" s="172"/>
    </row>
    <row r="124" spans="1:105" s="189" customFormat="1" ht="24.2" customHeight="1" x14ac:dyDescent="0.2">
      <c r="A124" s="176"/>
      <c r="B124" s="190"/>
      <c r="C124" s="192"/>
      <c r="D124" s="193" t="s">
        <v>120</v>
      </c>
      <c r="E124" s="194" t="s">
        <v>342</v>
      </c>
      <c r="F124" s="194" t="s">
        <v>251</v>
      </c>
      <c r="G124" s="191" t="s">
        <v>145</v>
      </c>
      <c r="H124" s="196">
        <v>238</v>
      </c>
      <c r="I124" s="197"/>
      <c r="J124" s="197">
        <f>ROUND(I124*H124,2)</f>
        <v>0</v>
      </c>
      <c r="K124" s="198" t="s">
        <v>459</v>
      </c>
      <c r="L124" s="177"/>
      <c r="M124" s="178"/>
      <c r="N124" s="180">
        <v>0.05</v>
      </c>
      <c r="O124" s="180">
        <f>N124*H124</f>
        <v>11.9</v>
      </c>
      <c r="P124" s="180">
        <v>0</v>
      </c>
      <c r="Q124" s="180">
        <f>P124*H124</f>
        <v>0</v>
      </c>
      <c r="R124" s="180">
        <v>0</v>
      </c>
      <c r="S124" s="181">
        <f>R124*H124</f>
        <v>0</v>
      </c>
      <c r="T124" s="182"/>
      <c r="U124" s="183"/>
      <c r="V124" s="183"/>
      <c r="W124" s="183"/>
      <c r="X124" s="183"/>
      <c r="Y124" s="183"/>
      <c r="Z124" s="183"/>
      <c r="AA124" s="183"/>
      <c r="AB124" s="183"/>
      <c r="AC124" s="183"/>
      <c r="AD124" s="183"/>
      <c r="AE124" s="184"/>
      <c r="AF124" s="184"/>
      <c r="AG124" s="184"/>
      <c r="AH124" s="184"/>
      <c r="AI124" s="184"/>
      <c r="AJ124" s="184"/>
      <c r="AK124" s="184"/>
      <c r="AL124" s="184"/>
      <c r="AM124" s="184"/>
      <c r="AN124" s="184"/>
      <c r="AO124" s="184"/>
      <c r="AP124" s="184"/>
      <c r="AQ124" s="184"/>
      <c r="AR124" s="184"/>
      <c r="AS124" s="184"/>
      <c r="AT124" s="184"/>
      <c r="AU124" s="184"/>
      <c r="AV124" s="184"/>
      <c r="AW124" s="184"/>
      <c r="AX124" s="184"/>
      <c r="AY124" s="184"/>
      <c r="AZ124" s="184"/>
      <c r="BA124" s="184"/>
      <c r="BB124" s="184"/>
      <c r="BC124" s="184"/>
      <c r="BD124" s="184"/>
      <c r="BE124" s="184"/>
      <c r="BF124" s="184"/>
      <c r="BG124" s="184"/>
      <c r="BH124" s="184"/>
      <c r="BI124" s="184"/>
      <c r="BJ124" s="184"/>
      <c r="BK124" s="184"/>
      <c r="BL124" s="184"/>
      <c r="BM124" s="184"/>
      <c r="BN124" s="184"/>
      <c r="BO124" s="184"/>
      <c r="BP124" s="184"/>
      <c r="BQ124" s="184"/>
      <c r="BR124" s="184"/>
      <c r="BS124" s="184"/>
      <c r="BT124" s="184"/>
      <c r="BU124" s="184"/>
      <c r="BV124" s="184"/>
      <c r="BW124" s="184"/>
      <c r="BX124" s="184"/>
      <c r="BY124" s="184"/>
      <c r="BZ124" s="184"/>
      <c r="CA124" s="184"/>
      <c r="CB124" s="184"/>
      <c r="CC124" s="184"/>
      <c r="CD124" s="184"/>
      <c r="CE124" s="184"/>
      <c r="CF124" s="184"/>
      <c r="CG124" s="184"/>
      <c r="CH124" s="184"/>
      <c r="CI124" s="184"/>
      <c r="CJ124" s="184"/>
      <c r="CK124" s="184"/>
      <c r="CL124" s="184"/>
      <c r="CM124" s="184"/>
      <c r="CN124" s="184"/>
      <c r="CO124" s="184"/>
      <c r="CP124" s="184"/>
      <c r="CQ124" s="184"/>
      <c r="CR124" s="184"/>
      <c r="CS124" s="184"/>
      <c r="CT124" s="184"/>
      <c r="CU124" s="184"/>
      <c r="CV124" s="184"/>
      <c r="CW124" s="184"/>
      <c r="CX124" s="184"/>
      <c r="CY124" s="184"/>
      <c r="CZ124" s="184"/>
      <c r="DA124" s="188"/>
    </row>
    <row r="125" spans="1:105" s="11" customFormat="1" x14ac:dyDescent="0.2">
      <c r="B125" s="137"/>
      <c r="D125" s="138" t="s">
        <v>123</v>
      </c>
      <c r="E125" s="139" t="s">
        <v>3</v>
      </c>
      <c r="F125" s="140" t="s">
        <v>597</v>
      </c>
      <c r="H125" s="139" t="s">
        <v>3</v>
      </c>
      <c r="L125" s="137"/>
      <c r="M125" s="141"/>
      <c r="N125" s="142"/>
      <c r="O125" s="142"/>
      <c r="P125" s="142"/>
      <c r="Q125" s="142"/>
      <c r="R125" s="142"/>
      <c r="S125" s="143"/>
    </row>
    <row r="126" spans="1:105" s="11" customFormat="1" x14ac:dyDescent="0.2">
      <c r="B126" s="137"/>
      <c r="D126" s="138"/>
      <c r="E126" s="139"/>
      <c r="F126" s="140" t="s">
        <v>598</v>
      </c>
      <c r="H126" s="139"/>
      <c r="L126" s="137"/>
      <c r="M126" s="141"/>
      <c r="N126" s="172"/>
      <c r="O126" s="172"/>
      <c r="P126" s="172"/>
      <c r="Q126" s="172"/>
      <c r="R126" s="172"/>
      <c r="S126" s="143"/>
    </row>
    <row r="127" spans="1:105" s="2" customFormat="1" ht="18.75" customHeight="1" x14ac:dyDescent="0.2">
      <c r="A127" s="392"/>
      <c r="B127" s="28"/>
      <c r="C127" s="392"/>
      <c r="D127" s="138" t="s">
        <v>129</v>
      </c>
      <c r="E127" s="392"/>
      <c r="F127" s="158" t="s">
        <v>297</v>
      </c>
      <c r="G127" s="392"/>
      <c r="H127" s="392"/>
      <c r="I127" s="392"/>
      <c r="J127" s="392"/>
      <c r="K127" s="392"/>
      <c r="L127" s="28"/>
      <c r="M127" s="135"/>
      <c r="N127" s="171"/>
      <c r="O127" s="171"/>
      <c r="P127" s="171"/>
      <c r="Q127" s="171"/>
      <c r="R127" s="171"/>
      <c r="S127" s="49"/>
      <c r="T127" s="392"/>
      <c r="U127" s="392"/>
      <c r="V127" s="392"/>
      <c r="W127" s="392"/>
      <c r="X127" s="392"/>
      <c r="Y127" s="392"/>
      <c r="Z127" s="392"/>
      <c r="AA127" s="392"/>
      <c r="AB127" s="392"/>
      <c r="AC127" s="392"/>
      <c r="AD127" s="392"/>
    </row>
    <row r="128" spans="1:105" s="212" customFormat="1" ht="37.9" customHeight="1" x14ac:dyDescent="0.2">
      <c r="A128" s="200"/>
      <c r="B128" s="201"/>
      <c r="C128" s="202" t="s">
        <v>696</v>
      </c>
      <c r="D128" s="202" t="s">
        <v>120</v>
      </c>
      <c r="E128" s="203" t="s">
        <v>680</v>
      </c>
      <c r="F128" s="175" t="s">
        <v>681</v>
      </c>
      <c r="G128" s="204" t="s">
        <v>128</v>
      </c>
      <c r="H128" s="490">
        <v>23.8</v>
      </c>
      <c r="I128" s="206"/>
      <c r="J128" s="206">
        <f>ROUND(I128*H128,2)</f>
        <v>0</v>
      </c>
      <c r="K128" s="491"/>
      <c r="L128" s="207"/>
      <c r="M128" s="208" t="s">
        <v>3</v>
      </c>
      <c r="N128" s="393" t="s">
        <v>35</v>
      </c>
      <c r="O128" s="394">
        <v>8.6999999999999994E-2</v>
      </c>
      <c r="P128" s="394">
        <f>O128*H128</f>
        <v>2.0705999999999998</v>
      </c>
      <c r="Q128" s="394">
        <v>0</v>
      </c>
      <c r="R128" s="394">
        <f>Q128*H128</f>
        <v>0</v>
      </c>
      <c r="S128" s="394">
        <v>0</v>
      </c>
      <c r="T128" s="211">
        <f>S128*H128</f>
        <v>0</v>
      </c>
      <c r="U128" s="200"/>
      <c r="V128" s="200"/>
      <c r="W128" s="200"/>
      <c r="X128" s="200"/>
      <c r="Y128" s="200"/>
      <c r="Z128" s="200"/>
      <c r="AA128" s="200"/>
      <c r="AB128" s="200"/>
      <c r="AC128" s="200"/>
      <c r="AD128" s="200"/>
      <c r="AE128" s="200"/>
      <c r="AR128" s="213" t="s">
        <v>121</v>
      </c>
      <c r="AT128" s="213" t="s">
        <v>120</v>
      </c>
      <c r="AU128" s="213" t="s">
        <v>68</v>
      </c>
      <c r="AY128" s="214" t="s">
        <v>119</v>
      </c>
      <c r="BE128" s="215">
        <f>IF(N128="základní",J128,0)</f>
        <v>0</v>
      </c>
      <c r="BF128" s="215">
        <f>IF(N128="snížená",J128,0)</f>
        <v>0</v>
      </c>
      <c r="BG128" s="215">
        <f>IF(N128="zákl. přenesená",J128,0)</f>
        <v>0</v>
      </c>
      <c r="BH128" s="215">
        <f>IF(N128="sníž. přenesená",J128,0)</f>
        <v>0</v>
      </c>
      <c r="BI128" s="215">
        <f>IF(N128="nulová",J128,0)</f>
        <v>0</v>
      </c>
      <c r="BJ128" s="214" t="s">
        <v>68</v>
      </c>
      <c r="BK128" s="215">
        <f>ROUND(I128*H128,2)</f>
        <v>0</v>
      </c>
      <c r="BL128" s="214" t="s">
        <v>121</v>
      </c>
      <c r="BM128" s="213" t="s">
        <v>697</v>
      </c>
    </row>
    <row r="129" spans="1:105" s="220" customFormat="1" x14ac:dyDescent="0.2">
      <c r="B129" s="221"/>
      <c r="D129" s="222" t="s">
        <v>123</v>
      </c>
      <c r="E129" s="223" t="s">
        <v>3</v>
      </c>
      <c r="F129" s="224" t="s">
        <v>698</v>
      </c>
      <c r="H129" s="492">
        <v>23.8</v>
      </c>
      <c r="L129" s="221"/>
      <c r="M129" s="226"/>
      <c r="N129" s="493"/>
      <c r="O129" s="493"/>
      <c r="P129" s="493"/>
      <c r="Q129" s="493"/>
      <c r="R129" s="493"/>
      <c r="S129" s="493"/>
      <c r="T129" s="228"/>
      <c r="AT129" s="223" t="s">
        <v>123</v>
      </c>
      <c r="AU129" s="223" t="s">
        <v>68</v>
      </c>
      <c r="AV129" s="220" t="s">
        <v>70</v>
      </c>
      <c r="AW129" s="220" t="s">
        <v>26</v>
      </c>
      <c r="AX129" s="220" t="s">
        <v>68</v>
      </c>
      <c r="AY129" s="223" t="s">
        <v>119</v>
      </c>
    </row>
    <row r="130" spans="1:105" s="2" customFormat="1" ht="18.75" customHeight="1" x14ac:dyDescent="0.2">
      <c r="A130" s="445"/>
      <c r="B130" s="28"/>
      <c r="C130" s="445"/>
      <c r="D130" s="138" t="s">
        <v>129</v>
      </c>
      <c r="E130" s="445"/>
      <c r="F130" s="158" t="s">
        <v>687</v>
      </c>
      <c r="G130" s="445"/>
      <c r="H130" s="445"/>
      <c r="I130" s="445"/>
      <c r="J130" s="445"/>
      <c r="K130" s="445"/>
      <c r="L130" s="28"/>
      <c r="M130" s="135"/>
      <c r="N130" s="171"/>
      <c r="O130" s="171"/>
      <c r="P130" s="171"/>
      <c r="Q130" s="171"/>
      <c r="R130" s="171"/>
      <c r="S130" s="49"/>
      <c r="T130" s="445"/>
      <c r="U130" s="445"/>
      <c r="V130" s="445"/>
      <c r="W130" s="445"/>
      <c r="X130" s="445"/>
      <c r="Y130" s="445"/>
      <c r="Z130" s="445"/>
      <c r="AA130" s="445"/>
      <c r="AB130" s="445"/>
      <c r="AC130" s="445"/>
      <c r="AD130" s="445"/>
    </row>
    <row r="131" spans="1:105" s="212" customFormat="1" ht="37.9" customHeight="1" x14ac:dyDescent="0.2">
      <c r="A131" s="200"/>
      <c r="B131" s="201"/>
      <c r="C131" s="202" t="s">
        <v>699</v>
      </c>
      <c r="D131" s="202" t="s">
        <v>120</v>
      </c>
      <c r="E131" s="203" t="s">
        <v>684</v>
      </c>
      <c r="F131" s="175" t="s">
        <v>685</v>
      </c>
      <c r="G131" s="204" t="s">
        <v>145</v>
      </c>
      <c r="H131" s="490">
        <v>238</v>
      </c>
      <c r="I131" s="206"/>
      <c r="J131" s="206">
        <f>ROUND(I131*H131,2)</f>
        <v>0</v>
      </c>
      <c r="K131" s="491"/>
      <c r="L131" s="207"/>
      <c r="M131" s="208" t="s">
        <v>3</v>
      </c>
      <c r="N131" s="393" t="s">
        <v>35</v>
      </c>
      <c r="O131" s="394">
        <v>0.153</v>
      </c>
      <c r="P131" s="394">
        <f>O131*H131</f>
        <v>36.414000000000001</v>
      </c>
      <c r="Q131" s="394">
        <v>0</v>
      </c>
      <c r="R131" s="394">
        <f>Q131*H131</f>
        <v>0</v>
      </c>
      <c r="S131" s="394">
        <v>0</v>
      </c>
      <c r="T131" s="211">
        <f>S131*H131</f>
        <v>0</v>
      </c>
      <c r="U131" s="200"/>
      <c r="V131" s="200"/>
      <c r="W131" s="200"/>
      <c r="X131" s="200"/>
      <c r="Y131" s="200"/>
      <c r="Z131" s="200"/>
      <c r="AA131" s="200"/>
      <c r="AB131" s="200"/>
      <c r="AC131" s="200"/>
      <c r="AD131" s="200"/>
      <c r="AE131" s="200"/>
      <c r="AR131" s="213" t="s">
        <v>121</v>
      </c>
      <c r="AT131" s="213" t="s">
        <v>120</v>
      </c>
      <c r="AU131" s="213" t="s">
        <v>68</v>
      </c>
      <c r="AY131" s="214" t="s">
        <v>119</v>
      </c>
      <c r="BE131" s="215">
        <f>IF(N131="základní",J131,0)</f>
        <v>0</v>
      </c>
      <c r="BF131" s="215">
        <f>IF(N131="snížená",J131,0)</f>
        <v>0</v>
      </c>
      <c r="BG131" s="215">
        <f>IF(N131="zákl. přenesená",J131,0)</f>
        <v>0</v>
      </c>
      <c r="BH131" s="215">
        <f>IF(N131="sníž. přenesená",J131,0)</f>
        <v>0</v>
      </c>
      <c r="BI131" s="215">
        <f>IF(N131="nulová",J131,0)</f>
        <v>0</v>
      </c>
      <c r="BJ131" s="214" t="s">
        <v>68</v>
      </c>
      <c r="BK131" s="215">
        <f>ROUND(I131*H131,2)</f>
        <v>0</v>
      </c>
      <c r="BL131" s="214" t="s">
        <v>121</v>
      </c>
      <c r="BM131" s="213" t="s">
        <v>700</v>
      </c>
    </row>
    <row r="132" spans="1:105" s="189" customFormat="1" ht="24.2" customHeight="1" x14ac:dyDescent="0.2">
      <c r="A132" s="176"/>
      <c r="B132" s="190"/>
      <c r="C132" s="192"/>
      <c r="D132" s="193" t="s">
        <v>120</v>
      </c>
      <c r="E132" s="194" t="s">
        <v>346</v>
      </c>
      <c r="F132" s="194" t="s">
        <v>345</v>
      </c>
      <c r="G132" s="191" t="s">
        <v>145</v>
      </c>
      <c r="H132" s="196">
        <v>238</v>
      </c>
      <c r="I132" s="197"/>
      <c r="J132" s="197">
        <f>ROUND(I132*H132,2)</f>
        <v>0</v>
      </c>
      <c r="K132" s="198" t="s">
        <v>459</v>
      </c>
      <c r="L132" s="177"/>
      <c r="M132" s="178"/>
      <c r="N132" s="180">
        <v>0.05</v>
      </c>
      <c r="O132" s="180">
        <f>N132*H132</f>
        <v>11.9</v>
      </c>
      <c r="P132" s="180">
        <v>0</v>
      </c>
      <c r="Q132" s="180">
        <f>P132*H132</f>
        <v>0</v>
      </c>
      <c r="R132" s="180">
        <v>0</v>
      </c>
      <c r="S132" s="181">
        <f>R132*H132</f>
        <v>0</v>
      </c>
      <c r="T132" s="182"/>
      <c r="U132" s="183"/>
      <c r="V132" s="183"/>
      <c r="W132" s="183"/>
      <c r="X132" s="183"/>
      <c r="Y132" s="183"/>
      <c r="Z132" s="183"/>
      <c r="AA132" s="183"/>
      <c r="AB132" s="183"/>
      <c r="AC132" s="183"/>
      <c r="AD132" s="183"/>
      <c r="AE132" s="184"/>
      <c r="AF132" s="184"/>
      <c r="AG132" s="184"/>
      <c r="AH132" s="184"/>
      <c r="AI132" s="184"/>
      <c r="AJ132" s="184"/>
      <c r="AK132" s="184"/>
      <c r="AL132" s="184"/>
      <c r="AM132" s="184"/>
      <c r="AN132" s="184"/>
      <c r="AO132" s="184"/>
      <c r="AP132" s="184"/>
      <c r="AQ132" s="184"/>
      <c r="AR132" s="184"/>
      <c r="AS132" s="184"/>
      <c r="AT132" s="184"/>
      <c r="AU132" s="184"/>
      <c r="AV132" s="184"/>
      <c r="AW132" s="184"/>
      <c r="AX132" s="184"/>
      <c r="AY132" s="184"/>
      <c r="AZ132" s="184"/>
      <c r="BA132" s="184"/>
      <c r="BB132" s="184"/>
      <c r="BC132" s="184"/>
      <c r="BD132" s="184"/>
      <c r="BE132" s="184"/>
      <c r="BF132" s="184"/>
      <c r="BG132" s="184"/>
      <c r="BH132" s="184"/>
      <c r="BI132" s="184"/>
      <c r="BJ132" s="184"/>
      <c r="BK132" s="184"/>
      <c r="BL132" s="184"/>
      <c r="BM132" s="184"/>
      <c r="BN132" s="184"/>
      <c r="BO132" s="184"/>
      <c r="BP132" s="184"/>
      <c r="BQ132" s="184"/>
      <c r="BR132" s="184"/>
      <c r="BS132" s="184"/>
      <c r="BT132" s="184"/>
      <c r="BU132" s="184"/>
      <c r="BV132" s="184"/>
      <c r="BW132" s="184"/>
      <c r="BX132" s="184"/>
      <c r="BY132" s="184"/>
      <c r="BZ132" s="184"/>
      <c r="CA132" s="184"/>
      <c r="CB132" s="184"/>
      <c r="CC132" s="184"/>
      <c r="CD132" s="184"/>
      <c r="CE132" s="184"/>
      <c r="CF132" s="184"/>
      <c r="CG132" s="184"/>
      <c r="CH132" s="184"/>
      <c r="CI132" s="184"/>
      <c r="CJ132" s="184"/>
      <c r="CK132" s="184"/>
      <c r="CL132" s="184"/>
      <c r="CM132" s="184"/>
      <c r="CN132" s="184"/>
      <c r="CO132" s="184"/>
      <c r="CP132" s="184"/>
      <c r="CQ132" s="184"/>
      <c r="CR132" s="184"/>
      <c r="CS132" s="184"/>
      <c r="CT132" s="184"/>
      <c r="CU132" s="184"/>
      <c r="CV132" s="184"/>
      <c r="CW132" s="184"/>
      <c r="CX132" s="184"/>
      <c r="CY132" s="184"/>
      <c r="CZ132" s="184"/>
      <c r="DA132" s="188"/>
    </row>
    <row r="133" spans="1:105" s="11" customFormat="1" x14ac:dyDescent="0.2">
      <c r="B133" s="137"/>
      <c r="D133" s="138" t="s">
        <v>123</v>
      </c>
      <c r="E133" s="139" t="s">
        <v>3</v>
      </c>
      <c r="F133" s="140" t="s">
        <v>347</v>
      </c>
      <c r="H133" s="139" t="s">
        <v>3</v>
      </c>
      <c r="L133" s="137"/>
      <c r="M133" s="141"/>
      <c r="N133" s="142"/>
      <c r="O133" s="142"/>
      <c r="P133" s="142"/>
      <c r="Q133" s="142"/>
      <c r="R133" s="142"/>
      <c r="S133" s="143"/>
    </row>
    <row r="134" spans="1:105" s="189" customFormat="1" ht="24" customHeight="1" x14ac:dyDescent="0.2">
      <c r="A134" s="176"/>
      <c r="B134" s="219"/>
      <c r="C134" s="192"/>
      <c r="D134" s="193" t="s">
        <v>120</v>
      </c>
      <c r="E134" s="194" t="s">
        <v>130</v>
      </c>
      <c r="F134" s="194" t="s">
        <v>254</v>
      </c>
      <c r="G134" s="195" t="s">
        <v>132</v>
      </c>
      <c r="H134" s="196">
        <v>1.5</v>
      </c>
      <c r="I134" s="197"/>
      <c r="J134" s="197">
        <f t="shared" ref="J134" si="6">ROUND(I134*H134,2)</f>
        <v>0</v>
      </c>
      <c r="K134" s="198" t="s">
        <v>459</v>
      </c>
      <c r="L134" s="183"/>
      <c r="M134" s="183"/>
      <c r="N134" s="183"/>
      <c r="O134" s="183"/>
      <c r="P134" s="183"/>
      <c r="Q134" s="183"/>
      <c r="R134" s="183"/>
      <c r="S134" s="183"/>
      <c r="T134" s="183"/>
      <c r="U134" s="183"/>
      <c r="V134" s="183"/>
      <c r="W134" s="183"/>
      <c r="X134" s="183"/>
      <c r="Y134" s="183"/>
      <c r="Z134" s="183"/>
      <c r="AA134" s="183"/>
      <c r="AB134" s="183"/>
      <c r="AC134" s="183"/>
      <c r="AD134" s="183"/>
      <c r="AE134" s="184"/>
      <c r="AF134" s="184"/>
      <c r="AG134" s="184"/>
      <c r="AH134" s="184"/>
      <c r="AI134" s="184"/>
      <c r="AJ134" s="184"/>
      <c r="AK134" s="184"/>
      <c r="AL134" s="184"/>
      <c r="AM134" s="184"/>
      <c r="AN134" s="184"/>
      <c r="AO134" s="184"/>
      <c r="AP134" s="188"/>
    </row>
    <row r="135" spans="1:105" s="2" customFormat="1" ht="18.75" customHeight="1" x14ac:dyDescent="0.2">
      <c r="A135" s="392"/>
      <c r="B135" s="28"/>
      <c r="C135" s="392"/>
      <c r="D135" s="138" t="s">
        <v>129</v>
      </c>
      <c r="E135" s="392"/>
      <c r="F135" s="158" t="s">
        <v>257</v>
      </c>
      <c r="G135" s="392"/>
      <c r="H135" s="392"/>
      <c r="I135" s="392"/>
      <c r="J135" s="392"/>
      <c r="K135" s="392"/>
      <c r="L135" s="28"/>
      <c r="M135" s="135"/>
      <c r="N135" s="171"/>
      <c r="O135" s="171"/>
      <c r="P135" s="171"/>
      <c r="Q135" s="171"/>
      <c r="R135" s="171"/>
      <c r="S135" s="49"/>
      <c r="T135" s="392"/>
      <c r="U135" s="392"/>
      <c r="V135" s="392"/>
      <c r="W135" s="392"/>
      <c r="X135" s="392"/>
      <c r="Y135" s="392"/>
      <c r="Z135" s="392"/>
      <c r="AA135" s="392"/>
      <c r="AB135" s="392"/>
      <c r="AC135" s="392"/>
      <c r="AD135" s="392"/>
    </row>
    <row r="136" spans="1:105" s="2" customFormat="1" ht="24.2" customHeight="1" x14ac:dyDescent="0.2">
      <c r="A136" s="392"/>
      <c r="B136" s="120"/>
      <c r="C136" s="121"/>
      <c r="D136" s="121" t="s">
        <v>120</v>
      </c>
      <c r="E136" s="122" t="s">
        <v>589</v>
      </c>
      <c r="F136" s="123" t="s">
        <v>590</v>
      </c>
      <c r="G136" s="124" t="s">
        <v>329</v>
      </c>
      <c r="H136" s="125">
        <v>109</v>
      </c>
      <c r="I136" s="126"/>
      <c r="J136" s="126">
        <f>ROUND(I136*H136,2)</f>
        <v>0</v>
      </c>
      <c r="K136" s="123" t="s">
        <v>459</v>
      </c>
      <c r="L136" s="28"/>
      <c r="M136" s="127" t="s">
        <v>3</v>
      </c>
      <c r="N136" s="173" t="s">
        <v>35</v>
      </c>
      <c r="O136" s="174">
        <v>0.26800000000000002</v>
      </c>
      <c r="P136" s="174">
        <f>O136*H136</f>
        <v>29.212000000000003</v>
      </c>
      <c r="Q136" s="174">
        <v>0.16850000000000001</v>
      </c>
      <c r="R136" s="174">
        <f>Q136*H136</f>
        <v>18.366500000000002</v>
      </c>
      <c r="S136" s="174">
        <v>0</v>
      </c>
      <c r="T136" s="130">
        <f>S136*H136</f>
        <v>0</v>
      </c>
      <c r="U136" s="392"/>
      <c r="V136" s="392"/>
      <c r="W136" s="392"/>
      <c r="X136" s="392"/>
      <c r="Y136" s="392"/>
      <c r="Z136" s="392"/>
      <c r="AA136" s="392"/>
      <c r="AB136" s="392"/>
      <c r="AC136" s="392"/>
      <c r="AD136" s="392"/>
      <c r="AE136" s="392"/>
      <c r="AR136" s="131" t="s">
        <v>121</v>
      </c>
      <c r="AT136" s="131" t="s">
        <v>120</v>
      </c>
      <c r="AU136" s="131" t="s">
        <v>70</v>
      </c>
      <c r="AY136" s="15" t="s">
        <v>119</v>
      </c>
      <c r="BE136" s="132">
        <f>IF(N136="základní",J136,0)</f>
        <v>0</v>
      </c>
      <c r="BF136" s="132">
        <f>IF(N136="snížená",J136,0)</f>
        <v>0</v>
      </c>
      <c r="BG136" s="132">
        <f>IF(N136="zákl. přenesená",J136,0)</f>
        <v>0</v>
      </c>
      <c r="BH136" s="132">
        <f>IF(N136="sníž. přenesená",J136,0)</f>
        <v>0</v>
      </c>
      <c r="BI136" s="132">
        <f>IF(N136="nulová",J136,0)</f>
        <v>0</v>
      </c>
      <c r="BJ136" s="15" t="s">
        <v>68</v>
      </c>
      <c r="BK136" s="132">
        <f>ROUND(I136*H136,2)</f>
        <v>0</v>
      </c>
      <c r="BL136" s="15" t="s">
        <v>121</v>
      </c>
      <c r="BM136" s="131" t="s">
        <v>591</v>
      </c>
    </row>
    <row r="137" spans="1:105" s="2" customFormat="1" x14ac:dyDescent="0.2">
      <c r="A137" s="392"/>
      <c r="B137" s="28"/>
      <c r="C137" s="392"/>
      <c r="D137" s="133" t="s">
        <v>122</v>
      </c>
      <c r="E137" s="392"/>
      <c r="F137" s="413" t="s">
        <v>592</v>
      </c>
      <c r="G137" s="392"/>
      <c r="H137" s="392"/>
      <c r="I137" s="392"/>
      <c r="J137" s="392"/>
      <c r="K137" s="392"/>
      <c r="L137" s="28"/>
      <c r="M137" s="135"/>
      <c r="N137" s="170"/>
      <c r="O137" s="171"/>
      <c r="P137" s="171"/>
      <c r="Q137" s="171"/>
      <c r="R137" s="171"/>
      <c r="S137" s="171"/>
      <c r="T137" s="49"/>
      <c r="U137" s="392"/>
      <c r="V137" s="392"/>
      <c r="W137" s="392"/>
      <c r="X137" s="392"/>
      <c r="Y137" s="392"/>
      <c r="Z137" s="392"/>
      <c r="AA137" s="392"/>
      <c r="AB137" s="392"/>
      <c r="AC137" s="392"/>
      <c r="AD137" s="392"/>
      <c r="AE137" s="392"/>
      <c r="AT137" s="15" t="s">
        <v>122</v>
      </c>
      <c r="AU137" s="15" t="s">
        <v>70</v>
      </c>
    </row>
    <row r="138" spans="1:105" s="11" customFormat="1" x14ac:dyDescent="0.2">
      <c r="B138" s="137"/>
      <c r="D138" s="138" t="s">
        <v>123</v>
      </c>
      <c r="E138" s="139" t="s">
        <v>3</v>
      </c>
      <c r="F138" s="140" t="s">
        <v>596</v>
      </c>
      <c r="H138" s="139" t="s">
        <v>3</v>
      </c>
      <c r="L138" s="137"/>
      <c r="M138" s="141"/>
      <c r="N138" s="172"/>
      <c r="O138" s="172"/>
      <c r="P138" s="172"/>
      <c r="Q138" s="172"/>
      <c r="R138" s="172"/>
      <c r="S138" s="172"/>
      <c r="T138" s="143"/>
      <c r="AT138" s="139" t="s">
        <v>123</v>
      </c>
      <c r="AU138" s="139" t="s">
        <v>70</v>
      </c>
      <c r="AV138" s="11" t="s">
        <v>68</v>
      </c>
      <c r="AW138" s="11" t="s">
        <v>26</v>
      </c>
      <c r="AX138" s="11" t="s">
        <v>64</v>
      </c>
      <c r="AY138" s="139" t="s">
        <v>119</v>
      </c>
    </row>
    <row r="139" spans="1:105" s="212" customFormat="1" ht="24.2" customHeight="1" x14ac:dyDescent="0.2">
      <c r="A139" s="200"/>
      <c r="B139" s="201"/>
      <c r="C139" s="202" t="s">
        <v>705</v>
      </c>
      <c r="D139" s="202" t="s">
        <v>120</v>
      </c>
      <c r="E139" s="203" t="s">
        <v>706</v>
      </c>
      <c r="F139" s="175" t="s">
        <v>707</v>
      </c>
      <c r="G139" s="204" t="s">
        <v>128</v>
      </c>
      <c r="H139" s="490">
        <v>2.7250000000000001</v>
      </c>
      <c r="I139" s="206"/>
      <c r="J139" s="206">
        <f>ROUND(I139*H139,2)</f>
        <v>0</v>
      </c>
      <c r="K139" s="491"/>
      <c r="L139" s="207"/>
      <c r="M139" s="208" t="s">
        <v>3</v>
      </c>
      <c r="N139" s="393" t="s">
        <v>35</v>
      </c>
      <c r="O139" s="394">
        <v>1.4419999999999999</v>
      </c>
      <c r="P139" s="394">
        <f>O139*H139</f>
        <v>3.9294500000000001</v>
      </c>
      <c r="Q139" s="394">
        <v>2.2563399999999998</v>
      </c>
      <c r="R139" s="394">
        <f>Q139*H139</f>
        <v>6.1485265</v>
      </c>
      <c r="S139" s="394">
        <v>0</v>
      </c>
      <c r="T139" s="211">
        <f>S139*H139</f>
        <v>0</v>
      </c>
      <c r="U139" s="200"/>
      <c r="V139" s="200"/>
      <c r="W139" s="200"/>
      <c r="X139" s="200"/>
      <c r="Y139" s="200"/>
      <c r="Z139" s="200"/>
      <c r="AA139" s="200"/>
      <c r="AB139" s="200"/>
      <c r="AC139" s="200"/>
      <c r="AD139" s="200"/>
      <c r="AE139" s="200"/>
      <c r="AR139" s="213" t="s">
        <v>121</v>
      </c>
      <c r="AT139" s="213" t="s">
        <v>120</v>
      </c>
      <c r="AU139" s="213" t="s">
        <v>68</v>
      </c>
      <c r="AY139" s="214" t="s">
        <v>119</v>
      </c>
      <c r="BE139" s="215">
        <f>IF(N139="základní",J139,0)</f>
        <v>0</v>
      </c>
      <c r="BF139" s="215">
        <f>IF(N139="snížená",J139,0)</f>
        <v>0</v>
      </c>
      <c r="BG139" s="215">
        <f>IF(N139="zákl. přenesená",J139,0)</f>
        <v>0</v>
      </c>
      <c r="BH139" s="215">
        <f>IF(N139="sníž. přenesená",J139,0)</f>
        <v>0</v>
      </c>
      <c r="BI139" s="215">
        <f>IF(N139="nulová",J139,0)</f>
        <v>0</v>
      </c>
      <c r="BJ139" s="214" t="s">
        <v>68</v>
      </c>
      <c r="BK139" s="215">
        <f>ROUND(I139*H139,2)</f>
        <v>0</v>
      </c>
      <c r="BL139" s="214" t="s">
        <v>121</v>
      </c>
      <c r="BM139" s="213" t="s">
        <v>708</v>
      </c>
    </row>
    <row r="140" spans="1:105" s="220" customFormat="1" x14ac:dyDescent="0.2">
      <c r="B140" s="221"/>
      <c r="D140" s="222" t="s">
        <v>123</v>
      </c>
      <c r="E140" s="223" t="s">
        <v>3</v>
      </c>
      <c r="F140" s="224" t="s">
        <v>709</v>
      </c>
      <c r="H140" s="492">
        <v>2.7250000000000001</v>
      </c>
      <c r="L140" s="221"/>
      <c r="M140" s="226"/>
      <c r="N140" s="493"/>
      <c r="O140" s="493"/>
      <c r="P140" s="493"/>
      <c r="Q140" s="493"/>
      <c r="R140" s="493"/>
      <c r="S140" s="493"/>
      <c r="T140" s="228"/>
      <c r="AT140" s="223" t="s">
        <v>123</v>
      </c>
      <c r="AU140" s="223" t="s">
        <v>68</v>
      </c>
      <c r="AV140" s="220" t="s">
        <v>70</v>
      </c>
      <c r="AW140" s="220" t="s">
        <v>26</v>
      </c>
      <c r="AX140" s="220" t="s">
        <v>68</v>
      </c>
      <c r="AY140" s="223" t="s">
        <v>119</v>
      </c>
    </row>
    <row r="141" spans="1:105" s="2" customFormat="1" ht="16.5" customHeight="1" x14ac:dyDescent="0.2">
      <c r="A141" s="392"/>
      <c r="B141" s="120"/>
      <c r="C141" s="159"/>
      <c r="D141" s="159" t="s">
        <v>146</v>
      </c>
      <c r="E141" s="160" t="s">
        <v>593</v>
      </c>
      <c r="F141" s="161" t="s">
        <v>594</v>
      </c>
      <c r="G141" s="162" t="s">
        <v>329</v>
      </c>
      <c r="H141" s="163">
        <v>109</v>
      </c>
      <c r="I141" s="164"/>
      <c r="J141" s="164">
        <f>ROUND(I141*H141,2)</f>
        <v>0</v>
      </c>
      <c r="K141" s="161" t="s">
        <v>459</v>
      </c>
      <c r="L141" s="165"/>
      <c r="M141" s="166" t="s">
        <v>3</v>
      </c>
      <c r="N141" s="414" t="s">
        <v>35</v>
      </c>
      <c r="O141" s="174">
        <v>0</v>
      </c>
      <c r="P141" s="174">
        <f>O141*H141</f>
        <v>0</v>
      </c>
      <c r="Q141" s="174">
        <v>6.5670000000000006E-2</v>
      </c>
      <c r="R141" s="174">
        <f>Q141*H141</f>
        <v>7.158030000000001</v>
      </c>
      <c r="S141" s="174">
        <v>0</v>
      </c>
      <c r="T141" s="130">
        <f>S141*H141</f>
        <v>0</v>
      </c>
      <c r="U141" s="392"/>
      <c r="V141" s="392"/>
      <c r="W141" s="392"/>
      <c r="X141" s="392"/>
      <c r="Y141" s="392"/>
      <c r="Z141" s="392"/>
      <c r="AA141" s="392"/>
      <c r="AB141" s="392"/>
      <c r="AC141" s="392"/>
      <c r="AD141" s="392"/>
      <c r="AE141" s="392"/>
      <c r="AR141" s="131" t="s">
        <v>127</v>
      </c>
      <c r="AT141" s="131" t="s">
        <v>146</v>
      </c>
      <c r="AU141" s="131" t="s">
        <v>70</v>
      </c>
      <c r="AY141" s="15" t="s">
        <v>119</v>
      </c>
      <c r="BE141" s="132">
        <f>IF(N141="základní",J141,0)</f>
        <v>0</v>
      </c>
      <c r="BF141" s="132">
        <f>IF(N141="snížená",J141,0)</f>
        <v>0</v>
      </c>
      <c r="BG141" s="132">
        <f>IF(N141="zákl. přenesená",J141,0)</f>
        <v>0</v>
      </c>
      <c r="BH141" s="132">
        <f>IF(N141="sníž. přenesená",J141,0)</f>
        <v>0</v>
      </c>
      <c r="BI141" s="132">
        <f>IF(N141="nulová",J141,0)</f>
        <v>0</v>
      </c>
      <c r="BJ141" s="15" t="s">
        <v>68</v>
      </c>
      <c r="BK141" s="132">
        <f>ROUND(I141*H141,2)</f>
        <v>0</v>
      </c>
      <c r="BL141" s="15" t="s">
        <v>121</v>
      </c>
      <c r="BM141" s="131" t="s">
        <v>595</v>
      </c>
    </row>
    <row r="142" spans="1:105" s="212" customFormat="1" ht="24.2" customHeight="1" x14ac:dyDescent="0.2">
      <c r="A142" s="200"/>
      <c r="B142" s="201"/>
      <c r="C142" s="202" t="s">
        <v>702</v>
      </c>
      <c r="D142" s="202" t="s">
        <v>120</v>
      </c>
      <c r="E142" s="203" t="s">
        <v>689</v>
      </c>
      <c r="F142" s="175" t="s">
        <v>690</v>
      </c>
      <c r="G142" s="204" t="s">
        <v>145</v>
      </c>
      <c r="H142" s="490">
        <v>760</v>
      </c>
      <c r="I142" s="206"/>
      <c r="J142" s="206">
        <f>ROUND(I142*H142,2)</f>
        <v>0</v>
      </c>
      <c r="K142" s="491"/>
      <c r="L142" s="207"/>
      <c r="M142" s="208" t="s">
        <v>3</v>
      </c>
      <c r="N142" s="393" t="s">
        <v>35</v>
      </c>
      <c r="O142" s="394">
        <v>2.5000000000000001E-2</v>
      </c>
      <c r="P142" s="394">
        <f>O142*H142</f>
        <v>19</v>
      </c>
      <c r="Q142" s="394">
        <v>0</v>
      </c>
      <c r="R142" s="394">
        <f>Q142*H142</f>
        <v>0</v>
      </c>
      <c r="S142" s="394">
        <v>0</v>
      </c>
      <c r="T142" s="211">
        <f>S142*H142</f>
        <v>0</v>
      </c>
      <c r="U142" s="200"/>
      <c r="V142" s="200"/>
      <c r="W142" s="200"/>
      <c r="X142" s="200"/>
      <c r="Y142" s="200"/>
      <c r="Z142" s="200"/>
      <c r="AA142" s="200"/>
      <c r="AB142" s="200"/>
      <c r="AC142" s="200"/>
      <c r="AD142" s="200"/>
      <c r="AE142" s="200"/>
      <c r="AR142" s="213" t="s">
        <v>121</v>
      </c>
      <c r="AT142" s="213" t="s">
        <v>120</v>
      </c>
      <c r="AU142" s="213" t="s">
        <v>68</v>
      </c>
      <c r="AY142" s="214" t="s">
        <v>119</v>
      </c>
      <c r="BE142" s="215">
        <f>IF(N142="základní",J142,0)</f>
        <v>0</v>
      </c>
      <c r="BF142" s="215">
        <f>IF(N142="snížená",J142,0)</f>
        <v>0</v>
      </c>
      <c r="BG142" s="215">
        <f>IF(N142="zákl. přenesená",J142,0)</f>
        <v>0</v>
      </c>
      <c r="BH142" s="215">
        <f>IF(N142="sníž. přenesená",J142,0)</f>
        <v>0</v>
      </c>
      <c r="BI142" s="215">
        <f>IF(N142="nulová",J142,0)</f>
        <v>0</v>
      </c>
      <c r="BJ142" s="214" t="s">
        <v>68</v>
      </c>
      <c r="BK142" s="215">
        <f>ROUND(I142*H142,2)</f>
        <v>0</v>
      </c>
      <c r="BL142" s="214" t="s">
        <v>121</v>
      </c>
      <c r="BM142" s="213" t="s">
        <v>703</v>
      </c>
    </row>
    <row r="143" spans="1:105" s="220" customFormat="1" x14ac:dyDescent="0.2">
      <c r="B143" s="221"/>
      <c r="D143" s="222" t="s">
        <v>123</v>
      </c>
      <c r="E143" s="223" t="s">
        <v>3</v>
      </c>
      <c r="F143" s="224" t="s">
        <v>704</v>
      </c>
      <c r="H143" s="492">
        <v>760</v>
      </c>
      <c r="L143" s="221"/>
      <c r="M143" s="226"/>
      <c r="N143" s="493"/>
      <c r="O143" s="493"/>
      <c r="P143" s="493"/>
      <c r="Q143" s="493"/>
      <c r="R143" s="493"/>
      <c r="S143" s="493"/>
      <c r="T143" s="228"/>
      <c r="AT143" s="223" t="s">
        <v>123</v>
      </c>
      <c r="AU143" s="223" t="s">
        <v>68</v>
      </c>
      <c r="AV143" s="220" t="s">
        <v>70</v>
      </c>
      <c r="AW143" s="220" t="s">
        <v>26</v>
      </c>
      <c r="AX143" s="220" t="s">
        <v>68</v>
      </c>
      <c r="AY143" s="223" t="s">
        <v>119</v>
      </c>
    </row>
    <row r="144" spans="1:105" s="234" customFormat="1" ht="14.25" customHeight="1" x14ac:dyDescent="0.2">
      <c r="A144" s="233"/>
      <c r="B144" s="231"/>
      <c r="C144" s="192"/>
      <c r="D144" s="193" t="s">
        <v>120</v>
      </c>
      <c r="E144" s="194" t="s">
        <v>583</v>
      </c>
      <c r="F144" s="194" t="s">
        <v>701</v>
      </c>
      <c r="G144" s="195" t="s">
        <v>145</v>
      </c>
      <c r="H144" s="196">
        <v>728</v>
      </c>
      <c r="I144" s="197"/>
      <c r="J144" s="197">
        <f>ROUND(I144*H144,2)</f>
        <v>0</v>
      </c>
      <c r="K144" s="198" t="s">
        <v>459</v>
      </c>
      <c r="L144" s="231"/>
      <c r="M144" s="183"/>
      <c r="N144" s="183"/>
      <c r="O144" s="183"/>
      <c r="P144" s="183"/>
      <c r="Q144" s="183"/>
      <c r="R144" s="183"/>
      <c r="S144" s="183"/>
      <c r="T144" s="183"/>
      <c r="U144" s="183"/>
      <c r="V144" s="183"/>
      <c r="W144" s="183"/>
      <c r="X144" s="183"/>
      <c r="Y144" s="183"/>
      <c r="Z144" s="183"/>
      <c r="AA144" s="183"/>
      <c r="AB144" s="183"/>
      <c r="AC144" s="183"/>
      <c r="AD144" s="183"/>
      <c r="AE144" s="183"/>
      <c r="AF144" s="183"/>
      <c r="AG144" s="183"/>
      <c r="AH144" s="183"/>
      <c r="AI144" s="183"/>
      <c r="AJ144" s="183"/>
      <c r="AK144" s="183"/>
      <c r="AL144" s="183"/>
      <c r="AM144" s="183"/>
      <c r="AN144" s="183"/>
      <c r="AO144" s="183"/>
      <c r="AP144" s="232"/>
    </row>
    <row r="145" spans="1:105" s="11" customFormat="1" x14ac:dyDescent="0.2">
      <c r="B145" s="137"/>
      <c r="D145" s="138" t="s">
        <v>123</v>
      </c>
      <c r="E145" s="139" t="s">
        <v>3</v>
      </c>
      <c r="F145" s="140" t="s">
        <v>584</v>
      </c>
      <c r="H145" s="139" t="s">
        <v>3</v>
      </c>
      <c r="L145" s="137"/>
      <c r="M145" s="141"/>
      <c r="N145" s="142"/>
      <c r="O145" s="142"/>
      <c r="P145" s="142"/>
      <c r="Q145" s="142"/>
      <c r="R145" s="142"/>
      <c r="S145" s="143"/>
    </row>
    <row r="146" spans="1:105" s="234" customFormat="1" ht="12" customHeight="1" x14ac:dyDescent="0.2">
      <c r="A146" s="233"/>
      <c r="B146" s="231"/>
      <c r="C146" s="199"/>
      <c r="D146" s="159" t="s">
        <v>146</v>
      </c>
      <c r="E146" s="160" t="s">
        <v>243</v>
      </c>
      <c r="F146" s="161" t="s">
        <v>585</v>
      </c>
      <c r="G146" s="162" t="s">
        <v>128</v>
      </c>
      <c r="H146" s="163">
        <v>131.04</v>
      </c>
      <c r="I146" s="164"/>
      <c r="J146" s="164">
        <f>ROUND(I146*H146,2)</f>
        <v>0</v>
      </c>
      <c r="K146" s="238"/>
      <c r="L146" s="231"/>
      <c r="M146" s="183"/>
      <c r="N146" s="183"/>
      <c r="O146" s="183"/>
      <c r="P146" s="183"/>
      <c r="Q146" s="183"/>
      <c r="R146" s="183"/>
      <c r="S146" s="183"/>
      <c r="T146" s="183"/>
      <c r="U146" s="183"/>
      <c r="V146" s="183"/>
      <c r="W146" s="183"/>
      <c r="X146" s="183"/>
      <c r="Y146" s="183"/>
      <c r="Z146" s="183"/>
      <c r="AA146" s="183"/>
      <c r="AB146" s="183"/>
      <c r="AC146" s="183"/>
      <c r="AD146" s="183"/>
      <c r="AE146" s="183"/>
      <c r="AF146" s="183"/>
      <c r="AG146" s="183"/>
      <c r="AH146" s="183"/>
      <c r="AI146" s="183"/>
      <c r="AJ146" s="183"/>
      <c r="AK146" s="183"/>
      <c r="AL146" s="183"/>
      <c r="AM146" s="183"/>
      <c r="AN146" s="183"/>
      <c r="AO146" s="183"/>
      <c r="AP146" s="232"/>
    </row>
    <row r="147" spans="1:105" s="234" customFormat="1" ht="12" customHeight="1" x14ac:dyDescent="0.2">
      <c r="A147" s="233"/>
      <c r="B147" s="231"/>
      <c r="C147" s="199"/>
      <c r="D147" s="159" t="s">
        <v>146</v>
      </c>
      <c r="E147" s="160" t="s">
        <v>243</v>
      </c>
      <c r="F147" s="161" t="s">
        <v>586</v>
      </c>
      <c r="G147" s="162" t="s">
        <v>128</v>
      </c>
      <c r="H147" s="163">
        <v>21.84</v>
      </c>
      <c r="I147" s="164"/>
      <c r="J147" s="164">
        <f>ROUND(I147*H147,2)</f>
        <v>0</v>
      </c>
      <c r="K147" s="238"/>
      <c r="L147" s="231"/>
      <c r="M147" s="183"/>
      <c r="N147" s="183"/>
      <c r="O147" s="183"/>
      <c r="P147" s="183"/>
      <c r="Q147" s="183"/>
      <c r="R147" s="183"/>
      <c r="S147" s="183"/>
      <c r="T147" s="183"/>
      <c r="U147" s="183"/>
      <c r="V147" s="183"/>
      <c r="W147" s="183"/>
      <c r="X147" s="183"/>
      <c r="Y147" s="183"/>
      <c r="Z147" s="183"/>
      <c r="AA147" s="183"/>
      <c r="AB147" s="183"/>
      <c r="AC147" s="183"/>
      <c r="AD147" s="183"/>
      <c r="AE147" s="183"/>
      <c r="AF147" s="183"/>
      <c r="AG147" s="183"/>
      <c r="AH147" s="183"/>
      <c r="AI147" s="183"/>
      <c r="AJ147" s="183"/>
      <c r="AK147" s="183"/>
      <c r="AL147" s="183"/>
      <c r="AM147" s="183"/>
      <c r="AN147" s="183"/>
      <c r="AO147" s="183"/>
      <c r="AP147" s="232"/>
    </row>
    <row r="148" spans="1:105" s="2" customFormat="1" ht="30" customHeight="1" x14ac:dyDescent="0.2">
      <c r="A148" s="253"/>
      <c r="B148" s="120"/>
      <c r="C148" s="121"/>
      <c r="D148" s="121" t="s">
        <v>120</v>
      </c>
      <c r="E148" s="122" t="s">
        <v>588</v>
      </c>
      <c r="F148" s="123" t="s">
        <v>587</v>
      </c>
      <c r="G148" s="124" t="s">
        <v>145</v>
      </c>
      <c r="H148" s="125">
        <v>728</v>
      </c>
      <c r="I148" s="126"/>
      <c r="J148" s="126">
        <f>ROUND(I148*H148,2)</f>
        <v>0</v>
      </c>
      <c r="K148" s="198" t="s">
        <v>459</v>
      </c>
      <c r="L148" s="28"/>
      <c r="M148" s="127" t="s">
        <v>3</v>
      </c>
      <c r="N148" s="129">
        <v>0.87</v>
      </c>
      <c r="O148" s="129">
        <f>N148*H148</f>
        <v>633.36</v>
      </c>
      <c r="P148" s="129">
        <v>6.0000000000000002E-5</v>
      </c>
      <c r="Q148" s="129">
        <f>P148*H148</f>
        <v>4.3680000000000004E-2</v>
      </c>
      <c r="R148" s="129">
        <v>0</v>
      </c>
      <c r="S148" s="130">
        <f>R148*H148</f>
        <v>0</v>
      </c>
      <c r="T148" s="253"/>
      <c r="U148" s="253"/>
      <c r="V148" s="253"/>
      <c r="W148" s="253"/>
      <c r="X148" s="253"/>
      <c r="Y148" s="253"/>
      <c r="Z148" s="253"/>
      <c r="AA148" s="253"/>
      <c r="AB148" s="253"/>
      <c r="AC148" s="253"/>
      <c r="AD148" s="253"/>
    </row>
    <row r="149" spans="1:105" s="438" customFormat="1" ht="24.2" customHeight="1" x14ac:dyDescent="0.2">
      <c r="A149" s="423"/>
      <c r="B149" s="424"/>
      <c r="C149" s="425"/>
      <c r="D149" s="426" t="s">
        <v>120</v>
      </c>
      <c r="E149" s="427" t="s">
        <v>565</v>
      </c>
      <c r="F149" s="427" t="s">
        <v>564</v>
      </c>
      <c r="G149" s="428" t="s">
        <v>145</v>
      </c>
      <c r="H149" s="429">
        <v>32</v>
      </c>
      <c r="I149" s="430"/>
      <c r="J149" s="430">
        <f>ROUND(I149*H149,2)</f>
        <v>0</v>
      </c>
      <c r="K149" s="408" t="s">
        <v>459</v>
      </c>
      <c r="L149" s="431"/>
      <c r="M149" s="432"/>
      <c r="N149" s="433">
        <v>0.05</v>
      </c>
      <c r="O149" s="433">
        <f>N149*H149</f>
        <v>1.6</v>
      </c>
      <c r="P149" s="433">
        <v>0</v>
      </c>
      <c r="Q149" s="433">
        <f>P149*H149</f>
        <v>0</v>
      </c>
      <c r="R149" s="433">
        <v>0</v>
      </c>
      <c r="S149" s="434">
        <f>R149*H149</f>
        <v>0</v>
      </c>
      <c r="T149" s="435"/>
      <c r="U149" s="436"/>
      <c r="V149" s="436"/>
      <c r="W149" s="436"/>
      <c r="X149" s="436"/>
      <c r="Y149" s="436"/>
      <c r="Z149" s="436"/>
      <c r="AA149" s="436"/>
      <c r="AB149" s="436"/>
      <c r="AC149" s="436"/>
      <c r="AD149" s="436"/>
      <c r="AE149" s="436"/>
      <c r="AF149" s="436"/>
      <c r="AG149" s="436"/>
      <c r="AH149" s="436"/>
      <c r="AI149" s="436"/>
      <c r="AJ149" s="436"/>
      <c r="AK149" s="436"/>
      <c r="AL149" s="436"/>
      <c r="AM149" s="436"/>
      <c r="AN149" s="436"/>
      <c r="AO149" s="436"/>
      <c r="AP149" s="436"/>
      <c r="AQ149" s="436"/>
      <c r="AR149" s="436"/>
      <c r="AS149" s="436"/>
      <c r="AT149" s="436"/>
      <c r="AU149" s="436"/>
      <c r="AV149" s="436"/>
      <c r="AW149" s="436"/>
      <c r="AX149" s="436"/>
      <c r="AY149" s="436"/>
      <c r="AZ149" s="436"/>
      <c r="BA149" s="436"/>
      <c r="BB149" s="436"/>
      <c r="BC149" s="436"/>
      <c r="BD149" s="436"/>
      <c r="BE149" s="436"/>
      <c r="BF149" s="436"/>
      <c r="BG149" s="436"/>
      <c r="BH149" s="436"/>
      <c r="BI149" s="436"/>
      <c r="BJ149" s="436"/>
      <c r="BK149" s="436"/>
      <c r="BL149" s="436"/>
      <c r="BM149" s="436"/>
      <c r="BN149" s="436"/>
      <c r="BO149" s="436"/>
      <c r="BP149" s="436"/>
      <c r="BQ149" s="436"/>
      <c r="BR149" s="436"/>
      <c r="BS149" s="436"/>
      <c r="BT149" s="436"/>
      <c r="BU149" s="436"/>
      <c r="BV149" s="436"/>
      <c r="BW149" s="436"/>
      <c r="BX149" s="436"/>
      <c r="BY149" s="436"/>
      <c r="BZ149" s="436"/>
      <c r="CA149" s="436"/>
      <c r="CB149" s="436"/>
      <c r="CC149" s="436"/>
      <c r="CD149" s="436"/>
      <c r="CE149" s="436"/>
      <c r="CF149" s="436"/>
      <c r="CG149" s="436"/>
      <c r="CH149" s="436"/>
      <c r="CI149" s="436"/>
      <c r="CJ149" s="436"/>
      <c r="CK149" s="436"/>
      <c r="CL149" s="436"/>
      <c r="CM149" s="436"/>
      <c r="CN149" s="436"/>
      <c r="CO149" s="436"/>
      <c r="CP149" s="436"/>
      <c r="CQ149" s="436"/>
      <c r="CR149" s="436"/>
      <c r="CS149" s="436"/>
      <c r="CT149" s="436"/>
      <c r="CU149" s="436"/>
      <c r="CV149" s="436"/>
      <c r="CW149" s="436"/>
      <c r="CX149" s="436"/>
      <c r="CY149" s="436"/>
      <c r="CZ149" s="436"/>
      <c r="DA149" s="437"/>
    </row>
    <row r="150" spans="1:105" s="11" customFormat="1" x14ac:dyDescent="0.2">
      <c r="B150" s="137"/>
      <c r="D150" s="138" t="s">
        <v>123</v>
      </c>
      <c r="E150" s="139" t="s">
        <v>3</v>
      </c>
      <c r="F150" s="140" t="s">
        <v>599</v>
      </c>
      <c r="H150" s="139" t="s">
        <v>3</v>
      </c>
      <c r="L150" s="137"/>
      <c r="M150" s="141"/>
      <c r="N150" s="142"/>
      <c r="O150" s="142"/>
      <c r="P150" s="142"/>
      <c r="Q150" s="142"/>
      <c r="R150" s="142"/>
      <c r="S150" s="143"/>
    </row>
    <row r="151" spans="1:105" s="189" customFormat="1" ht="24.2" customHeight="1" x14ac:dyDescent="0.2">
      <c r="A151" s="176"/>
      <c r="B151" s="190"/>
      <c r="C151" s="192"/>
      <c r="D151" s="193" t="s">
        <v>120</v>
      </c>
      <c r="E151" s="194" t="s">
        <v>256</v>
      </c>
      <c r="F151" s="194" t="s">
        <v>255</v>
      </c>
      <c r="G151" s="191" t="s">
        <v>145</v>
      </c>
      <c r="H151" s="196">
        <v>32</v>
      </c>
      <c r="I151" s="197"/>
      <c r="J151" s="197">
        <f>ROUND(I151*H151,2)</f>
        <v>0</v>
      </c>
      <c r="K151" s="198" t="s">
        <v>459</v>
      </c>
      <c r="L151" s="177"/>
      <c r="M151" s="178"/>
      <c r="N151" s="180">
        <v>0.05</v>
      </c>
      <c r="O151" s="180">
        <f>N151*H151</f>
        <v>1.6</v>
      </c>
      <c r="P151" s="180">
        <v>0</v>
      </c>
      <c r="Q151" s="180">
        <f>P151*H151</f>
        <v>0</v>
      </c>
      <c r="R151" s="180">
        <v>0</v>
      </c>
      <c r="S151" s="181">
        <f>R151*H151</f>
        <v>0</v>
      </c>
      <c r="T151" s="182"/>
      <c r="U151" s="183"/>
      <c r="V151" s="183"/>
      <c r="W151" s="183"/>
      <c r="X151" s="183"/>
      <c r="Y151" s="183"/>
      <c r="Z151" s="183"/>
      <c r="AA151" s="183"/>
      <c r="AB151" s="183"/>
      <c r="AC151" s="183"/>
      <c r="AD151" s="183"/>
      <c r="AE151" s="184"/>
      <c r="AF151" s="184"/>
      <c r="AG151" s="184"/>
      <c r="AH151" s="184"/>
      <c r="AI151" s="184"/>
      <c r="AJ151" s="184"/>
      <c r="AK151" s="184"/>
      <c r="AL151" s="184"/>
      <c r="AM151" s="184"/>
      <c r="AN151" s="184"/>
      <c r="AO151" s="184"/>
      <c r="AP151" s="184"/>
      <c r="AQ151" s="184"/>
      <c r="AR151" s="184"/>
      <c r="AS151" s="184"/>
      <c r="AT151" s="184"/>
      <c r="AU151" s="184"/>
      <c r="AV151" s="184"/>
      <c r="AW151" s="184"/>
      <c r="AX151" s="184"/>
      <c r="AY151" s="184"/>
      <c r="AZ151" s="184"/>
      <c r="BA151" s="184"/>
      <c r="BB151" s="184"/>
      <c r="BC151" s="184"/>
      <c r="BD151" s="184"/>
      <c r="BE151" s="184"/>
      <c r="BF151" s="184"/>
      <c r="BG151" s="184"/>
      <c r="BH151" s="184"/>
      <c r="BI151" s="184"/>
      <c r="BJ151" s="184"/>
      <c r="BK151" s="184"/>
      <c r="BL151" s="184"/>
      <c r="BM151" s="184"/>
      <c r="BN151" s="184"/>
      <c r="BO151" s="184"/>
      <c r="BP151" s="184"/>
      <c r="BQ151" s="184"/>
      <c r="BR151" s="184"/>
      <c r="BS151" s="184"/>
      <c r="BT151" s="184"/>
      <c r="BU151" s="184"/>
      <c r="BV151" s="184"/>
      <c r="BW151" s="184"/>
      <c r="BX151" s="184"/>
      <c r="BY151" s="184"/>
      <c r="BZ151" s="184"/>
      <c r="CA151" s="184"/>
      <c r="CB151" s="184"/>
      <c r="CC151" s="184"/>
      <c r="CD151" s="184"/>
      <c r="CE151" s="184"/>
      <c r="CF151" s="184"/>
      <c r="CG151" s="184"/>
      <c r="CH151" s="184"/>
      <c r="CI151" s="184"/>
      <c r="CJ151" s="184"/>
      <c r="CK151" s="184"/>
      <c r="CL151" s="184"/>
      <c r="CM151" s="184"/>
      <c r="CN151" s="184"/>
      <c r="CO151" s="184"/>
      <c r="CP151" s="184"/>
      <c r="CQ151" s="184"/>
      <c r="CR151" s="184"/>
      <c r="CS151" s="184"/>
      <c r="CT151" s="184"/>
      <c r="CU151" s="184"/>
      <c r="CV151" s="184"/>
      <c r="CW151" s="184"/>
      <c r="CX151" s="184"/>
      <c r="CY151" s="184"/>
      <c r="CZ151" s="184"/>
      <c r="DA151" s="188"/>
    </row>
    <row r="152" spans="1:105" s="11" customFormat="1" x14ac:dyDescent="0.2">
      <c r="B152" s="137"/>
      <c r="D152" s="138" t="s">
        <v>123</v>
      </c>
      <c r="E152" s="139" t="s">
        <v>3</v>
      </c>
      <c r="F152" s="140" t="s">
        <v>599</v>
      </c>
      <c r="H152" s="139" t="s">
        <v>3</v>
      </c>
      <c r="L152" s="137"/>
      <c r="M152" s="141"/>
      <c r="N152" s="142"/>
      <c r="O152" s="142"/>
      <c r="P152" s="142"/>
      <c r="Q152" s="142"/>
      <c r="R152" s="142"/>
      <c r="S152" s="143"/>
    </row>
    <row r="153" spans="1:105" s="212" customFormat="1" ht="37.9" customHeight="1" x14ac:dyDescent="0.2">
      <c r="A153" s="200"/>
      <c r="B153" s="201"/>
      <c r="C153" s="202" t="s">
        <v>710</v>
      </c>
      <c r="D153" s="202" t="s">
        <v>120</v>
      </c>
      <c r="E153" s="203" t="s">
        <v>680</v>
      </c>
      <c r="F153" s="175" t="s">
        <v>681</v>
      </c>
      <c r="G153" s="204" t="s">
        <v>128</v>
      </c>
      <c r="H153" s="490">
        <v>3.2</v>
      </c>
      <c r="I153" s="206"/>
      <c r="J153" s="206">
        <f>ROUND(I153*H153,2)</f>
        <v>0</v>
      </c>
      <c r="K153" s="491"/>
      <c r="L153" s="207"/>
      <c r="M153" s="208" t="s">
        <v>3</v>
      </c>
      <c r="N153" s="393" t="s">
        <v>35</v>
      </c>
      <c r="O153" s="394">
        <v>8.6999999999999994E-2</v>
      </c>
      <c r="P153" s="394">
        <f>O153*H153</f>
        <v>0.27839999999999998</v>
      </c>
      <c r="Q153" s="394">
        <v>0</v>
      </c>
      <c r="R153" s="394">
        <f>Q153*H153</f>
        <v>0</v>
      </c>
      <c r="S153" s="394">
        <v>0</v>
      </c>
      <c r="T153" s="211">
        <f>S153*H153</f>
        <v>0</v>
      </c>
      <c r="U153" s="200"/>
      <c r="V153" s="200"/>
      <c r="W153" s="200"/>
      <c r="X153" s="200"/>
      <c r="Y153" s="200"/>
      <c r="Z153" s="200"/>
      <c r="AA153" s="200"/>
      <c r="AB153" s="200"/>
      <c r="AC153" s="200"/>
      <c r="AD153" s="200"/>
      <c r="AE153" s="200"/>
      <c r="AR153" s="213" t="s">
        <v>121</v>
      </c>
      <c r="AT153" s="213" t="s">
        <v>120</v>
      </c>
      <c r="AU153" s="213" t="s">
        <v>68</v>
      </c>
      <c r="AY153" s="214" t="s">
        <v>119</v>
      </c>
      <c r="BE153" s="215">
        <f>IF(N153="základní",J153,0)</f>
        <v>0</v>
      </c>
      <c r="BF153" s="215">
        <f>IF(N153="snížená",J153,0)</f>
        <v>0</v>
      </c>
      <c r="BG153" s="215">
        <f>IF(N153="zákl. přenesená",J153,0)</f>
        <v>0</v>
      </c>
      <c r="BH153" s="215">
        <f>IF(N153="sníž. přenesená",J153,0)</f>
        <v>0</v>
      </c>
      <c r="BI153" s="215">
        <f>IF(N153="nulová",J153,0)</f>
        <v>0</v>
      </c>
      <c r="BJ153" s="214" t="s">
        <v>68</v>
      </c>
      <c r="BK153" s="215">
        <f>ROUND(I153*H153,2)</f>
        <v>0</v>
      </c>
      <c r="BL153" s="214" t="s">
        <v>121</v>
      </c>
      <c r="BM153" s="213" t="s">
        <v>711</v>
      </c>
    </row>
    <row r="154" spans="1:105" s="12" customFormat="1" x14ac:dyDescent="0.2">
      <c r="B154" s="144"/>
      <c r="D154" s="138" t="s">
        <v>123</v>
      </c>
      <c r="E154" s="145" t="s">
        <v>3</v>
      </c>
      <c r="F154" s="146" t="s">
        <v>712</v>
      </c>
      <c r="H154" s="494">
        <v>3.2</v>
      </c>
      <c r="L154" s="144"/>
      <c r="M154" s="148"/>
      <c r="N154" s="169"/>
      <c r="O154" s="169"/>
      <c r="P154" s="169"/>
      <c r="Q154" s="169"/>
      <c r="R154" s="169"/>
      <c r="S154" s="169"/>
      <c r="T154" s="150"/>
      <c r="AT154" s="145" t="s">
        <v>123</v>
      </c>
      <c r="AU154" s="145" t="s">
        <v>68</v>
      </c>
      <c r="AV154" s="12" t="s">
        <v>70</v>
      </c>
      <c r="AW154" s="12" t="s">
        <v>26</v>
      </c>
      <c r="AX154" s="12" t="s">
        <v>68</v>
      </c>
      <c r="AY154" s="145" t="s">
        <v>119</v>
      </c>
    </row>
    <row r="155" spans="1:105" s="2" customFormat="1" ht="18.75" customHeight="1" x14ac:dyDescent="0.2">
      <c r="A155" s="445"/>
      <c r="B155" s="28"/>
      <c r="C155" s="445"/>
      <c r="D155" s="138" t="s">
        <v>129</v>
      </c>
      <c r="E155" s="445"/>
      <c r="F155" s="158" t="s">
        <v>687</v>
      </c>
      <c r="G155" s="445"/>
      <c r="H155" s="445"/>
      <c r="I155" s="445"/>
      <c r="J155" s="445"/>
      <c r="K155" s="445"/>
      <c r="L155" s="28"/>
      <c r="M155" s="135"/>
      <c r="N155" s="171"/>
      <c r="O155" s="171"/>
      <c r="P155" s="171"/>
      <c r="Q155" s="171"/>
      <c r="R155" s="171"/>
      <c r="S155" s="49"/>
      <c r="T155" s="445"/>
      <c r="U155" s="445"/>
      <c r="V155" s="445"/>
      <c r="W155" s="445"/>
      <c r="X155" s="445"/>
      <c r="Y155" s="445"/>
      <c r="Z155" s="445"/>
      <c r="AA155" s="445"/>
      <c r="AB155" s="445"/>
      <c r="AC155" s="445"/>
      <c r="AD155" s="445"/>
    </row>
    <row r="156" spans="1:105" s="189" customFormat="1" ht="24.2" customHeight="1" x14ac:dyDescent="0.2">
      <c r="A156" s="176"/>
      <c r="B156" s="190"/>
      <c r="C156" s="192"/>
      <c r="D156" s="193" t="s">
        <v>120</v>
      </c>
      <c r="E156" s="194" t="s">
        <v>342</v>
      </c>
      <c r="F156" s="194" t="s">
        <v>251</v>
      </c>
      <c r="G156" s="191" t="s">
        <v>145</v>
      </c>
      <c r="H156" s="196">
        <v>32</v>
      </c>
      <c r="I156" s="197"/>
      <c r="J156" s="197">
        <f>ROUND(I156*H156,2)</f>
        <v>0</v>
      </c>
      <c r="K156" s="198" t="s">
        <v>459</v>
      </c>
      <c r="L156" s="177"/>
      <c r="M156" s="178"/>
      <c r="N156" s="180">
        <v>0.05</v>
      </c>
      <c r="O156" s="180">
        <f>N156*H156</f>
        <v>1.6</v>
      </c>
      <c r="P156" s="180">
        <v>0</v>
      </c>
      <c r="Q156" s="180">
        <f>P156*H156</f>
        <v>0</v>
      </c>
      <c r="R156" s="180">
        <v>0</v>
      </c>
      <c r="S156" s="181">
        <f>R156*H156</f>
        <v>0</v>
      </c>
      <c r="T156" s="182"/>
      <c r="U156" s="183"/>
      <c r="V156" s="183"/>
      <c r="W156" s="183"/>
      <c r="X156" s="183"/>
      <c r="Y156" s="183"/>
      <c r="Z156" s="183"/>
      <c r="AA156" s="183"/>
      <c r="AB156" s="183"/>
      <c r="AC156" s="183"/>
      <c r="AD156" s="183"/>
      <c r="AE156" s="184"/>
      <c r="AF156" s="184"/>
      <c r="AG156" s="184"/>
      <c r="AH156" s="184"/>
      <c r="AI156" s="184"/>
      <c r="AJ156" s="184"/>
      <c r="AK156" s="184"/>
      <c r="AL156" s="184"/>
      <c r="AM156" s="184"/>
      <c r="AN156" s="184"/>
      <c r="AO156" s="184"/>
      <c r="AP156" s="184"/>
      <c r="AQ156" s="184"/>
      <c r="AR156" s="184"/>
      <c r="AS156" s="184"/>
      <c r="AT156" s="184"/>
      <c r="AU156" s="184"/>
      <c r="AV156" s="184"/>
      <c r="AW156" s="184"/>
      <c r="AX156" s="184"/>
      <c r="AY156" s="184"/>
      <c r="AZ156" s="184"/>
      <c r="BA156" s="184"/>
      <c r="BB156" s="184"/>
      <c r="BC156" s="184"/>
      <c r="BD156" s="184"/>
      <c r="BE156" s="184"/>
      <c r="BF156" s="184"/>
      <c r="BG156" s="184"/>
      <c r="BH156" s="184"/>
      <c r="BI156" s="184"/>
      <c r="BJ156" s="184"/>
      <c r="BK156" s="184"/>
      <c r="BL156" s="184"/>
      <c r="BM156" s="184"/>
      <c r="BN156" s="184"/>
      <c r="BO156" s="184"/>
      <c r="BP156" s="184"/>
      <c r="BQ156" s="184"/>
      <c r="BR156" s="184"/>
      <c r="BS156" s="184"/>
      <c r="BT156" s="184"/>
      <c r="BU156" s="184"/>
      <c r="BV156" s="184"/>
      <c r="BW156" s="184"/>
      <c r="BX156" s="184"/>
      <c r="BY156" s="184"/>
      <c r="BZ156" s="184"/>
      <c r="CA156" s="184"/>
      <c r="CB156" s="184"/>
      <c r="CC156" s="184"/>
      <c r="CD156" s="184"/>
      <c r="CE156" s="184"/>
      <c r="CF156" s="184"/>
      <c r="CG156" s="184"/>
      <c r="CH156" s="184"/>
      <c r="CI156" s="184"/>
      <c r="CJ156" s="184"/>
      <c r="CK156" s="184"/>
      <c r="CL156" s="184"/>
      <c r="CM156" s="184"/>
      <c r="CN156" s="184"/>
      <c r="CO156" s="184"/>
      <c r="CP156" s="184"/>
      <c r="CQ156" s="184"/>
      <c r="CR156" s="184"/>
      <c r="CS156" s="184"/>
      <c r="CT156" s="184"/>
      <c r="CU156" s="184"/>
      <c r="CV156" s="184"/>
      <c r="CW156" s="184"/>
      <c r="CX156" s="184"/>
      <c r="CY156" s="184"/>
      <c r="CZ156" s="184"/>
      <c r="DA156" s="188"/>
    </row>
    <row r="157" spans="1:105" s="11" customFormat="1" x14ac:dyDescent="0.2">
      <c r="B157" s="137"/>
      <c r="D157" s="138" t="s">
        <v>123</v>
      </c>
      <c r="E157" s="139" t="s">
        <v>3</v>
      </c>
      <c r="F157" s="140" t="s">
        <v>599</v>
      </c>
      <c r="H157" s="139" t="s">
        <v>3</v>
      </c>
      <c r="L157" s="137"/>
      <c r="M157" s="141"/>
      <c r="N157" s="142"/>
      <c r="O157" s="142"/>
      <c r="P157" s="142"/>
      <c r="Q157" s="142"/>
      <c r="R157" s="142"/>
      <c r="S157" s="143"/>
    </row>
    <row r="158" spans="1:105" s="2" customFormat="1" ht="18.75" customHeight="1" x14ac:dyDescent="0.2">
      <c r="A158" s="392"/>
      <c r="B158" s="28"/>
      <c r="C158" s="392"/>
      <c r="D158" s="138" t="s">
        <v>129</v>
      </c>
      <c r="E158" s="392"/>
      <c r="F158" s="158" t="s">
        <v>297</v>
      </c>
      <c r="G158" s="392"/>
      <c r="H158" s="392"/>
      <c r="I158" s="392"/>
      <c r="J158" s="392"/>
      <c r="K158" s="392"/>
      <c r="L158" s="28"/>
      <c r="M158" s="135"/>
      <c r="N158" s="171"/>
      <c r="O158" s="171"/>
      <c r="P158" s="171"/>
      <c r="Q158" s="171"/>
      <c r="R158" s="171"/>
      <c r="S158" s="49"/>
      <c r="T158" s="392"/>
      <c r="U158" s="392"/>
      <c r="V158" s="392"/>
      <c r="W158" s="392"/>
      <c r="X158" s="392"/>
      <c r="Y158" s="392"/>
      <c r="Z158" s="392"/>
      <c r="AA158" s="392"/>
      <c r="AB158" s="392"/>
      <c r="AC158" s="392"/>
      <c r="AD158" s="392"/>
    </row>
    <row r="159" spans="1:105" s="212" customFormat="1" ht="37.9" customHeight="1" x14ac:dyDescent="0.2">
      <c r="A159" s="200"/>
      <c r="B159" s="201"/>
      <c r="C159" s="202" t="s">
        <v>713</v>
      </c>
      <c r="D159" s="202" t="s">
        <v>120</v>
      </c>
      <c r="E159" s="203" t="s">
        <v>684</v>
      </c>
      <c r="F159" s="175" t="s">
        <v>685</v>
      </c>
      <c r="G159" s="204" t="s">
        <v>145</v>
      </c>
      <c r="H159" s="490">
        <v>32</v>
      </c>
      <c r="I159" s="206"/>
      <c r="J159" s="206">
        <f>ROUND(I159*H159,2)</f>
        <v>0</v>
      </c>
      <c r="K159" s="491"/>
      <c r="L159" s="207"/>
      <c r="M159" s="208" t="s">
        <v>3</v>
      </c>
      <c r="N159" s="393" t="s">
        <v>35</v>
      </c>
      <c r="O159" s="394">
        <v>0.153</v>
      </c>
      <c r="P159" s="394">
        <f>O159*H159</f>
        <v>4.8959999999999999</v>
      </c>
      <c r="Q159" s="394">
        <v>0</v>
      </c>
      <c r="R159" s="394">
        <f>Q159*H159</f>
        <v>0</v>
      </c>
      <c r="S159" s="394">
        <v>0</v>
      </c>
      <c r="T159" s="211">
        <f>S159*H159</f>
        <v>0</v>
      </c>
      <c r="U159" s="200"/>
      <c r="V159" s="200"/>
      <c r="W159" s="200"/>
      <c r="X159" s="200"/>
      <c r="Y159" s="200"/>
      <c r="Z159" s="200"/>
      <c r="AA159" s="200"/>
      <c r="AB159" s="200"/>
      <c r="AC159" s="200"/>
      <c r="AD159" s="200"/>
      <c r="AE159" s="200"/>
      <c r="AR159" s="213" t="s">
        <v>121</v>
      </c>
      <c r="AT159" s="213" t="s">
        <v>120</v>
      </c>
      <c r="AU159" s="213" t="s">
        <v>68</v>
      </c>
      <c r="AY159" s="214" t="s">
        <v>119</v>
      </c>
      <c r="BE159" s="215">
        <f>IF(N159="základní",J159,0)</f>
        <v>0</v>
      </c>
      <c r="BF159" s="215">
        <f>IF(N159="snížená",J159,0)</f>
        <v>0</v>
      </c>
      <c r="BG159" s="215">
        <f>IF(N159="zákl. přenesená",J159,0)</f>
        <v>0</v>
      </c>
      <c r="BH159" s="215">
        <f>IF(N159="sníž. přenesená",J159,0)</f>
        <v>0</v>
      </c>
      <c r="BI159" s="215">
        <f>IF(N159="nulová",J159,0)</f>
        <v>0</v>
      </c>
      <c r="BJ159" s="214" t="s">
        <v>68</v>
      </c>
      <c r="BK159" s="215">
        <f>ROUND(I159*H159,2)</f>
        <v>0</v>
      </c>
      <c r="BL159" s="214" t="s">
        <v>121</v>
      </c>
      <c r="BM159" s="213" t="s">
        <v>714</v>
      </c>
    </row>
    <row r="160" spans="1:105" s="189" customFormat="1" ht="24.2" customHeight="1" x14ac:dyDescent="0.2">
      <c r="A160" s="176"/>
      <c r="B160" s="190"/>
      <c r="C160" s="192"/>
      <c r="D160" s="193" t="s">
        <v>120</v>
      </c>
      <c r="E160" s="194" t="s">
        <v>346</v>
      </c>
      <c r="F160" s="194" t="s">
        <v>345</v>
      </c>
      <c r="G160" s="191" t="s">
        <v>145</v>
      </c>
      <c r="H160" s="196">
        <v>32</v>
      </c>
      <c r="I160" s="197"/>
      <c r="J160" s="197">
        <f>ROUND(I160*H160,2)</f>
        <v>0</v>
      </c>
      <c r="K160" s="198" t="s">
        <v>459</v>
      </c>
      <c r="L160" s="177"/>
      <c r="M160" s="178"/>
      <c r="N160" s="180">
        <v>0.05</v>
      </c>
      <c r="O160" s="180">
        <f>N160*H160</f>
        <v>1.6</v>
      </c>
      <c r="P160" s="180">
        <v>0</v>
      </c>
      <c r="Q160" s="180">
        <f>P160*H160</f>
        <v>0</v>
      </c>
      <c r="R160" s="180">
        <v>0</v>
      </c>
      <c r="S160" s="181">
        <f>R160*H160</f>
        <v>0</v>
      </c>
      <c r="T160" s="182"/>
      <c r="U160" s="183"/>
      <c r="V160" s="183"/>
      <c r="W160" s="183"/>
      <c r="X160" s="183"/>
      <c r="Y160" s="183"/>
      <c r="Z160" s="183"/>
      <c r="AA160" s="183"/>
      <c r="AB160" s="183"/>
      <c r="AC160" s="183"/>
      <c r="AD160" s="183"/>
      <c r="AE160" s="184"/>
      <c r="AF160" s="184"/>
      <c r="AG160" s="184"/>
      <c r="AH160" s="184"/>
      <c r="AI160" s="184"/>
      <c r="AJ160" s="184"/>
      <c r="AK160" s="184"/>
      <c r="AL160" s="184"/>
      <c r="AM160" s="184"/>
      <c r="AN160" s="184"/>
      <c r="AO160" s="184"/>
      <c r="AP160" s="184"/>
      <c r="AQ160" s="184"/>
      <c r="AR160" s="184"/>
      <c r="AS160" s="184"/>
      <c r="AT160" s="184"/>
      <c r="AU160" s="184"/>
      <c r="AV160" s="184"/>
      <c r="AW160" s="184"/>
      <c r="AX160" s="184"/>
      <c r="AY160" s="184"/>
      <c r="AZ160" s="184"/>
      <c r="BA160" s="184"/>
      <c r="BB160" s="184"/>
      <c r="BC160" s="184"/>
      <c r="BD160" s="184"/>
      <c r="BE160" s="184"/>
      <c r="BF160" s="184"/>
      <c r="BG160" s="184"/>
      <c r="BH160" s="184"/>
      <c r="BI160" s="184"/>
      <c r="BJ160" s="184"/>
      <c r="BK160" s="184"/>
      <c r="BL160" s="184"/>
      <c r="BM160" s="184"/>
      <c r="BN160" s="184"/>
      <c r="BO160" s="184"/>
      <c r="BP160" s="184"/>
      <c r="BQ160" s="184"/>
      <c r="BR160" s="184"/>
      <c r="BS160" s="184"/>
      <c r="BT160" s="184"/>
      <c r="BU160" s="184"/>
      <c r="BV160" s="184"/>
      <c r="BW160" s="184"/>
      <c r="BX160" s="184"/>
      <c r="BY160" s="184"/>
      <c r="BZ160" s="184"/>
      <c r="CA160" s="184"/>
      <c r="CB160" s="184"/>
      <c r="CC160" s="184"/>
      <c r="CD160" s="184"/>
      <c r="CE160" s="184"/>
      <c r="CF160" s="184"/>
      <c r="CG160" s="184"/>
      <c r="CH160" s="184"/>
      <c r="CI160" s="184"/>
      <c r="CJ160" s="184"/>
      <c r="CK160" s="184"/>
      <c r="CL160" s="184"/>
      <c r="CM160" s="184"/>
      <c r="CN160" s="184"/>
      <c r="CO160" s="184"/>
      <c r="CP160" s="184"/>
      <c r="CQ160" s="184"/>
      <c r="CR160" s="184"/>
      <c r="CS160" s="184"/>
      <c r="CT160" s="184"/>
      <c r="CU160" s="184"/>
      <c r="CV160" s="184"/>
      <c r="CW160" s="184"/>
      <c r="CX160" s="184"/>
      <c r="CY160" s="184"/>
      <c r="CZ160" s="184"/>
      <c r="DA160" s="188"/>
    </row>
    <row r="161" spans="1:105" s="11" customFormat="1" x14ac:dyDescent="0.2">
      <c r="B161" s="137"/>
      <c r="D161" s="138" t="s">
        <v>123</v>
      </c>
      <c r="E161" s="139" t="s">
        <v>3</v>
      </c>
      <c r="F161" s="140" t="s">
        <v>347</v>
      </c>
      <c r="H161" s="139" t="s">
        <v>3</v>
      </c>
      <c r="L161" s="137"/>
      <c r="M161" s="141"/>
      <c r="N161" s="142"/>
      <c r="O161" s="142"/>
      <c r="P161" s="142"/>
      <c r="Q161" s="142"/>
      <c r="R161" s="142"/>
      <c r="S161" s="143"/>
    </row>
    <row r="162" spans="1:105" s="189" customFormat="1" ht="24" customHeight="1" x14ac:dyDescent="0.2">
      <c r="A162" s="176"/>
      <c r="B162" s="219"/>
      <c r="C162" s="192"/>
      <c r="D162" s="193" t="s">
        <v>120</v>
      </c>
      <c r="E162" s="194" t="s">
        <v>130</v>
      </c>
      <c r="F162" s="194" t="s">
        <v>254</v>
      </c>
      <c r="G162" s="195" t="s">
        <v>132</v>
      </c>
      <c r="H162" s="196">
        <v>0.2</v>
      </c>
      <c r="I162" s="197"/>
      <c r="J162" s="197">
        <f t="shared" ref="J162" si="7">ROUND(I162*H162,2)</f>
        <v>0</v>
      </c>
      <c r="K162" s="198" t="s">
        <v>459</v>
      </c>
      <c r="L162" s="183"/>
      <c r="M162" s="183"/>
      <c r="N162" s="183"/>
      <c r="O162" s="183"/>
      <c r="P162" s="183"/>
      <c r="Q162" s="183"/>
      <c r="R162" s="183"/>
      <c r="S162" s="183"/>
      <c r="T162" s="183"/>
      <c r="U162" s="183"/>
      <c r="V162" s="183"/>
      <c r="W162" s="183"/>
      <c r="X162" s="183"/>
      <c r="Y162" s="183"/>
      <c r="Z162" s="183"/>
      <c r="AA162" s="183"/>
      <c r="AB162" s="183"/>
      <c r="AC162" s="183"/>
      <c r="AD162" s="183"/>
      <c r="AE162" s="184"/>
      <c r="AF162" s="184"/>
      <c r="AG162" s="184"/>
      <c r="AH162" s="184"/>
      <c r="AI162" s="184"/>
      <c r="AJ162" s="184"/>
      <c r="AK162" s="184"/>
      <c r="AL162" s="184"/>
      <c r="AM162" s="184"/>
      <c r="AN162" s="184"/>
      <c r="AO162" s="184"/>
      <c r="AP162" s="188"/>
    </row>
    <row r="163" spans="1:105" s="234" customFormat="1" ht="14.25" customHeight="1" x14ac:dyDescent="0.2">
      <c r="A163" s="233"/>
      <c r="B163" s="231"/>
      <c r="C163" s="192"/>
      <c r="D163" s="193" t="s">
        <v>120</v>
      </c>
      <c r="E163" s="194" t="s">
        <v>258</v>
      </c>
      <c r="F163" s="194" t="s">
        <v>259</v>
      </c>
      <c r="G163" s="195" t="s">
        <v>145</v>
      </c>
      <c r="H163" s="196">
        <v>32</v>
      </c>
      <c r="I163" s="197"/>
      <c r="J163" s="197">
        <f>ROUND(I163*H163,2)</f>
        <v>0</v>
      </c>
      <c r="K163" s="198" t="s">
        <v>459</v>
      </c>
      <c r="L163" s="231"/>
      <c r="M163" s="183"/>
      <c r="N163" s="183"/>
      <c r="O163" s="183"/>
      <c r="P163" s="183"/>
      <c r="Q163" s="183"/>
      <c r="R163" s="183"/>
      <c r="S163" s="183"/>
      <c r="T163" s="183"/>
      <c r="U163" s="183"/>
      <c r="V163" s="183"/>
      <c r="W163" s="183"/>
      <c r="X163" s="183"/>
      <c r="Y163" s="183"/>
      <c r="Z163" s="183"/>
      <c r="AA163" s="183"/>
      <c r="AB163" s="183"/>
      <c r="AC163" s="183"/>
      <c r="AD163" s="183"/>
      <c r="AE163" s="183"/>
      <c r="AF163" s="183"/>
      <c r="AG163" s="183"/>
      <c r="AH163" s="183"/>
      <c r="AI163" s="183"/>
      <c r="AJ163" s="183"/>
      <c r="AK163" s="183"/>
      <c r="AL163" s="183"/>
      <c r="AM163" s="183"/>
      <c r="AN163" s="183"/>
      <c r="AO163" s="183"/>
      <c r="AP163" s="232"/>
    </row>
    <row r="164" spans="1:105" s="11" customFormat="1" x14ac:dyDescent="0.2">
      <c r="B164" s="137"/>
      <c r="D164" s="138" t="s">
        <v>123</v>
      </c>
      <c r="E164" s="139" t="s">
        <v>3</v>
      </c>
      <c r="F164" s="140" t="s">
        <v>600</v>
      </c>
      <c r="H164" s="139" t="s">
        <v>3</v>
      </c>
      <c r="L164" s="137"/>
      <c r="M164" s="141"/>
      <c r="N164" s="142"/>
      <c r="O164" s="142"/>
      <c r="P164" s="142"/>
      <c r="Q164" s="142"/>
      <c r="R164" s="142"/>
      <c r="S164" s="143"/>
    </row>
    <row r="165" spans="1:105" s="234" customFormat="1" ht="12" customHeight="1" x14ac:dyDescent="0.2">
      <c r="A165" s="233"/>
      <c r="B165" s="231"/>
      <c r="C165" s="199"/>
      <c r="D165" s="159" t="s">
        <v>146</v>
      </c>
      <c r="E165" s="160" t="s">
        <v>243</v>
      </c>
      <c r="F165" s="161" t="s">
        <v>601</v>
      </c>
      <c r="G165" s="162" t="s">
        <v>128</v>
      </c>
      <c r="H165" s="163">
        <v>1.6</v>
      </c>
      <c r="I165" s="164"/>
      <c r="J165" s="164">
        <f>ROUND(I165*H165,2)</f>
        <v>0</v>
      </c>
      <c r="K165" s="238"/>
      <c r="L165" s="231"/>
      <c r="M165" s="183"/>
      <c r="N165" s="183"/>
      <c r="O165" s="183"/>
      <c r="P165" s="183"/>
      <c r="Q165" s="183"/>
      <c r="R165" s="183"/>
      <c r="S165" s="183"/>
      <c r="T165" s="183"/>
      <c r="U165" s="183"/>
      <c r="V165" s="183"/>
      <c r="W165" s="183"/>
      <c r="X165" s="183"/>
      <c r="Y165" s="183"/>
      <c r="Z165" s="183"/>
      <c r="AA165" s="183"/>
      <c r="AB165" s="183"/>
      <c r="AC165" s="183"/>
      <c r="AD165" s="183"/>
      <c r="AE165" s="183"/>
      <c r="AF165" s="183"/>
      <c r="AG165" s="183"/>
      <c r="AH165" s="183"/>
      <c r="AI165" s="183"/>
      <c r="AJ165" s="183"/>
      <c r="AK165" s="183"/>
      <c r="AL165" s="183"/>
      <c r="AM165" s="183"/>
      <c r="AN165" s="183"/>
      <c r="AO165" s="183"/>
      <c r="AP165" s="232"/>
    </row>
    <row r="166" spans="1:105" s="234" customFormat="1" ht="43.5" customHeight="1" x14ac:dyDescent="0.2">
      <c r="A166" s="233"/>
      <c r="B166" s="231"/>
      <c r="C166" s="192"/>
      <c r="D166" s="193" t="s">
        <v>120</v>
      </c>
      <c r="E166" s="194" t="s">
        <v>260</v>
      </c>
      <c r="F166" s="194" t="s">
        <v>261</v>
      </c>
      <c r="G166" s="195" t="s">
        <v>145</v>
      </c>
      <c r="H166" s="196">
        <v>32</v>
      </c>
      <c r="I166" s="197"/>
      <c r="J166" s="197">
        <f>ROUND(I166*H166,2)</f>
        <v>0</v>
      </c>
      <c r="K166" s="198" t="s">
        <v>459</v>
      </c>
      <c r="L166" s="231"/>
      <c r="M166" s="183"/>
      <c r="N166" s="183"/>
      <c r="O166" s="183"/>
      <c r="P166" s="183"/>
      <c r="Q166" s="183"/>
      <c r="R166" s="183"/>
      <c r="S166" s="183"/>
      <c r="T166" s="183"/>
      <c r="U166" s="183"/>
      <c r="V166" s="183"/>
      <c r="W166" s="183"/>
      <c r="X166" s="183"/>
      <c r="Y166" s="183"/>
      <c r="Z166" s="183"/>
      <c r="AA166" s="183"/>
      <c r="AB166" s="183"/>
      <c r="AC166" s="183"/>
      <c r="AD166" s="183"/>
      <c r="AE166" s="183"/>
      <c r="AF166" s="183"/>
      <c r="AG166" s="183"/>
      <c r="AH166" s="183"/>
      <c r="AI166" s="183"/>
      <c r="AJ166" s="183"/>
      <c r="AK166" s="183"/>
      <c r="AL166" s="183"/>
      <c r="AM166" s="183"/>
      <c r="AN166" s="183"/>
      <c r="AO166" s="183"/>
      <c r="AP166" s="232"/>
    </row>
    <row r="167" spans="1:105" s="234" customFormat="1" ht="12" customHeight="1" x14ac:dyDescent="0.2">
      <c r="A167" s="233"/>
      <c r="B167" s="231"/>
      <c r="C167" s="235"/>
      <c r="D167" s="240" t="s">
        <v>122</v>
      </c>
      <c r="E167" s="241"/>
      <c r="F167" s="242" t="s">
        <v>263</v>
      </c>
      <c r="G167" s="241"/>
      <c r="H167" s="241"/>
      <c r="I167" s="235"/>
      <c r="J167" s="235"/>
      <c r="K167" s="236"/>
      <c r="L167" s="231"/>
      <c r="M167" s="183"/>
      <c r="N167" s="183"/>
      <c r="O167" s="183"/>
      <c r="P167" s="183"/>
      <c r="Q167" s="183"/>
      <c r="R167" s="183"/>
      <c r="S167" s="183"/>
      <c r="T167" s="183"/>
      <c r="U167" s="183"/>
      <c r="V167" s="183"/>
      <c r="W167" s="183"/>
      <c r="X167" s="183"/>
      <c r="Y167" s="183"/>
      <c r="Z167" s="183"/>
      <c r="AA167" s="183"/>
      <c r="AB167" s="183"/>
      <c r="AC167" s="183"/>
      <c r="AD167" s="183"/>
      <c r="AE167" s="183"/>
      <c r="AF167" s="183"/>
      <c r="AG167" s="183"/>
      <c r="AH167" s="183"/>
      <c r="AI167" s="183"/>
      <c r="AJ167" s="183"/>
      <c r="AK167" s="183"/>
      <c r="AL167" s="183"/>
      <c r="AM167" s="183"/>
      <c r="AN167" s="183"/>
      <c r="AO167" s="183"/>
      <c r="AP167" s="232"/>
    </row>
    <row r="168" spans="1:105" s="234" customFormat="1" ht="12" customHeight="1" x14ac:dyDescent="0.2">
      <c r="A168" s="233"/>
      <c r="B168" s="231"/>
      <c r="C168" s="235"/>
      <c r="D168" s="239" t="s">
        <v>123</v>
      </c>
      <c r="E168" s="237"/>
      <c r="F168" s="140" t="s">
        <v>603</v>
      </c>
      <c r="G168" s="235"/>
      <c r="H168" s="237"/>
      <c r="I168" s="235"/>
      <c r="J168" s="235"/>
      <c r="K168" s="236"/>
      <c r="L168" s="231"/>
      <c r="M168" s="183"/>
      <c r="N168" s="183"/>
      <c r="O168" s="183"/>
      <c r="P168" s="183"/>
      <c r="Q168" s="183"/>
      <c r="R168" s="183"/>
      <c r="S168" s="183"/>
      <c r="T168" s="183"/>
      <c r="U168" s="183"/>
      <c r="V168" s="183"/>
      <c r="W168" s="183"/>
      <c r="X168" s="183"/>
      <c r="Y168" s="183"/>
      <c r="Z168" s="183"/>
      <c r="AA168" s="183"/>
      <c r="AB168" s="183"/>
      <c r="AC168" s="183"/>
      <c r="AD168" s="183"/>
      <c r="AE168" s="183"/>
      <c r="AF168" s="183"/>
      <c r="AG168" s="183"/>
      <c r="AH168" s="183"/>
      <c r="AI168" s="183"/>
      <c r="AJ168" s="183"/>
      <c r="AK168" s="183"/>
      <c r="AL168" s="183"/>
      <c r="AM168" s="183"/>
      <c r="AN168" s="183"/>
      <c r="AO168" s="183"/>
      <c r="AP168" s="232"/>
    </row>
    <row r="169" spans="1:105" s="234" customFormat="1" ht="12" customHeight="1" x14ac:dyDescent="0.2">
      <c r="A169" s="233"/>
      <c r="B169" s="231"/>
      <c r="C169" s="199"/>
      <c r="D169" s="159" t="s">
        <v>146</v>
      </c>
      <c r="E169" s="160" t="s">
        <v>573</v>
      </c>
      <c r="F169" s="161" t="s">
        <v>602</v>
      </c>
      <c r="G169" s="162" t="s">
        <v>145</v>
      </c>
      <c r="H169" s="163">
        <v>32</v>
      </c>
      <c r="I169" s="164"/>
      <c r="J169" s="164">
        <f>ROUND(I169*H169,2)</f>
        <v>0</v>
      </c>
      <c r="K169" s="198" t="s">
        <v>459</v>
      </c>
      <c r="L169" s="231"/>
      <c r="M169" s="183"/>
      <c r="N169" s="183"/>
      <c r="O169" s="183"/>
      <c r="P169" s="183"/>
      <c r="Q169" s="183"/>
      <c r="R169" s="183"/>
      <c r="S169" s="183"/>
      <c r="T169" s="183"/>
      <c r="U169" s="183"/>
      <c r="V169" s="183"/>
      <c r="W169" s="183"/>
      <c r="X169" s="183"/>
      <c r="Y169" s="183"/>
      <c r="Z169" s="183"/>
      <c r="AA169" s="183"/>
      <c r="AB169" s="183"/>
      <c r="AC169" s="183"/>
      <c r="AD169" s="183"/>
      <c r="AE169" s="183"/>
      <c r="AF169" s="183"/>
      <c r="AG169" s="183"/>
      <c r="AH169" s="183"/>
      <c r="AI169" s="183"/>
      <c r="AJ169" s="183"/>
      <c r="AK169" s="183"/>
      <c r="AL169" s="183"/>
      <c r="AM169" s="183"/>
      <c r="AN169" s="183"/>
      <c r="AO169" s="183"/>
      <c r="AP169" s="232"/>
    </row>
    <row r="170" spans="1:105" s="2" customFormat="1" ht="60" customHeight="1" x14ac:dyDescent="0.2">
      <c r="A170" s="392"/>
      <c r="B170" s="120"/>
      <c r="C170" s="121"/>
      <c r="D170" s="121" t="s">
        <v>120</v>
      </c>
      <c r="E170" s="122" t="s">
        <v>243</v>
      </c>
      <c r="F170" s="123" t="s">
        <v>605</v>
      </c>
      <c r="G170" s="124" t="s">
        <v>329</v>
      </c>
      <c r="H170" s="125">
        <v>106</v>
      </c>
      <c r="I170" s="126"/>
      <c r="J170" s="126">
        <f t="shared" ref="J170" si="8">ROUND(I170*H170,2)</f>
        <v>0</v>
      </c>
      <c r="K170" s="123" t="s">
        <v>125</v>
      </c>
      <c r="L170" s="28"/>
      <c r="M170" s="127" t="s">
        <v>3</v>
      </c>
      <c r="N170" s="174">
        <v>0</v>
      </c>
      <c r="O170" s="174">
        <f t="shared" ref="O170" si="9">N170*H170</f>
        <v>0</v>
      </c>
      <c r="P170" s="174">
        <v>0</v>
      </c>
      <c r="Q170" s="174">
        <f t="shared" ref="Q170" si="10">P170*H170</f>
        <v>0</v>
      </c>
      <c r="R170" s="174">
        <v>0</v>
      </c>
      <c r="S170" s="130">
        <f t="shared" ref="S170" si="11">R170*H170</f>
        <v>0</v>
      </c>
      <c r="T170" s="392"/>
      <c r="U170" s="392"/>
      <c r="V170" s="392"/>
      <c r="W170" s="392"/>
      <c r="X170" s="392"/>
      <c r="Y170" s="392"/>
      <c r="Z170" s="392"/>
      <c r="AA170" s="392"/>
      <c r="AB170" s="392"/>
      <c r="AC170" s="392"/>
      <c r="AD170" s="392"/>
    </row>
    <row r="171" spans="1:105" s="212" customFormat="1" ht="16.5" customHeight="1" x14ac:dyDescent="0.2">
      <c r="A171" s="200"/>
      <c r="B171" s="201"/>
      <c r="C171" s="202" t="s">
        <v>715</v>
      </c>
      <c r="D171" s="202" t="s">
        <v>120</v>
      </c>
      <c r="E171" s="203" t="s">
        <v>716</v>
      </c>
      <c r="F171" s="175" t="s">
        <v>717</v>
      </c>
      <c r="G171" s="204" t="s">
        <v>132</v>
      </c>
      <c r="H171" s="490">
        <v>441.613</v>
      </c>
      <c r="I171" s="206"/>
      <c r="J171" s="206">
        <f>ROUND(I171*H171,2)</f>
        <v>0</v>
      </c>
      <c r="K171" s="491"/>
      <c r="L171" s="207"/>
      <c r="M171" s="208" t="s">
        <v>3</v>
      </c>
      <c r="N171" s="393" t="s">
        <v>35</v>
      </c>
      <c r="O171" s="394">
        <v>0.13200000000000001</v>
      </c>
      <c r="P171" s="394">
        <f>O171*H171</f>
        <v>58.292916000000005</v>
      </c>
      <c r="Q171" s="394">
        <v>0</v>
      </c>
      <c r="R171" s="394">
        <f>Q171*H171</f>
        <v>0</v>
      </c>
      <c r="S171" s="394">
        <v>0</v>
      </c>
      <c r="T171" s="211">
        <f>S171*H171</f>
        <v>0</v>
      </c>
      <c r="U171" s="200"/>
      <c r="V171" s="200"/>
      <c r="W171" s="200"/>
      <c r="X171" s="200"/>
      <c r="Y171" s="200"/>
      <c r="Z171" s="200"/>
      <c r="AA171" s="200"/>
      <c r="AB171" s="200"/>
      <c r="AC171" s="200"/>
      <c r="AD171" s="200"/>
      <c r="AE171" s="200"/>
      <c r="AR171" s="213" t="s">
        <v>121</v>
      </c>
      <c r="AT171" s="213" t="s">
        <v>120</v>
      </c>
      <c r="AU171" s="213" t="s">
        <v>68</v>
      </c>
      <c r="AY171" s="214" t="s">
        <v>119</v>
      </c>
      <c r="BE171" s="215">
        <f>IF(N171="základní",J171,0)</f>
        <v>0</v>
      </c>
      <c r="BF171" s="215">
        <f>IF(N171="snížená",J171,0)</f>
        <v>0</v>
      </c>
      <c r="BG171" s="215">
        <f>IF(N171="zákl. přenesená",J171,0)</f>
        <v>0</v>
      </c>
      <c r="BH171" s="215">
        <f>IF(N171="sníž. přenesená",J171,0)</f>
        <v>0</v>
      </c>
      <c r="BI171" s="215">
        <f>IF(N171="nulová",J171,0)</f>
        <v>0</v>
      </c>
      <c r="BJ171" s="214" t="s">
        <v>68</v>
      </c>
      <c r="BK171" s="215">
        <f>ROUND(I171*H171,2)</f>
        <v>0</v>
      </c>
      <c r="BL171" s="214" t="s">
        <v>121</v>
      </c>
      <c r="BM171" s="213" t="s">
        <v>718</v>
      </c>
    </row>
    <row r="172" spans="1:105" s="415" customFormat="1" ht="25.9" customHeight="1" x14ac:dyDescent="0.2">
      <c r="B172" s="416"/>
      <c r="D172" s="417" t="s">
        <v>63</v>
      </c>
      <c r="E172" s="217" t="s">
        <v>340</v>
      </c>
      <c r="F172" s="217" t="s">
        <v>617</v>
      </c>
      <c r="J172" s="418">
        <f>SUM(J173:J184)</f>
        <v>0</v>
      </c>
      <c r="L172" s="416"/>
      <c r="M172" s="419"/>
      <c r="N172" s="420"/>
      <c r="O172" s="421">
        <f>SUM(O176:O182)</f>
        <v>3.1500000000000004</v>
      </c>
      <c r="P172" s="420"/>
      <c r="Q172" s="421">
        <f>SUM(Q176:Q182)</f>
        <v>6.3E-2</v>
      </c>
      <c r="R172" s="420"/>
      <c r="S172" s="422">
        <f>SUM(S176:S182)</f>
        <v>0</v>
      </c>
    </row>
    <row r="173" spans="1:105" s="189" customFormat="1" ht="24.2" customHeight="1" x14ac:dyDescent="0.2">
      <c r="A173" s="176"/>
      <c r="B173" s="190"/>
      <c r="C173" s="192"/>
      <c r="D173" s="193" t="s">
        <v>120</v>
      </c>
      <c r="E173" s="194" t="s">
        <v>607</v>
      </c>
      <c r="F173" s="194" t="s">
        <v>606</v>
      </c>
      <c r="G173" s="243" t="s">
        <v>159</v>
      </c>
      <c r="H173" s="196">
        <v>1</v>
      </c>
      <c r="I173" s="197"/>
      <c r="J173" s="197">
        <f>ROUND(I173*H173,2)</f>
        <v>0</v>
      </c>
      <c r="K173" s="198" t="s">
        <v>459</v>
      </c>
      <c r="L173" s="177"/>
      <c r="M173" s="178"/>
      <c r="N173" s="180">
        <v>0.05</v>
      </c>
      <c r="O173" s="180">
        <f>N173*H173</f>
        <v>0.05</v>
      </c>
      <c r="P173" s="180">
        <v>0</v>
      </c>
      <c r="Q173" s="180">
        <f>P173*H173</f>
        <v>0</v>
      </c>
      <c r="R173" s="180">
        <v>0</v>
      </c>
      <c r="S173" s="181">
        <f>R173*H173</f>
        <v>0</v>
      </c>
      <c r="T173" s="182"/>
      <c r="U173" s="183"/>
      <c r="V173" s="183"/>
      <c r="W173" s="183"/>
      <c r="X173" s="183"/>
      <c r="Y173" s="183"/>
      <c r="Z173" s="183"/>
      <c r="AA173" s="183"/>
      <c r="AB173" s="183"/>
      <c r="AC173" s="183"/>
      <c r="AD173" s="183"/>
      <c r="AE173" s="184"/>
      <c r="AF173" s="184"/>
      <c r="AG173" s="184"/>
      <c r="AH173" s="184"/>
      <c r="AI173" s="184"/>
      <c r="AJ173" s="184"/>
      <c r="AK173" s="184"/>
      <c r="AL173" s="184"/>
      <c r="AM173" s="184"/>
      <c r="AN173" s="184"/>
      <c r="AO173" s="184"/>
      <c r="AP173" s="184"/>
      <c r="AQ173" s="184"/>
      <c r="AR173" s="184"/>
      <c r="AS173" s="184"/>
      <c r="AT173" s="184"/>
      <c r="AU173" s="184"/>
      <c r="AV173" s="184"/>
      <c r="AW173" s="184"/>
      <c r="AX173" s="184"/>
      <c r="AY173" s="184"/>
      <c r="AZ173" s="184"/>
      <c r="BA173" s="184"/>
      <c r="BB173" s="184"/>
      <c r="BC173" s="184"/>
      <c r="BD173" s="184"/>
      <c r="BE173" s="184"/>
      <c r="BF173" s="184"/>
      <c r="BG173" s="184"/>
      <c r="BH173" s="184"/>
      <c r="BI173" s="184"/>
      <c r="BJ173" s="184"/>
      <c r="BK173" s="184"/>
      <c r="BL173" s="184"/>
      <c r="BM173" s="184"/>
      <c r="BN173" s="184"/>
      <c r="BO173" s="184"/>
      <c r="BP173" s="184"/>
      <c r="BQ173" s="184"/>
      <c r="BR173" s="184"/>
      <c r="BS173" s="184"/>
      <c r="BT173" s="184"/>
      <c r="BU173" s="184"/>
      <c r="BV173" s="184"/>
      <c r="BW173" s="184"/>
      <c r="BX173" s="184"/>
      <c r="BY173" s="184"/>
      <c r="BZ173" s="184"/>
      <c r="CA173" s="184"/>
      <c r="CB173" s="184"/>
      <c r="CC173" s="184"/>
      <c r="CD173" s="184"/>
      <c r="CE173" s="184"/>
      <c r="CF173" s="184"/>
      <c r="CG173" s="184"/>
      <c r="CH173" s="184"/>
      <c r="CI173" s="184"/>
      <c r="CJ173" s="184"/>
      <c r="CK173" s="184"/>
      <c r="CL173" s="184"/>
      <c r="CM173" s="184"/>
      <c r="CN173" s="184"/>
      <c r="CO173" s="184"/>
      <c r="CP173" s="184"/>
      <c r="CQ173" s="184"/>
      <c r="CR173" s="184"/>
      <c r="CS173" s="184"/>
      <c r="CT173" s="184"/>
      <c r="CU173" s="184"/>
      <c r="CV173" s="184"/>
      <c r="CW173" s="184"/>
      <c r="CX173" s="184"/>
      <c r="CY173" s="184"/>
      <c r="CZ173" s="184"/>
      <c r="DA173" s="188"/>
    </row>
    <row r="174" spans="1:105" s="11" customFormat="1" x14ac:dyDescent="0.2">
      <c r="B174" s="137"/>
      <c r="D174" s="138" t="s">
        <v>123</v>
      </c>
      <c r="E174" s="139" t="s">
        <v>3</v>
      </c>
      <c r="F174" s="140" t="s">
        <v>608</v>
      </c>
      <c r="H174" s="139" t="s">
        <v>3</v>
      </c>
      <c r="L174" s="137"/>
      <c r="M174" s="141"/>
      <c r="N174" s="142"/>
      <c r="O174" s="142"/>
      <c r="P174" s="142"/>
      <c r="Q174" s="142"/>
      <c r="R174" s="142"/>
      <c r="S174" s="143"/>
    </row>
    <row r="175" spans="1:105" s="189" customFormat="1" ht="24.2" customHeight="1" x14ac:dyDescent="0.2">
      <c r="A175" s="176"/>
      <c r="B175" s="190"/>
      <c r="C175" s="192"/>
      <c r="D175" s="193" t="s">
        <v>120</v>
      </c>
      <c r="E175" s="194" t="s">
        <v>609</v>
      </c>
      <c r="F175" s="194" t="s">
        <v>618</v>
      </c>
      <c r="G175" s="243" t="s">
        <v>159</v>
      </c>
      <c r="H175" s="196">
        <v>1</v>
      </c>
      <c r="I175" s="197"/>
      <c r="J175" s="197">
        <f>ROUND(I175*H175,2)</f>
        <v>0</v>
      </c>
      <c r="K175" s="198" t="s">
        <v>459</v>
      </c>
      <c r="L175" s="177"/>
      <c r="M175" s="178"/>
      <c r="N175" s="180">
        <v>0.05</v>
      </c>
      <c r="O175" s="180">
        <f>N175*H175</f>
        <v>0.05</v>
      </c>
      <c r="P175" s="180">
        <v>0</v>
      </c>
      <c r="Q175" s="180">
        <f>P175*H175</f>
        <v>0</v>
      </c>
      <c r="R175" s="180">
        <v>0</v>
      </c>
      <c r="S175" s="181">
        <f>R175*H175</f>
        <v>0</v>
      </c>
      <c r="T175" s="182"/>
      <c r="U175" s="183"/>
      <c r="V175" s="183"/>
      <c r="W175" s="183"/>
      <c r="X175" s="183"/>
      <c r="Y175" s="183"/>
      <c r="Z175" s="183"/>
      <c r="AA175" s="183"/>
      <c r="AB175" s="183"/>
      <c r="AC175" s="183"/>
      <c r="AD175" s="183"/>
      <c r="AE175" s="184"/>
      <c r="AF175" s="184"/>
      <c r="AG175" s="184"/>
      <c r="AH175" s="184"/>
      <c r="AI175" s="184"/>
      <c r="AJ175" s="184"/>
      <c r="AK175" s="184"/>
      <c r="AL175" s="184"/>
      <c r="AM175" s="184"/>
      <c r="AN175" s="184"/>
      <c r="AO175" s="184"/>
      <c r="AP175" s="184"/>
      <c r="AQ175" s="184"/>
      <c r="AR175" s="184"/>
      <c r="AS175" s="184"/>
      <c r="AT175" s="184"/>
      <c r="AU175" s="184"/>
      <c r="AV175" s="184"/>
      <c r="AW175" s="184"/>
      <c r="AX175" s="184"/>
      <c r="AY175" s="184"/>
      <c r="AZ175" s="184"/>
      <c r="BA175" s="184"/>
      <c r="BB175" s="184"/>
      <c r="BC175" s="184"/>
      <c r="BD175" s="184"/>
      <c r="BE175" s="184"/>
      <c r="BF175" s="184"/>
      <c r="BG175" s="184"/>
      <c r="BH175" s="184"/>
      <c r="BI175" s="184"/>
      <c r="BJ175" s="184"/>
      <c r="BK175" s="184"/>
      <c r="BL175" s="184"/>
      <c r="BM175" s="184"/>
      <c r="BN175" s="184"/>
      <c r="BO175" s="184"/>
      <c r="BP175" s="184"/>
      <c r="BQ175" s="184"/>
      <c r="BR175" s="184"/>
      <c r="BS175" s="184"/>
      <c r="BT175" s="184"/>
      <c r="BU175" s="184"/>
      <c r="BV175" s="184"/>
      <c r="BW175" s="184"/>
      <c r="BX175" s="184"/>
      <c r="BY175" s="184"/>
      <c r="BZ175" s="184"/>
      <c r="CA175" s="184"/>
      <c r="CB175" s="184"/>
      <c r="CC175" s="184"/>
      <c r="CD175" s="184"/>
      <c r="CE175" s="184"/>
      <c r="CF175" s="184"/>
      <c r="CG175" s="184"/>
      <c r="CH175" s="184"/>
      <c r="CI175" s="184"/>
      <c r="CJ175" s="184"/>
      <c r="CK175" s="184"/>
      <c r="CL175" s="184"/>
      <c r="CM175" s="184"/>
      <c r="CN175" s="184"/>
      <c r="CO175" s="184"/>
      <c r="CP175" s="184"/>
      <c r="CQ175" s="184"/>
      <c r="CR175" s="184"/>
      <c r="CS175" s="184"/>
      <c r="CT175" s="184"/>
      <c r="CU175" s="184"/>
      <c r="CV175" s="184"/>
      <c r="CW175" s="184"/>
      <c r="CX175" s="184"/>
      <c r="CY175" s="184"/>
      <c r="CZ175" s="184"/>
      <c r="DA175" s="188"/>
    </row>
    <row r="176" spans="1:105" s="11" customFormat="1" x14ac:dyDescent="0.2">
      <c r="B176" s="137"/>
      <c r="D176" s="138" t="s">
        <v>123</v>
      </c>
      <c r="E176" s="139" t="s">
        <v>3</v>
      </c>
      <c r="F176" s="140" t="s">
        <v>610</v>
      </c>
      <c r="H176" s="139" t="s">
        <v>3</v>
      </c>
      <c r="L176" s="137"/>
      <c r="M176" s="141"/>
      <c r="N176" s="142"/>
      <c r="O176" s="142"/>
      <c r="P176" s="142"/>
      <c r="Q176" s="142"/>
      <c r="R176" s="142"/>
      <c r="S176" s="143"/>
    </row>
    <row r="177" spans="1:105" s="2" customFormat="1" ht="72" customHeight="1" x14ac:dyDescent="0.2">
      <c r="A177" s="392"/>
      <c r="B177" s="120"/>
      <c r="C177" s="121"/>
      <c r="D177" s="121" t="s">
        <v>120</v>
      </c>
      <c r="E177" s="122" t="s">
        <v>611</v>
      </c>
      <c r="F177" s="123" t="s">
        <v>614</v>
      </c>
      <c r="G177" s="124" t="s">
        <v>264</v>
      </c>
      <c r="H177" s="125">
        <v>1</v>
      </c>
      <c r="I177" s="126"/>
      <c r="J177" s="126">
        <f t="shared" ref="J177" si="12">ROUND(I177*H177,2)</f>
        <v>0</v>
      </c>
      <c r="K177" s="123" t="s">
        <v>125</v>
      </c>
      <c r="L177" s="28"/>
      <c r="M177" s="127" t="s">
        <v>3</v>
      </c>
      <c r="N177" s="174">
        <v>0</v>
      </c>
      <c r="O177" s="174">
        <f t="shared" ref="O177" si="13">N177*H177</f>
        <v>0</v>
      </c>
      <c r="P177" s="174">
        <v>0</v>
      </c>
      <c r="Q177" s="174">
        <f t="shared" ref="Q177" si="14">P177*H177</f>
        <v>0</v>
      </c>
      <c r="R177" s="174">
        <v>0</v>
      </c>
      <c r="S177" s="130">
        <f t="shared" ref="S177" si="15">R177*H177</f>
        <v>0</v>
      </c>
      <c r="T177" s="392"/>
      <c r="U177" s="392"/>
      <c r="V177" s="392"/>
      <c r="W177" s="392"/>
      <c r="X177" s="392"/>
      <c r="Y177" s="392"/>
      <c r="Z177" s="392"/>
      <c r="AA177" s="392"/>
      <c r="AB177" s="392"/>
      <c r="AC177" s="392"/>
      <c r="AD177" s="392"/>
    </row>
    <row r="178" spans="1:105" s="2" customFormat="1" ht="63.75" customHeight="1" x14ac:dyDescent="0.2">
      <c r="A178" s="392"/>
      <c r="B178" s="120"/>
      <c r="C178" s="121"/>
      <c r="D178" s="121" t="s">
        <v>120</v>
      </c>
      <c r="E178" s="122" t="s">
        <v>612</v>
      </c>
      <c r="F178" s="123" t="s">
        <v>615</v>
      </c>
      <c r="G178" s="124" t="s">
        <v>264</v>
      </c>
      <c r="H178" s="125">
        <v>1</v>
      </c>
      <c r="I178" s="126"/>
      <c r="J178" s="126">
        <f t="shared" ref="J178" si="16">ROUND(I178*H178,2)</f>
        <v>0</v>
      </c>
      <c r="K178" s="123" t="s">
        <v>125</v>
      </c>
      <c r="L178" s="28"/>
      <c r="M178" s="127" t="s">
        <v>3</v>
      </c>
      <c r="N178" s="174">
        <v>0</v>
      </c>
      <c r="O178" s="174">
        <f t="shared" ref="O178" si="17">N178*H178</f>
        <v>0</v>
      </c>
      <c r="P178" s="174">
        <v>0</v>
      </c>
      <c r="Q178" s="174">
        <f t="shared" ref="Q178" si="18">P178*H178</f>
        <v>0</v>
      </c>
      <c r="R178" s="174">
        <v>0</v>
      </c>
      <c r="S178" s="130">
        <f t="shared" ref="S178" si="19">R178*H178</f>
        <v>0</v>
      </c>
      <c r="T178" s="392"/>
      <c r="U178" s="392"/>
      <c r="V178" s="392"/>
      <c r="W178" s="392"/>
      <c r="X178" s="392"/>
      <c r="Y178" s="392"/>
      <c r="Z178" s="392"/>
      <c r="AA178" s="392"/>
      <c r="AB178" s="392"/>
      <c r="AC178" s="392"/>
      <c r="AD178" s="392"/>
    </row>
    <row r="179" spans="1:105" s="2" customFormat="1" ht="48.75" customHeight="1" x14ac:dyDescent="0.2">
      <c r="A179" s="392"/>
      <c r="B179" s="120"/>
      <c r="C179" s="121"/>
      <c r="D179" s="121" t="s">
        <v>120</v>
      </c>
      <c r="E179" s="122" t="s">
        <v>613</v>
      </c>
      <c r="F179" s="123" t="s">
        <v>616</v>
      </c>
      <c r="G179" s="124" t="s">
        <v>264</v>
      </c>
      <c r="H179" s="125">
        <v>1</v>
      </c>
      <c r="I179" s="126"/>
      <c r="J179" s="126">
        <f t="shared" ref="J179" si="20">ROUND(I179*H179,2)</f>
        <v>0</v>
      </c>
      <c r="K179" s="123" t="s">
        <v>125</v>
      </c>
      <c r="L179" s="28"/>
      <c r="M179" s="127" t="s">
        <v>3</v>
      </c>
      <c r="N179" s="174">
        <v>0</v>
      </c>
      <c r="O179" s="174">
        <f t="shared" ref="O179" si="21">N179*H179</f>
        <v>0</v>
      </c>
      <c r="P179" s="174">
        <v>0</v>
      </c>
      <c r="Q179" s="174">
        <f t="shared" ref="Q179" si="22">P179*H179</f>
        <v>0</v>
      </c>
      <c r="R179" s="174">
        <v>0</v>
      </c>
      <c r="S179" s="130">
        <f t="shared" ref="S179" si="23">R179*H179</f>
        <v>0</v>
      </c>
      <c r="T179" s="392"/>
      <c r="U179" s="392"/>
      <c r="V179" s="392"/>
      <c r="W179" s="392"/>
      <c r="X179" s="392"/>
      <c r="Y179" s="392"/>
      <c r="Z179" s="392"/>
      <c r="AA179" s="392"/>
      <c r="AB179" s="392"/>
      <c r="AC179" s="392"/>
      <c r="AD179" s="392"/>
    </row>
    <row r="180" spans="1:105" s="2" customFormat="1" ht="18.75" customHeight="1" x14ac:dyDescent="0.2">
      <c r="A180" s="392"/>
      <c r="B180" s="28"/>
      <c r="C180" s="392"/>
      <c r="D180" s="138" t="s">
        <v>129</v>
      </c>
      <c r="E180" s="392"/>
      <c r="F180" s="158" t="s">
        <v>297</v>
      </c>
      <c r="G180" s="392"/>
      <c r="H180" s="392"/>
      <c r="I180" s="392"/>
      <c r="J180" s="392"/>
      <c r="K180" s="392"/>
      <c r="L180" s="28"/>
      <c r="M180" s="135"/>
      <c r="N180" s="171"/>
      <c r="O180" s="171"/>
      <c r="P180" s="171"/>
      <c r="Q180" s="171"/>
      <c r="R180" s="171"/>
      <c r="S180" s="49"/>
      <c r="T180" s="392"/>
      <c r="U180" s="392"/>
      <c r="V180" s="392"/>
      <c r="W180" s="392"/>
      <c r="X180" s="392"/>
      <c r="Y180" s="392"/>
      <c r="Z180" s="392"/>
      <c r="AA180" s="392"/>
      <c r="AB180" s="392"/>
      <c r="AC180" s="392"/>
      <c r="AD180" s="392"/>
    </row>
    <row r="181" spans="1:105" s="189" customFormat="1" ht="24.2" customHeight="1" x14ac:dyDescent="0.2">
      <c r="A181" s="176"/>
      <c r="B181" s="190"/>
      <c r="C181" s="192"/>
      <c r="D181" s="193" t="s">
        <v>120</v>
      </c>
      <c r="E181" s="255" t="s">
        <v>243</v>
      </c>
      <c r="F181" s="194" t="s">
        <v>655</v>
      </c>
      <c r="G181" s="191" t="s">
        <v>145</v>
      </c>
      <c r="H181" s="196">
        <v>63</v>
      </c>
      <c r="I181" s="197"/>
      <c r="J181" s="197">
        <f>ROUND(I181*H181,2)</f>
        <v>0</v>
      </c>
      <c r="K181" s="198" t="s">
        <v>459</v>
      </c>
      <c r="L181" s="177"/>
      <c r="M181" s="178"/>
      <c r="N181" s="180">
        <v>0.05</v>
      </c>
      <c r="O181" s="180">
        <f>N181*H181</f>
        <v>3.1500000000000004</v>
      </c>
      <c r="P181" s="180">
        <v>0</v>
      </c>
      <c r="Q181" s="180">
        <f>P181*H181</f>
        <v>0</v>
      </c>
      <c r="R181" s="180">
        <v>0</v>
      </c>
      <c r="S181" s="181">
        <f>R181*H181</f>
        <v>0</v>
      </c>
      <c r="T181" s="182"/>
      <c r="U181" s="183"/>
      <c r="V181" s="183"/>
      <c r="W181" s="183"/>
      <c r="X181" s="183"/>
      <c r="Y181" s="183"/>
      <c r="Z181" s="183"/>
      <c r="AA181" s="183"/>
      <c r="AB181" s="183"/>
      <c r="AC181" s="183"/>
      <c r="AD181" s="183"/>
      <c r="AE181" s="184"/>
      <c r="AF181" s="184"/>
      <c r="AG181" s="184"/>
      <c r="AH181" s="184"/>
      <c r="AI181" s="184"/>
      <c r="AJ181" s="184"/>
      <c r="AK181" s="184"/>
      <c r="AL181" s="184"/>
      <c r="AM181" s="184"/>
      <c r="AN181" s="184"/>
      <c r="AO181" s="184"/>
      <c r="AP181" s="184"/>
      <c r="AQ181" s="184"/>
      <c r="AR181" s="184"/>
      <c r="AS181" s="184"/>
      <c r="AT181" s="184"/>
      <c r="AU181" s="184"/>
      <c r="AV181" s="184"/>
      <c r="AW181" s="184"/>
      <c r="AX181" s="184"/>
      <c r="AY181" s="184"/>
      <c r="AZ181" s="184"/>
      <c r="BA181" s="184"/>
      <c r="BB181" s="184"/>
      <c r="BC181" s="184"/>
      <c r="BD181" s="184"/>
      <c r="BE181" s="184"/>
      <c r="BF181" s="184"/>
      <c r="BG181" s="184"/>
      <c r="BH181" s="184"/>
      <c r="BI181" s="184"/>
      <c r="BJ181" s="184"/>
      <c r="BK181" s="184"/>
      <c r="BL181" s="184"/>
      <c r="BM181" s="184"/>
      <c r="BN181" s="184"/>
      <c r="BO181" s="184"/>
      <c r="BP181" s="184"/>
      <c r="BQ181" s="184"/>
      <c r="BR181" s="184"/>
      <c r="BS181" s="184"/>
      <c r="BT181" s="184"/>
      <c r="BU181" s="184"/>
      <c r="BV181" s="184"/>
      <c r="BW181" s="184"/>
      <c r="BX181" s="184"/>
      <c r="BY181" s="184"/>
      <c r="BZ181" s="184"/>
      <c r="CA181" s="184"/>
      <c r="CB181" s="184"/>
      <c r="CC181" s="184"/>
      <c r="CD181" s="184"/>
      <c r="CE181" s="184"/>
      <c r="CF181" s="184"/>
      <c r="CG181" s="184"/>
      <c r="CH181" s="184"/>
      <c r="CI181" s="184"/>
      <c r="CJ181" s="184"/>
      <c r="CK181" s="184"/>
      <c r="CL181" s="184"/>
      <c r="CM181" s="184"/>
      <c r="CN181" s="184"/>
      <c r="CO181" s="184"/>
      <c r="CP181" s="184"/>
      <c r="CQ181" s="184"/>
      <c r="CR181" s="184"/>
      <c r="CS181" s="184"/>
      <c r="CT181" s="184"/>
      <c r="CU181" s="184"/>
      <c r="CV181" s="184"/>
      <c r="CW181" s="184"/>
      <c r="CX181" s="184"/>
      <c r="CY181" s="184"/>
      <c r="CZ181" s="184"/>
      <c r="DA181" s="188"/>
    </row>
    <row r="182" spans="1:105" s="2" customFormat="1" ht="27" customHeight="1" x14ac:dyDescent="0.2">
      <c r="A182" s="392"/>
      <c r="B182" s="120"/>
      <c r="C182" s="159"/>
      <c r="D182" s="159" t="s">
        <v>146</v>
      </c>
      <c r="E182" s="441" t="s">
        <v>243</v>
      </c>
      <c r="F182" s="161" t="s">
        <v>656</v>
      </c>
      <c r="G182" s="162" t="s">
        <v>329</v>
      </c>
      <c r="H182" s="163">
        <v>63</v>
      </c>
      <c r="I182" s="164"/>
      <c r="J182" s="164">
        <f>ROUND(I182*H182,2)</f>
        <v>0</v>
      </c>
      <c r="K182" s="440" t="s">
        <v>125</v>
      </c>
      <c r="L182" s="165"/>
      <c r="M182" s="166" t="s">
        <v>3</v>
      </c>
      <c r="N182" s="129">
        <v>0</v>
      </c>
      <c r="O182" s="129">
        <f>N182*H182</f>
        <v>0</v>
      </c>
      <c r="P182" s="129">
        <v>1E-3</v>
      </c>
      <c r="Q182" s="129">
        <f>P182*H182</f>
        <v>6.3E-2</v>
      </c>
      <c r="R182" s="129">
        <v>0</v>
      </c>
      <c r="S182" s="130">
        <f>R182*H182</f>
        <v>0</v>
      </c>
      <c r="T182" s="392"/>
      <c r="U182" s="392"/>
      <c r="V182" s="392"/>
      <c r="W182" s="392"/>
      <c r="X182" s="392"/>
      <c r="Y182" s="392"/>
      <c r="Z182" s="392"/>
      <c r="AA182" s="392"/>
      <c r="AB182" s="392"/>
      <c r="AC182" s="392"/>
      <c r="AD182" s="392"/>
    </row>
    <row r="183" spans="1:105" s="189" customFormat="1" ht="24.2" customHeight="1" x14ac:dyDescent="0.2">
      <c r="A183" s="176"/>
      <c r="B183" s="190"/>
      <c r="C183" s="192"/>
      <c r="D183" s="193" t="s">
        <v>120</v>
      </c>
      <c r="E183" s="255" t="s">
        <v>243</v>
      </c>
      <c r="F183" s="194" t="s">
        <v>657</v>
      </c>
      <c r="G183" s="191" t="s">
        <v>145</v>
      </c>
      <c r="H183" s="196">
        <v>1</v>
      </c>
      <c r="I183" s="197"/>
      <c r="J183" s="197">
        <f>ROUND(I183*H183,2)</f>
        <v>0</v>
      </c>
      <c r="K183" s="257" t="s">
        <v>125</v>
      </c>
      <c r="L183" s="177"/>
      <c r="M183" s="178"/>
      <c r="N183" s="180">
        <v>0.05</v>
      </c>
      <c r="O183" s="180">
        <f>N183*H183</f>
        <v>0.05</v>
      </c>
      <c r="P183" s="180">
        <v>0</v>
      </c>
      <c r="Q183" s="180">
        <f>P183*H183</f>
        <v>0</v>
      </c>
      <c r="R183" s="180">
        <v>0</v>
      </c>
      <c r="S183" s="181">
        <f>R183*H183</f>
        <v>0</v>
      </c>
      <c r="T183" s="182"/>
      <c r="U183" s="183"/>
      <c r="V183" s="183"/>
      <c r="W183" s="183"/>
      <c r="X183" s="183"/>
      <c r="Y183" s="183"/>
      <c r="Z183" s="183"/>
      <c r="AA183" s="183"/>
      <c r="AB183" s="183"/>
      <c r="AC183" s="183"/>
      <c r="AD183" s="183"/>
      <c r="AE183" s="184"/>
      <c r="AF183" s="184"/>
      <c r="AG183" s="184"/>
      <c r="AH183" s="184"/>
      <c r="AI183" s="184"/>
      <c r="AJ183" s="184"/>
      <c r="AK183" s="184"/>
      <c r="AL183" s="184"/>
      <c r="AM183" s="184"/>
      <c r="AN183" s="184"/>
      <c r="AO183" s="184"/>
      <c r="AP183" s="184"/>
      <c r="AQ183" s="184"/>
      <c r="AR183" s="184"/>
      <c r="AS183" s="184"/>
      <c r="AT183" s="184"/>
      <c r="AU183" s="184"/>
      <c r="AV183" s="184"/>
      <c r="AW183" s="184"/>
      <c r="AX183" s="184"/>
      <c r="AY183" s="184"/>
      <c r="AZ183" s="184"/>
      <c r="BA183" s="184"/>
      <c r="BB183" s="184"/>
      <c r="BC183" s="184"/>
      <c r="BD183" s="184"/>
      <c r="BE183" s="184"/>
      <c r="BF183" s="184"/>
      <c r="BG183" s="184"/>
      <c r="BH183" s="184"/>
      <c r="BI183" s="184"/>
      <c r="BJ183" s="184"/>
      <c r="BK183" s="184"/>
      <c r="BL183" s="184"/>
      <c r="BM183" s="184"/>
      <c r="BN183" s="184"/>
      <c r="BO183" s="184"/>
      <c r="BP183" s="184"/>
      <c r="BQ183" s="184"/>
      <c r="BR183" s="184"/>
      <c r="BS183" s="184"/>
      <c r="BT183" s="184"/>
      <c r="BU183" s="184"/>
      <c r="BV183" s="184"/>
      <c r="BW183" s="184"/>
      <c r="BX183" s="184"/>
      <c r="BY183" s="184"/>
      <c r="BZ183" s="184"/>
      <c r="CA183" s="184"/>
      <c r="CB183" s="184"/>
      <c r="CC183" s="184"/>
      <c r="CD183" s="184"/>
      <c r="CE183" s="184"/>
      <c r="CF183" s="184"/>
      <c r="CG183" s="184"/>
      <c r="CH183" s="184"/>
      <c r="CI183" s="184"/>
      <c r="CJ183" s="184"/>
      <c r="CK183" s="184"/>
      <c r="CL183" s="184"/>
      <c r="CM183" s="184"/>
      <c r="CN183" s="184"/>
      <c r="CO183" s="184"/>
      <c r="CP183" s="184"/>
      <c r="CQ183" s="184"/>
      <c r="CR183" s="184"/>
      <c r="CS183" s="184"/>
      <c r="CT183" s="184"/>
      <c r="CU183" s="184"/>
      <c r="CV183" s="184"/>
      <c r="CW183" s="184"/>
      <c r="CX183" s="184"/>
      <c r="CY183" s="184"/>
      <c r="CZ183" s="184"/>
      <c r="DA183" s="188"/>
    </row>
    <row r="184" spans="1:105" s="212" customFormat="1" ht="24.2" customHeight="1" x14ac:dyDescent="0.2">
      <c r="A184" s="200"/>
      <c r="B184" s="201"/>
      <c r="C184" s="202" t="s">
        <v>719</v>
      </c>
      <c r="D184" s="202" t="s">
        <v>120</v>
      </c>
      <c r="E184" s="203" t="s">
        <v>693</v>
      </c>
      <c r="F184" s="175" t="s">
        <v>694</v>
      </c>
      <c r="G184" s="204" t="s">
        <v>132</v>
      </c>
      <c r="H184" s="490">
        <v>6.7750000000000004</v>
      </c>
      <c r="I184" s="206"/>
      <c r="J184" s="206">
        <f>ROUND(I184*H184,2)</f>
        <v>0</v>
      </c>
      <c r="K184" s="198" t="s">
        <v>459</v>
      </c>
      <c r="L184" s="207"/>
      <c r="M184" s="495" t="s">
        <v>3</v>
      </c>
      <c r="N184" s="496" t="s">
        <v>35</v>
      </c>
      <c r="O184" s="497">
        <v>1.27</v>
      </c>
      <c r="P184" s="497">
        <f>O184*H184</f>
        <v>8.6042500000000004</v>
      </c>
      <c r="Q184" s="497">
        <v>0</v>
      </c>
      <c r="R184" s="497">
        <f>Q184*H184</f>
        <v>0</v>
      </c>
      <c r="S184" s="497">
        <v>0</v>
      </c>
      <c r="T184" s="498">
        <f>S184*H184</f>
        <v>0</v>
      </c>
      <c r="U184" s="200"/>
      <c r="V184" s="200"/>
      <c r="W184" s="200"/>
      <c r="X184" s="200"/>
      <c r="Y184" s="200"/>
      <c r="Z184" s="200"/>
      <c r="AA184" s="200"/>
      <c r="AB184" s="200"/>
      <c r="AC184" s="200"/>
      <c r="AD184" s="200"/>
      <c r="AE184" s="200"/>
      <c r="AR184" s="213" t="s">
        <v>121</v>
      </c>
      <c r="AT184" s="213" t="s">
        <v>120</v>
      </c>
      <c r="AU184" s="213" t="s">
        <v>68</v>
      </c>
      <c r="AY184" s="214" t="s">
        <v>119</v>
      </c>
      <c r="BE184" s="215">
        <f>IF(N184="základní",J184,0)</f>
        <v>0</v>
      </c>
      <c r="BF184" s="215">
        <f>IF(N184="snížená",J184,0)</f>
        <v>0</v>
      </c>
      <c r="BG184" s="215">
        <f>IF(N184="zákl. přenesená",J184,0)</f>
        <v>0</v>
      </c>
      <c r="BH184" s="215">
        <f>IF(N184="sníž. přenesená",J184,0)</f>
        <v>0</v>
      </c>
      <c r="BI184" s="215">
        <f>IF(N184="nulová",J184,0)</f>
        <v>0</v>
      </c>
      <c r="BJ184" s="214" t="s">
        <v>68</v>
      </c>
      <c r="BK184" s="215">
        <f>ROUND(I184*H184,2)</f>
        <v>0</v>
      </c>
      <c r="BL184" s="214" t="s">
        <v>121</v>
      </c>
      <c r="BM184" s="213" t="s">
        <v>720</v>
      </c>
    </row>
    <row r="185" spans="1:105" s="2" customFormat="1" ht="6.95" customHeight="1" x14ac:dyDescent="0.2">
      <c r="A185" s="253"/>
      <c r="B185" s="37"/>
      <c r="C185" s="38"/>
      <c r="D185" s="38"/>
      <c r="E185" s="38"/>
      <c r="F185" s="38"/>
      <c r="G185" s="38"/>
      <c r="H185" s="38"/>
      <c r="I185" s="38"/>
      <c r="J185" s="38"/>
      <c r="K185" s="38"/>
      <c r="L185" s="28"/>
      <c r="M185" s="253"/>
      <c r="N185" s="253"/>
      <c r="O185" s="253"/>
      <c r="P185" s="253"/>
      <c r="Q185" s="253"/>
      <c r="R185" s="253"/>
      <c r="S185" s="253"/>
      <c r="T185" s="253"/>
      <c r="U185" s="253"/>
      <c r="V185" s="253"/>
      <c r="W185" s="253"/>
      <c r="X185" s="253"/>
      <c r="Y185" s="253"/>
      <c r="Z185" s="253"/>
      <c r="AA185" s="253"/>
      <c r="AB185" s="253"/>
      <c r="AC185" s="253"/>
      <c r="AD185" s="253"/>
    </row>
    <row r="188" spans="1:105" x14ac:dyDescent="0.2">
      <c r="F188" s="439"/>
    </row>
  </sheetData>
  <sheetProtection algorithmName="SHA-512" hashValue="csTxSIfC4u0C7mF3pKvdaq07+cech94m/h6QqG1Ri0y2PqDY8xAiMZUaoAUiJRTwigzH4Uj93/rgvtfZzOby0g==" saltValue="OlWbu0j15SYCSy9O6M0P/w==" spinCount="100000" sheet="1" objects="1" scenarios="1"/>
  <protectedRanges>
    <protectedRange sqref="I84:I184" name="Oblast1"/>
  </protectedRanges>
  <autoFilter ref="C81:K182"/>
  <mergeCells count="9">
    <mergeCell ref="E50:H50"/>
    <mergeCell ref="E72:H72"/>
    <mergeCell ref="E74:H74"/>
    <mergeCell ref="L2:U2"/>
    <mergeCell ref="E7:H7"/>
    <mergeCell ref="E9:H9"/>
    <mergeCell ref="E18:H18"/>
    <mergeCell ref="E27:H27"/>
    <mergeCell ref="E48:H48"/>
  </mergeCells>
  <hyperlinks>
    <hyperlink ref="F108" r:id="rId1"/>
    <hyperlink ref="F137" r:id="rId2"/>
    <hyperlink ref="F167" r:id="rId3"/>
  </hyperlinks>
  <pageMargins left="0.39374999999999999" right="0.39374999999999999" top="0.39374999999999999" bottom="0.39374999999999999" header="0" footer="0"/>
  <pageSetup paperSize="9" scale="84" fitToHeight="100" orientation="landscape" blackAndWhite="1" r:id="rId4"/>
  <headerFooter>
    <oddFooter>&amp;CStrana &amp;P z &amp;N</oddFooter>
  </headerFooter>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A200"/>
  <sheetViews>
    <sheetView showGridLines="0" topLeftCell="A67" zoomScaleNormal="100" workbookViewId="0">
      <selection activeCell="I84" sqref="I84:I199"/>
    </sheetView>
  </sheetViews>
  <sheetFormatPr defaultRowHeight="11.25" x14ac:dyDescent="0.2"/>
  <cols>
    <col min="1" max="1" width="8.33203125" style="273" customWidth="1"/>
    <col min="2" max="2" width="1.1640625" style="273" customWidth="1"/>
    <col min="3" max="3" width="4.1640625" style="273" customWidth="1"/>
    <col min="4" max="4" width="4.33203125" style="273" customWidth="1"/>
    <col min="5" max="5" width="17.1640625" style="273" customWidth="1"/>
    <col min="6" max="6" width="100.83203125" style="273" customWidth="1"/>
    <col min="7" max="7" width="7.5" style="273" customWidth="1"/>
    <col min="8" max="8" width="14" style="273" customWidth="1"/>
    <col min="9" max="9" width="15.83203125" style="273" customWidth="1"/>
    <col min="10" max="11" width="22.33203125" style="273" customWidth="1"/>
    <col min="12" max="12" width="9.33203125" style="273" customWidth="1"/>
    <col min="13" max="13" width="10.83203125" style="273" hidden="1" customWidth="1"/>
    <col min="14" max="19" width="14.1640625" style="273" hidden="1" customWidth="1"/>
    <col min="20" max="20" width="16.33203125" style="273" hidden="1" customWidth="1"/>
    <col min="21" max="21" width="12.33203125" style="273" customWidth="1"/>
    <col min="22" max="22" width="16.33203125" style="273" customWidth="1"/>
    <col min="23" max="23" width="12.33203125" style="273" customWidth="1"/>
    <col min="24" max="24" width="15" style="273" customWidth="1"/>
    <col min="25" max="25" width="11" style="273" customWidth="1"/>
    <col min="26" max="26" width="15" style="273" customWidth="1"/>
    <col min="27" max="27" width="16.33203125" style="273" customWidth="1"/>
    <col min="28" max="28" width="11" style="273" customWidth="1"/>
    <col min="29" max="29" width="15" style="273" customWidth="1"/>
    <col min="30" max="30" width="16.33203125" style="273" customWidth="1"/>
    <col min="31" max="16384" width="9.33203125" style="273"/>
  </cols>
  <sheetData>
    <row r="1" spans="1:30" x14ac:dyDescent="0.2">
      <c r="A1" s="76"/>
    </row>
    <row r="2" spans="1:30" ht="36.950000000000003" customHeight="1" x14ac:dyDescent="0.2">
      <c r="L2" s="459" t="s">
        <v>6</v>
      </c>
      <c r="M2" s="460"/>
      <c r="N2" s="460"/>
      <c r="O2" s="460"/>
      <c r="P2" s="460"/>
      <c r="Q2" s="460"/>
      <c r="R2" s="460"/>
      <c r="S2" s="460"/>
      <c r="T2" s="460"/>
      <c r="U2" s="460"/>
    </row>
    <row r="3" spans="1:30" ht="6.95" customHeight="1" x14ac:dyDescent="0.2">
      <c r="B3" s="16"/>
      <c r="C3" s="17"/>
      <c r="D3" s="17"/>
      <c r="E3" s="17"/>
      <c r="F3" s="17"/>
      <c r="G3" s="17"/>
      <c r="H3" s="17"/>
      <c r="I3" s="17"/>
      <c r="J3" s="17"/>
      <c r="K3" s="17"/>
      <c r="L3" s="18"/>
    </row>
    <row r="4" spans="1:30" ht="24.95" customHeight="1" x14ac:dyDescent="0.2">
      <c r="B4" s="18"/>
      <c r="D4" s="19" t="s">
        <v>78</v>
      </c>
      <c r="L4" s="18"/>
      <c r="M4" s="78" t="s">
        <v>11</v>
      </c>
    </row>
    <row r="5" spans="1:30" ht="6.95" customHeight="1" x14ac:dyDescent="0.2">
      <c r="B5" s="18"/>
      <c r="L5" s="18"/>
    </row>
    <row r="6" spans="1:30" ht="12" customHeight="1" x14ac:dyDescent="0.2">
      <c r="B6" s="18"/>
      <c r="D6" s="280" t="s">
        <v>14</v>
      </c>
      <c r="L6" s="18"/>
    </row>
    <row r="7" spans="1:30" ht="16.5" customHeight="1" x14ac:dyDescent="0.2">
      <c r="B7" s="18"/>
      <c r="E7" s="480" t="str">
        <f>'Rekapitulace stavby'!K6</f>
        <v>Dětské hřiště - Brno - Strž</v>
      </c>
      <c r="F7" s="481"/>
      <c r="G7" s="481"/>
      <c r="H7" s="481"/>
      <c r="L7" s="18"/>
    </row>
    <row r="8" spans="1:30" s="2" customFormat="1" ht="12" customHeight="1" x14ac:dyDescent="0.2">
      <c r="A8" s="279"/>
      <c r="B8" s="28"/>
      <c r="C8" s="279"/>
      <c r="D8" s="280" t="s">
        <v>87</v>
      </c>
      <c r="E8" s="279"/>
      <c r="F8" s="279"/>
      <c r="G8" s="279"/>
      <c r="H8" s="279"/>
      <c r="I8" s="279"/>
      <c r="J8" s="279"/>
      <c r="K8" s="279"/>
      <c r="L8" s="79"/>
      <c r="R8" s="279"/>
      <c r="S8" s="279"/>
      <c r="T8" s="279"/>
      <c r="U8" s="279"/>
      <c r="V8" s="279"/>
      <c r="W8" s="279"/>
      <c r="X8" s="279"/>
      <c r="Y8" s="279"/>
      <c r="Z8" s="279"/>
      <c r="AA8" s="279"/>
      <c r="AB8" s="279"/>
      <c r="AC8" s="279"/>
      <c r="AD8" s="279"/>
    </row>
    <row r="9" spans="1:30" s="2" customFormat="1" ht="16.5" customHeight="1" x14ac:dyDescent="0.2">
      <c r="A9" s="279"/>
      <c r="B9" s="28"/>
      <c r="C9" s="279"/>
      <c r="D9" s="279"/>
      <c r="E9" s="474"/>
      <c r="F9" s="479"/>
      <c r="G9" s="479"/>
      <c r="H9" s="479"/>
      <c r="I9" s="279"/>
      <c r="J9" s="279"/>
      <c r="K9" s="279"/>
      <c r="L9" s="79"/>
      <c r="R9" s="279"/>
      <c r="S9" s="279"/>
      <c r="T9" s="279"/>
      <c r="U9" s="279"/>
      <c r="V9" s="279"/>
      <c r="W9" s="279"/>
      <c r="X9" s="279"/>
      <c r="Y9" s="279"/>
      <c r="Z9" s="279"/>
      <c r="AA9" s="279"/>
      <c r="AB9" s="279"/>
      <c r="AC9" s="279"/>
      <c r="AD9" s="279"/>
    </row>
    <row r="10" spans="1:30" s="2" customFormat="1" x14ac:dyDescent="0.2">
      <c r="A10" s="279"/>
      <c r="B10" s="28"/>
      <c r="C10" s="279"/>
      <c r="D10" s="279"/>
      <c r="E10" s="279"/>
      <c r="F10" s="279"/>
      <c r="G10" s="279"/>
      <c r="H10" s="279"/>
      <c r="I10" s="279"/>
      <c r="J10" s="279"/>
      <c r="K10" s="279"/>
      <c r="L10" s="79"/>
      <c r="R10" s="279"/>
      <c r="S10" s="279"/>
      <c r="T10" s="279"/>
      <c r="U10" s="279"/>
      <c r="V10" s="279"/>
      <c r="W10" s="279"/>
      <c r="X10" s="279"/>
      <c r="Y10" s="279"/>
      <c r="Z10" s="279"/>
      <c r="AA10" s="279"/>
      <c r="AB10" s="279"/>
      <c r="AC10" s="279"/>
      <c r="AD10" s="279"/>
    </row>
    <row r="11" spans="1:30" s="2" customFormat="1" ht="12" customHeight="1" x14ac:dyDescent="0.2">
      <c r="A11" s="279"/>
      <c r="B11" s="28"/>
      <c r="C11" s="279"/>
      <c r="D11" s="280" t="s">
        <v>15</v>
      </c>
      <c r="E11" s="279"/>
      <c r="F11" s="274" t="s">
        <v>3</v>
      </c>
      <c r="G11" s="279"/>
      <c r="H11" s="279"/>
      <c r="I11" s="280" t="s">
        <v>16</v>
      </c>
      <c r="J11" s="274" t="s">
        <v>3</v>
      </c>
      <c r="K11" s="279"/>
      <c r="L11" s="79"/>
      <c r="R11" s="279"/>
      <c r="S11" s="279"/>
      <c r="T11" s="279"/>
      <c r="U11" s="279"/>
      <c r="V11" s="279"/>
      <c r="W11" s="279"/>
      <c r="X11" s="279"/>
      <c r="Y11" s="279"/>
      <c r="Z11" s="279"/>
      <c r="AA11" s="279"/>
      <c r="AB11" s="279"/>
      <c r="AC11" s="279"/>
      <c r="AD11" s="279"/>
    </row>
    <row r="12" spans="1:30" s="2" customFormat="1" ht="12" customHeight="1" x14ac:dyDescent="0.2">
      <c r="A12" s="279"/>
      <c r="B12" s="28"/>
      <c r="C12" s="279"/>
      <c r="D12" s="280" t="s">
        <v>17</v>
      </c>
      <c r="E12" s="279"/>
      <c r="F12" s="274" t="s">
        <v>18</v>
      </c>
      <c r="G12" s="279"/>
      <c r="H12" s="279"/>
      <c r="I12" s="280" t="s">
        <v>19</v>
      </c>
      <c r="J12" s="278" t="str">
        <f>'Rekapitulace stavby'!AN8</f>
        <v>07/2025</v>
      </c>
      <c r="K12" s="279"/>
      <c r="L12" s="79"/>
      <c r="R12" s="279"/>
      <c r="S12" s="279"/>
      <c r="T12" s="279"/>
      <c r="U12" s="279"/>
      <c r="V12" s="279"/>
      <c r="W12" s="279"/>
      <c r="X12" s="279"/>
      <c r="Y12" s="279"/>
      <c r="Z12" s="279"/>
      <c r="AA12" s="279"/>
      <c r="AB12" s="279"/>
      <c r="AC12" s="279"/>
      <c r="AD12" s="279"/>
    </row>
    <row r="13" spans="1:30" s="2" customFormat="1" ht="10.9" customHeight="1" x14ac:dyDescent="0.2">
      <c r="A13" s="279"/>
      <c r="B13" s="28"/>
      <c r="C13" s="279"/>
      <c r="D13" s="279"/>
      <c r="E13" s="279"/>
      <c r="F13" s="279"/>
      <c r="G13" s="279"/>
      <c r="H13" s="279"/>
      <c r="I13" s="279"/>
      <c r="J13" s="279"/>
      <c r="K13" s="279"/>
      <c r="L13" s="79"/>
      <c r="R13" s="279"/>
      <c r="S13" s="279"/>
      <c r="T13" s="279"/>
      <c r="U13" s="279"/>
      <c r="V13" s="279"/>
      <c r="W13" s="279"/>
      <c r="X13" s="279"/>
      <c r="Y13" s="279"/>
      <c r="Z13" s="279"/>
      <c r="AA13" s="279"/>
      <c r="AB13" s="279"/>
      <c r="AC13" s="279"/>
      <c r="AD13" s="279"/>
    </row>
    <row r="14" spans="1:30" s="2" customFormat="1" ht="12" customHeight="1" x14ac:dyDescent="0.2">
      <c r="A14" s="279"/>
      <c r="B14" s="28"/>
      <c r="C14" s="279"/>
      <c r="D14" s="280" t="s">
        <v>20</v>
      </c>
      <c r="E14" s="279"/>
      <c r="F14" s="279"/>
      <c r="G14" s="279"/>
      <c r="H14" s="279"/>
      <c r="I14" s="280" t="s">
        <v>21</v>
      </c>
      <c r="J14" s="274"/>
      <c r="K14" s="279"/>
      <c r="L14" s="79"/>
      <c r="R14" s="279"/>
      <c r="S14" s="279"/>
      <c r="T14" s="279"/>
      <c r="U14" s="279"/>
      <c r="V14" s="279"/>
      <c r="W14" s="279"/>
      <c r="X14" s="279"/>
      <c r="Y14" s="279"/>
      <c r="Z14" s="279"/>
      <c r="AA14" s="279"/>
      <c r="AB14" s="279"/>
      <c r="AC14" s="279"/>
      <c r="AD14" s="279"/>
    </row>
    <row r="15" spans="1:30" s="2" customFormat="1" ht="18" customHeight="1" x14ac:dyDescent="0.2">
      <c r="A15" s="279"/>
      <c r="B15" s="28"/>
      <c r="C15" s="279"/>
      <c r="D15" s="279"/>
      <c r="E15" s="274" t="s">
        <v>337</v>
      </c>
      <c r="F15" s="279"/>
      <c r="G15" s="279"/>
      <c r="H15" s="279"/>
      <c r="I15" s="280" t="s">
        <v>22</v>
      </c>
      <c r="J15" s="274"/>
      <c r="K15" s="279"/>
      <c r="L15" s="79"/>
      <c r="R15" s="279"/>
      <c r="S15" s="279"/>
      <c r="T15" s="279"/>
      <c r="U15" s="279"/>
      <c r="V15" s="279"/>
      <c r="W15" s="279"/>
      <c r="X15" s="279"/>
      <c r="Y15" s="279"/>
      <c r="Z15" s="279"/>
      <c r="AA15" s="279"/>
      <c r="AB15" s="279"/>
      <c r="AC15" s="279"/>
      <c r="AD15" s="279"/>
    </row>
    <row r="16" spans="1:30" s="2" customFormat="1" ht="6.95" customHeight="1" x14ac:dyDescent="0.2">
      <c r="A16" s="279"/>
      <c r="B16" s="28"/>
      <c r="C16" s="279"/>
      <c r="D16" s="279"/>
      <c r="E16" s="279"/>
      <c r="F16" s="279"/>
      <c r="G16" s="279"/>
      <c r="H16" s="279"/>
      <c r="I16" s="279"/>
      <c r="J16" s="279"/>
      <c r="K16" s="279"/>
      <c r="L16" s="79"/>
      <c r="R16" s="279"/>
      <c r="S16" s="279"/>
      <c r="T16" s="279"/>
      <c r="U16" s="279"/>
      <c r="V16" s="279"/>
      <c r="W16" s="279"/>
      <c r="X16" s="279"/>
      <c r="Y16" s="279"/>
      <c r="Z16" s="279"/>
      <c r="AA16" s="279"/>
      <c r="AB16" s="279"/>
      <c r="AC16" s="279"/>
      <c r="AD16" s="279"/>
    </row>
    <row r="17" spans="1:30" s="2" customFormat="1" ht="12" customHeight="1" x14ac:dyDescent="0.2">
      <c r="A17" s="279"/>
      <c r="B17" s="28"/>
      <c r="C17" s="279"/>
      <c r="D17" s="280" t="s">
        <v>23</v>
      </c>
      <c r="E17" s="279"/>
      <c r="F17" s="279"/>
      <c r="G17" s="279"/>
      <c r="H17" s="279"/>
      <c r="I17" s="280" t="s">
        <v>21</v>
      </c>
      <c r="J17" s="274" t="str">
        <f>'Rekapitulace stavby'!AN13</f>
        <v/>
      </c>
      <c r="K17" s="279"/>
      <c r="L17" s="79"/>
      <c r="R17" s="279"/>
      <c r="S17" s="279"/>
      <c r="T17" s="279"/>
      <c r="U17" s="279"/>
      <c r="V17" s="279"/>
      <c r="W17" s="279"/>
      <c r="X17" s="279"/>
      <c r="Y17" s="279"/>
      <c r="Z17" s="279"/>
      <c r="AA17" s="279"/>
      <c r="AB17" s="279"/>
      <c r="AC17" s="279"/>
      <c r="AD17" s="279"/>
    </row>
    <row r="18" spans="1:30" s="2" customFormat="1" ht="18" customHeight="1" x14ac:dyDescent="0.2">
      <c r="A18" s="279"/>
      <c r="B18" s="28"/>
      <c r="C18" s="279"/>
      <c r="D18" s="279"/>
      <c r="E18" s="468" t="str">
        <f>'Rekapitulace stavby'!E14</f>
        <v xml:space="preserve"> </v>
      </c>
      <c r="F18" s="468"/>
      <c r="G18" s="468"/>
      <c r="H18" s="468"/>
      <c r="I18" s="280" t="s">
        <v>22</v>
      </c>
      <c r="J18" s="274" t="str">
        <f>'Rekapitulace stavby'!AN14</f>
        <v/>
      </c>
      <c r="K18" s="279"/>
      <c r="L18" s="79"/>
      <c r="R18" s="279"/>
      <c r="S18" s="279"/>
      <c r="T18" s="279"/>
      <c r="U18" s="279"/>
      <c r="V18" s="279"/>
      <c r="W18" s="279"/>
      <c r="X18" s="279"/>
      <c r="Y18" s="279"/>
      <c r="Z18" s="279"/>
      <c r="AA18" s="279"/>
      <c r="AB18" s="279"/>
      <c r="AC18" s="279"/>
      <c r="AD18" s="279"/>
    </row>
    <row r="19" spans="1:30" s="2" customFormat="1" ht="6.95" customHeight="1" x14ac:dyDescent="0.2">
      <c r="A19" s="279"/>
      <c r="B19" s="28"/>
      <c r="C19" s="279"/>
      <c r="D19" s="279"/>
      <c r="E19" s="279"/>
      <c r="F19" s="279"/>
      <c r="G19" s="279"/>
      <c r="H19" s="279"/>
      <c r="I19" s="279"/>
      <c r="J19" s="279"/>
      <c r="K19" s="279"/>
      <c r="L19" s="79"/>
      <c r="R19" s="279"/>
      <c r="S19" s="279"/>
      <c r="T19" s="279"/>
      <c r="U19" s="279"/>
      <c r="V19" s="279"/>
      <c r="W19" s="279"/>
      <c r="X19" s="279"/>
      <c r="Y19" s="279"/>
      <c r="Z19" s="279"/>
      <c r="AA19" s="279"/>
      <c r="AB19" s="279"/>
      <c r="AC19" s="279"/>
      <c r="AD19" s="279"/>
    </row>
    <row r="20" spans="1:30" s="2" customFormat="1" ht="12" customHeight="1" x14ac:dyDescent="0.2">
      <c r="A20" s="279"/>
      <c r="B20" s="28"/>
      <c r="C20" s="279"/>
      <c r="D20" s="280" t="s">
        <v>24</v>
      </c>
      <c r="E20" s="279"/>
      <c r="F20" s="279"/>
      <c r="G20" s="279"/>
      <c r="H20" s="279"/>
      <c r="I20" s="280" t="s">
        <v>21</v>
      </c>
      <c r="J20" s="274"/>
      <c r="K20" s="279"/>
      <c r="L20" s="79"/>
      <c r="R20" s="279"/>
      <c r="S20" s="279"/>
      <c r="T20" s="279"/>
      <c r="U20" s="279"/>
      <c r="V20" s="279"/>
      <c r="W20" s="279"/>
      <c r="X20" s="279"/>
      <c r="Y20" s="279"/>
      <c r="Z20" s="279"/>
      <c r="AA20" s="279"/>
      <c r="AB20" s="279"/>
      <c r="AC20" s="279"/>
      <c r="AD20" s="279"/>
    </row>
    <row r="21" spans="1:30" s="2" customFormat="1" ht="18" customHeight="1" x14ac:dyDescent="0.2">
      <c r="A21" s="279"/>
      <c r="B21" s="28"/>
      <c r="C21" s="279"/>
      <c r="D21" s="279"/>
      <c r="E21" s="274" t="s">
        <v>25</v>
      </c>
      <c r="F21" s="279"/>
      <c r="G21" s="279"/>
      <c r="H21" s="279"/>
      <c r="I21" s="280" t="s">
        <v>22</v>
      </c>
      <c r="J21" s="274"/>
      <c r="K21" s="279"/>
      <c r="L21" s="79"/>
      <c r="R21" s="279"/>
      <c r="S21" s="279"/>
      <c r="T21" s="279"/>
      <c r="U21" s="279"/>
      <c r="V21" s="279"/>
      <c r="W21" s="279"/>
      <c r="X21" s="279"/>
      <c r="Y21" s="279"/>
      <c r="Z21" s="279"/>
      <c r="AA21" s="279"/>
      <c r="AB21" s="279"/>
      <c r="AC21" s="279"/>
      <c r="AD21" s="279"/>
    </row>
    <row r="22" spans="1:30" s="2" customFormat="1" ht="6.95" customHeight="1" x14ac:dyDescent="0.2">
      <c r="A22" s="279"/>
      <c r="B22" s="28"/>
      <c r="C22" s="279"/>
      <c r="D22" s="279"/>
      <c r="E22" s="279"/>
      <c r="F22" s="279"/>
      <c r="G22" s="279"/>
      <c r="H22" s="279"/>
      <c r="I22" s="279"/>
      <c r="J22" s="279"/>
      <c r="K22" s="279"/>
      <c r="L22" s="79"/>
      <c r="R22" s="279"/>
      <c r="S22" s="279"/>
      <c r="T22" s="279"/>
      <c r="U22" s="279"/>
      <c r="V22" s="279"/>
      <c r="W22" s="279"/>
      <c r="X22" s="279"/>
      <c r="Y22" s="279"/>
      <c r="Z22" s="279"/>
      <c r="AA22" s="279"/>
      <c r="AB22" s="279"/>
      <c r="AC22" s="279"/>
      <c r="AD22" s="279"/>
    </row>
    <row r="23" spans="1:30" s="2" customFormat="1" ht="12" customHeight="1" x14ac:dyDescent="0.2">
      <c r="A23" s="279"/>
      <c r="B23" s="28"/>
      <c r="C23" s="279"/>
      <c r="D23" s="280" t="s">
        <v>27</v>
      </c>
      <c r="E23" s="279"/>
      <c r="F23" s="279"/>
      <c r="G23" s="279"/>
      <c r="H23" s="279"/>
      <c r="I23" s="280" t="s">
        <v>21</v>
      </c>
      <c r="J23" s="274"/>
      <c r="K23" s="279"/>
      <c r="L23" s="79"/>
      <c r="R23" s="279"/>
      <c r="S23" s="279"/>
      <c r="T23" s="279"/>
      <c r="U23" s="279"/>
      <c r="V23" s="279"/>
      <c r="W23" s="279"/>
      <c r="X23" s="279"/>
      <c r="Y23" s="279"/>
      <c r="Z23" s="279"/>
      <c r="AA23" s="279"/>
      <c r="AB23" s="279"/>
      <c r="AC23" s="279"/>
      <c r="AD23" s="279"/>
    </row>
    <row r="24" spans="1:30" s="2" customFormat="1" ht="18" customHeight="1" x14ac:dyDescent="0.2">
      <c r="A24" s="279"/>
      <c r="B24" s="28"/>
      <c r="C24" s="279"/>
      <c r="D24" s="279"/>
      <c r="E24" s="274" t="s">
        <v>677</v>
      </c>
      <c r="F24" s="279"/>
      <c r="G24" s="279"/>
      <c r="H24" s="279"/>
      <c r="I24" s="280" t="s">
        <v>22</v>
      </c>
      <c r="J24" s="274" t="s">
        <v>3</v>
      </c>
      <c r="K24" s="279"/>
      <c r="L24" s="79"/>
      <c r="R24" s="279"/>
      <c r="S24" s="279"/>
      <c r="T24" s="279"/>
      <c r="U24" s="279"/>
      <c r="V24" s="279"/>
      <c r="W24" s="279"/>
      <c r="X24" s="279"/>
      <c r="Y24" s="279"/>
      <c r="Z24" s="279"/>
      <c r="AA24" s="279"/>
      <c r="AB24" s="279"/>
      <c r="AC24" s="279"/>
      <c r="AD24" s="279"/>
    </row>
    <row r="25" spans="1:30" s="2" customFormat="1" ht="6.95" customHeight="1" x14ac:dyDescent="0.2">
      <c r="A25" s="279"/>
      <c r="B25" s="28"/>
      <c r="C25" s="279"/>
      <c r="D25" s="279"/>
      <c r="E25" s="279"/>
      <c r="F25" s="279"/>
      <c r="G25" s="279"/>
      <c r="H25" s="279"/>
      <c r="I25" s="279"/>
      <c r="J25" s="279"/>
      <c r="K25" s="279"/>
      <c r="L25" s="79"/>
      <c r="R25" s="279"/>
      <c r="S25" s="279"/>
      <c r="T25" s="279"/>
      <c r="U25" s="279"/>
      <c r="V25" s="279"/>
      <c r="W25" s="279"/>
      <c r="X25" s="279"/>
      <c r="Y25" s="279"/>
      <c r="Z25" s="279"/>
      <c r="AA25" s="279"/>
      <c r="AB25" s="279"/>
      <c r="AC25" s="279"/>
      <c r="AD25" s="279"/>
    </row>
    <row r="26" spans="1:30" s="2" customFormat="1" ht="12" customHeight="1" x14ac:dyDescent="0.2">
      <c r="A26" s="279"/>
      <c r="B26" s="28"/>
      <c r="C26" s="279"/>
      <c r="D26" s="280" t="s">
        <v>28</v>
      </c>
      <c r="E26" s="279"/>
      <c r="F26" s="279"/>
      <c r="G26" s="279"/>
      <c r="H26" s="279"/>
      <c r="I26" s="279"/>
      <c r="J26" s="279"/>
      <c r="K26" s="279"/>
      <c r="L26" s="79"/>
      <c r="R26" s="279"/>
      <c r="S26" s="279"/>
      <c r="T26" s="279"/>
      <c r="U26" s="279"/>
      <c r="V26" s="279"/>
      <c r="W26" s="279"/>
      <c r="X26" s="279"/>
      <c r="Y26" s="279"/>
      <c r="Z26" s="279"/>
      <c r="AA26" s="279"/>
      <c r="AB26" s="279"/>
      <c r="AC26" s="279"/>
      <c r="AD26" s="279"/>
    </row>
    <row r="27" spans="1:30" s="7" customFormat="1" ht="16.5" customHeight="1" x14ac:dyDescent="0.2">
      <c r="A27" s="80"/>
      <c r="B27" s="81"/>
      <c r="C27" s="80"/>
      <c r="D27" s="80"/>
      <c r="E27" s="470" t="s">
        <v>3</v>
      </c>
      <c r="F27" s="470"/>
      <c r="G27" s="470"/>
      <c r="H27" s="470"/>
      <c r="I27" s="80"/>
      <c r="J27" s="80"/>
      <c r="K27" s="80"/>
      <c r="L27" s="82"/>
      <c r="R27" s="80"/>
      <c r="S27" s="80"/>
      <c r="T27" s="80"/>
      <c r="U27" s="80"/>
      <c r="V27" s="80"/>
      <c r="W27" s="80"/>
      <c r="X27" s="80"/>
      <c r="Y27" s="80"/>
      <c r="Z27" s="80"/>
      <c r="AA27" s="80"/>
      <c r="AB27" s="80"/>
      <c r="AC27" s="80"/>
      <c r="AD27" s="80"/>
    </row>
    <row r="28" spans="1:30" s="2" customFormat="1" ht="6.95" customHeight="1" x14ac:dyDescent="0.2">
      <c r="A28" s="279"/>
      <c r="B28" s="28"/>
      <c r="C28" s="279"/>
      <c r="D28" s="279"/>
      <c r="E28" s="279"/>
      <c r="F28" s="279"/>
      <c r="G28" s="279"/>
      <c r="H28" s="279"/>
      <c r="I28" s="279"/>
      <c r="J28" s="279"/>
      <c r="K28" s="279"/>
      <c r="L28" s="79"/>
      <c r="R28" s="279"/>
      <c r="S28" s="279"/>
      <c r="T28" s="279"/>
      <c r="U28" s="279"/>
      <c r="V28" s="279"/>
      <c r="W28" s="279"/>
      <c r="X28" s="279"/>
      <c r="Y28" s="279"/>
      <c r="Z28" s="279"/>
      <c r="AA28" s="279"/>
      <c r="AB28" s="279"/>
      <c r="AC28" s="279"/>
      <c r="AD28" s="279"/>
    </row>
    <row r="29" spans="1:30" s="2" customFormat="1" ht="6.95" customHeight="1" x14ac:dyDescent="0.2">
      <c r="A29" s="279"/>
      <c r="B29" s="28"/>
      <c r="C29" s="279"/>
      <c r="D29" s="56"/>
      <c r="E29" s="56"/>
      <c r="F29" s="56"/>
      <c r="G29" s="56"/>
      <c r="H29" s="56"/>
      <c r="I29" s="56"/>
      <c r="J29" s="56"/>
      <c r="K29" s="56"/>
      <c r="L29" s="79"/>
      <c r="R29" s="279"/>
      <c r="S29" s="279"/>
      <c r="T29" s="279"/>
      <c r="U29" s="279"/>
      <c r="V29" s="279"/>
      <c r="W29" s="279"/>
      <c r="X29" s="279"/>
      <c r="Y29" s="279"/>
      <c r="Z29" s="279"/>
      <c r="AA29" s="279"/>
      <c r="AB29" s="279"/>
      <c r="AC29" s="279"/>
      <c r="AD29" s="279"/>
    </row>
    <row r="30" spans="1:30" s="2" customFormat="1" ht="25.35" customHeight="1" x14ac:dyDescent="0.2">
      <c r="A30" s="279"/>
      <c r="B30" s="28"/>
      <c r="C30" s="279"/>
      <c r="D30" s="83" t="s">
        <v>30</v>
      </c>
      <c r="E30" s="279"/>
      <c r="F30" s="279"/>
      <c r="G30" s="279"/>
      <c r="H30" s="279"/>
      <c r="I30" s="279"/>
      <c r="J30" s="277">
        <f>ROUND(J82, 2)</f>
        <v>0</v>
      </c>
      <c r="K30" s="279"/>
      <c r="L30" s="79"/>
      <c r="R30" s="279"/>
      <c r="S30" s="279"/>
      <c r="T30" s="279"/>
      <c r="U30" s="279"/>
      <c r="V30" s="279"/>
      <c r="W30" s="279"/>
      <c r="X30" s="279"/>
      <c r="Y30" s="279"/>
      <c r="Z30" s="279"/>
      <c r="AA30" s="279"/>
      <c r="AB30" s="279"/>
      <c r="AC30" s="279"/>
      <c r="AD30" s="279"/>
    </row>
    <row r="31" spans="1:30" s="2" customFormat="1" ht="6.95" customHeight="1" x14ac:dyDescent="0.2">
      <c r="A31" s="279"/>
      <c r="B31" s="28"/>
      <c r="C31" s="279"/>
      <c r="D31" s="56"/>
      <c r="E31" s="56"/>
      <c r="F31" s="56"/>
      <c r="G31" s="56"/>
      <c r="H31" s="56"/>
      <c r="I31" s="56"/>
      <c r="J31" s="56"/>
      <c r="K31" s="56"/>
      <c r="L31" s="79"/>
      <c r="R31" s="279"/>
      <c r="S31" s="279"/>
      <c r="T31" s="279"/>
      <c r="U31" s="279"/>
      <c r="V31" s="279"/>
      <c r="W31" s="279"/>
      <c r="X31" s="279"/>
      <c r="Y31" s="279"/>
      <c r="Z31" s="279"/>
      <c r="AA31" s="279"/>
      <c r="AB31" s="279"/>
      <c r="AC31" s="279"/>
      <c r="AD31" s="279"/>
    </row>
    <row r="32" spans="1:30" s="2" customFormat="1" ht="14.45" customHeight="1" x14ac:dyDescent="0.2">
      <c r="A32" s="279"/>
      <c r="B32" s="28"/>
      <c r="C32" s="279"/>
      <c r="D32" s="279"/>
      <c r="E32" s="279"/>
      <c r="F32" s="276" t="s">
        <v>32</v>
      </c>
      <c r="G32" s="279"/>
      <c r="H32" s="279"/>
      <c r="I32" s="276" t="s">
        <v>31</v>
      </c>
      <c r="J32" s="276" t="s">
        <v>33</v>
      </c>
      <c r="K32" s="279"/>
      <c r="L32" s="79"/>
      <c r="R32" s="279"/>
      <c r="S32" s="279"/>
      <c r="T32" s="279"/>
      <c r="U32" s="279"/>
      <c r="V32" s="279"/>
      <c r="W32" s="279"/>
      <c r="X32" s="279"/>
      <c r="Y32" s="279"/>
      <c r="Z32" s="279"/>
      <c r="AA32" s="279"/>
      <c r="AB32" s="279"/>
      <c r="AC32" s="279"/>
      <c r="AD32" s="279"/>
    </row>
    <row r="33" spans="1:30" s="2" customFormat="1" ht="14.45" customHeight="1" x14ac:dyDescent="0.2">
      <c r="A33" s="279"/>
      <c r="B33" s="28"/>
      <c r="C33" s="279"/>
      <c r="D33" s="84" t="s">
        <v>34</v>
      </c>
      <c r="E33" s="280" t="s">
        <v>35</v>
      </c>
      <c r="F33" s="85" t="e">
        <f>ROUND((SUM(#REF!)),  2)</f>
        <v>#REF!</v>
      </c>
      <c r="G33" s="279"/>
      <c r="H33" s="279"/>
      <c r="I33" s="86">
        <v>0.21</v>
      </c>
      <c r="J33" s="85">
        <f>J30*0.21</f>
        <v>0</v>
      </c>
      <c r="K33" s="279"/>
      <c r="L33" s="79"/>
      <c r="R33" s="279"/>
      <c r="S33" s="279"/>
      <c r="T33" s="279"/>
      <c r="U33" s="279"/>
      <c r="V33" s="279"/>
      <c r="W33" s="279"/>
      <c r="X33" s="279"/>
      <c r="Y33" s="279"/>
      <c r="Z33" s="279"/>
      <c r="AA33" s="279"/>
      <c r="AB33" s="279"/>
      <c r="AC33" s="279"/>
      <c r="AD33" s="279"/>
    </row>
    <row r="34" spans="1:30" s="2" customFormat="1" ht="14.45" customHeight="1" x14ac:dyDescent="0.2">
      <c r="A34" s="279"/>
      <c r="B34" s="28"/>
      <c r="C34" s="279"/>
      <c r="D34" s="279"/>
      <c r="E34" s="280" t="s">
        <v>36</v>
      </c>
      <c r="F34" s="85" t="e">
        <f>ROUND((SUM(#REF!)),  2)</f>
        <v>#REF!</v>
      </c>
      <c r="G34" s="279"/>
      <c r="H34" s="279"/>
      <c r="I34" s="86">
        <v>0.12</v>
      </c>
      <c r="J34" s="85"/>
      <c r="K34" s="279"/>
      <c r="L34" s="79"/>
      <c r="R34" s="279"/>
      <c r="S34" s="279"/>
      <c r="T34" s="279"/>
      <c r="U34" s="279"/>
      <c r="V34" s="279"/>
      <c r="W34" s="279"/>
      <c r="X34" s="279"/>
      <c r="Y34" s="279"/>
      <c r="Z34" s="279"/>
      <c r="AA34" s="279"/>
      <c r="AB34" s="279"/>
      <c r="AC34" s="279"/>
      <c r="AD34" s="279"/>
    </row>
    <row r="35" spans="1:30" s="2" customFormat="1" ht="14.45" hidden="1" customHeight="1" x14ac:dyDescent="0.2">
      <c r="A35" s="279"/>
      <c r="B35" s="28"/>
      <c r="C35" s="279"/>
      <c r="D35" s="279"/>
      <c r="E35" s="280" t="s">
        <v>37</v>
      </c>
      <c r="F35" s="85" t="e">
        <f>ROUND((SUM(#REF!)),  2)</f>
        <v>#REF!</v>
      </c>
      <c r="G35" s="279"/>
      <c r="H35" s="279"/>
      <c r="I35" s="86">
        <v>0.21</v>
      </c>
      <c r="J35" s="85">
        <f>0</f>
        <v>0</v>
      </c>
      <c r="K35" s="279"/>
      <c r="L35" s="79"/>
      <c r="R35" s="279"/>
      <c r="S35" s="279"/>
      <c r="T35" s="279"/>
      <c r="U35" s="279"/>
      <c r="V35" s="279"/>
      <c r="W35" s="279"/>
      <c r="X35" s="279"/>
      <c r="Y35" s="279"/>
      <c r="Z35" s="279"/>
      <c r="AA35" s="279"/>
      <c r="AB35" s="279"/>
      <c r="AC35" s="279"/>
      <c r="AD35" s="279"/>
    </row>
    <row r="36" spans="1:30" s="2" customFormat="1" ht="14.45" hidden="1" customHeight="1" x14ac:dyDescent="0.2">
      <c r="A36" s="279"/>
      <c r="B36" s="28"/>
      <c r="C36" s="279"/>
      <c r="D36" s="279"/>
      <c r="E36" s="280" t="s">
        <v>38</v>
      </c>
      <c r="F36" s="85" t="e">
        <f>ROUND((SUM(#REF!)),  2)</f>
        <v>#REF!</v>
      </c>
      <c r="G36" s="279"/>
      <c r="H36" s="279"/>
      <c r="I36" s="86">
        <v>0.12</v>
      </c>
      <c r="J36" s="85">
        <f>0</f>
        <v>0</v>
      </c>
      <c r="K36" s="279"/>
      <c r="L36" s="79"/>
      <c r="R36" s="279"/>
      <c r="S36" s="279"/>
      <c r="T36" s="279"/>
      <c r="U36" s="279"/>
      <c r="V36" s="279"/>
      <c r="W36" s="279"/>
      <c r="X36" s="279"/>
      <c r="Y36" s="279"/>
      <c r="Z36" s="279"/>
      <c r="AA36" s="279"/>
      <c r="AB36" s="279"/>
      <c r="AC36" s="279"/>
      <c r="AD36" s="279"/>
    </row>
    <row r="37" spans="1:30" s="2" customFormat="1" ht="14.45" hidden="1" customHeight="1" x14ac:dyDescent="0.2">
      <c r="A37" s="279"/>
      <c r="B37" s="28"/>
      <c r="C37" s="279"/>
      <c r="D37" s="279"/>
      <c r="E37" s="280" t="s">
        <v>39</v>
      </c>
      <c r="F37" s="85" t="e">
        <f>ROUND((SUM(#REF!)),  2)</f>
        <v>#REF!</v>
      </c>
      <c r="G37" s="279"/>
      <c r="H37" s="279"/>
      <c r="I37" s="86">
        <v>0</v>
      </c>
      <c r="J37" s="85">
        <f>0</f>
        <v>0</v>
      </c>
      <c r="K37" s="279"/>
      <c r="L37" s="79"/>
      <c r="R37" s="279"/>
      <c r="S37" s="279"/>
      <c r="T37" s="279"/>
      <c r="U37" s="279"/>
      <c r="V37" s="279"/>
      <c r="W37" s="279"/>
      <c r="X37" s="279"/>
      <c r="Y37" s="279"/>
      <c r="Z37" s="279"/>
      <c r="AA37" s="279"/>
      <c r="AB37" s="279"/>
      <c r="AC37" s="279"/>
      <c r="AD37" s="279"/>
    </row>
    <row r="38" spans="1:30" s="2" customFormat="1" ht="6.95" customHeight="1" x14ac:dyDescent="0.2">
      <c r="A38" s="279"/>
      <c r="B38" s="28"/>
      <c r="C38" s="279"/>
      <c r="D38" s="279"/>
      <c r="E38" s="279"/>
      <c r="F38" s="279"/>
      <c r="G38" s="279"/>
      <c r="H38" s="279"/>
      <c r="I38" s="279"/>
      <c r="J38" s="279"/>
      <c r="K38" s="279"/>
      <c r="L38" s="79"/>
      <c r="R38" s="279"/>
      <c r="S38" s="279"/>
      <c r="T38" s="279"/>
      <c r="U38" s="279"/>
      <c r="V38" s="279"/>
      <c r="W38" s="279"/>
      <c r="X38" s="279"/>
      <c r="Y38" s="279"/>
      <c r="Z38" s="279"/>
      <c r="AA38" s="279"/>
      <c r="AB38" s="279"/>
      <c r="AC38" s="279"/>
      <c r="AD38" s="279"/>
    </row>
    <row r="39" spans="1:30" s="2" customFormat="1" ht="25.35" customHeight="1" x14ac:dyDescent="0.2">
      <c r="A39" s="279"/>
      <c r="B39" s="28"/>
      <c r="C39" s="87"/>
      <c r="D39" s="88" t="s">
        <v>40</v>
      </c>
      <c r="E39" s="50"/>
      <c r="F39" s="50"/>
      <c r="G39" s="89" t="s">
        <v>41</v>
      </c>
      <c r="H39" s="90" t="s">
        <v>42</v>
      </c>
      <c r="I39" s="50"/>
      <c r="J39" s="91">
        <f>J30+J33</f>
        <v>0</v>
      </c>
      <c r="K39" s="92"/>
      <c r="L39" s="79"/>
      <c r="R39" s="279"/>
      <c r="S39" s="279"/>
      <c r="T39" s="279"/>
      <c r="U39" s="279"/>
      <c r="V39" s="279"/>
      <c r="W39" s="279"/>
      <c r="X39" s="279"/>
      <c r="Y39" s="279"/>
      <c r="Z39" s="279"/>
      <c r="AA39" s="279"/>
      <c r="AB39" s="279"/>
      <c r="AC39" s="279"/>
      <c r="AD39" s="279"/>
    </row>
    <row r="40" spans="1:30" s="2" customFormat="1" ht="14.45" customHeight="1" x14ac:dyDescent="0.2">
      <c r="A40" s="279"/>
      <c r="B40" s="37"/>
      <c r="C40" s="38"/>
      <c r="D40" s="38"/>
      <c r="E40" s="38"/>
      <c r="F40" s="38"/>
      <c r="G40" s="38"/>
      <c r="H40" s="38"/>
      <c r="I40" s="38"/>
      <c r="J40" s="38"/>
      <c r="K40" s="38"/>
      <c r="L40" s="79"/>
      <c r="R40" s="279"/>
      <c r="S40" s="279"/>
      <c r="T40" s="279"/>
      <c r="U40" s="279"/>
      <c r="V40" s="279"/>
      <c r="W40" s="279"/>
      <c r="X40" s="279"/>
      <c r="Y40" s="279"/>
      <c r="Z40" s="279"/>
      <c r="AA40" s="279"/>
      <c r="AB40" s="279"/>
      <c r="AC40" s="279"/>
      <c r="AD40" s="279"/>
    </row>
    <row r="44" spans="1:30" s="2" customFormat="1" ht="6.95" customHeight="1" x14ac:dyDescent="0.2">
      <c r="A44" s="279"/>
      <c r="B44" s="39"/>
      <c r="C44" s="40"/>
      <c r="D44" s="40"/>
      <c r="E44" s="40"/>
      <c r="F44" s="40"/>
      <c r="G44" s="40"/>
      <c r="H44" s="40"/>
      <c r="I44" s="40"/>
      <c r="J44" s="40"/>
      <c r="K44" s="40"/>
      <c r="L44" s="79"/>
      <c r="R44" s="279"/>
      <c r="S44" s="279"/>
      <c r="T44" s="279"/>
      <c r="U44" s="279"/>
      <c r="V44" s="279"/>
      <c r="W44" s="279"/>
      <c r="X44" s="279"/>
      <c r="Y44" s="279"/>
      <c r="Z44" s="279"/>
      <c r="AA44" s="279"/>
      <c r="AB44" s="279"/>
      <c r="AC44" s="279"/>
      <c r="AD44" s="279"/>
    </row>
    <row r="45" spans="1:30" s="2" customFormat="1" ht="24.95" customHeight="1" x14ac:dyDescent="0.2">
      <c r="A45" s="279"/>
      <c r="B45" s="28"/>
      <c r="C45" s="19" t="s">
        <v>100</v>
      </c>
      <c r="D45" s="279"/>
      <c r="E45" s="279"/>
      <c r="F45" s="279"/>
      <c r="G45" s="279"/>
      <c r="H45" s="279"/>
      <c r="I45" s="279"/>
      <c r="J45" s="279"/>
      <c r="K45" s="279"/>
      <c r="L45" s="79"/>
      <c r="R45" s="279"/>
      <c r="S45" s="279"/>
      <c r="T45" s="279"/>
      <c r="U45" s="279"/>
      <c r="V45" s="279"/>
      <c r="W45" s="279"/>
      <c r="X45" s="279"/>
      <c r="Y45" s="279"/>
      <c r="Z45" s="279"/>
      <c r="AA45" s="279"/>
      <c r="AB45" s="279"/>
      <c r="AC45" s="279"/>
      <c r="AD45" s="279"/>
    </row>
    <row r="46" spans="1:30" s="2" customFormat="1" ht="6.95" customHeight="1" x14ac:dyDescent="0.2">
      <c r="A46" s="279"/>
      <c r="B46" s="28"/>
      <c r="C46" s="279"/>
      <c r="D46" s="279"/>
      <c r="E46" s="279"/>
      <c r="F46" s="279"/>
      <c r="G46" s="279"/>
      <c r="H46" s="279"/>
      <c r="I46" s="279"/>
      <c r="J46" s="279"/>
      <c r="K46" s="279"/>
      <c r="L46" s="79"/>
      <c r="R46" s="279"/>
      <c r="S46" s="279"/>
      <c r="T46" s="279"/>
      <c r="U46" s="279"/>
      <c r="V46" s="279"/>
      <c r="W46" s="279"/>
      <c r="X46" s="279"/>
      <c r="Y46" s="279"/>
      <c r="Z46" s="279"/>
      <c r="AA46" s="279"/>
      <c r="AB46" s="279"/>
      <c r="AC46" s="279"/>
      <c r="AD46" s="279"/>
    </row>
    <row r="47" spans="1:30" s="2" customFormat="1" ht="12" customHeight="1" x14ac:dyDescent="0.2">
      <c r="A47" s="279"/>
      <c r="B47" s="28"/>
      <c r="C47" s="280" t="s">
        <v>14</v>
      </c>
      <c r="D47" s="279"/>
      <c r="E47" s="279"/>
      <c r="F47" s="279"/>
      <c r="G47" s="279"/>
      <c r="H47" s="279"/>
      <c r="I47" s="279"/>
      <c r="J47" s="279"/>
      <c r="K47" s="279"/>
      <c r="L47" s="79"/>
      <c r="R47" s="279"/>
      <c r="S47" s="279"/>
      <c r="T47" s="279"/>
      <c r="U47" s="279"/>
      <c r="V47" s="279"/>
      <c r="W47" s="279"/>
      <c r="X47" s="279"/>
      <c r="Y47" s="279"/>
      <c r="Z47" s="279"/>
      <c r="AA47" s="279"/>
      <c r="AB47" s="279"/>
      <c r="AC47" s="279"/>
      <c r="AD47" s="279"/>
    </row>
    <row r="48" spans="1:30" s="2" customFormat="1" ht="16.5" customHeight="1" x14ac:dyDescent="0.2">
      <c r="A48" s="279"/>
      <c r="B48" s="28"/>
      <c r="C48" s="279"/>
      <c r="D48" s="279"/>
      <c r="E48" s="480" t="str">
        <f>E7</f>
        <v>Dětské hřiště - Brno - Strž</v>
      </c>
      <c r="F48" s="481"/>
      <c r="G48" s="481"/>
      <c r="H48" s="481"/>
      <c r="I48" s="279"/>
      <c r="J48" s="279"/>
      <c r="K48" s="279"/>
      <c r="L48" s="79"/>
      <c r="R48" s="279"/>
      <c r="S48" s="279"/>
      <c r="T48" s="279"/>
      <c r="U48" s="279"/>
      <c r="V48" s="279"/>
      <c r="W48" s="279"/>
      <c r="X48" s="279"/>
      <c r="Y48" s="279"/>
      <c r="Z48" s="279"/>
      <c r="AA48" s="279"/>
      <c r="AB48" s="279"/>
      <c r="AC48" s="279"/>
      <c r="AD48" s="279"/>
    </row>
    <row r="49" spans="1:30" s="2" customFormat="1" ht="12" customHeight="1" x14ac:dyDescent="0.2">
      <c r="A49" s="279"/>
      <c r="B49" s="28"/>
      <c r="C49" s="280" t="s">
        <v>87</v>
      </c>
      <c r="D49" s="279"/>
      <c r="E49" s="279"/>
      <c r="F49" s="279"/>
      <c r="G49" s="279"/>
      <c r="H49" s="279"/>
      <c r="I49" s="279"/>
      <c r="J49" s="279"/>
      <c r="K49" s="279"/>
      <c r="L49" s="79"/>
      <c r="R49" s="279"/>
      <c r="S49" s="279"/>
      <c r="T49" s="279"/>
      <c r="U49" s="279"/>
      <c r="V49" s="279"/>
      <c r="W49" s="279"/>
      <c r="X49" s="279"/>
      <c r="Y49" s="279"/>
      <c r="Z49" s="279"/>
      <c r="AA49" s="279"/>
      <c r="AB49" s="279"/>
      <c r="AC49" s="279"/>
      <c r="AD49" s="279"/>
    </row>
    <row r="50" spans="1:30" s="2" customFormat="1" ht="16.5" customHeight="1" x14ac:dyDescent="0.2">
      <c r="A50" s="279"/>
      <c r="B50" s="28"/>
      <c r="C50" s="279"/>
      <c r="D50" s="279"/>
      <c r="E50" s="474">
        <f>E9</f>
        <v>0</v>
      </c>
      <c r="F50" s="479"/>
      <c r="G50" s="479"/>
      <c r="H50" s="479"/>
      <c r="I50" s="279"/>
      <c r="J50" s="279"/>
      <c r="K50" s="279"/>
      <c r="L50" s="79"/>
      <c r="R50" s="279"/>
      <c r="S50" s="279"/>
      <c r="T50" s="279"/>
      <c r="U50" s="279"/>
      <c r="V50" s="279"/>
      <c r="W50" s="279"/>
      <c r="X50" s="279"/>
      <c r="Y50" s="279"/>
      <c r="Z50" s="279"/>
      <c r="AA50" s="279"/>
      <c r="AB50" s="279"/>
      <c r="AC50" s="279"/>
      <c r="AD50" s="279"/>
    </row>
    <row r="51" spans="1:30" s="2" customFormat="1" ht="6.95" customHeight="1" x14ac:dyDescent="0.2">
      <c r="A51" s="279"/>
      <c r="B51" s="28"/>
      <c r="C51" s="279"/>
      <c r="D51" s="279"/>
      <c r="E51" s="279"/>
      <c r="F51" s="279"/>
      <c r="G51" s="279"/>
      <c r="H51" s="279"/>
      <c r="I51" s="279"/>
      <c r="J51" s="279"/>
      <c r="K51" s="279"/>
      <c r="L51" s="79"/>
      <c r="R51" s="279"/>
      <c r="S51" s="279"/>
      <c r="T51" s="279"/>
      <c r="U51" s="279"/>
      <c r="V51" s="279"/>
      <c r="W51" s="279"/>
      <c r="X51" s="279"/>
      <c r="Y51" s="279"/>
      <c r="Z51" s="279"/>
      <c r="AA51" s="279"/>
      <c r="AB51" s="279"/>
      <c r="AC51" s="279"/>
      <c r="AD51" s="279"/>
    </row>
    <row r="52" spans="1:30" s="2" customFormat="1" ht="12" customHeight="1" x14ac:dyDescent="0.2">
      <c r="A52" s="279"/>
      <c r="B52" s="28"/>
      <c r="C52" s="280" t="s">
        <v>17</v>
      </c>
      <c r="D52" s="279"/>
      <c r="E52" s="279"/>
      <c r="F52" s="274" t="str">
        <f>F12</f>
        <v xml:space="preserve"> </v>
      </c>
      <c r="G52" s="279"/>
      <c r="H52" s="279"/>
      <c r="I52" s="280" t="s">
        <v>19</v>
      </c>
      <c r="J52" s="278" t="str">
        <f>IF(J12="","",J12)</f>
        <v>07/2025</v>
      </c>
      <c r="K52" s="279"/>
      <c r="L52" s="79"/>
      <c r="R52" s="279"/>
      <c r="S52" s="279"/>
      <c r="T52" s="279"/>
      <c r="U52" s="279"/>
      <c r="V52" s="279"/>
      <c r="W52" s="279"/>
      <c r="X52" s="279"/>
      <c r="Y52" s="279"/>
      <c r="Z52" s="279"/>
      <c r="AA52" s="279"/>
      <c r="AB52" s="279"/>
      <c r="AC52" s="279"/>
      <c r="AD52" s="279"/>
    </row>
    <row r="53" spans="1:30" s="2" customFormat="1" ht="6.95" customHeight="1" x14ac:dyDescent="0.2">
      <c r="A53" s="279"/>
      <c r="B53" s="28"/>
      <c r="C53" s="279"/>
      <c r="D53" s="279"/>
      <c r="E53" s="279"/>
      <c r="F53" s="279"/>
      <c r="G53" s="279"/>
      <c r="H53" s="279"/>
      <c r="I53" s="279"/>
      <c r="J53" s="279"/>
      <c r="K53" s="279"/>
      <c r="L53" s="79"/>
      <c r="R53" s="279"/>
      <c r="S53" s="279"/>
      <c r="T53" s="279"/>
      <c r="U53" s="279"/>
      <c r="V53" s="279"/>
      <c r="W53" s="279"/>
      <c r="X53" s="279"/>
      <c r="Y53" s="279"/>
      <c r="Z53" s="279"/>
      <c r="AA53" s="279"/>
      <c r="AB53" s="279"/>
      <c r="AC53" s="279"/>
      <c r="AD53" s="279"/>
    </row>
    <row r="54" spans="1:30" s="2" customFormat="1" ht="15.2" customHeight="1" x14ac:dyDescent="0.2">
      <c r="A54" s="279"/>
      <c r="B54" s="28"/>
      <c r="C54" s="280" t="s">
        <v>20</v>
      </c>
      <c r="D54" s="279"/>
      <c r="E54" s="279"/>
      <c r="F54" s="274" t="s">
        <v>341</v>
      </c>
      <c r="G54" s="279"/>
      <c r="H54" s="279"/>
      <c r="I54" s="280" t="s">
        <v>24</v>
      </c>
      <c r="J54" s="275" t="str">
        <f>E21</f>
        <v>Eva Wagnerová</v>
      </c>
      <c r="K54" s="279"/>
      <c r="L54" s="79"/>
      <c r="R54" s="279"/>
      <c r="S54" s="279"/>
      <c r="T54" s="279"/>
      <c r="U54" s="279"/>
      <c r="V54" s="279"/>
      <c r="W54" s="279"/>
      <c r="X54" s="279"/>
      <c r="Y54" s="279"/>
      <c r="Z54" s="279"/>
      <c r="AA54" s="279"/>
      <c r="AB54" s="279"/>
      <c r="AC54" s="279"/>
      <c r="AD54" s="279"/>
    </row>
    <row r="55" spans="1:30" s="2" customFormat="1" ht="15.2" customHeight="1" x14ac:dyDescent="0.2">
      <c r="A55" s="279"/>
      <c r="B55" s="28"/>
      <c r="C55" s="280" t="s">
        <v>23</v>
      </c>
      <c r="D55" s="279"/>
      <c r="E55" s="279"/>
      <c r="F55" s="274" t="str">
        <f>IF(E18="","",E18)</f>
        <v xml:space="preserve"> </v>
      </c>
      <c r="G55" s="279"/>
      <c r="H55" s="279"/>
      <c r="I55" s="280" t="s">
        <v>27</v>
      </c>
      <c r="J55" s="275" t="str">
        <f>E24</f>
        <v>Martin Horký</v>
      </c>
      <c r="K55" s="279"/>
      <c r="L55" s="79"/>
      <c r="R55" s="279"/>
      <c r="S55" s="279"/>
      <c r="T55" s="279"/>
      <c r="U55" s="279"/>
      <c r="V55" s="279"/>
      <c r="W55" s="279"/>
      <c r="X55" s="279"/>
      <c r="Y55" s="279"/>
      <c r="Z55" s="279"/>
      <c r="AA55" s="279"/>
      <c r="AB55" s="279"/>
      <c r="AC55" s="279"/>
      <c r="AD55" s="279"/>
    </row>
    <row r="56" spans="1:30" s="2" customFormat="1" ht="10.35" customHeight="1" x14ac:dyDescent="0.2">
      <c r="A56" s="279"/>
      <c r="B56" s="28"/>
      <c r="C56" s="279"/>
      <c r="D56" s="279"/>
      <c r="E56" s="279"/>
      <c r="F56" s="279"/>
      <c r="G56" s="279"/>
      <c r="H56" s="279"/>
      <c r="I56" s="279"/>
      <c r="J56" s="279"/>
      <c r="K56" s="279"/>
      <c r="L56" s="79"/>
      <c r="R56" s="279"/>
      <c r="S56" s="279"/>
      <c r="T56" s="279"/>
      <c r="U56" s="279"/>
      <c r="V56" s="279"/>
      <c r="W56" s="279"/>
      <c r="X56" s="279"/>
      <c r="Y56" s="279"/>
      <c r="Z56" s="279"/>
      <c r="AA56" s="279"/>
      <c r="AB56" s="279"/>
      <c r="AC56" s="279"/>
      <c r="AD56" s="279"/>
    </row>
    <row r="57" spans="1:30" s="2" customFormat="1" ht="29.25" customHeight="1" x14ac:dyDescent="0.2">
      <c r="A57" s="279"/>
      <c r="B57" s="28"/>
      <c r="C57" s="93" t="s">
        <v>101</v>
      </c>
      <c r="D57" s="87"/>
      <c r="E57" s="87"/>
      <c r="F57" s="87"/>
      <c r="G57" s="87"/>
      <c r="H57" s="87"/>
      <c r="I57" s="87"/>
      <c r="J57" s="94" t="s">
        <v>102</v>
      </c>
      <c r="K57" s="87"/>
      <c r="L57" s="79"/>
      <c r="R57" s="279"/>
      <c r="S57" s="279"/>
      <c r="T57" s="279"/>
      <c r="U57" s="279"/>
      <c r="V57" s="279"/>
      <c r="W57" s="279"/>
      <c r="X57" s="279"/>
      <c r="Y57" s="279"/>
      <c r="Z57" s="279"/>
      <c r="AA57" s="279"/>
      <c r="AB57" s="279"/>
      <c r="AC57" s="279"/>
      <c r="AD57" s="279"/>
    </row>
    <row r="58" spans="1:30" s="2" customFormat="1" ht="10.35" customHeight="1" x14ac:dyDescent="0.2">
      <c r="A58" s="279"/>
      <c r="B58" s="28"/>
      <c r="C58" s="279"/>
      <c r="D58" s="279"/>
      <c r="E58" s="279"/>
      <c r="F58" s="279"/>
      <c r="G58" s="279"/>
      <c r="H58" s="279"/>
      <c r="I58" s="279"/>
      <c r="J58" s="279"/>
      <c r="K58" s="279"/>
      <c r="L58" s="79"/>
      <c r="R58" s="279"/>
      <c r="S58" s="279"/>
      <c r="T58" s="279"/>
      <c r="U58" s="279"/>
      <c r="V58" s="279"/>
      <c r="W58" s="279"/>
      <c r="X58" s="279"/>
      <c r="Y58" s="279"/>
      <c r="Z58" s="279"/>
      <c r="AA58" s="279"/>
      <c r="AB58" s="279"/>
      <c r="AC58" s="279"/>
      <c r="AD58" s="279"/>
    </row>
    <row r="59" spans="1:30" s="2" customFormat="1" ht="22.9" customHeight="1" x14ac:dyDescent="0.2">
      <c r="A59" s="279"/>
      <c r="B59" s="28"/>
      <c r="C59" s="95" t="s">
        <v>62</v>
      </c>
      <c r="D59" s="279"/>
      <c r="E59" s="279"/>
      <c r="F59" s="279"/>
      <c r="G59" s="279"/>
      <c r="H59" s="279"/>
      <c r="I59" s="279"/>
      <c r="J59" s="277">
        <f>J82</f>
        <v>0</v>
      </c>
      <c r="K59" s="279"/>
      <c r="L59" s="79"/>
      <c r="R59" s="279"/>
      <c r="S59" s="279"/>
      <c r="T59" s="279"/>
      <c r="U59" s="279"/>
      <c r="V59" s="279"/>
      <c r="W59" s="279"/>
      <c r="X59" s="279"/>
      <c r="Y59" s="279"/>
      <c r="Z59" s="279"/>
      <c r="AA59" s="279"/>
      <c r="AB59" s="279"/>
      <c r="AC59" s="279"/>
      <c r="AD59" s="279"/>
    </row>
    <row r="60" spans="1:30" s="8" customFormat="1" ht="24.95" customHeight="1" x14ac:dyDescent="0.2">
      <c r="B60" s="96"/>
      <c r="D60" s="97" t="s">
        <v>338</v>
      </c>
      <c r="E60" s="98"/>
      <c r="F60" s="98"/>
      <c r="G60" s="98"/>
      <c r="H60" s="98"/>
      <c r="I60" s="98"/>
      <c r="J60" s="99">
        <f>J83</f>
        <v>0</v>
      </c>
      <c r="L60" s="96"/>
    </row>
    <row r="61" spans="1:30" s="8" customFormat="1" ht="24.95" customHeight="1" x14ac:dyDescent="0.2">
      <c r="B61" s="96"/>
      <c r="D61" s="97" t="s">
        <v>339</v>
      </c>
      <c r="E61" s="98"/>
      <c r="F61" s="98"/>
      <c r="G61" s="98"/>
      <c r="H61" s="98"/>
      <c r="I61" s="98"/>
      <c r="J61" s="99">
        <f>J136</f>
        <v>0</v>
      </c>
      <c r="L61" s="96"/>
    </row>
    <row r="62" spans="1:30" s="8" customFormat="1" ht="24.95" customHeight="1" x14ac:dyDescent="0.2">
      <c r="B62" s="96"/>
      <c r="D62" s="97" t="s">
        <v>671</v>
      </c>
      <c r="E62" s="98"/>
      <c r="F62" s="98"/>
      <c r="G62" s="98"/>
      <c r="H62" s="98"/>
      <c r="I62" s="98"/>
      <c r="J62" s="99">
        <f>J172</f>
        <v>0</v>
      </c>
      <c r="L62" s="96"/>
    </row>
    <row r="63" spans="1:30" s="2" customFormat="1" ht="21.75" customHeight="1" x14ac:dyDescent="0.2">
      <c r="A63" s="279"/>
      <c r="B63" s="28"/>
      <c r="C63" s="279"/>
      <c r="D63" s="279"/>
      <c r="E63" s="279"/>
      <c r="F63" s="279"/>
      <c r="G63" s="279"/>
      <c r="H63" s="279"/>
      <c r="I63" s="279"/>
      <c r="J63" s="279"/>
      <c r="K63" s="279"/>
      <c r="L63" s="79"/>
      <c r="R63" s="279"/>
      <c r="S63" s="279"/>
      <c r="T63" s="279"/>
      <c r="U63" s="279"/>
      <c r="V63" s="279"/>
      <c r="W63" s="279"/>
      <c r="X63" s="279"/>
      <c r="Y63" s="279"/>
      <c r="Z63" s="279"/>
      <c r="AA63" s="279"/>
      <c r="AB63" s="279"/>
      <c r="AC63" s="279"/>
      <c r="AD63" s="279"/>
    </row>
    <row r="64" spans="1:30" s="2" customFormat="1" ht="6.95" customHeight="1" x14ac:dyDescent="0.2">
      <c r="A64" s="279"/>
      <c r="B64" s="37"/>
      <c r="C64" s="38"/>
      <c r="D64" s="38"/>
      <c r="E64" s="38"/>
      <c r="F64" s="38"/>
      <c r="G64" s="38"/>
      <c r="H64" s="38"/>
      <c r="I64" s="38"/>
      <c r="J64" s="38"/>
      <c r="K64" s="38"/>
      <c r="L64" s="79"/>
      <c r="R64" s="279"/>
      <c r="S64" s="279"/>
      <c r="T64" s="279"/>
      <c r="U64" s="279"/>
      <c r="V64" s="279"/>
      <c r="W64" s="279"/>
      <c r="X64" s="279"/>
      <c r="Y64" s="279"/>
      <c r="Z64" s="279"/>
      <c r="AA64" s="279"/>
      <c r="AB64" s="279"/>
      <c r="AC64" s="279"/>
      <c r="AD64" s="279"/>
    </row>
    <row r="68" spans="1:30" s="2" customFormat="1" ht="6.95" customHeight="1" x14ac:dyDescent="0.2">
      <c r="A68" s="279"/>
      <c r="B68" s="39"/>
      <c r="C68" s="40"/>
      <c r="D68" s="40"/>
      <c r="E68" s="40"/>
      <c r="F68" s="40"/>
      <c r="G68" s="40"/>
      <c r="H68" s="40"/>
      <c r="I68" s="40"/>
      <c r="J68" s="40"/>
      <c r="K68" s="40"/>
      <c r="L68" s="79"/>
      <c r="R68" s="279"/>
      <c r="S68" s="279"/>
      <c r="T68" s="279"/>
      <c r="U68" s="279"/>
      <c r="V68" s="279"/>
      <c r="W68" s="279"/>
      <c r="X68" s="279"/>
      <c r="Y68" s="279"/>
      <c r="Z68" s="279"/>
      <c r="AA68" s="279"/>
      <c r="AB68" s="279"/>
      <c r="AC68" s="279"/>
      <c r="AD68" s="279"/>
    </row>
    <row r="69" spans="1:30" s="2" customFormat="1" ht="24.95" customHeight="1" x14ac:dyDescent="0.2">
      <c r="A69" s="279"/>
      <c r="B69" s="28"/>
      <c r="C69" s="19" t="s">
        <v>105</v>
      </c>
      <c r="D69" s="279"/>
      <c r="E69" s="279"/>
      <c r="F69" s="279"/>
      <c r="G69" s="279"/>
      <c r="H69" s="279"/>
      <c r="I69" s="279"/>
      <c r="J69" s="279"/>
      <c r="K69" s="279"/>
      <c r="L69" s="79"/>
      <c r="R69" s="279"/>
      <c r="S69" s="279"/>
      <c r="T69" s="279"/>
      <c r="U69" s="279"/>
      <c r="V69" s="279"/>
      <c r="W69" s="279"/>
      <c r="X69" s="279"/>
      <c r="Y69" s="279"/>
      <c r="Z69" s="279"/>
      <c r="AA69" s="279"/>
      <c r="AB69" s="279"/>
      <c r="AC69" s="279"/>
      <c r="AD69" s="279"/>
    </row>
    <row r="70" spans="1:30" s="2" customFormat="1" ht="6.95" customHeight="1" x14ac:dyDescent="0.2">
      <c r="A70" s="279"/>
      <c r="B70" s="28"/>
      <c r="C70" s="279"/>
      <c r="D70" s="279"/>
      <c r="E70" s="279"/>
      <c r="F70" s="279"/>
      <c r="G70" s="279"/>
      <c r="H70" s="279"/>
      <c r="I70" s="279"/>
      <c r="J70" s="279"/>
      <c r="K70" s="279"/>
      <c r="L70" s="79"/>
      <c r="R70" s="279"/>
      <c r="S70" s="279"/>
      <c r="T70" s="279"/>
      <c r="U70" s="279"/>
      <c r="V70" s="279"/>
      <c r="W70" s="279"/>
      <c r="X70" s="279"/>
      <c r="Y70" s="279"/>
      <c r="Z70" s="279"/>
      <c r="AA70" s="279"/>
      <c r="AB70" s="279"/>
      <c r="AC70" s="279"/>
      <c r="AD70" s="279"/>
    </row>
    <row r="71" spans="1:30" s="2" customFormat="1" ht="12" customHeight="1" x14ac:dyDescent="0.2">
      <c r="A71" s="279"/>
      <c r="B71" s="28"/>
      <c r="C71" s="280" t="s">
        <v>14</v>
      </c>
      <c r="D71" s="279"/>
      <c r="E71" s="279"/>
      <c r="F71" s="279"/>
      <c r="G71" s="279"/>
      <c r="H71" s="279"/>
      <c r="I71" s="279"/>
      <c r="J71" s="279"/>
      <c r="K71" s="279"/>
      <c r="L71" s="79"/>
      <c r="R71" s="279"/>
      <c r="S71" s="279"/>
      <c r="T71" s="279"/>
      <c r="U71" s="279"/>
      <c r="V71" s="279"/>
      <c r="W71" s="279"/>
      <c r="X71" s="279"/>
      <c r="Y71" s="279"/>
      <c r="Z71" s="279"/>
      <c r="AA71" s="279"/>
      <c r="AB71" s="279"/>
      <c r="AC71" s="279"/>
      <c r="AD71" s="279"/>
    </row>
    <row r="72" spans="1:30" s="2" customFormat="1" ht="16.5" customHeight="1" x14ac:dyDescent="0.2">
      <c r="A72" s="279"/>
      <c r="B72" s="28"/>
      <c r="C72" s="279"/>
      <c r="D72" s="279"/>
      <c r="E72" s="480" t="str">
        <f>E7</f>
        <v>Dětské hřiště - Brno - Strž</v>
      </c>
      <c r="F72" s="481"/>
      <c r="G72" s="481"/>
      <c r="H72" s="481"/>
      <c r="I72" s="279"/>
      <c r="J72" s="279"/>
      <c r="K72" s="279"/>
      <c r="L72" s="79"/>
      <c r="R72" s="279"/>
      <c r="S72" s="279"/>
      <c r="T72" s="279"/>
      <c r="U72" s="279"/>
      <c r="V72" s="279"/>
      <c r="W72" s="279"/>
      <c r="X72" s="279"/>
      <c r="Y72" s="279"/>
      <c r="Z72" s="279"/>
      <c r="AA72" s="279"/>
      <c r="AB72" s="279"/>
      <c r="AC72" s="279"/>
      <c r="AD72" s="279"/>
    </row>
    <row r="73" spans="1:30" s="2" customFormat="1" ht="12" customHeight="1" x14ac:dyDescent="0.2">
      <c r="A73" s="279"/>
      <c r="B73" s="28"/>
      <c r="C73" s="280" t="s">
        <v>87</v>
      </c>
      <c r="D73" s="279"/>
      <c r="E73" s="279"/>
      <c r="F73" s="279"/>
      <c r="G73" s="279"/>
      <c r="H73" s="279"/>
      <c r="I73" s="279"/>
      <c r="J73" s="279"/>
      <c r="K73" s="279"/>
      <c r="L73" s="79"/>
      <c r="R73" s="279"/>
      <c r="S73" s="279"/>
      <c r="T73" s="279"/>
      <c r="U73" s="279"/>
      <c r="V73" s="279"/>
      <c r="W73" s="279"/>
      <c r="X73" s="279"/>
      <c r="Y73" s="279"/>
      <c r="Z73" s="279"/>
      <c r="AA73" s="279"/>
      <c r="AB73" s="279"/>
      <c r="AC73" s="279"/>
      <c r="AD73" s="279"/>
    </row>
    <row r="74" spans="1:30" s="2" customFormat="1" ht="16.5" customHeight="1" x14ac:dyDescent="0.2">
      <c r="A74" s="279"/>
      <c r="B74" s="28"/>
      <c r="C74" s="279"/>
      <c r="D74" s="279"/>
      <c r="E74" s="474">
        <f>E9</f>
        <v>0</v>
      </c>
      <c r="F74" s="479"/>
      <c r="G74" s="479"/>
      <c r="H74" s="479"/>
      <c r="I74" s="279"/>
      <c r="J74" s="279"/>
      <c r="K74" s="279"/>
      <c r="L74" s="79"/>
      <c r="R74" s="279"/>
      <c r="S74" s="279"/>
      <c r="T74" s="279"/>
      <c r="U74" s="279"/>
      <c r="V74" s="279"/>
      <c r="W74" s="279"/>
      <c r="X74" s="279"/>
      <c r="Y74" s="279"/>
      <c r="Z74" s="279"/>
      <c r="AA74" s="279"/>
      <c r="AB74" s="279"/>
      <c r="AC74" s="279"/>
      <c r="AD74" s="279"/>
    </row>
    <row r="75" spans="1:30" s="2" customFormat="1" ht="6.95" customHeight="1" x14ac:dyDescent="0.2">
      <c r="A75" s="279"/>
      <c r="B75" s="28"/>
      <c r="C75" s="279"/>
      <c r="D75" s="279"/>
      <c r="E75" s="279"/>
      <c r="F75" s="279"/>
      <c r="G75" s="279"/>
      <c r="H75" s="279"/>
      <c r="I75" s="279"/>
      <c r="J75" s="279"/>
      <c r="K75" s="279"/>
      <c r="L75" s="79"/>
      <c r="R75" s="279"/>
      <c r="S75" s="279"/>
      <c r="T75" s="279"/>
      <c r="U75" s="279"/>
      <c r="V75" s="279"/>
      <c r="W75" s="279"/>
      <c r="X75" s="279"/>
      <c r="Y75" s="279"/>
      <c r="Z75" s="279"/>
      <c r="AA75" s="279"/>
      <c r="AB75" s="279"/>
      <c r="AC75" s="279"/>
      <c r="AD75" s="279"/>
    </row>
    <row r="76" spans="1:30" s="2" customFormat="1" ht="12" customHeight="1" x14ac:dyDescent="0.2">
      <c r="A76" s="279"/>
      <c r="B76" s="28"/>
      <c r="C76" s="280" t="s">
        <v>17</v>
      </c>
      <c r="D76" s="279"/>
      <c r="E76" s="279"/>
      <c r="F76" s="274" t="str">
        <f>F12</f>
        <v xml:space="preserve"> </v>
      </c>
      <c r="G76" s="279"/>
      <c r="H76" s="279"/>
      <c r="I76" s="280" t="s">
        <v>19</v>
      </c>
      <c r="J76" s="278" t="str">
        <f>IF(J12="","",J12)</f>
        <v>07/2025</v>
      </c>
      <c r="K76" s="279"/>
      <c r="L76" s="79"/>
      <c r="R76" s="279"/>
      <c r="S76" s="279"/>
      <c r="T76" s="279"/>
      <c r="U76" s="279"/>
      <c r="V76" s="279"/>
      <c r="W76" s="279"/>
      <c r="X76" s="279"/>
      <c r="Y76" s="279"/>
      <c r="Z76" s="279"/>
      <c r="AA76" s="279"/>
      <c r="AB76" s="279"/>
      <c r="AC76" s="279"/>
      <c r="AD76" s="279"/>
    </row>
    <row r="77" spans="1:30" s="2" customFormat="1" ht="6.95" customHeight="1" x14ac:dyDescent="0.2">
      <c r="A77" s="279"/>
      <c r="B77" s="28"/>
      <c r="C77" s="279"/>
      <c r="D77" s="279"/>
      <c r="E77" s="279"/>
      <c r="F77" s="279"/>
      <c r="G77" s="279"/>
      <c r="H77" s="279"/>
      <c r="I77" s="279"/>
      <c r="J77" s="279"/>
      <c r="K77" s="279"/>
      <c r="L77" s="79"/>
      <c r="R77" s="279"/>
      <c r="S77" s="279"/>
      <c r="T77" s="279"/>
      <c r="U77" s="279"/>
      <c r="V77" s="279"/>
      <c r="W77" s="279"/>
      <c r="X77" s="279"/>
      <c r="Y77" s="279"/>
      <c r="Z77" s="279"/>
      <c r="AA77" s="279"/>
      <c r="AB77" s="279"/>
      <c r="AC77" s="279"/>
      <c r="AD77" s="279"/>
    </row>
    <row r="78" spans="1:30" s="2" customFormat="1" ht="15.2" customHeight="1" x14ac:dyDescent="0.2">
      <c r="A78" s="279"/>
      <c r="B78" s="28"/>
      <c r="C78" s="280" t="s">
        <v>20</v>
      </c>
      <c r="D78" s="279"/>
      <c r="E78" s="279"/>
      <c r="F78" s="274" t="str">
        <f>E15</f>
        <v>ÚMČ Brno - střed</v>
      </c>
      <c r="G78" s="279"/>
      <c r="H78" s="279"/>
      <c r="I78" s="280" t="s">
        <v>24</v>
      </c>
      <c r="J78" s="275" t="str">
        <f>E21</f>
        <v>Eva Wagnerová</v>
      </c>
      <c r="K78" s="279"/>
      <c r="L78" s="79"/>
      <c r="R78" s="279"/>
      <c r="S78" s="279"/>
      <c r="T78" s="279"/>
      <c r="U78" s="279"/>
      <c r="V78" s="279"/>
      <c r="W78" s="279"/>
      <c r="X78" s="279"/>
      <c r="Y78" s="279"/>
      <c r="Z78" s="279"/>
      <c r="AA78" s="279"/>
      <c r="AB78" s="279"/>
      <c r="AC78" s="279"/>
      <c r="AD78" s="279"/>
    </row>
    <row r="79" spans="1:30" s="2" customFormat="1" ht="15.2" customHeight="1" x14ac:dyDescent="0.2">
      <c r="A79" s="279"/>
      <c r="B79" s="28"/>
      <c r="C79" s="280" t="s">
        <v>23</v>
      </c>
      <c r="D79" s="279"/>
      <c r="E79" s="279"/>
      <c r="F79" s="274" t="str">
        <f>IF(E18="","",E18)</f>
        <v xml:space="preserve"> </v>
      </c>
      <c r="G79" s="279"/>
      <c r="H79" s="279"/>
      <c r="I79" s="280" t="s">
        <v>27</v>
      </c>
      <c r="J79" s="275" t="str">
        <f>E24</f>
        <v>Martin Horký</v>
      </c>
      <c r="K79" s="279"/>
      <c r="L79" s="79"/>
      <c r="R79" s="279"/>
      <c r="S79" s="279"/>
      <c r="T79" s="279"/>
      <c r="U79" s="279"/>
      <c r="V79" s="279"/>
      <c r="W79" s="279"/>
      <c r="X79" s="279"/>
      <c r="Y79" s="279"/>
      <c r="Z79" s="279"/>
      <c r="AA79" s="279"/>
      <c r="AB79" s="279"/>
      <c r="AC79" s="279"/>
      <c r="AD79" s="279"/>
    </row>
    <row r="80" spans="1:30" s="2" customFormat="1" ht="10.35" customHeight="1" x14ac:dyDescent="0.2">
      <c r="A80" s="279"/>
      <c r="B80" s="28"/>
      <c r="C80" s="279"/>
      <c r="D80" s="279"/>
      <c r="E80" s="279"/>
      <c r="F80" s="279"/>
      <c r="G80" s="279"/>
      <c r="H80" s="279"/>
      <c r="I80" s="279"/>
      <c r="J80" s="279"/>
      <c r="K80" s="279"/>
      <c r="L80" s="79"/>
      <c r="R80" s="279"/>
      <c r="S80" s="279"/>
      <c r="T80" s="279"/>
      <c r="U80" s="279"/>
      <c r="V80" s="279"/>
      <c r="W80" s="279"/>
      <c r="X80" s="279"/>
      <c r="Y80" s="279"/>
      <c r="Z80" s="279"/>
      <c r="AA80" s="279"/>
      <c r="AB80" s="279"/>
      <c r="AC80" s="279"/>
      <c r="AD80" s="279"/>
    </row>
    <row r="81" spans="1:30" s="9" customFormat="1" ht="29.25" customHeight="1" x14ac:dyDescent="0.2">
      <c r="A81" s="100"/>
      <c r="B81" s="101"/>
      <c r="C81" s="102" t="s">
        <v>106</v>
      </c>
      <c r="D81" s="103" t="s">
        <v>49</v>
      </c>
      <c r="E81" s="103" t="s">
        <v>45</v>
      </c>
      <c r="F81" s="103" t="s">
        <v>46</v>
      </c>
      <c r="G81" s="103" t="s">
        <v>107</v>
      </c>
      <c r="H81" s="103" t="s">
        <v>108</v>
      </c>
      <c r="I81" s="103" t="s">
        <v>109</v>
      </c>
      <c r="J81" s="103" t="s">
        <v>102</v>
      </c>
      <c r="K81" s="104" t="s">
        <v>110</v>
      </c>
      <c r="L81" s="105"/>
      <c r="M81" s="52" t="s">
        <v>3</v>
      </c>
      <c r="N81" s="53" t="s">
        <v>111</v>
      </c>
      <c r="O81" s="53" t="s">
        <v>112</v>
      </c>
      <c r="P81" s="53" t="s">
        <v>113</v>
      </c>
      <c r="Q81" s="53" t="s">
        <v>114</v>
      </c>
      <c r="R81" s="53" t="s">
        <v>115</v>
      </c>
      <c r="S81" s="54" t="s">
        <v>116</v>
      </c>
      <c r="T81" s="100"/>
      <c r="U81" s="100"/>
      <c r="V81" s="100"/>
      <c r="W81" s="100"/>
      <c r="X81" s="100"/>
      <c r="Y81" s="100"/>
      <c r="Z81" s="100"/>
      <c r="AA81" s="100"/>
      <c r="AB81" s="100"/>
      <c r="AC81" s="100"/>
      <c r="AD81" s="100"/>
    </row>
    <row r="82" spans="1:30" s="2" customFormat="1" ht="22.9" customHeight="1" x14ac:dyDescent="0.25">
      <c r="A82" s="279"/>
      <c r="B82" s="28"/>
      <c r="C82" s="59" t="s">
        <v>117</v>
      </c>
      <c r="D82" s="279"/>
      <c r="E82" s="279"/>
      <c r="F82" s="279"/>
      <c r="G82" s="279"/>
      <c r="H82" s="279"/>
      <c r="I82" s="279"/>
      <c r="J82" s="106">
        <f>J83+J136+J172</f>
        <v>0</v>
      </c>
      <c r="K82" s="279"/>
      <c r="L82" s="28"/>
      <c r="M82" s="55"/>
      <c r="N82" s="56"/>
      <c r="O82" s="107" t="e">
        <f>#REF!+O83+#REF!+#REF!+#REF!+O136+#REF!+#REF!</f>
        <v>#REF!</v>
      </c>
      <c r="P82" s="56"/>
      <c r="Q82" s="107" t="e">
        <f>#REF!+Q83+#REF!+#REF!+#REF!+Q136+#REF!+#REF!</f>
        <v>#REF!</v>
      </c>
      <c r="R82" s="56"/>
      <c r="S82" s="108" t="e">
        <f>#REF!+S83+#REF!+#REF!+#REF!+S136+#REF!+#REF!</f>
        <v>#REF!</v>
      </c>
      <c r="T82" s="279"/>
      <c r="U82" s="279"/>
      <c r="V82" s="279"/>
      <c r="W82" s="279"/>
      <c r="X82" s="279"/>
      <c r="Y82" s="279"/>
      <c r="Z82" s="279"/>
      <c r="AA82" s="279"/>
      <c r="AB82" s="279"/>
      <c r="AC82" s="279"/>
      <c r="AD82" s="279"/>
    </row>
    <row r="83" spans="1:30" s="10" customFormat="1" ht="25.9" customHeight="1" x14ac:dyDescent="0.2">
      <c r="B83" s="110"/>
      <c r="D83" s="111" t="s">
        <v>63</v>
      </c>
      <c r="E83" s="112" t="s">
        <v>152</v>
      </c>
      <c r="F83" s="112" t="s">
        <v>265</v>
      </c>
      <c r="J83" s="113">
        <f>SUM(J84:J134)</f>
        <v>0</v>
      </c>
      <c r="L83" s="110"/>
      <c r="M83" s="114"/>
      <c r="N83" s="115"/>
      <c r="O83" s="116">
        <f>SUM(O87:O135)</f>
        <v>27.102606699999995</v>
      </c>
      <c r="P83" s="115"/>
      <c r="Q83" s="116">
        <f>SUM(Q87:Q135)</f>
        <v>0.65588800000000003</v>
      </c>
      <c r="R83" s="115"/>
      <c r="S83" s="117">
        <f>SUM(S87:S135)</f>
        <v>0</v>
      </c>
    </row>
    <row r="84" spans="1:30" s="2" customFormat="1" ht="24.2" customHeight="1" x14ac:dyDescent="0.2">
      <c r="A84" s="279"/>
      <c r="B84" s="120"/>
      <c r="C84" s="121"/>
      <c r="D84" s="121" t="s">
        <v>120</v>
      </c>
      <c r="E84" s="122" t="s">
        <v>348</v>
      </c>
      <c r="F84" s="123" t="s">
        <v>349</v>
      </c>
      <c r="G84" s="124" t="s">
        <v>264</v>
      </c>
      <c r="H84" s="125">
        <v>1</v>
      </c>
      <c r="I84" s="126"/>
      <c r="J84" s="126">
        <f>ROUND(I84*H84,2)</f>
        <v>0</v>
      </c>
      <c r="K84" s="123" t="s">
        <v>125</v>
      </c>
      <c r="L84" s="28"/>
      <c r="M84" s="127" t="s">
        <v>3</v>
      </c>
      <c r="N84" s="129">
        <v>0.02</v>
      </c>
      <c r="O84" s="129">
        <f>N84*H84</f>
        <v>0.02</v>
      </c>
      <c r="P84" s="129">
        <v>0</v>
      </c>
      <c r="Q84" s="129">
        <f>P84*H84</f>
        <v>0</v>
      </c>
      <c r="R84" s="129">
        <v>0</v>
      </c>
      <c r="S84" s="130">
        <f>R84*H84</f>
        <v>0</v>
      </c>
      <c r="T84" s="279"/>
      <c r="U84" s="279"/>
      <c r="V84" s="279"/>
      <c r="W84" s="279"/>
      <c r="X84" s="279"/>
      <c r="Y84" s="279"/>
      <c r="Z84" s="279"/>
      <c r="AA84" s="279"/>
      <c r="AB84" s="279"/>
      <c r="AC84" s="279"/>
      <c r="AD84" s="279"/>
    </row>
    <row r="85" spans="1:30" s="2" customFormat="1" ht="24.2" customHeight="1" x14ac:dyDescent="0.2">
      <c r="A85" s="279"/>
      <c r="B85" s="120"/>
      <c r="C85" s="121"/>
      <c r="D85" s="121" t="s">
        <v>120</v>
      </c>
      <c r="E85" s="122" t="s">
        <v>303</v>
      </c>
      <c r="F85" s="123" t="s">
        <v>304</v>
      </c>
      <c r="G85" s="124" t="s">
        <v>159</v>
      </c>
      <c r="H85" s="125">
        <v>4</v>
      </c>
      <c r="I85" s="126"/>
      <c r="J85" s="126">
        <f>ROUND(I85*H85,2)</f>
        <v>0</v>
      </c>
      <c r="K85" s="123" t="s">
        <v>125</v>
      </c>
      <c r="L85" s="28"/>
      <c r="M85" s="127" t="s">
        <v>3</v>
      </c>
      <c r="N85" s="129">
        <v>0.02</v>
      </c>
      <c r="O85" s="129">
        <f>N85*H85</f>
        <v>0.08</v>
      </c>
      <c r="P85" s="129">
        <v>0</v>
      </c>
      <c r="Q85" s="129">
        <f>P85*H85</f>
        <v>0</v>
      </c>
      <c r="R85" s="129">
        <v>0</v>
      </c>
      <c r="S85" s="130">
        <f>R85*H85</f>
        <v>0</v>
      </c>
      <c r="T85" s="279"/>
      <c r="U85" s="279"/>
      <c r="V85" s="279"/>
      <c r="W85" s="279"/>
      <c r="X85" s="279"/>
      <c r="Y85" s="279"/>
      <c r="Z85" s="279"/>
      <c r="AA85" s="279"/>
      <c r="AB85" s="279"/>
      <c r="AC85" s="279"/>
      <c r="AD85" s="279"/>
    </row>
    <row r="86" spans="1:30" s="11" customFormat="1" x14ac:dyDescent="0.2">
      <c r="B86" s="137"/>
      <c r="D86" s="138" t="s">
        <v>123</v>
      </c>
      <c r="E86" s="139" t="s">
        <v>3</v>
      </c>
      <c r="F86" s="140" t="s">
        <v>305</v>
      </c>
      <c r="H86" s="139" t="s">
        <v>3</v>
      </c>
      <c r="L86" s="137"/>
      <c r="M86" s="141"/>
      <c r="N86" s="142"/>
      <c r="O86" s="142"/>
      <c r="P86" s="142"/>
      <c r="Q86" s="142"/>
      <c r="R86" s="142"/>
      <c r="S86" s="143"/>
    </row>
    <row r="87" spans="1:30" s="2" customFormat="1" x14ac:dyDescent="0.2">
      <c r="A87" s="279"/>
      <c r="B87" s="28"/>
      <c r="C87" s="279"/>
      <c r="D87" s="133" t="s">
        <v>122</v>
      </c>
      <c r="E87" s="279"/>
      <c r="F87" s="216" t="s">
        <v>153</v>
      </c>
      <c r="G87" s="279"/>
      <c r="H87" s="279"/>
      <c r="I87" s="279"/>
      <c r="J87" s="279"/>
      <c r="K87" s="279"/>
      <c r="L87" s="28"/>
      <c r="M87" s="135"/>
      <c r="N87" s="48"/>
      <c r="O87" s="48"/>
      <c r="P87" s="48"/>
      <c r="Q87" s="48"/>
      <c r="R87" s="48"/>
      <c r="S87" s="49"/>
      <c r="T87" s="279"/>
      <c r="U87" s="279"/>
      <c r="V87" s="279"/>
      <c r="W87" s="279"/>
      <c r="X87" s="279"/>
      <c r="Y87" s="279"/>
      <c r="Z87" s="279"/>
      <c r="AA87" s="279"/>
      <c r="AB87" s="279"/>
      <c r="AC87" s="279"/>
      <c r="AD87" s="279"/>
    </row>
    <row r="88" spans="1:30" s="2" customFormat="1" ht="24.2" customHeight="1" x14ac:dyDescent="0.2">
      <c r="A88" s="279"/>
      <c r="B88" s="120"/>
      <c r="C88" s="121"/>
      <c r="D88" s="121" t="s">
        <v>120</v>
      </c>
      <c r="E88" s="122" t="s">
        <v>245</v>
      </c>
      <c r="F88" s="123" t="s">
        <v>244</v>
      </c>
      <c r="G88" s="124" t="s">
        <v>126</v>
      </c>
      <c r="H88" s="125">
        <v>4</v>
      </c>
      <c r="I88" s="126"/>
      <c r="J88" s="126">
        <f>ROUND(I88*H88,2)</f>
        <v>0</v>
      </c>
      <c r="K88" s="198" t="s">
        <v>459</v>
      </c>
      <c r="L88" s="28"/>
      <c r="M88" s="127" t="s">
        <v>3</v>
      </c>
      <c r="N88" s="129">
        <v>2.9969999999999999</v>
      </c>
      <c r="O88" s="129">
        <f>N88*H88</f>
        <v>11.988</v>
      </c>
      <c r="P88" s="129">
        <v>0</v>
      </c>
      <c r="Q88" s="129">
        <f>P88*H88</f>
        <v>0</v>
      </c>
      <c r="R88" s="129">
        <v>0</v>
      </c>
      <c r="S88" s="130">
        <f>R88*H88</f>
        <v>0</v>
      </c>
      <c r="T88" s="279"/>
      <c r="U88" s="279"/>
      <c r="V88" s="279"/>
      <c r="W88" s="279"/>
      <c r="X88" s="279"/>
      <c r="Y88" s="279"/>
      <c r="Z88" s="279"/>
      <c r="AA88" s="279"/>
      <c r="AB88" s="279"/>
      <c r="AC88" s="279"/>
      <c r="AD88" s="279"/>
    </row>
    <row r="89" spans="1:30" s="2" customFormat="1" x14ac:dyDescent="0.2">
      <c r="A89" s="279"/>
      <c r="B89" s="28"/>
      <c r="C89" s="279"/>
      <c r="D89" s="133" t="s">
        <v>122</v>
      </c>
      <c r="E89" s="279"/>
      <c r="F89" s="134" t="s">
        <v>156</v>
      </c>
      <c r="G89" s="279"/>
      <c r="H89" s="279"/>
      <c r="I89" s="279"/>
      <c r="J89" s="279"/>
      <c r="K89" s="279"/>
      <c r="L89" s="28"/>
      <c r="M89" s="135"/>
      <c r="N89" s="48"/>
      <c r="O89" s="48"/>
      <c r="P89" s="48"/>
      <c r="Q89" s="48"/>
      <c r="R89" s="48"/>
      <c r="S89" s="49"/>
      <c r="T89" s="279"/>
      <c r="U89" s="279"/>
      <c r="V89" s="279"/>
      <c r="W89" s="279"/>
      <c r="X89" s="279"/>
      <c r="Y89" s="279"/>
      <c r="Z89" s="279"/>
      <c r="AA89" s="279"/>
      <c r="AB89" s="279"/>
      <c r="AC89" s="279"/>
      <c r="AD89" s="279"/>
    </row>
    <row r="90" spans="1:30" s="2" customFormat="1" ht="24.2" customHeight="1" x14ac:dyDescent="0.2">
      <c r="A90" s="279"/>
      <c r="B90" s="120"/>
      <c r="C90" s="121"/>
      <c r="D90" s="121" t="s">
        <v>120</v>
      </c>
      <c r="E90" s="122" t="s">
        <v>157</v>
      </c>
      <c r="F90" s="123" t="s">
        <v>158</v>
      </c>
      <c r="G90" s="124" t="s">
        <v>126</v>
      </c>
      <c r="H90" s="125">
        <v>4</v>
      </c>
      <c r="I90" s="126"/>
      <c r="J90" s="126">
        <f>ROUND(I90*H90,2)</f>
        <v>0</v>
      </c>
      <c r="K90" s="198" t="s">
        <v>459</v>
      </c>
      <c r="L90" s="28"/>
      <c r="M90" s="127" t="s">
        <v>3</v>
      </c>
      <c r="N90" s="129">
        <v>0.39600000000000002</v>
      </c>
      <c r="O90" s="129">
        <f t="shared" ref="O90:O93" si="0">N90*H90</f>
        <v>1.5840000000000001</v>
      </c>
      <c r="P90" s="129">
        <v>0</v>
      </c>
      <c r="Q90" s="129">
        <f t="shared" ref="Q90:Q93" si="1">P90*H90</f>
        <v>0</v>
      </c>
      <c r="R90" s="129">
        <v>0</v>
      </c>
      <c r="S90" s="130">
        <f t="shared" ref="S90:S93" si="2">R90*H90</f>
        <v>0</v>
      </c>
      <c r="T90" s="279"/>
      <c r="U90" s="279"/>
      <c r="V90" s="279"/>
      <c r="W90" s="279"/>
      <c r="X90" s="279"/>
      <c r="Y90" s="279"/>
      <c r="Z90" s="279"/>
      <c r="AA90" s="279"/>
      <c r="AB90" s="279"/>
      <c r="AC90" s="279"/>
      <c r="AD90" s="279"/>
    </row>
    <row r="91" spans="1:30" s="2" customFormat="1" ht="16.5" customHeight="1" x14ac:dyDescent="0.2">
      <c r="A91" s="279"/>
      <c r="B91" s="120"/>
      <c r="C91" s="159"/>
      <c r="D91" s="159" t="s">
        <v>146</v>
      </c>
      <c r="E91" s="160" t="s">
        <v>266</v>
      </c>
      <c r="F91" s="161" t="s">
        <v>306</v>
      </c>
      <c r="G91" s="162" t="s">
        <v>159</v>
      </c>
      <c r="H91" s="163">
        <v>3</v>
      </c>
      <c r="I91" s="164"/>
      <c r="J91" s="164">
        <f t="shared" ref="J91" si="3">ROUND(I91*H91,2)</f>
        <v>0</v>
      </c>
      <c r="K91" s="161" t="s">
        <v>125</v>
      </c>
      <c r="L91" s="165"/>
      <c r="M91" s="166" t="s">
        <v>3</v>
      </c>
      <c r="N91" s="129">
        <v>0</v>
      </c>
      <c r="O91" s="129">
        <f t="shared" si="0"/>
        <v>0</v>
      </c>
      <c r="P91" s="129">
        <v>0.05</v>
      </c>
      <c r="Q91" s="129">
        <f t="shared" si="1"/>
        <v>0.15000000000000002</v>
      </c>
      <c r="R91" s="129">
        <v>0</v>
      </c>
      <c r="S91" s="130">
        <f t="shared" si="2"/>
        <v>0</v>
      </c>
      <c r="T91" s="279"/>
      <c r="U91" s="279"/>
      <c r="V91" s="279"/>
      <c r="W91" s="279"/>
      <c r="X91" s="279"/>
      <c r="Y91" s="279"/>
      <c r="Z91" s="279"/>
      <c r="AA91" s="279"/>
      <c r="AB91" s="279"/>
      <c r="AC91" s="279"/>
      <c r="AD91" s="279"/>
    </row>
    <row r="92" spans="1:30" s="2" customFormat="1" ht="16.5" customHeight="1" x14ac:dyDescent="0.2">
      <c r="A92" s="392"/>
      <c r="B92" s="120"/>
      <c r="C92" s="159"/>
      <c r="D92" s="159" t="s">
        <v>146</v>
      </c>
      <c r="E92" s="160" t="s">
        <v>266</v>
      </c>
      <c r="F92" s="161" t="s">
        <v>619</v>
      </c>
      <c r="G92" s="162" t="s">
        <v>159</v>
      </c>
      <c r="H92" s="163">
        <v>1</v>
      </c>
      <c r="I92" s="164"/>
      <c r="J92" s="164">
        <f t="shared" ref="J92" si="4">ROUND(I92*H92,2)</f>
        <v>0</v>
      </c>
      <c r="K92" s="161" t="s">
        <v>125</v>
      </c>
      <c r="L92" s="165"/>
      <c r="M92" s="166" t="s">
        <v>3</v>
      </c>
      <c r="N92" s="129">
        <v>0</v>
      </c>
      <c r="O92" s="129">
        <f t="shared" ref="O92" si="5">N92*H92</f>
        <v>0</v>
      </c>
      <c r="P92" s="129">
        <v>0.05</v>
      </c>
      <c r="Q92" s="129">
        <f t="shared" ref="Q92" si="6">P92*H92</f>
        <v>0.05</v>
      </c>
      <c r="R92" s="129">
        <v>0</v>
      </c>
      <c r="S92" s="130">
        <f t="shared" ref="S92" si="7">R92*H92</f>
        <v>0</v>
      </c>
      <c r="T92" s="392"/>
      <c r="U92" s="392"/>
      <c r="V92" s="392"/>
      <c r="W92" s="392"/>
      <c r="X92" s="392"/>
      <c r="Y92" s="392"/>
      <c r="Z92" s="392"/>
      <c r="AA92" s="392"/>
      <c r="AB92" s="392"/>
      <c r="AC92" s="392"/>
      <c r="AD92" s="392"/>
    </row>
    <row r="93" spans="1:30" s="2" customFormat="1" ht="16.5" customHeight="1" x14ac:dyDescent="0.2">
      <c r="A93" s="279"/>
      <c r="B93" s="120"/>
      <c r="C93" s="159"/>
      <c r="D93" s="159" t="s">
        <v>146</v>
      </c>
      <c r="E93" s="160" t="s">
        <v>154</v>
      </c>
      <c r="F93" s="161" t="s">
        <v>155</v>
      </c>
      <c r="G93" s="162" t="s">
        <v>128</v>
      </c>
      <c r="H93" s="163">
        <v>0.8</v>
      </c>
      <c r="I93" s="164"/>
      <c r="J93" s="164">
        <f>ROUND(I93*H93,2)</f>
        <v>0</v>
      </c>
      <c r="K93" s="161" t="s">
        <v>125</v>
      </c>
      <c r="L93" s="165"/>
      <c r="M93" s="166" t="s">
        <v>3</v>
      </c>
      <c r="N93" s="129">
        <v>0</v>
      </c>
      <c r="O93" s="129">
        <f t="shared" si="0"/>
        <v>0</v>
      </c>
      <c r="P93" s="129">
        <v>0.22</v>
      </c>
      <c r="Q93" s="129">
        <f t="shared" si="1"/>
        <v>0.17600000000000002</v>
      </c>
      <c r="R93" s="129">
        <v>0</v>
      </c>
      <c r="S93" s="130">
        <f t="shared" si="2"/>
        <v>0</v>
      </c>
      <c r="T93" s="279"/>
      <c r="U93" s="279"/>
      <c r="V93" s="279"/>
      <c r="W93" s="279"/>
      <c r="X93" s="279"/>
      <c r="Y93" s="279"/>
      <c r="Z93" s="279"/>
      <c r="AA93" s="279"/>
      <c r="AB93" s="279"/>
      <c r="AC93" s="279"/>
      <c r="AD93" s="279"/>
    </row>
    <row r="94" spans="1:30" s="12" customFormat="1" x14ac:dyDescent="0.2">
      <c r="B94" s="144"/>
      <c r="D94" s="138" t="s">
        <v>123</v>
      </c>
      <c r="F94" s="146" t="s">
        <v>620</v>
      </c>
      <c r="H94" s="147">
        <v>0.8</v>
      </c>
      <c r="L94" s="144"/>
      <c r="M94" s="148"/>
      <c r="N94" s="149"/>
      <c r="O94" s="149"/>
      <c r="P94" s="149"/>
      <c r="Q94" s="149"/>
      <c r="R94" s="149"/>
      <c r="S94" s="150"/>
    </row>
    <row r="95" spans="1:30" s="2" customFormat="1" ht="24.2" customHeight="1" x14ac:dyDescent="0.2">
      <c r="A95" s="279"/>
      <c r="B95" s="120"/>
      <c r="C95" s="121"/>
      <c r="D95" s="121" t="s">
        <v>120</v>
      </c>
      <c r="E95" s="122" t="s">
        <v>160</v>
      </c>
      <c r="F95" s="123" t="s">
        <v>161</v>
      </c>
      <c r="G95" s="124" t="s">
        <v>132</v>
      </c>
      <c r="H95" s="125">
        <v>2.3449999999999999E-2</v>
      </c>
      <c r="I95" s="126"/>
      <c r="J95" s="126">
        <f t="shared" ref="J95" si="8">ROUND(I95*H95,2)</f>
        <v>0</v>
      </c>
      <c r="K95" s="198" t="s">
        <v>459</v>
      </c>
      <c r="L95" s="28"/>
      <c r="M95" s="127" t="s">
        <v>3</v>
      </c>
      <c r="N95" s="129">
        <v>94.286000000000001</v>
      </c>
      <c r="O95" s="129">
        <f>N95*H95</f>
        <v>2.2110067</v>
      </c>
      <c r="P95" s="129">
        <v>0</v>
      </c>
      <c r="Q95" s="129">
        <f>P95*H95</f>
        <v>0</v>
      </c>
      <c r="R95" s="129">
        <v>0</v>
      </c>
      <c r="S95" s="130">
        <f>R95*H95</f>
        <v>0</v>
      </c>
      <c r="T95" s="279"/>
      <c r="U95" s="279"/>
      <c r="V95" s="279"/>
      <c r="W95" s="279"/>
      <c r="X95" s="279"/>
      <c r="Y95" s="279"/>
      <c r="Z95" s="279"/>
      <c r="AA95" s="279"/>
      <c r="AB95" s="279"/>
      <c r="AC95" s="279"/>
      <c r="AD95" s="279"/>
    </row>
    <row r="96" spans="1:30" s="12" customFormat="1" x14ac:dyDescent="0.2">
      <c r="B96" s="144"/>
      <c r="D96" s="138" t="s">
        <v>123</v>
      </c>
      <c r="F96" s="146" t="s">
        <v>249</v>
      </c>
      <c r="H96" s="147">
        <v>23.45</v>
      </c>
      <c r="L96" s="144"/>
      <c r="M96" s="148"/>
      <c r="N96" s="149"/>
      <c r="O96" s="149"/>
      <c r="P96" s="149"/>
      <c r="Q96" s="149"/>
      <c r="R96" s="149"/>
      <c r="S96" s="150"/>
    </row>
    <row r="97" spans="1:30" s="2" customFormat="1" ht="16.5" customHeight="1" x14ac:dyDescent="0.2">
      <c r="A97" s="279"/>
      <c r="B97" s="120"/>
      <c r="C97" s="159"/>
      <c r="D97" s="159" t="s">
        <v>146</v>
      </c>
      <c r="E97" s="160" t="s">
        <v>243</v>
      </c>
      <c r="F97" s="161" t="s">
        <v>147</v>
      </c>
      <c r="G97" s="162" t="s">
        <v>148</v>
      </c>
      <c r="H97" s="163">
        <v>12</v>
      </c>
      <c r="I97" s="164"/>
      <c r="J97" s="164">
        <f>ROUND(I97*H97,2)</f>
        <v>0</v>
      </c>
      <c r="K97" s="161" t="s">
        <v>125</v>
      </c>
      <c r="L97" s="165"/>
      <c r="M97" s="166" t="s">
        <v>3</v>
      </c>
      <c r="N97" s="129">
        <v>0</v>
      </c>
      <c r="O97" s="129">
        <f>N97*H97</f>
        <v>0</v>
      </c>
      <c r="P97" s="129">
        <v>1E-3</v>
      </c>
      <c r="Q97" s="129">
        <f>P97*H97</f>
        <v>1.2E-2</v>
      </c>
      <c r="R97" s="129">
        <v>0</v>
      </c>
      <c r="S97" s="130">
        <f>R97*H97</f>
        <v>0</v>
      </c>
      <c r="T97" s="279"/>
      <c r="U97" s="279"/>
      <c r="V97" s="279"/>
      <c r="W97" s="279"/>
      <c r="X97" s="279"/>
      <c r="Y97" s="279"/>
      <c r="Z97" s="279"/>
      <c r="AA97" s="279"/>
      <c r="AB97" s="279"/>
      <c r="AC97" s="279"/>
      <c r="AD97" s="279"/>
    </row>
    <row r="98" spans="1:30" s="12" customFormat="1" x14ac:dyDescent="0.2">
      <c r="B98" s="144"/>
      <c r="D98" s="138" t="s">
        <v>123</v>
      </c>
      <c r="F98" s="146" t="s">
        <v>246</v>
      </c>
      <c r="H98" s="147">
        <v>12</v>
      </c>
      <c r="L98" s="144"/>
      <c r="M98" s="148"/>
      <c r="N98" s="149"/>
      <c r="O98" s="149"/>
      <c r="P98" s="149"/>
      <c r="Q98" s="149"/>
      <c r="R98" s="149"/>
      <c r="S98" s="150"/>
    </row>
    <row r="99" spans="1:30" s="2" customFormat="1" ht="16.5" customHeight="1" x14ac:dyDescent="0.2">
      <c r="A99" s="279"/>
      <c r="B99" s="120"/>
      <c r="C99" s="159"/>
      <c r="D99" s="159" t="s">
        <v>146</v>
      </c>
      <c r="E99" s="160" t="s">
        <v>243</v>
      </c>
      <c r="F99" s="161" t="s">
        <v>247</v>
      </c>
      <c r="G99" s="162" t="s">
        <v>148</v>
      </c>
      <c r="H99" s="163">
        <v>0.4</v>
      </c>
      <c r="I99" s="164"/>
      <c r="J99" s="164">
        <f>ROUND(I99*H99,2)</f>
        <v>0</v>
      </c>
      <c r="K99" s="161" t="s">
        <v>125</v>
      </c>
      <c r="L99" s="165"/>
      <c r="M99" s="166" t="s">
        <v>3</v>
      </c>
      <c r="N99" s="129">
        <v>0</v>
      </c>
      <c r="O99" s="129">
        <f>N99*H99</f>
        <v>0</v>
      </c>
      <c r="P99" s="129">
        <v>1E-3</v>
      </c>
      <c r="Q99" s="129">
        <f>P99*H99</f>
        <v>4.0000000000000002E-4</v>
      </c>
      <c r="R99" s="129">
        <v>0</v>
      </c>
      <c r="S99" s="130">
        <f>R99*H99</f>
        <v>0</v>
      </c>
      <c r="T99" s="279"/>
      <c r="U99" s="279"/>
      <c r="V99" s="279"/>
      <c r="W99" s="279"/>
      <c r="X99" s="279"/>
      <c r="Y99" s="279"/>
      <c r="Z99" s="279"/>
      <c r="AA99" s="279"/>
      <c r="AB99" s="279"/>
      <c r="AC99" s="279"/>
      <c r="AD99" s="279"/>
    </row>
    <row r="100" spans="1:30" s="220" customFormat="1" x14ac:dyDescent="0.2">
      <c r="B100" s="221"/>
      <c r="D100" s="222" t="s">
        <v>123</v>
      </c>
      <c r="F100" s="224" t="s">
        <v>621</v>
      </c>
      <c r="H100" s="225">
        <v>0.4</v>
      </c>
      <c r="L100" s="221"/>
      <c r="M100" s="226"/>
      <c r="N100" s="227"/>
      <c r="O100" s="227"/>
      <c r="P100" s="227"/>
      <c r="Q100" s="227"/>
      <c r="R100" s="227"/>
      <c r="S100" s="228"/>
    </row>
    <row r="101" spans="1:30" s="2" customFormat="1" ht="16.5" customHeight="1" x14ac:dyDescent="0.2">
      <c r="A101" s="279"/>
      <c r="B101" s="120"/>
      <c r="C101" s="159"/>
      <c r="D101" s="159" t="s">
        <v>146</v>
      </c>
      <c r="E101" s="160" t="s">
        <v>243</v>
      </c>
      <c r="F101" s="161" t="s">
        <v>248</v>
      </c>
      <c r="G101" s="162" t="s">
        <v>148</v>
      </c>
      <c r="H101" s="163">
        <v>1</v>
      </c>
      <c r="I101" s="164"/>
      <c r="J101" s="164">
        <f>ROUND(I101*H101,2)</f>
        <v>0</v>
      </c>
      <c r="K101" s="161" t="s">
        <v>125</v>
      </c>
      <c r="L101" s="165"/>
      <c r="M101" s="166" t="s">
        <v>3</v>
      </c>
      <c r="N101" s="129">
        <v>0</v>
      </c>
      <c r="O101" s="129">
        <f>N101*H101</f>
        <v>0</v>
      </c>
      <c r="P101" s="129">
        <v>1E-3</v>
      </c>
      <c r="Q101" s="129">
        <f>P101*H101</f>
        <v>1E-3</v>
      </c>
      <c r="R101" s="129">
        <v>0</v>
      </c>
      <c r="S101" s="130">
        <f>R101*H101</f>
        <v>0</v>
      </c>
      <c r="T101" s="279"/>
      <c r="U101" s="279"/>
      <c r="V101" s="279"/>
      <c r="W101" s="279"/>
      <c r="X101" s="279"/>
      <c r="Y101" s="279"/>
      <c r="Z101" s="279"/>
      <c r="AA101" s="279"/>
      <c r="AB101" s="279"/>
      <c r="AC101" s="279"/>
      <c r="AD101" s="279"/>
    </row>
    <row r="102" spans="1:30" s="12" customFormat="1" x14ac:dyDescent="0.2">
      <c r="B102" s="144"/>
      <c r="D102" s="138" t="s">
        <v>123</v>
      </c>
      <c r="F102" s="146" t="s">
        <v>622</v>
      </c>
      <c r="H102" s="147">
        <v>1</v>
      </c>
      <c r="L102" s="144"/>
      <c r="M102" s="148"/>
      <c r="N102" s="149"/>
      <c r="O102" s="149"/>
      <c r="P102" s="149"/>
      <c r="Q102" s="149"/>
      <c r="R102" s="149"/>
      <c r="S102" s="150"/>
    </row>
    <row r="103" spans="1:30" s="2" customFormat="1" ht="16.5" customHeight="1" x14ac:dyDescent="0.2">
      <c r="A103" s="279"/>
      <c r="B103" s="120"/>
      <c r="C103" s="121"/>
      <c r="D103" s="121" t="s">
        <v>120</v>
      </c>
      <c r="E103" s="122" t="s">
        <v>166</v>
      </c>
      <c r="F103" s="123" t="s">
        <v>167</v>
      </c>
      <c r="G103" s="124" t="s">
        <v>126</v>
      </c>
      <c r="H103" s="125">
        <v>4</v>
      </c>
      <c r="I103" s="126"/>
      <c r="J103" s="126">
        <f>ROUND(I103*H103,2)</f>
        <v>0</v>
      </c>
      <c r="K103" s="198" t="s">
        <v>459</v>
      </c>
      <c r="L103" s="28"/>
      <c r="M103" s="127" t="s">
        <v>3</v>
      </c>
      <c r="N103" s="129">
        <v>0.87</v>
      </c>
      <c r="O103" s="129">
        <f>N103*H103</f>
        <v>3.48</v>
      </c>
      <c r="P103" s="129">
        <v>6.0000000000000002E-5</v>
      </c>
      <c r="Q103" s="129">
        <f>P103*H103</f>
        <v>2.4000000000000001E-4</v>
      </c>
      <c r="R103" s="129">
        <v>0</v>
      </c>
      <c r="S103" s="130">
        <f>R103*H103</f>
        <v>0</v>
      </c>
      <c r="T103" s="279"/>
      <c r="U103" s="279"/>
      <c r="V103" s="279"/>
      <c r="W103" s="279"/>
      <c r="X103" s="279"/>
      <c r="Y103" s="279"/>
      <c r="Z103" s="279"/>
      <c r="AA103" s="279"/>
      <c r="AB103" s="279"/>
      <c r="AC103" s="279"/>
      <c r="AD103" s="279"/>
    </row>
    <row r="104" spans="1:30" s="2" customFormat="1" x14ac:dyDescent="0.2">
      <c r="A104" s="279"/>
      <c r="B104" s="28"/>
      <c r="C104" s="279"/>
      <c r="D104" s="133" t="s">
        <v>122</v>
      </c>
      <c r="E104" s="279"/>
      <c r="F104" s="134" t="s">
        <v>168</v>
      </c>
      <c r="G104" s="279"/>
      <c r="H104" s="279"/>
      <c r="I104" s="279"/>
      <c r="J104" s="279"/>
      <c r="K104" s="279"/>
      <c r="L104" s="28"/>
      <c r="M104" s="135"/>
      <c r="N104" s="48"/>
      <c r="O104" s="48"/>
      <c r="P104" s="48"/>
      <c r="Q104" s="48"/>
      <c r="R104" s="48"/>
      <c r="S104" s="49"/>
      <c r="T104" s="279"/>
      <c r="U104" s="279"/>
      <c r="V104" s="279"/>
      <c r="W104" s="279"/>
      <c r="X104" s="279"/>
      <c r="Y104" s="279"/>
      <c r="Z104" s="279"/>
      <c r="AA104" s="279"/>
      <c r="AB104" s="279"/>
      <c r="AC104" s="279"/>
      <c r="AD104" s="279"/>
    </row>
    <row r="105" spans="1:30" s="2" customFormat="1" ht="16.5" customHeight="1" x14ac:dyDescent="0.2">
      <c r="A105" s="279"/>
      <c r="B105" s="120"/>
      <c r="C105" s="159"/>
      <c r="D105" s="159" t="s">
        <v>146</v>
      </c>
      <c r="E105" s="160" t="s">
        <v>169</v>
      </c>
      <c r="F105" s="161" t="s">
        <v>170</v>
      </c>
      <c r="G105" s="162" t="s">
        <v>126</v>
      </c>
      <c r="H105" s="163">
        <v>12</v>
      </c>
      <c r="I105" s="164"/>
      <c r="J105" s="164">
        <f>ROUND(I105*H105,2)</f>
        <v>0</v>
      </c>
      <c r="K105" s="198" t="s">
        <v>459</v>
      </c>
      <c r="L105" s="165"/>
      <c r="M105" s="166" t="s">
        <v>3</v>
      </c>
      <c r="N105" s="129">
        <v>0</v>
      </c>
      <c r="O105" s="129">
        <f>N105*H105</f>
        <v>0</v>
      </c>
      <c r="P105" s="129">
        <v>7.0899999999999999E-3</v>
      </c>
      <c r="Q105" s="129">
        <f>P105*H105</f>
        <v>8.5080000000000003E-2</v>
      </c>
      <c r="R105" s="129">
        <v>0</v>
      </c>
      <c r="S105" s="130">
        <f>R105*H105</f>
        <v>0</v>
      </c>
      <c r="T105" s="279"/>
      <c r="U105" s="279"/>
      <c r="V105" s="279"/>
      <c r="W105" s="279"/>
      <c r="X105" s="279"/>
      <c r="Y105" s="279"/>
      <c r="Z105" s="279"/>
      <c r="AA105" s="279"/>
      <c r="AB105" s="279"/>
      <c r="AC105" s="279"/>
      <c r="AD105" s="279"/>
    </row>
    <row r="106" spans="1:30" s="12" customFormat="1" x14ac:dyDescent="0.2">
      <c r="B106" s="144"/>
      <c r="D106" s="138" t="s">
        <v>123</v>
      </c>
      <c r="F106" s="146" t="s">
        <v>623</v>
      </c>
      <c r="H106" s="147">
        <v>12</v>
      </c>
      <c r="L106" s="144"/>
      <c r="M106" s="148"/>
      <c r="N106" s="149"/>
      <c r="O106" s="149"/>
      <c r="P106" s="149"/>
      <c r="Q106" s="149"/>
      <c r="R106" s="149"/>
      <c r="S106" s="150"/>
    </row>
    <row r="107" spans="1:30" s="2" customFormat="1" ht="16.5" customHeight="1" x14ac:dyDescent="0.2">
      <c r="A107" s="279"/>
      <c r="B107" s="120"/>
      <c r="C107" s="159"/>
      <c r="D107" s="159" t="s">
        <v>146</v>
      </c>
      <c r="E107" s="160" t="s">
        <v>171</v>
      </c>
      <c r="F107" s="161" t="s">
        <v>172</v>
      </c>
      <c r="G107" s="162" t="s">
        <v>126</v>
      </c>
      <c r="H107" s="163">
        <v>12</v>
      </c>
      <c r="I107" s="164"/>
      <c r="J107" s="164">
        <f>ROUND(I107*H107,2)</f>
        <v>0</v>
      </c>
      <c r="K107" s="161" t="s">
        <v>125</v>
      </c>
      <c r="L107" s="165"/>
      <c r="M107" s="166" t="s">
        <v>3</v>
      </c>
      <c r="N107" s="129">
        <v>0</v>
      </c>
      <c r="O107" s="129">
        <f>N107*H107</f>
        <v>0</v>
      </c>
      <c r="P107" s="129">
        <v>7.0899999999999999E-3</v>
      </c>
      <c r="Q107" s="129">
        <f>P107*H107</f>
        <v>8.5080000000000003E-2</v>
      </c>
      <c r="R107" s="129">
        <v>0</v>
      </c>
      <c r="S107" s="130">
        <f>R107*H107</f>
        <v>0</v>
      </c>
      <c r="T107" s="279"/>
      <c r="U107" s="279"/>
      <c r="V107" s="279"/>
      <c r="W107" s="279"/>
      <c r="X107" s="279"/>
      <c r="Y107" s="279"/>
      <c r="Z107" s="279"/>
      <c r="AA107" s="279"/>
      <c r="AB107" s="279"/>
      <c r="AC107" s="279"/>
      <c r="AD107" s="279"/>
    </row>
    <row r="108" spans="1:30" s="2" customFormat="1" ht="21.75" customHeight="1" x14ac:dyDescent="0.2">
      <c r="A108" s="444"/>
      <c r="B108" s="120"/>
      <c r="C108" s="121"/>
      <c r="D108" s="121" t="s">
        <v>120</v>
      </c>
      <c r="E108" s="122" t="s">
        <v>243</v>
      </c>
      <c r="F108" s="123" t="s">
        <v>678</v>
      </c>
      <c r="G108" s="124" t="s">
        <v>329</v>
      </c>
      <c r="H108" s="125">
        <v>2</v>
      </c>
      <c r="I108" s="126"/>
      <c r="J108" s="126">
        <f>ROUND(I108*H108,2)</f>
        <v>0</v>
      </c>
      <c r="K108" s="198" t="s">
        <v>459</v>
      </c>
      <c r="L108" s="28"/>
      <c r="M108" s="127" t="s">
        <v>3</v>
      </c>
      <c r="N108" s="129">
        <v>0.187</v>
      </c>
      <c r="O108" s="129">
        <f>N108*H108</f>
        <v>0.374</v>
      </c>
      <c r="P108" s="129">
        <v>0</v>
      </c>
      <c r="Q108" s="129">
        <f>P108*H108</f>
        <v>0</v>
      </c>
      <c r="R108" s="129">
        <v>0</v>
      </c>
      <c r="S108" s="130">
        <f>R108*H108</f>
        <v>0</v>
      </c>
      <c r="T108" s="444"/>
      <c r="U108" s="444"/>
      <c r="V108" s="444"/>
      <c r="W108" s="444"/>
      <c r="X108" s="444"/>
      <c r="Y108" s="444"/>
      <c r="Z108" s="444"/>
      <c r="AA108" s="444"/>
      <c r="AB108" s="444"/>
      <c r="AC108" s="444"/>
      <c r="AD108" s="444"/>
    </row>
    <row r="109" spans="1:30" s="2" customFormat="1" ht="16.5" customHeight="1" x14ac:dyDescent="0.2">
      <c r="A109" s="444"/>
      <c r="B109" s="120"/>
      <c r="C109" s="159"/>
      <c r="D109" s="159" t="s">
        <v>146</v>
      </c>
      <c r="E109" s="160" t="s">
        <v>243</v>
      </c>
      <c r="F109" s="161" t="s">
        <v>679</v>
      </c>
      <c r="G109" s="162" t="s">
        <v>329</v>
      </c>
      <c r="H109" s="163">
        <v>2</v>
      </c>
      <c r="I109" s="164"/>
      <c r="J109" s="164">
        <f>ROUND(I109*H109,2)</f>
        <v>0</v>
      </c>
      <c r="K109" s="161" t="s">
        <v>125</v>
      </c>
      <c r="L109" s="165"/>
      <c r="M109" s="166" t="s">
        <v>3</v>
      </c>
      <c r="N109" s="129">
        <v>0</v>
      </c>
      <c r="O109" s="129">
        <f>N109*H109</f>
        <v>0</v>
      </c>
      <c r="P109" s="129">
        <v>7.0899999999999999E-3</v>
      </c>
      <c r="Q109" s="129">
        <f>P109*H109</f>
        <v>1.418E-2</v>
      </c>
      <c r="R109" s="129">
        <v>0</v>
      </c>
      <c r="S109" s="130">
        <f>R109*H109</f>
        <v>0</v>
      </c>
      <c r="T109" s="444"/>
      <c r="U109" s="444"/>
      <c r="V109" s="444"/>
      <c r="W109" s="444"/>
      <c r="X109" s="444"/>
      <c r="Y109" s="444"/>
      <c r="Z109" s="444"/>
      <c r="AA109" s="444"/>
      <c r="AB109" s="444"/>
      <c r="AC109" s="444"/>
      <c r="AD109" s="444"/>
    </row>
    <row r="110" spans="1:30" s="2" customFormat="1" ht="21.75" customHeight="1" x14ac:dyDescent="0.2">
      <c r="A110" s="279"/>
      <c r="B110" s="120"/>
      <c r="C110" s="121"/>
      <c r="D110" s="121" t="s">
        <v>120</v>
      </c>
      <c r="E110" s="122" t="s">
        <v>173</v>
      </c>
      <c r="F110" s="123" t="s">
        <v>174</v>
      </c>
      <c r="G110" s="124" t="s">
        <v>126</v>
      </c>
      <c r="H110" s="125">
        <v>4</v>
      </c>
      <c r="I110" s="126"/>
      <c r="J110" s="126">
        <f>ROUND(I110*H110,2)</f>
        <v>0</v>
      </c>
      <c r="K110" s="198" t="s">
        <v>459</v>
      </c>
      <c r="L110" s="28"/>
      <c r="M110" s="127" t="s">
        <v>3</v>
      </c>
      <c r="N110" s="129">
        <v>0.187</v>
      </c>
      <c r="O110" s="129">
        <f>N110*H110</f>
        <v>0.748</v>
      </c>
      <c r="P110" s="129">
        <v>0</v>
      </c>
      <c r="Q110" s="129">
        <f>P110*H110</f>
        <v>0</v>
      </c>
      <c r="R110" s="129">
        <v>0</v>
      </c>
      <c r="S110" s="130">
        <f>R110*H110</f>
        <v>0</v>
      </c>
      <c r="T110" s="279"/>
      <c r="U110" s="279"/>
      <c r="V110" s="279"/>
      <c r="W110" s="279"/>
      <c r="X110" s="279"/>
      <c r="Y110" s="279"/>
      <c r="Z110" s="279"/>
      <c r="AA110" s="279"/>
      <c r="AB110" s="279"/>
      <c r="AC110" s="279"/>
      <c r="AD110" s="279"/>
    </row>
    <row r="111" spans="1:30" s="2" customFormat="1" x14ac:dyDescent="0.2">
      <c r="A111" s="279"/>
      <c r="B111" s="28"/>
      <c r="C111" s="279"/>
      <c r="D111" s="133" t="s">
        <v>122</v>
      </c>
      <c r="E111" s="279"/>
      <c r="F111" s="134" t="s">
        <v>175</v>
      </c>
      <c r="G111" s="279"/>
      <c r="H111" s="279"/>
      <c r="I111" s="279"/>
      <c r="J111" s="279"/>
      <c r="K111" s="279"/>
      <c r="L111" s="28"/>
      <c r="M111" s="135"/>
      <c r="N111" s="48"/>
      <c r="O111" s="48"/>
      <c r="P111" s="48"/>
      <c r="Q111" s="48"/>
      <c r="R111" s="48"/>
      <c r="S111" s="49"/>
      <c r="T111" s="279"/>
      <c r="U111" s="279"/>
      <c r="V111" s="279"/>
      <c r="W111" s="279"/>
      <c r="X111" s="279"/>
      <c r="Y111" s="279"/>
      <c r="Z111" s="279"/>
      <c r="AA111" s="279"/>
      <c r="AB111" s="279"/>
      <c r="AC111" s="279"/>
      <c r="AD111" s="279"/>
    </row>
    <row r="112" spans="1:30" s="2" customFormat="1" ht="19.5" x14ac:dyDescent="0.2">
      <c r="A112" s="279"/>
      <c r="B112" s="28"/>
      <c r="C112" s="279"/>
      <c r="D112" s="138" t="s">
        <v>129</v>
      </c>
      <c r="E112" s="279"/>
      <c r="F112" s="158" t="s">
        <v>176</v>
      </c>
      <c r="G112" s="279"/>
      <c r="H112" s="279"/>
      <c r="I112" s="279"/>
      <c r="J112" s="279"/>
      <c r="K112" s="279"/>
      <c r="L112" s="28"/>
      <c r="M112" s="135"/>
      <c r="N112" s="48"/>
      <c r="O112" s="48"/>
      <c r="P112" s="48"/>
      <c r="Q112" s="48"/>
      <c r="R112" s="48"/>
      <c r="S112" s="49"/>
      <c r="T112" s="279"/>
      <c r="U112" s="279"/>
      <c r="V112" s="279"/>
      <c r="W112" s="279"/>
      <c r="X112" s="279"/>
      <c r="Y112" s="279"/>
      <c r="Z112" s="279"/>
      <c r="AA112" s="279"/>
      <c r="AB112" s="279"/>
      <c r="AC112" s="279"/>
      <c r="AD112" s="279"/>
    </row>
    <row r="113" spans="1:30" s="2" customFormat="1" ht="16.5" customHeight="1" x14ac:dyDescent="0.2">
      <c r="A113" s="279"/>
      <c r="B113" s="120"/>
      <c r="C113" s="121"/>
      <c r="D113" s="121" t="s">
        <v>120</v>
      </c>
      <c r="E113" s="122" t="s">
        <v>177</v>
      </c>
      <c r="F113" s="123" t="s">
        <v>178</v>
      </c>
      <c r="G113" s="124" t="s">
        <v>126</v>
      </c>
      <c r="H113" s="125">
        <v>4</v>
      </c>
      <c r="I113" s="126"/>
      <c r="J113" s="126">
        <f>ROUND(I113*H113,2)</f>
        <v>0</v>
      </c>
      <c r="K113" s="123" t="s">
        <v>125</v>
      </c>
      <c r="L113" s="28"/>
      <c r="M113" s="127" t="s">
        <v>3</v>
      </c>
      <c r="N113" s="129">
        <v>0.94099999999999995</v>
      </c>
      <c r="O113" s="129">
        <f>N113*H113</f>
        <v>3.7639999999999998</v>
      </c>
      <c r="P113" s="129">
        <v>0</v>
      </c>
      <c r="Q113" s="129">
        <f>P113*H113</f>
        <v>0</v>
      </c>
      <c r="R113" s="129">
        <v>0</v>
      </c>
      <c r="S113" s="130">
        <f>R113*H113</f>
        <v>0</v>
      </c>
      <c r="T113" s="279"/>
      <c r="U113" s="279"/>
      <c r="V113" s="279"/>
      <c r="W113" s="279"/>
      <c r="X113" s="279"/>
      <c r="Y113" s="279"/>
      <c r="Z113" s="279"/>
      <c r="AA113" s="279"/>
      <c r="AB113" s="279"/>
      <c r="AC113" s="279"/>
      <c r="AD113" s="279"/>
    </row>
    <row r="114" spans="1:30" s="2" customFormat="1" ht="16.5" customHeight="1" x14ac:dyDescent="0.2">
      <c r="A114" s="279"/>
      <c r="B114" s="120"/>
      <c r="C114" s="121"/>
      <c r="D114" s="121" t="s">
        <v>120</v>
      </c>
      <c r="E114" s="122" t="s">
        <v>179</v>
      </c>
      <c r="F114" s="123" t="s">
        <v>180</v>
      </c>
      <c r="G114" s="124" t="s">
        <v>145</v>
      </c>
      <c r="H114" s="125">
        <v>3.6</v>
      </c>
      <c r="I114" s="126"/>
      <c r="J114" s="126">
        <f>ROUND(I114*H114,2)</f>
        <v>0</v>
      </c>
      <c r="K114" s="198" t="s">
        <v>459</v>
      </c>
      <c r="L114" s="28"/>
      <c r="M114" s="127" t="s">
        <v>3</v>
      </c>
      <c r="N114" s="129">
        <v>0.30499999999999999</v>
      </c>
      <c r="O114" s="129">
        <f>N114*H114</f>
        <v>1.0980000000000001</v>
      </c>
      <c r="P114" s="129">
        <v>3.0000000000000001E-5</v>
      </c>
      <c r="Q114" s="129">
        <f>P114*H114</f>
        <v>1.0800000000000001E-4</v>
      </c>
      <c r="R114" s="129">
        <v>0</v>
      </c>
      <c r="S114" s="130">
        <f>R114*H114</f>
        <v>0</v>
      </c>
      <c r="T114" s="279"/>
      <c r="U114" s="279"/>
      <c r="V114" s="279"/>
      <c r="W114" s="279"/>
      <c r="X114" s="279"/>
      <c r="Y114" s="279"/>
      <c r="Z114" s="279"/>
      <c r="AA114" s="279"/>
      <c r="AB114" s="279"/>
      <c r="AC114" s="279"/>
      <c r="AD114" s="279"/>
    </row>
    <row r="115" spans="1:30" s="2" customFormat="1" x14ac:dyDescent="0.2">
      <c r="A115" s="279"/>
      <c r="B115" s="28"/>
      <c r="C115" s="279"/>
      <c r="D115" s="133" t="s">
        <v>122</v>
      </c>
      <c r="E115" s="279"/>
      <c r="F115" s="134" t="s">
        <v>181</v>
      </c>
      <c r="G115" s="279"/>
      <c r="H115" s="279"/>
      <c r="I115" s="279"/>
      <c r="J115" s="279"/>
      <c r="K115" s="279"/>
      <c r="L115" s="28"/>
      <c r="M115" s="135"/>
      <c r="N115" s="48"/>
      <c r="O115" s="48"/>
      <c r="P115" s="48"/>
      <c r="Q115" s="48"/>
      <c r="R115" s="48"/>
      <c r="S115" s="49"/>
      <c r="T115" s="279"/>
      <c r="U115" s="279"/>
      <c r="V115" s="279"/>
      <c r="W115" s="279"/>
      <c r="X115" s="279"/>
      <c r="Y115" s="279"/>
      <c r="Z115" s="279"/>
      <c r="AA115" s="279"/>
      <c r="AB115" s="279"/>
      <c r="AC115" s="279"/>
      <c r="AD115" s="279"/>
    </row>
    <row r="116" spans="1:30" s="11" customFormat="1" x14ac:dyDescent="0.2">
      <c r="B116" s="137"/>
      <c r="D116" s="138" t="s">
        <v>123</v>
      </c>
      <c r="E116" s="139" t="s">
        <v>3</v>
      </c>
      <c r="F116" s="140" t="s">
        <v>182</v>
      </c>
      <c r="H116" s="139" t="s">
        <v>3</v>
      </c>
      <c r="L116" s="137"/>
      <c r="M116" s="141"/>
      <c r="N116" s="142"/>
      <c r="O116" s="142"/>
      <c r="P116" s="142"/>
      <c r="Q116" s="142"/>
      <c r="R116" s="142"/>
      <c r="S116" s="143"/>
    </row>
    <row r="117" spans="1:30" s="12" customFormat="1" x14ac:dyDescent="0.2">
      <c r="B117" s="144"/>
      <c r="D117" s="138" t="s">
        <v>123</v>
      </c>
      <c r="E117" s="145" t="s">
        <v>3</v>
      </c>
      <c r="F117" s="146" t="s">
        <v>624</v>
      </c>
      <c r="H117" s="147">
        <v>3.6</v>
      </c>
      <c r="L117" s="144"/>
      <c r="M117" s="148"/>
      <c r="N117" s="149"/>
      <c r="O117" s="149"/>
      <c r="P117" s="149"/>
      <c r="Q117" s="149"/>
      <c r="R117" s="149"/>
      <c r="S117" s="150"/>
    </row>
    <row r="118" spans="1:30" s="2" customFormat="1" ht="16.5" customHeight="1" x14ac:dyDescent="0.2">
      <c r="A118" s="279"/>
      <c r="B118" s="120"/>
      <c r="C118" s="159"/>
      <c r="D118" s="159" t="s">
        <v>146</v>
      </c>
      <c r="E118" s="160" t="s">
        <v>183</v>
      </c>
      <c r="F118" s="161" t="s">
        <v>250</v>
      </c>
      <c r="G118" s="162" t="s">
        <v>145</v>
      </c>
      <c r="H118" s="163">
        <v>3.6</v>
      </c>
      <c r="I118" s="164"/>
      <c r="J118" s="164">
        <f>ROUND(I118*H118,2)</f>
        <v>0</v>
      </c>
      <c r="K118" s="198" t="s">
        <v>459</v>
      </c>
      <c r="L118" s="165"/>
      <c r="M118" s="166" t="s">
        <v>3</v>
      </c>
      <c r="N118" s="129">
        <v>0</v>
      </c>
      <c r="O118" s="129">
        <f>N118*H118</f>
        <v>0</v>
      </c>
      <c r="P118" s="129">
        <v>5.0000000000000001E-4</v>
      </c>
      <c r="Q118" s="129">
        <f>P118*H118</f>
        <v>1.8000000000000002E-3</v>
      </c>
      <c r="R118" s="129">
        <v>0</v>
      </c>
      <c r="S118" s="130">
        <f>R118*H118</f>
        <v>0</v>
      </c>
      <c r="T118" s="279"/>
      <c r="U118" s="279"/>
      <c r="V118" s="279"/>
      <c r="W118" s="279"/>
      <c r="X118" s="279"/>
      <c r="Y118" s="279"/>
      <c r="Z118" s="279"/>
      <c r="AA118" s="279"/>
      <c r="AB118" s="279"/>
      <c r="AC118" s="279"/>
      <c r="AD118" s="279"/>
    </row>
    <row r="119" spans="1:30" s="2" customFormat="1" ht="16.5" customHeight="1" x14ac:dyDescent="0.2">
      <c r="A119" s="279"/>
      <c r="B119" s="120"/>
      <c r="C119" s="121"/>
      <c r="D119" s="121" t="s">
        <v>120</v>
      </c>
      <c r="E119" s="122" t="s">
        <v>184</v>
      </c>
      <c r="F119" s="123" t="s">
        <v>185</v>
      </c>
      <c r="G119" s="124" t="s">
        <v>145</v>
      </c>
      <c r="H119" s="125">
        <v>4</v>
      </c>
      <c r="I119" s="126"/>
      <c r="J119" s="126">
        <f>ROUND(I119*H119,2)</f>
        <v>0</v>
      </c>
      <c r="K119" s="198" t="s">
        <v>459</v>
      </c>
      <c r="L119" s="28"/>
      <c r="M119" s="127" t="s">
        <v>3</v>
      </c>
      <c r="N119" s="129">
        <v>0.113</v>
      </c>
      <c r="O119" s="129">
        <f>N119*H119</f>
        <v>0.45200000000000001</v>
      </c>
      <c r="P119" s="129">
        <v>0</v>
      </c>
      <c r="Q119" s="129">
        <f>P119*H119</f>
        <v>0</v>
      </c>
      <c r="R119" s="129">
        <v>0</v>
      </c>
      <c r="S119" s="130">
        <f>R119*H119</f>
        <v>0</v>
      </c>
      <c r="T119" s="279"/>
      <c r="U119" s="279"/>
      <c r="V119" s="279"/>
      <c r="W119" s="279"/>
      <c r="X119" s="279"/>
      <c r="Y119" s="279"/>
      <c r="Z119" s="279"/>
      <c r="AA119" s="279"/>
      <c r="AB119" s="279"/>
      <c r="AC119" s="279"/>
      <c r="AD119" s="279"/>
    </row>
    <row r="120" spans="1:30" s="2" customFormat="1" x14ac:dyDescent="0.2">
      <c r="A120" s="279"/>
      <c r="B120" s="28"/>
      <c r="C120" s="279"/>
      <c r="D120" s="133" t="s">
        <v>122</v>
      </c>
      <c r="E120" s="279"/>
      <c r="F120" s="134" t="s">
        <v>186</v>
      </c>
      <c r="G120" s="279"/>
      <c r="H120" s="279"/>
      <c r="I120" s="279"/>
      <c r="J120" s="279"/>
      <c r="K120" s="279"/>
      <c r="L120" s="28"/>
      <c r="M120" s="135"/>
      <c r="N120" s="48"/>
      <c r="O120" s="48"/>
      <c r="P120" s="48"/>
      <c r="Q120" s="48"/>
      <c r="R120" s="48"/>
      <c r="S120" s="49"/>
      <c r="T120" s="279"/>
      <c r="U120" s="279"/>
      <c r="V120" s="279"/>
      <c r="W120" s="279"/>
      <c r="X120" s="279"/>
      <c r="Y120" s="279"/>
      <c r="Z120" s="279"/>
      <c r="AA120" s="279"/>
      <c r="AB120" s="279"/>
      <c r="AC120" s="279"/>
      <c r="AD120" s="279"/>
    </row>
    <row r="121" spans="1:30" s="11" customFormat="1" x14ac:dyDescent="0.2">
      <c r="B121" s="137"/>
      <c r="D121" s="138" t="s">
        <v>123</v>
      </c>
      <c r="E121" s="139" t="s">
        <v>3</v>
      </c>
      <c r="F121" s="140" t="s">
        <v>187</v>
      </c>
      <c r="H121" s="139" t="s">
        <v>3</v>
      </c>
      <c r="L121" s="137"/>
      <c r="M121" s="141"/>
      <c r="N121" s="142"/>
      <c r="O121" s="142"/>
      <c r="P121" s="142"/>
      <c r="Q121" s="142"/>
      <c r="R121" s="142"/>
      <c r="S121" s="143"/>
    </row>
    <row r="122" spans="1:30" s="12" customFormat="1" x14ac:dyDescent="0.2">
      <c r="B122" s="144"/>
      <c r="D122" s="138" t="s">
        <v>123</v>
      </c>
      <c r="E122" s="145" t="s">
        <v>3</v>
      </c>
      <c r="F122" s="146" t="s">
        <v>625</v>
      </c>
      <c r="H122" s="147">
        <v>4</v>
      </c>
      <c r="L122" s="144"/>
      <c r="M122" s="148"/>
      <c r="N122" s="149"/>
      <c r="O122" s="149"/>
      <c r="P122" s="149"/>
      <c r="Q122" s="149"/>
      <c r="R122" s="149"/>
      <c r="S122" s="150"/>
    </row>
    <row r="123" spans="1:30" s="2" customFormat="1" ht="16.5" customHeight="1" x14ac:dyDescent="0.2">
      <c r="A123" s="279"/>
      <c r="B123" s="120"/>
      <c r="C123" s="159"/>
      <c r="D123" s="159" t="s">
        <v>146</v>
      </c>
      <c r="E123" s="160" t="s">
        <v>188</v>
      </c>
      <c r="F123" s="161" t="s">
        <v>189</v>
      </c>
      <c r="G123" s="162" t="s">
        <v>128</v>
      </c>
      <c r="H123" s="163">
        <v>0.4</v>
      </c>
      <c r="I123" s="164"/>
      <c r="J123" s="164">
        <f>ROUND(I123*H123,2)</f>
        <v>0</v>
      </c>
      <c r="K123" s="161" t="s">
        <v>125</v>
      </c>
      <c r="L123" s="165"/>
      <c r="M123" s="166" t="s">
        <v>3</v>
      </c>
      <c r="N123" s="129">
        <v>0</v>
      </c>
      <c r="O123" s="129">
        <f>N123*H123</f>
        <v>0</v>
      </c>
      <c r="P123" s="129">
        <v>0.2</v>
      </c>
      <c r="Q123" s="129">
        <f>P123*H123</f>
        <v>8.0000000000000016E-2</v>
      </c>
      <c r="R123" s="129">
        <v>0</v>
      </c>
      <c r="S123" s="130">
        <f>R123*H123</f>
        <v>0</v>
      </c>
      <c r="T123" s="279"/>
      <c r="U123" s="279"/>
      <c r="V123" s="279"/>
      <c r="W123" s="279"/>
      <c r="X123" s="279"/>
      <c r="Y123" s="279"/>
      <c r="Z123" s="279"/>
      <c r="AA123" s="279"/>
      <c r="AB123" s="279"/>
      <c r="AC123" s="279"/>
      <c r="AD123" s="279"/>
    </row>
    <row r="124" spans="1:30" s="2" customFormat="1" ht="16.5" customHeight="1" x14ac:dyDescent="0.2">
      <c r="A124" s="279"/>
      <c r="B124" s="120"/>
      <c r="C124" s="121"/>
      <c r="D124" s="121" t="s">
        <v>120</v>
      </c>
      <c r="E124" s="122" t="s">
        <v>134</v>
      </c>
      <c r="F124" s="123" t="s">
        <v>135</v>
      </c>
      <c r="G124" s="124" t="s">
        <v>128</v>
      </c>
      <c r="H124" s="125">
        <v>0.32</v>
      </c>
      <c r="I124" s="126"/>
      <c r="J124" s="126">
        <f>ROUND(I124*H124,2)</f>
        <v>0</v>
      </c>
      <c r="K124" s="198" t="s">
        <v>459</v>
      </c>
      <c r="L124" s="28"/>
      <c r="M124" s="127" t="s">
        <v>3</v>
      </c>
      <c r="N124" s="129">
        <v>1.196</v>
      </c>
      <c r="O124" s="129">
        <f>N124*H124</f>
        <v>0.38272</v>
      </c>
      <c r="P124" s="129">
        <v>0</v>
      </c>
      <c r="Q124" s="129">
        <f>P124*H124</f>
        <v>0</v>
      </c>
      <c r="R124" s="129">
        <v>0</v>
      </c>
      <c r="S124" s="130">
        <f>R124*H124</f>
        <v>0</v>
      </c>
      <c r="T124" s="279"/>
      <c r="U124" s="279"/>
      <c r="V124" s="279"/>
      <c r="W124" s="279"/>
      <c r="X124" s="279"/>
      <c r="Y124" s="279"/>
      <c r="Z124" s="279"/>
      <c r="AA124" s="279"/>
      <c r="AB124" s="279"/>
      <c r="AC124" s="279"/>
      <c r="AD124" s="279"/>
    </row>
    <row r="125" spans="1:30" s="2" customFormat="1" x14ac:dyDescent="0.2">
      <c r="A125" s="279"/>
      <c r="B125" s="28"/>
      <c r="C125" s="279"/>
      <c r="D125" s="133" t="s">
        <v>122</v>
      </c>
      <c r="E125" s="279"/>
      <c r="F125" s="134" t="s">
        <v>136</v>
      </c>
      <c r="G125" s="279"/>
      <c r="H125" s="279"/>
      <c r="I125" s="279"/>
      <c r="J125" s="279"/>
      <c r="K125" s="279"/>
      <c r="L125" s="28"/>
      <c r="M125" s="135"/>
      <c r="N125" s="48"/>
      <c r="O125" s="48"/>
      <c r="P125" s="48"/>
      <c r="Q125" s="48"/>
      <c r="R125" s="48"/>
      <c r="S125" s="49"/>
      <c r="T125" s="279"/>
      <c r="U125" s="279"/>
      <c r="V125" s="279"/>
      <c r="W125" s="279"/>
      <c r="X125" s="279"/>
      <c r="Y125" s="279"/>
      <c r="Z125" s="279"/>
      <c r="AA125" s="279"/>
      <c r="AB125" s="279"/>
      <c r="AC125" s="279"/>
      <c r="AD125" s="279"/>
    </row>
    <row r="126" spans="1:30" s="2" customFormat="1" ht="19.5" x14ac:dyDescent="0.2">
      <c r="A126" s="279"/>
      <c r="B126" s="28"/>
      <c r="C126" s="279"/>
      <c r="D126" s="138" t="s">
        <v>129</v>
      </c>
      <c r="E126" s="279"/>
      <c r="F126" s="158" t="s">
        <v>137</v>
      </c>
      <c r="G126" s="279"/>
      <c r="H126" s="279"/>
      <c r="I126" s="279"/>
      <c r="J126" s="279"/>
      <c r="K126" s="279"/>
      <c r="L126" s="28"/>
      <c r="M126" s="135"/>
      <c r="N126" s="48"/>
      <c r="O126" s="48"/>
      <c r="P126" s="48"/>
      <c r="Q126" s="48"/>
      <c r="R126" s="48"/>
      <c r="S126" s="49"/>
      <c r="T126" s="279"/>
      <c r="U126" s="279"/>
      <c r="V126" s="279"/>
      <c r="W126" s="279"/>
      <c r="X126" s="279"/>
      <c r="Y126" s="279"/>
      <c r="Z126" s="279"/>
      <c r="AA126" s="279"/>
      <c r="AB126" s="279"/>
      <c r="AC126" s="279"/>
      <c r="AD126" s="279"/>
    </row>
    <row r="127" spans="1:30" s="11" customFormat="1" x14ac:dyDescent="0.2">
      <c r="B127" s="137"/>
      <c r="D127" s="138" t="s">
        <v>123</v>
      </c>
      <c r="E127" s="139" t="s">
        <v>3</v>
      </c>
      <c r="F127" s="140" t="s">
        <v>267</v>
      </c>
      <c r="H127" s="139" t="s">
        <v>3</v>
      </c>
      <c r="L127" s="137"/>
      <c r="M127" s="141"/>
      <c r="N127" s="142"/>
      <c r="O127" s="142"/>
      <c r="P127" s="142"/>
      <c r="Q127" s="142"/>
      <c r="R127" s="142"/>
      <c r="S127" s="143"/>
    </row>
    <row r="128" spans="1:30" s="12" customFormat="1" x14ac:dyDescent="0.2">
      <c r="B128" s="144"/>
      <c r="D128" s="138" t="s">
        <v>123</v>
      </c>
      <c r="E128" s="145" t="s">
        <v>3</v>
      </c>
      <c r="F128" s="146" t="s">
        <v>626</v>
      </c>
      <c r="H128" s="147">
        <v>0.32</v>
      </c>
      <c r="L128" s="144"/>
      <c r="M128" s="148"/>
      <c r="N128" s="149"/>
      <c r="O128" s="149"/>
      <c r="P128" s="149"/>
      <c r="Q128" s="149"/>
      <c r="R128" s="149"/>
      <c r="S128" s="150"/>
    </row>
    <row r="129" spans="1:105" s="2" customFormat="1" ht="16.5" customHeight="1" x14ac:dyDescent="0.2">
      <c r="A129" s="279"/>
      <c r="B129" s="120"/>
      <c r="C129" s="121"/>
      <c r="D129" s="121" t="s">
        <v>120</v>
      </c>
      <c r="E129" s="122" t="s">
        <v>138</v>
      </c>
      <c r="F129" s="123" t="s">
        <v>139</v>
      </c>
      <c r="G129" s="124" t="s">
        <v>128</v>
      </c>
      <c r="H129" s="125">
        <v>0.32</v>
      </c>
      <c r="I129" s="126"/>
      <c r="J129" s="126">
        <f>ROUND(I129*H129,2)</f>
        <v>0</v>
      </c>
      <c r="K129" s="198" t="s">
        <v>459</v>
      </c>
      <c r="L129" s="28"/>
      <c r="M129" s="127" t="s">
        <v>3</v>
      </c>
      <c r="N129" s="129">
        <v>0.45200000000000001</v>
      </c>
      <c r="O129" s="129">
        <f>N129*H129</f>
        <v>0.14464000000000002</v>
      </c>
      <c r="P129" s="129">
        <v>0</v>
      </c>
      <c r="Q129" s="129">
        <f>P129*H129</f>
        <v>0</v>
      </c>
      <c r="R129" s="129">
        <v>0</v>
      </c>
      <c r="S129" s="130">
        <f>R129*H129</f>
        <v>0</v>
      </c>
      <c r="T129" s="279"/>
      <c r="U129" s="279"/>
      <c r="V129" s="279"/>
      <c r="W129" s="279"/>
      <c r="X129" s="279"/>
      <c r="Y129" s="279"/>
      <c r="Z129" s="279"/>
      <c r="AA129" s="279"/>
      <c r="AB129" s="279"/>
      <c r="AC129" s="279"/>
      <c r="AD129" s="279"/>
    </row>
    <row r="130" spans="1:105" s="2" customFormat="1" x14ac:dyDescent="0.2">
      <c r="A130" s="279"/>
      <c r="B130" s="28"/>
      <c r="C130" s="279"/>
      <c r="D130" s="133" t="s">
        <v>122</v>
      </c>
      <c r="E130" s="279"/>
      <c r="F130" s="134" t="s">
        <v>140</v>
      </c>
      <c r="G130" s="279"/>
      <c r="H130" s="279"/>
      <c r="I130" s="279"/>
      <c r="J130" s="279"/>
      <c r="K130" s="279"/>
      <c r="L130" s="28"/>
      <c r="M130" s="135"/>
      <c r="N130" s="48"/>
      <c r="O130" s="48"/>
      <c r="P130" s="48"/>
      <c r="Q130" s="48"/>
      <c r="R130" s="48"/>
      <c r="S130" s="49"/>
      <c r="T130" s="279"/>
      <c r="U130" s="279"/>
      <c r="V130" s="279"/>
      <c r="W130" s="279"/>
      <c r="X130" s="279"/>
      <c r="Y130" s="279"/>
      <c r="Z130" s="279"/>
      <c r="AA130" s="279"/>
      <c r="AB130" s="279"/>
      <c r="AC130" s="279"/>
      <c r="AD130" s="279"/>
    </row>
    <row r="131" spans="1:105" s="2" customFormat="1" ht="16.5" customHeight="1" x14ac:dyDescent="0.2">
      <c r="A131" s="279"/>
      <c r="B131" s="120"/>
      <c r="C131" s="121"/>
      <c r="D131" s="121" t="s">
        <v>120</v>
      </c>
      <c r="E131" s="122" t="s">
        <v>141</v>
      </c>
      <c r="F131" s="123" t="s">
        <v>351</v>
      </c>
      <c r="G131" s="124" t="s">
        <v>128</v>
      </c>
      <c r="H131" s="125">
        <v>6.08</v>
      </c>
      <c r="I131" s="126"/>
      <c r="J131" s="126">
        <f>ROUND(I131*H131,2)</f>
        <v>0</v>
      </c>
      <c r="K131" s="198" t="s">
        <v>459</v>
      </c>
      <c r="L131" s="28"/>
      <c r="M131" s="127" t="s">
        <v>3</v>
      </c>
      <c r="N131" s="129">
        <v>2.8000000000000001E-2</v>
      </c>
      <c r="O131" s="129">
        <f>N131*H131</f>
        <v>0.17024</v>
      </c>
      <c r="P131" s="129">
        <v>0</v>
      </c>
      <c r="Q131" s="129">
        <f>P131*H131</f>
        <v>0</v>
      </c>
      <c r="R131" s="129">
        <v>0</v>
      </c>
      <c r="S131" s="130">
        <f>R131*H131</f>
        <v>0</v>
      </c>
      <c r="T131" s="279"/>
      <c r="U131" s="279"/>
      <c r="V131" s="279"/>
      <c r="W131" s="279"/>
      <c r="X131" s="279"/>
      <c r="Y131" s="279"/>
      <c r="Z131" s="279"/>
      <c r="AA131" s="279"/>
      <c r="AB131" s="279"/>
      <c r="AC131" s="279"/>
      <c r="AD131" s="279"/>
    </row>
    <row r="132" spans="1:105" s="2" customFormat="1" x14ac:dyDescent="0.2">
      <c r="A132" s="279"/>
      <c r="B132" s="28"/>
      <c r="C132" s="279"/>
      <c r="D132" s="133" t="s">
        <v>122</v>
      </c>
      <c r="E132" s="279"/>
      <c r="F132" s="134" t="s">
        <v>143</v>
      </c>
      <c r="G132" s="279"/>
      <c r="H132" s="279"/>
      <c r="I132" s="279"/>
      <c r="J132" s="279"/>
      <c r="K132" s="279"/>
      <c r="L132" s="28"/>
      <c r="M132" s="135"/>
      <c r="N132" s="48"/>
      <c r="O132" s="48"/>
      <c r="P132" s="48"/>
      <c r="Q132" s="48"/>
      <c r="R132" s="48"/>
      <c r="S132" s="49"/>
      <c r="T132" s="279"/>
      <c r="U132" s="279"/>
      <c r="V132" s="279"/>
      <c r="W132" s="279"/>
      <c r="X132" s="279"/>
      <c r="Y132" s="279"/>
      <c r="Z132" s="279"/>
      <c r="AA132" s="279"/>
      <c r="AB132" s="279"/>
      <c r="AC132" s="279"/>
      <c r="AD132" s="279"/>
    </row>
    <row r="133" spans="1:105" s="12" customFormat="1" x14ac:dyDescent="0.2">
      <c r="B133" s="144"/>
      <c r="D133" s="138" t="s">
        <v>123</v>
      </c>
      <c r="F133" s="146" t="s">
        <v>627</v>
      </c>
      <c r="H133" s="147">
        <v>6.08</v>
      </c>
      <c r="L133" s="144"/>
      <c r="M133" s="148"/>
      <c r="N133" s="149"/>
      <c r="O133" s="149"/>
      <c r="P133" s="149"/>
      <c r="Q133" s="149"/>
      <c r="R133" s="149"/>
      <c r="S133" s="150"/>
    </row>
    <row r="134" spans="1:105" s="2" customFormat="1" ht="21.75" customHeight="1" x14ac:dyDescent="0.2">
      <c r="A134" s="279"/>
      <c r="B134" s="120"/>
      <c r="C134" s="121"/>
      <c r="D134" s="121" t="s">
        <v>120</v>
      </c>
      <c r="E134" s="122" t="s">
        <v>149</v>
      </c>
      <c r="F134" s="123" t="s">
        <v>150</v>
      </c>
      <c r="G134" s="124" t="s">
        <v>132</v>
      </c>
      <c r="H134" s="125">
        <v>0.2</v>
      </c>
      <c r="I134" s="126"/>
      <c r="J134" s="126">
        <f>ROUND(I134*H134,2)</f>
        <v>0</v>
      </c>
      <c r="K134" s="198" t="s">
        <v>459</v>
      </c>
      <c r="L134" s="28"/>
      <c r="M134" s="127" t="s">
        <v>3</v>
      </c>
      <c r="N134" s="129">
        <v>3.53</v>
      </c>
      <c r="O134" s="129">
        <f>N134*H134</f>
        <v>0.70599999999999996</v>
      </c>
      <c r="P134" s="129">
        <v>0</v>
      </c>
      <c r="Q134" s="129">
        <f>P134*H134</f>
        <v>0</v>
      </c>
      <c r="R134" s="129">
        <v>0</v>
      </c>
      <c r="S134" s="130">
        <f>R134*H134</f>
        <v>0</v>
      </c>
      <c r="T134" s="279"/>
      <c r="U134" s="279"/>
      <c r="V134" s="279"/>
      <c r="W134" s="279"/>
      <c r="X134" s="279"/>
      <c r="Y134" s="279"/>
      <c r="Z134" s="279"/>
      <c r="AA134" s="279"/>
      <c r="AB134" s="279"/>
      <c r="AC134" s="279"/>
      <c r="AD134" s="279"/>
    </row>
    <row r="135" spans="1:105" s="2" customFormat="1" x14ac:dyDescent="0.2">
      <c r="A135" s="279"/>
      <c r="B135" s="28"/>
      <c r="C135" s="279"/>
      <c r="D135" s="133" t="s">
        <v>122</v>
      </c>
      <c r="E135" s="279"/>
      <c r="F135" s="134" t="s">
        <v>151</v>
      </c>
      <c r="G135" s="279"/>
      <c r="H135" s="279"/>
      <c r="I135" s="279"/>
      <c r="J135" s="279"/>
      <c r="K135" s="279"/>
      <c r="L135" s="28"/>
      <c r="M135" s="135"/>
      <c r="N135" s="48"/>
      <c r="O135" s="48"/>
      <c r="P135" s="48"/>
      <c r="Q135" s="48"/>
      <c r="R135" s="48"/>
      <c r="S135" s="49"/>
      <c r="T135" s="279"/>
      <c r="U135" s="279"/>
      <c r="V135" s="279"/>
      <c r="W135" s="279"/>
      <c r="X135" s="279"/>
      <c r="Y135" s="279"/>
      <c r="Z135" s="279"/>
      <c r="AA135" s="279"/>
      <c r="AB135" s="279"/>
      <c r="AC135" s="279"/>
      <c r="AD135" s="279"/>
    </row>
    <row r="136" spans="1:105" s="10" customFormat="1" ht="25.9" customHeight="1" x14ac:dyDescent="0.2">
      <c r="B136" s="110"/>
      <c r="D136" s="111" t="s">
        <v>63</v>
      </c>
      <c r="E136" s="112" t="s">
        <v>340</v>
      </c>
      <c r="F136" s="217" t="s">
        <v>271</v>
      </c>
      <c r="J136" s="113">
        <f>SUM(J137:J170)</f>
        <v>0</v>
      </c>
      <c r="L136" s="110"/>
      <c r="M136" s="114"/>
      <c r="N136" s="115"/>
      <c r="O136" s="116">
        <f>SUM(O142:O169)</f>
        <v>5.5698599999999994</v>
      </c>
      <c r="P136" s="115"/>
      <c r="Q136" s="116">
        <f>SUM(Q142:Q169)</f>
        <v>0.2001</v>
      </c>
      <c r="R136" s="115"/>
      <c r="S136" s="117">
        <f>SUM(S142:S169)</f>
        <v>0</v>
      </c>
    </row>
    <row r="137" spans="1:105" s="189" customFormat="1" ht="24.2" customHeight="1" x14ac:dyDescent="0.2">
      <c r="A137" s="176"/>
      <c r="B137" s="190"/>
      <c r="C137" s="192"/>
      <c r="D137" s="193" t="s">
        <v>120</v>
      </c>
      <c r="E137" s="194" t="s">
        <v>256</v>
      </c>
      <c r="F137" s="194" t="s">
        <v>255</v>
      </c>
      <c r="G137" s="191" t="s">
        <v>145</v>
      </c>
      <c r="H137" s="196">
        <v>5</v>
      </c>
      <c r="I137" s="197"/>
      <c r="J137" s="197">
        <f>ROUND(I137*H137,2)</f>
        <v>0</v>
      </c>
      <c r="K137" s="198" t="s">
        <v>459</v>
      </c>
      <c r="L137" s="177"/>
      <c r="M137" s="178"/>
      <c r="N137" s="180">
        <v>0.05</v>
      </c>
      <c r="O137" s="180">
        <f>N137*H137</f>
        <v>0.25</v>
      </c>
      <c r="P137" s="180">
        <v>0</v>
      </c>
      <c r="Q137" s="180">
        <f>P137*H137</f>
        <v>0</v>
      </c>
      <c r="R137" s="180">
        <v>0</v>
      </c>
      <c r="S137" s="181">
        <f>R137*H137</f>
        <v>0</v>
      </c>
      <c r="T137" s="182"/>
      <c r="U137" s="183"/>
      <c r="V137" s="183"/>
      <c r="W137" s="183"/>
      <c r="X137" s="183"/>
      <c r="Y137" s="183"/>
      <c r="Z137" s="183"/>
      <c r="AA137" s="183"/>
      <c r="AB137" s="183"/>
      <c r="AC137" s="183"/>
      <c r="AD137" s="183"/>
      <c r="AE137" s="184"/>
      <c r="AF137" s="184"/>
      <c r="AG137" s="184"/>
      <c r="AH137" s="184"/>
      <c r="AI137" s="184"/>
      <c r="AJ137" s="184"/>
      <c r="AK137" s="184"/>
      <c r="AL137" s="184"/>
      <c r="AM137" s="184"/>
      <c r="AN137" s="184"/>
      <c r="AO137" s="184"/>
      <c r="AP137" s="184"/>
      <c r="AQ137" s="184"/>
      <c r="AR137" s="184"/>
      <c r="AS137" s="184"/>
      <c r="AT137" s="184"/>
      <c r="AU137" s="184"/>
      <c r="AV137" s="184"/>
      <c r="AW137" s="184"/>
      <c r="AX137" s="184"/>
      <c r="AY137" s="184"/>
      <c r="AZ137" s="184"/>
      <c r="BA137" s="184"/>
      <c r="BB137" s="184"/>
      <c r="BC137" s="184"/>
      <c r="BD137" s="184"/>
      <c r="BE137" s="184"/>
      <c r="BF137" s="184"/>
      <c r="BG137" s="184"/>
      <c r="BH137" s="184"/>
      <c r="BI137" s="184"/>
      <c r="BJ137" s="184"/>
      <c r="BK137" s="184"/>
      <c r="BL137" s="184"/>
      <c r="BM137" s="184"/>
      <c r="BN137" s="184"/>
      <c r="BO137" s="184"/>
      <c r="BP137" s="184"/>
      <c r="BQ137" s="184"/>
      <c r="BR137" s="184"/>
      <c r="BS137" s="184"/>
      <c r="BT137" s="184"/>
      <c r="BU137" s="184"/>
      <c r="BV137" s="184"/>
      <c r="BW137" s="184"/>
      <c r="BX137" s="184"/>
      <c r="BY137" s="184"/>
      <c r="BZ137" s="184"/>
      <c r="CA137" s="184"/>
      <c r="CB137" s="184"/>
      <c r="CC137" s="184"/>
      <c r="CD137" s="184"/>
      <c r="CE137" s="184"/>
      <c r="CF137" s="184"/>
      <c r="CG137" s="184"/>
      <c r="CH137" s="184"/>
      <c r="CI137" s="184"/>
      <c r="CJ137" s="184"/>
      <c r="CK137" s="184"/>
      <c r="CL137" s="184"/>
      <c r="CM137" s="184"/>
      <c r="CN137" s="184"/>
      <c r="CO137" s="184"/>
      <c r="CP137" s="184"/>
      <c r="CQ137" s="184"/>
      <c r="CR137" s="184"/>
      <c r="CS137" s="184"/>
      <c r="CT137" s="184"/>
      <c r="CU137" s="184"/>
      <c r="CV137" s="184"/>
      <c r="CW137" s="184"/>
      <c r="CX137" s="184"/>
      <c r="CY137" s="184"/>
      <c r="CZ137" s="184"/>
      <c r="DA137" s="188"/>
    </row>
    <row r="138" spans="1:105" s="11" customFormat="1" x14ac:dyDescent="0.2">
      <c r="B138" s="137"/>
      <c r="D138" s="138" t="s">
        <v>123</v>
      </c>
      <c r="E138" s="139" t="s">
        <v>3</v>
      </c>
      <c r="F138" s="140" t="s">
        <v>311</v>
      </c>
      <c r="H138" s="139" t="s">
        <v>3</v>
      </c>
      <c r="L138" s="137"/>
      <c r="M138" s="141"/>
      <c r="N138" s="142"/>
      <c r="O138" s="142"/>
      <c r="P138" s="142"/>
      <c r="Q138" s="142"/>
      <c r="R138" s="142"/>
      <c r="S138" s="143"/>
    </row>
    <row r="139" spans="1:105" s="2" customFormat="1" ht="16.5" customHeight="1" x14ac:dyDescent="0.2">
      <c r="A139" s="279"/>
      <c r="B139" s="120"/>
      <c r="C139" s="121"/>
      <c r="D139" s="121" t="s">
        <v>120</v>
      </c>
      <c r="E139" s="122" t="s">
        <v>310</v>
      </c>
      <c r="F139" s="123" t="s">
        <v>309</v>
      </c>
      <c r="G139" s="124" t="s">
        <v>145</v>
      </c>
      <c r="H139" s="125">
        <v>5</v>
      </c>
      <c r="I139" s="126"/>
      <c r="J139" s="126">
        <f>ROUND(I139*H139,2)</f>
        <v>0</v>
      </c>
      <c r="K139" s="198" t="s">
        <v>459</v>
      </c>
      <c r="L139" s="28"/>
      <c r="M139" s="127" t="s">
        <v>3</v>
      </c>
      <c r="N139" s="129">
        <v>0.124</v>
      </c>
      <c r="O139" s="129">
        <f>N139*H139</f>
        <v>0.62</v>
      </c>
      <c r="P139" s="129">
        <v>0</v>
      </c>
      <c r="Q139" s="129">
        <f>P139*H139</f>
        <v>0</v>
      </c>
      <c r="R139" s="129">
        <v>0</v>
      </c>
      <c r="S139" s="130">
        <f>R139*H139</f>
        <v>0</v>
      </c>
      <c r="T139" s="279"/>
      <c r="U139" s="279"/>
      <c r="V139" s="279"/>
      <c r="W139" s="279"/>
      <c r="X139" s="279"/>
      <c r="Y139" s="279"/>
      <c r="Z139" s="279"/>
      <c r="AA139" s="279"/>
      <c r="AB139" s="279"/>
      <c r="AC139" s="279"/>
      <c r="AD139" s="279"/>
    </row>
    <row r="140" spans="1:105" s="2" customFormat="1" ht="16.5" customHeight="1" x14ac:dyDescent="0.2">
      <c r="A140" s="279"/>
      <c r="B140" s="120"/>
      <c r="C140" s="159"/>
      <c r="D140" s="159" t="s">
        <v>146</v>
      </c>
      <c r="E140" s="160" t="s">
        <v>243</v>
      </c>
      <c r="F140" s="161" t="s">
        <v>147</v>
      </c>
      <c r="G140" s="162" t="s">
        <v>148</v>
      </c>
      <c r="H140" s="163">
        <v>0.5</v>
      </c>
      <c r="I140" s="164"/>
      <c r="J140" s="164">
        <f>ROUND(I140*H140,2)</f>
        <v>0</v>
      </c>
      <c r="K140" s="161" t="s">
        <v>125</v>
      </c>
      <c r="L140" s="165"/>
      <c r="M140" s="166" t="s">
        <v>3</v>
      </c>
      <c r="N140" s="129">
        <v>0</v>
      </c>
      <c r="O140" s="129">
        <f>N140*H140</f>
        <v>0</v>
      </c>
      <c r="P140" s="129">
        <v>1E-3</v>
      </c>
      <c r="Q140" s="129">
        <f>P140*H140</f>
        <v>5.0000000000000001E-4</v>
      </c>
      <c r="R140" s="129">
        <v>0</v>
      </c>
      <c r="S140" s="130">
        <f>R140*H140</f>
        <v>0</v>
      </c>
      <c r="T140" s="279"/>
      <c r="U140" s="279"/>
      <c r="V140" s="279"/>
      <c r="W140" s="279"/>
      <c r="X140" s="279"/>
      <c r="Y140" s="279"/>
      <c r="Z140" s="279"/>
      <c r="AA140" s="279"/>
      <c r="AB140" s="279"/>
      <c r="AC140" s="279"/>
      <c r="AD140" s="279"/>
    </row>
    <row r="141" spans="1:105" s="12" customFormat="1" x14ac:dyDescent="0.2">
      <c r="B141" s="144"/>
      <c r="D141" s="138" t="s">
        <v>123</v>
      </c>
      <c r="F141" s="146" t="s">
        <v>350</v>
      </c>
      <c r="H141" s="147">
        <v>0.5</v>
      </c>
      <c r="L141" s="144"/>
      <c r="M141" s="148"/>
      <c r="N141" s="149"/>
      <c r="O141" s="149"/>
      <c r="P141" s="149"/>
      <c r="Q141" s="149"/>
      <c r="R141" s="149"/>
      <c r="S141" s="150"/>
    </row>
    <row r="142" spans="1:105" s="2" customFormat="1" ht="16.5" customHeight="1" x14ac:dyDescent="0.2">
      <c r="A142" s="279"/>
      <c r="B142" s="120"/>
      <c r="C142" s="121"/>
      <c r="D142" s="121" t="s">
        <v>120</v>
      </c>
      <c r="E142" s="122" t="s">
        <v>195</v>
      </c>
      <c r="F142" s="123" t="s">
        <v>307</v>
      </c>
      <c r="G142" s="124" t="s">
        <v>126</v>
      </c>
      <c r="H142" s="125">
        <v>10</v>
      </c>
      <c r="I142" s="126"/>
      <c r="J142" s="126">
        <f>ROUND(I142*H142,2)</f>
        <v>0</v>
      </c>
      <c r="K142" s="198" t="s">
        <v>459</v>
      </c>
      <c r="L142" s="28"/>
      <c r="M142" s="127" t="s">
        <v>3</v>
      </c>
      <c r="N142" s="129">
        <v>0.124</v>
      </c>
      <c r="O142" s="129">
        <f>N142*H142</f>
        <v>1.24</v>
      </c>
      <c r="P142" s="129">
        <v>0</v>
      </c>
      <c r="Q142" s="129">
        <f>P142*H142</f>
        <v>0</v>
      </c>
      <c r="R142" s="129">
        <v>0</v>
      </c>
      <c r="S142" s="130">
        <f>R142*H142</f>
        <v>0</v>
      </c>
      <c r="T142" s="279"/>
      <c r="U142" s="279"/>
      <c r="V142" s="279"/>
      <c r="W142" s="279"/>
      <c r="X142" s="279"/>
      <c r="Y142" s="279"/>
      <c r="Z142" s="279"/>
      <c r="AA142" s="279"/>
      <c r="AB142" s="279"/>
      <c r="AC142" s="279"/>
      <c r="AD142" s="279"/>
    </row>
    <row r="143" spans="1:105" s="2" customFormat="1" x14ac:dyDescent="0.2">
      <c r="A143" s="279"/>
      <c r="B143" s="28"/>
      <c r="C143" s="279"/>
      <c r="D143" s="133" t="s">
        <v>122</v>
      </c>
      <c r="E143" s="279"/>
      <c r="F143" s="134" t="s">
        <v>196</v>
      </c>
      <c r="G143" s="279"/>
      <c r="H143" s="279"/>
      <c r="I143" s="279"/>
      <c r="J143" s="279"/>
      <c r="K143" s="279"/>
      <c r="L143" s="28"/>
      <c r="M143" s="135"/>
      <c r="N143" s="48"/>
      <c r="O143" s="48"/>
      <c r="P143" s="48"/>
      <c r="Q143" s="48"/>
      <c r="R143" s="48"/>
      <c r="S143" s="49"/>
      <c r="T143" s="279"/>
      <c r="U143" s="279"/>
      <c r="V143" s="279"/>
      <c r="W143" s="279"/>
      <c r="X143" s="279"/>
      <c r="Y143" s="279"/>
      <c r="Z143" s="279"/>
      <c r="AA143" s="279"/>
      <c r="AB143" s="279"/>
      <c r="AC143" s="279"/>
      <c r="AD143" s="279"/>
    </row>
    <row r="144" spans="1:105" s="2" customFormat="1" ht="24.2" customHeight="1" x14ac:dyDescent="0.2">
      <c r="A144" s="279"/>
      <c r="B144" s="120"/>
      <c r="C144" s="121"/>
      <c r="D144" s="121" t="s">
        <v>120</v>
      </c>
      <c r="E144" s="122" t="s">
        <v>197</v>
      </c>
      <c r="F144" s="123" t="s">
        <v>268</v>
      </c>
      <c r="G144" s="124" t="s">
        <v>126</v>
      </c>
      <c r="H144" s="125">
        <v>10</v>
      </c>
      <c r="I144" s="126"/>
      <c r="J144" s="126">
        <f>ROUND(I144*H144,2)</f>
        <v>0</v>
      </c>
      <c r="K144" s="198" t="s">
        <v>459</v>
      </c>
      <c r="L144" s="28"/>
      <c r="M144" s="127" t="s">
        <v>3</v>
      </c>
      <c r="N144" s="129">
        <v>0.14099999999999999</v>
      </c>
      <c r="O144" s="129">
        <f>N144*H144</f>
        <v>1.41</v>
      </c>
      <c r="P144" s="129">
        <v>0</v>
      </c>
      <c r="Q144" s="129">
        <f>P144*H144</f>
        <v>0</v>
      </c>
      <c r="R144" s="129">
        <v>0</v>
      </c>
      <c r="S144" s="130">
        <f>R144*H144</f>
        <v>0</v>
      </c>
      <c r="T144" s="279"/>
      <c r="U144" s="279"/>
      <c r="V144" s="279"/>
      <c r="W144" s="279"/>
      <c r="X144" s="279"/>
      <c r="Y144" s="279"/>
      <c r="Z144" s="279"/>
      <c r="AA144" s="279"/>
      <c r="AB144" s="279"/>
      <c r="AC144" s="279"/>
      <c r="AD144" s="279"/>
    </row>
    <row r="145" spans="1:30" s="2" customFormat="1" x14ac:dyDescent="0.2">
      <c r="A145" s="279"/>
      <c r="B145" s="28"/>
      <c r="C145" s="279"/>
      <c r="D145" s="133" t="s">
        <v>122</v>
      </c>
      <c r="E145" s="279"/>
      <c r="F145" s="134" t="s">
        <v>198</v>
      </c>
      <c r="G145" s="279"/>
      <c r="H145" s="279"/>
      <c r="I145" s="279"/>
      <c r="J145" s="279"/>
      <c r="K145" s="279"/>
      <c r="L145" s="28"/>
      <c r="M145" s="135"/>
      <c r="N145" s="48"/>
      <c r="O145" s="48"/>
      <c r="P145" s="48"/>
      <c r="Q145" s="48"/>
      <c r="R145" s="48"/>
      <c r="S145" s="49"/>
      <c r="T145" s="279"/>
      <c r="U145" s="279"/>
      <c r="V145" s="279"/>
      <c r="W145" s="279"/>
      <c r="X145" s="279"/>
      <c r="Y145" s="279"/>
      <c r="Z145" s="279"/>
      <c r="AA145" s="279"/>
      <c r="AB145" s="279"/>
      <c r="AC145" s="279"/>
      <c r="AD145" s="279"/>
    </row>
    <row r="146" spans="1:30" s="2" customFormat="1" ht="24.2" customHeight="1" x14ac:dyDescent="0.2">
      <c r="A146" s="279"/>
      <c r="B146" s="120"/>
      <c r="C146" s="121"/>
      <c r="D146" s="121" t="s">
        <v>120</v>
      </c>
      <c r="E146" s="122" t="s">
        <v>270</v>
      </c>
      <c r="F146" s="123" t="s">
        <v>269</v>
      </c>
      <c r="G146" s="124" t="s">
        <v>126</v>
      </c>
      <c r="H146" s="125">
        <v>10</v>
      </c>
      <c r="I146" s="126"/>
      <c r="J146" s="126">
        <f>ROUND(I146*H146,2)</f>
        <v>0</v>
      </c>
      <c r="K146" s="198" t="s">
        <v>459</v>
      </c>
      <c r="L146" s="28"/>
      <c r="M146" s="127" t="s">
        <v>3</v>
      </c>
      <c r="N146" s="129">
        <v>9.5000000000000001E-2</v>
      </c>
      <c r="O146" s="129">
        <f>N146*H146</f>
        <v>0.95</v>
      </c>
      <c r="P146" s="129">
        <v>0</v>
      </c>
      <c r="Q146" s="129">
        <f>P146*H146</f>
        <v>0</v>
      </c>
      <c r="R146" s="129">
        <v>0</v>
      </c>
      <c r="S146" s="130">
        <f>R146*H146</f>
        <v>0</v>
      </c>
      <c r="T146" s="279"/>
      <c r="U146" s="279"/>
      <c r="V146" s="279"/>
      <c r="W146" s="279"/>
      <c r="X146" s="279"/>
      <c r="Y146" s="279"/>
      <c r="Z146" s="279"/>
      <c r="AA146" s="279"/>
      <c r="AB146" s="279"/>
      <c r="AC146" s="279"/>
      <c r="AD146" s="279"/>
    </row>
    <row r="147" spans="1:30" s="2" customFormat="1" x14ac:dyDescent="0.2">
      <c r="A147" s="279"/>
      <c r="B147" s="28"/>
      <c r="C147" s="279"/>
      <c r="D147" s="133" t="s">
        <v>122</v>
      </c>
      <c r="E147" s="279"/>
      <c r="F147" s="134" t="s">
        <v>199</v>
      </c>
      <c r="G147" s="279"/>
      <c r="H147" s="279"/>
      <c r="I147" s="279"/>
      <c r="J147" s="279"/>
      <c r="K147" s="279"/>
      <c r="L147" s="28"/>
      <c r="M147" s="135"/>
      <c r="N147" s="48"/>
      <c r="O147" s="48"/>
      <c r="P147" s="48"/>
      <c r="Q147" s="48"/>
      <c r="R147" s="48"/>
      <c r="S147" s="49"/>
      <c r="T147" s="279"/>
      <c r="U147" s="279"/>
      <c r="V147" s="279"/>
      <c r="W147" s="279"/>
      <c r="X147" s="279"/>
      <c r="Y147" s="279"/>
      <c r="Z147" s="279"/>
      <c r="AA147" s="279"/>
      <c r="AB147" s="279"/>
      <c r="AC147" s="279"/>
      <c r="AD147" s="279"/>
    </row>
    <row r="148" spans="1:30" s="2" customFormat="1" ht="16.5" customHeight="1" x14ac:dyDescent="0.2">
      <c r="A148" s="279"/>
      <c r="B148" s="120"/>
      <c r="C148" s="159"/>
      <c r="D148" s="159" t="s">
        <v>146</v>
      </c>
      <c r="E148" s="160" t="s">
        <v>308</v>
      </c>
      <c r="F148" s="161" t="s">
        <v>628</v>
      </c>
      <c r="G148" s="162" t="s">
        <v>126</v>
      </c>
      <c r="H148" s="163">
        <v>10</v>
      </c>
      <c r="I148" s="164"/>
      <c r="J148" s="164">
        <f t="shared" ref="J148:J149" si="9">ROUND(I148*H148,2)</f>
        <v>0</v>
      </c>
      <c r="K148" s="161" t="s">
        <v>125</v>
      </c>
      <c r="L148" s="165"/>
      <c r="M148" s="166" t="s">
        <v>3</v>
      </c>
      <c r="N148" s="129">
        <v>0</v>
      </c>
      <c r="O148" s="129">
        <f t="shared" ref="O148:O149" si="10">N148*H148</f>
        <v>0</v>
      </c>
      <c r="P148" s="129">
        <v>0.01</v>
      </c>
      <c r="Q148" s="129">
        <f t="shared" ref="Q148:Q149" si="11">P148*H148</f>
        <v>0.1</v>
      </c>
      <c r="R148" s="129">
        <v>0</v>
      </c>
      <c r="S148" s="130">
        <f t="shared" ref="S148:S149" si="12">R148*H148</f>
        <v>0</v>
      </c>
      <c r="T148" s="279"/>
      <c r="U148" s="279"/>
      <c r="V148" s="279"/>
      <c r="W148" s="279"/>
      <c r="X148" s="279"/>
      <c r="Y148" s="279"/>
      <c r="Z148" s="279"/>
      <c r="AA148" s="279"/>
      <c r="AB148" s="279"/>
      <c r="AC148" s="279"/>
      <c r="AD148" s="279"/>
    </row>
    <row r="149" spans="1:30" s="2" customFormat="1" ht="24.2" customHeight="1" x14ac:dyDescent="0.2">
      <c r="A149" s="279"/>
      <c r="B149" s="120"/>
      <c r="C149" s="121"/>
      <c r="D149" s="121" t="s">
        <v>120</v>
      </c>
      <c r="E149" s="122" t="s">
        <v>160</v>
      </c>
      <c r="F149" s="123" t="s">
        <v>161</v>
      </c>
      <c r="G149" s="124" t="s">
        <v>132</v>
      </c>
      <c r="H149" s="125">
        <v>0.01</v>
      </c>
      <c r="I149" s="126"/>
      <c r="J149" s="126">
        <f t="shared" si="9"/>
        <v>0</v>
      </c>
      <c r="K149" s="198" t="s">
        <v>459</v>
      </c>
      <c r="L149" s="28"/>
      <c r="M149" s="127" t="s">
        <v>3</v>
      </c>
      <c r="N149" s="129">
        <v>94.286000000000001</v>
      </c>
      <c r="O149" s="129">
        <f t="shared" si="10"/>
        <v>0.94286000000000003</v>
      </c>
      <c r="P149" s="129">
        <v>0</v>
      </c>
      <c r="Q149" s="129">
        <f t="shared" si="11"/>
        <v>0</v>
      </c>
      <c r="R149" s="129">
        <v>0</v>
      </c>
      <c r="S149" s="130">
        <f t="shared" si="12"/>
        <v>0</v>
      </c>
      <c r="T149" s="279"/>
      <c r="U149" s="279"/>
      <c r="V149" s="279"/>
      <c r="W149" s="279"/>
      <c r="X149" s="279"/>
      <c r="Y149" s="279"/>
      <c r="Z149" s="279"/>
      <c r="AA149" s="279"/>
      <c r="AB149" s="279"/>
      <c r="AC149" s="279"/>
      <c r="AD149" s="279"/>
    </row>
    <row r="150" spans="1:30" s="2" customFormat="1" x14ac:dyDescent="0.2">
      <c r="A150" s="279"/>
      <c r="B150" s="28"/>
      <c r="C150" s="279"/>
      <c r="D150" s="133" t="s">
        <v>122</v>
      </c>
      <c r="E150" s="279"/>
      <c r="F150" s="134" t="s">
        <v>162</v>
      </c>
      <c r="G150" s="279"/>
      <c r="H150" s="279"/>
      <c r="I150" s="279"/>
      <c r="J150" s="279"/>
      <c r="K150" s="279"/>
      <c r="L150" s="28"/>
      <c r="M150" s="135"/>
      <c r="N150" s="48"/>
      <c r="O150" s="48"/>
      <c r="P150" s="48"/>
      <c r="Q150" s="48"/>
      <c r="R150" s="48"/>
      <c r="S150" s="49"/>
      <c r="T150" s="279"/>
      <c r="U150" s="279"/>
      <c r="V150" s="279"/>
      <c r="W150" s="279"/>
      <c r="X150" s="279"/>
      <c r="Y150" s="279"/>
      <c r="Z150" s="279"/>
      <c r="AA150" s="279"/>
      <c r="AB150" s="279"/>
      <c r="AC150" s="279"/>
      <c r="AD150" s="279"/>
    </row>
    <row r="151" spans="1:30" s="12" customFormat="1" x14ac:dyDescent="0.2">
      <c r="B151" s="144"/>
      <c r="D151" s="138" t="s">
        <v>123</v>
      </c>
      <c r="F151" s="146" t="s">
        <v>629</v>
      </c>
      <c r="H151" s="147">
        <v>0.1</v>
      </c>
      <c r="L151" s="144"/>
      <c r="M151" s="148"/>
      <c r="N151" s="149"/>
      <c r="O151" s="149"/>
      <c r="P151" s="149"/>
      <c r="Q151" s="149"/>
      <c r="R151" s="149"/>
      <c r="S151" s="150"/>
    </row>
    <row r="152" spans="1:30" s="2" customFormat="1" ht="16.5" customHeight="1" x14ac:dyDescent="0.2">
      <c r="A152" s="279"/>
      <c r="B152" s="120"/>
      <c r="C152" s="159"/>
      <c r="D152" s="159" t="s">
        <v>146</v>
      </c>
      <c r="E152" s="160" t="s">
        <v>163</v>
      </c>
      <c r="F152" s="161" t="s">
        <v>164</v>
      </c>
      <c r="G152" s="162" t="s">
        <v>148</v>
      </c>
      <c r="H152" s="163">
        <v>0.1</v>
      </c>
      <c r="I152" s="164"/>
      <c r="J152" s="164">
        <f>ROUND(I152*H152,2)</f>
        <v>0</v>
      </c>
      <c r="K152" s="161" t="s">
        <v>125</v>
      </c>
      <c r="L152" s="165"/>
      <c r="M152" s="166" t="s">
        <v>3</v>
      </c>
      <c r="N152" s="129">
        <v>0</v>
      </c>
      <c r="O152" s="129">
        <f>N152*H152</f>
        <v>0</v>
      </c>
      <c r="P152" s="129">
        <v>1E-3</v>
      </c>
      <c r="Q152" s="129">
        <f>P152*H152</f>
        <v>1E-4</v>
      </c>
      <c r="R152" s="129">
        <v>0</v>
      </c>
      <c r="S152" s="130">
        <f>R152*H152</f>
        <v>0</v>
      </c>
      <c r="T152" s="279"/>
      <c r="U152" s="279"/>
      <c r="V152" s="279"/>
      <c r="W152" s="279"/>
      <c r="X152" s="279"/>
      <c r="Y152" s="279"/>
      <c r="Z152" s="279"/>
      <c r="AA152" s="279"/>
      <c r="AB152" s="279"/>
      <c r="AC152" s="279"/>
      <c r="AD152" s="279"/>
    </row>
    <row r="153" spans="1:30" s="11" customFormat="1" x14ac:dyDescent="0.2">
      <c r="B153" s="137"/>
      <c r="D153" s="138" t="s">
        <v>123</v>
      </c>
      <c r="E153" s="139" t="s">
        <v>3</v>
      </c>
      <c r="F153" s="140" t="s">
        <v>165</v>
      </c>
      <c r="H153" s="139" t="s">
        <v>3</v>
      </c>
      <c r="L153" s="137"/>
      <c r="M153" s="141"/>
      <c r="N153" s="142"/>
      <c r="O153" s="142"/>
      <c r="P153" s="142"/>
      <c r="Q153" s="142"/>
      <c r="R153" s="142"/>
      <c r="S153" s="143"/>
    </row>
    <row r="154" spans="1:30" s="12" customFormat="1" x14ac:dyDescent="0.2">
      <c r="B154" s="144"/>
      <c r="D154" s="138" t="s">
        <v>123</v>
      </c>
      <c r="E154" s="145" t="s">
        <v>3</v>
      </c>
      <c r="F154" s="146" t="s">
        <v>630</v>
      </c>
      <c r="H154" s="147">
        <v>0.1</v>
      </c>
      <c r="L154" s="144"/>
      <c r="M154" s="148"/>
      <c r="N154" s="149"/>
      <c r="O154" s="149"/>
      <c r="P154" s="149"/>
      <c r="Q154" s="149"/>
      <c r="R154" s="149"/>
      <c r="S154" s="150"/>
    </row>
    <row r="155" spans="1:30" s="2" customFormat="1" ht="16.5" customHeight="1" x14ac:dyDescent="0.2">
      <c r="A155" s="279"/>
      <c r="B155" s="120"/>
      <c r="C155" s="121"/>
      <c r="D155" s="121" t="s">
        <v>120</v>
      </c>
      <c r="E155" s="122" t="s">
        <v>184</v>
      </c>
      <c r="F155" s="123" t="s">
        <v>185</v>
      </c>
      <c r="G155" s="124" t="s">
        <v>145</v>
      </c>
      <c r="H155" s="125">
        <v>5</v>
      </c>
      <c r="I155" s="126"/>
      <c r="J155" s="126">
        <f>ROUND(I155*H155,2)</f>
        <v>0</v>
      </c>
      <c r="K155" s="198" t="s">
        <v>459</v>
      </c>
      <c r="L155" s="28"/>
      <c r="M155" s="127" t="s">
        <v>3</v>
      </c>
      <c r="N155" s="129">
        <v>0.113</v>
      </c>
      <c r="O155" s="129">
        <f>N155*H155</f>
        <v>0.56500000000000006</v>
      </c>
      <c r="P155" s="129">
        <v>0</v>
      </c>
      <c r="Q155" s="129">
        <f>P155*H155</f>
        <v>0</v>
      </c>
      <c r="R155" s="129">
        <v>0</v>
      </c>
      <c r="S155" s="130">
        <f>R155*H155</f>
        <v>0</v>
      </c>
      <c r="T155" s="279"/>
      <c r="U155" s="279"/>
      <c r="V155" s="279"/>
      <c r="W155" s="279"/>
      <c r="X155" s="279"/>
      <c r="Y155" s="279"/>
      <c r="Z155" s="279"/>
      <c r="AA155" s="279"/>
      <c r="AB155" s="279"/>
      <c r="AC155" s="279"/>
      <c r="AD155" s="279"/>
    </row>
    <row r="156" spans="1:30" s="2" customFormat="1" x14ac:dyDescent="0.2">
      <c r="A156" s="279"/>
      <c r="B156" s="28"/>
      <c r="C156" s="279"/>
      <c r="D156" s="133" t="s">
        <v>122</v>
      </c>
      <c r="E156" s="279"/>
      <c r="F156" s="134" t="s">
        <v>186</v>
      </c>
      <c r="G156" s="279"/>
      <c r="H156" s="279"/>
      <c r="I156" s="279"/>
      <c r="J156" s="279"/>
      <c r="K156" s="279"/>
      <c r="L156" s="28"/>
      <c r="M156" s="135"/>
      <c r="N156" s="48"/>
      <c r="O156" s="48"/>
      <c r="P156" s="48"/>
      <c r="Q156" s="48"/>
      <c r="R156" s="48"/>
      <c r="S156" s="49"/>
      <c r="T156" s="279"/>
      <c r="U156" s="279"/>
      <c r="V156" s="279"/>
      <c r="W156" s="279"/>
      <c r="X156" s="279"/>
      <c r="Y156" s="279"/>
      <c r="Z156" s="279"/>
      <c r="AA156" s="279"/>
      <c r="AB156" s="279"/>
      <c r="AC156" s="279"/>
      <c r="AD156" s="279"/>
    </row>
    <row r="157" spans="1:30" s="2" customFormat="1" ht="16.5" customHeight="1" x14ac:dyDescent="0.2">
      <c r="A157" s="392"/>
      <c r="B157" s="120"/>
      <c r="C157" s="159"/>
      <c r="D157" s="159" t="s">
        <v>146</v>
      </c>
      <c r="E157" s="160" t="s">
        <v>188</v>
      </c>
      <c r="F157" s="161" t="s">
        <v>189</v>
      </c>
      <c r="G157" s="162" t="s">
        <v>128</v>
      </c>
      <c r="H157" s="163">
        <v>0.5</v>
      </c>
      <c r="I157" s="164"/>
      <c r="J157" s="164">
        <f>ROUND(I157*H157,2)</f>
        <v>0</v>
      </c>
      <c r="K157" s="161" t="s">
        <v>125</v>
      </c>
      <c r="L157" s="165"/>
      <c r="M157" s="166" t="s">
        <v>3</v>
      </c>
      <c r="N157" s="129">
        <v>0</v>
      </c>
      <c r="O157" s="129">
        <f>N157*H157</f>
        <v>0</v>
      </c>
      <c r="P157" s="129">
        <v>0.2</v>
      </c>
      <c r="Q157" s="129">
        <f>P157*H157</f>
        <v>0.1</v>
      </c>
      <c r="R157" s="129">
        <v>0</v>
      </c>
      <c r="S157" s="130">
        <f>R157*H157</f>
        <v>0</v>
      </c>
      <c r="T157" s="392"/>
      <c r="U157" s="392"/>
      <c r="V157" s="392"/>
      <c r="W157" s="392"/>
      <c r="X157" s="392"/>
      <c r="Y157" s="392"/>
      <c r="Z157" s="392"/>
      <c r="AA157" s="392"/>
      <c r="AB157" s="392"/>
      <c r="AC157" s="392"/>
      <c r="AD157" s="392"/>
    </row>
    <row r="158" spans="1:30" s="2" customFormat="1" ht="16.5" customHeight="1" x14ac:dyDescent="0.2">
      <c r="A158" s="279"/>
      <c r="B158" s="120"/>
      <c r="C158" s="121"/>
      <c r="D158" s="121" t="s">
        <v>120</v>
      </c>
      <c r="E158" s="122" t="s">
        <v>134</v>
      </c>
      <c r="F158" s="123" t="s">
        <v>135</v>
      </c>
      <c r="G158" s="124" t="s">
        <v>128</v>
      </c>
      <c r="H158" s="125">
        <v>0.05</v>
      </c>
      <c r="I158" s="126"/>
      <c r="J158" s="126">
        <f>ROUND(I158*H158,2)</f>
        <v>0</v>
      </c>
      <c r="K158" s="198" t="s">
        <v>459</v>
      </c>
      <c r="L158" s="28"/>
      <c r="M158" s="127" t="s">
        <v>3</v>
      </c>
      <c r="N158" s="129">
        <v>1.196</v>
      </c>
      <c r="O158" s="129">
        <f>N158*H158</f>
        <v>5.9799999999999999E-2</v>
      </c>
      <c r="P158" s="129">
        <v>0</v>
      </c>
      <c r="Q158" s="129">
        <f>P158*H158</f>
        <v>0</v>
      </c>
      <c r="R158" s="129">
        <v>0</v>
      </c>
      <c r="S158" s="130">
        <f>R158*H158</f>
        <v>0</v>
      </c>
      <c r="T158" s="279"/>
      <c r="U158" s="279"/>
      <c r="V158" s="279"/>
      <c r="W158" s="279"/>
      <c r="X158" s="279"/>
      <c r="Y158" s="279"/>
      <c r="Z158" s="279"/>
      <c r="AA158" s="279"/>
      <c r="AB158" s="279"/>
      <c r="AC158" s="279"/>
      <c r="AD158" s="279"/>
    </row>
    <row r="159" spans="1:30" s="2" customFormat="1" x14ac:dyDescent="0.2">
      <c r="A159" s="279"/>
      <c r="B159" s="28"/>
      <c r="C159" s="279"/>
      <c r="D159" s="133" t="s">
        <v>122</v>
      </c>
      <c r="E159" s="279"/>
      <c r="F159" s="134" t="s">
        <v>136</v>
      </c>
      <c r="G159" s="279"/>
      <c r="H159" s="279"/>
      <c r="I159" s="279"/>
      <c r="J159" s="279"/>
      <c r="K159" s="279"/>
      <c r="L159" s="28"/>
      <c r="M159" s="135"/>
      <c r="N159" s="48"/>
      <c r="O159" s="48"/>
      <c r="P159" s="48"/>
      <c r="Q159" s="48"/>
      <c r="R159" s="48"/>
      <c r="S159" s="49"/>
      <c r="T159" s="279"/>
      <c r="U159" s="279"/>
      <c r="V159" s="279"/>
      <c r="W159" s="279"/>
      <c r="X159" s="279"/>
      <c r="Y159" s="279"/>
      <c r="Z159" s="279"/>
      <c r="AA159" s="279"/>
      <c r="AB159" s="279"/>
      <c r="AC159" s="279"/>
      <c r="AD159" s="279"/>
    </row>
    <row r="160" spans="1:30" s="2" customFormat="1" ht="19.5" x14ac:dyDescent="0.2">
      <c r="A160" s="279"/>
      <c r="B160" s="28"/>
      <c r="C160" s="279"/>
      <c r="D160" s="138" t="s">
        <v>129</v>
      </c>
      <c r="E160" s="279"/>
      <c r="F160" s="158" t="s">
        <v>137</v>
      </c>
      <c r="G160" s="279"/>
      <c r="H160" s="279"/>
      <c r="I160" s="279"/>
      <c r="J160" s="279"/>
      <c r="K160" s="279"/>
      <c r="L160" s="28"/>
      <c r="M160" s="135"/>
      <c r="N160" s="48"/>
      <c r="O160" s="48"/>
      <c r="P160" s="48"/>
      <c r="Q160" s="48"/>
      <c r="R160" s="48"/>
      <c r="S160" s="49"/>
      <c r="T160" s="279"/>
      <c r="U160" s="279"/>
      <c r="V160" s="279"/>
      <c r="W160" s="279"/>
      <c r="X160" s="279"/>
      <c r="Y160" s="279"/>
      <c r="Z160" s="279"/>
      <c r="AA160" s="279"/>
      <c r="AB160" s="279"/>
      <c r="AC160" s="279"/>
      <c r="AD160" s="279"/>
    </row>
    <row r="161" spans="1:42" s="11" customFormat="1" x14ac:dyDescent="0.2">
      <c r="B161" s="137"/>
      <c r="D161" s="138" t="s">
        <v>123</v>
      </c>
      <c r="E161" s="139" t="s">
        <v>3</v>
      </c>
      <c r="F161" s="140" t="s">
        <v>200</v>
      </c>
      <c r="H161" s="139" t="s">
        <v>3</v>
      </c>
      <c r="L161" s="137"/>
      <c r="M161" s="141"/>
      <c r="N161" s="142"/>
      <c r="O161" s="142"/>
      <c r="P161" s="142"/>
      <c r="Q161" s="142"/>
      <c r="R161" s="142"/>
      <c r="S161" s="143"/>
    </row>
    <row r="162" spans="1:42" s="12" customFormat="1" x14ac:dyDescent="0.2">
      <c r="B162" s="144"/>
      <c r="D162" s="138" t="s">
        <v>123</v>
      </c>
      <c r="E162" s="145" t="s">
        <v>3</v>
      </c>
      <c r="F162" s="146" t="s">
        <v>631</v>
      </c>
      <c r="H162" s="147">
        <v>0.05</v>
      </c>
      <c r="L162" s="144"/>
      <c r="M162" s="148"/>
      <c r="N162" s="149"/>
      <c r="O162" s="149"/>
      <c r="P162" s="149"/>
      <c r="Q162" s="149"/>
      <c r="R162" s="149"/>
      <c r="S162" s="150"/>
    </row>
    <row r="163" spans="1:42" s="2" customFormat="1" ht="16.5" customHeight="1" x14ac:dyDescent="0.2">
      <c r="A163" s="279"/>
      <c r="B163" s="120"/>
      <c r="C163" s="121"/>
      <c r="D163" s="121" t="s">
        <v>120</v>
      </c>
      <c r="E163" s="122" t="s">
        <v>138</v>
      </c>
      <c r="F163" s="123" t="s">
        <v>139</v>
      </c>
      <c r="G163" s="124" t="s">
        <v>128</v>
      </c>
      <c r="H163" s="125">
        <v>0.05</v>
      </c>
      <c r="I163" s="126"/>
      <c r="J163" s="126">
        <f>ROUND(I163*H163,2)</f>
        <v>0</v>
      </c>
      <c r="K163" s="198" t="s">
        <v>459</v>
      </c>
      <c r="L163" s="28"/>
      <c r="M163" s="127" t="s">
        <v>3</v>
      </c>
      <c r="N163" s="129">
        <v>0.45200000000000001</v>
      </c>
      <c r="O163" s="129">
        <f>N163*H163</f>
        <v>2.2600000000000002E-2</v>
      </c>
      <c r="P163" s="129">
        <v>0</v>
      </c>
      <c r="Q163" s="129">
        <f>P163*H163</f>
        <v>0</v>
      </c>
      <c r="R163" s="129">
        <v>0</v>
      </c>
      <c r="S163" s="130">
        <f>R163*H163</f>
        <v>0</v>
      </c>
      <c r="T163" s="279"/>
      <c r="U163" s="279"/>
      <c r="V163" s="279"/>
      <c r="W163" s="279"/>
      <c r="X163" s="279"/>
      <c r="Y163" s="279"/>
      <c r="Z163" s="279"/>
      <c r="AA163" s="279"/>
      <c r="AB163" s="279"/>
      <c r="AC163" s="279"/>
      <c r="AD163" s="279"/>
    </row>
    <row r="164" spans="1:42" s="2" customFormat="1" x14ac:dyDescent="0.2">
      <c r="A164" s="279"/>
      <c r="B164" s="28"/>
      <c r="C164" s="279"/>
      <c r="D164" s="133" t="s">
        <v>122</v>
      </c>
      <c r="E164" s="279"/>
      <c r="F164" s="134" t="s">
        <v>140</v>
      </c>
      <c r="G164" s="279"/>
      <c r="H164" s="279"/>
      <c r="I164" s="279"/>
      <c r="J164" s="279"/>
      <c r="K164" s="279"/>
      <c r="L164" s="28"/>
      <c r="M164" s="135"/>
      <c r="N164" s="48"/>
      <c r="O164" s="48"/>
      <c r="P164" s="48"/>
      <c r="Q164" s="48"/>
      <c r="R164" s="48"/>
      <c r="S164" s="49"/>
      <c r="T164" s="279"/>
      <c r="U164" s="279"/>
      <c r="V164" s="279"/>
      <c r="W164" s="279"/>
      <c r="X164" s="279"/>
      <c r="Y164" s="279"/>
      <c r="Z164" s="279"/>
      <c r="AA164" s="279"/>
      <c r="AB164" s="279"/>
      <c r="AC164" s="279"/>
      <c r="AD164" s="279"/>
    </row>
    <row r="165" spans="1:42" s="2" customFormat="1" ht="16.5" customHeight="1" x14ac:dyDescent="0.2">
      <c r="A165" s="279"/>
      <c r="B165" s="120"/>
      <c r="C165" s="121"/>
      <c r="D165" s="121" t="s">
        <v>120</v>
      </c>
      <c r="E165" s="122" t="s">
        <v>141</v>
      </c>
      <c r="F165" s="123" t="s">
        <v>142</v>
      </c>
      <c r="G165" s="124" t="s">
        <v>128</v>
      </c>
      <c r="H165" s="125">
        <v>0.95</v>
      </c>
      <c r="I165" s="126"/>
      <c r="J165" s="126">
        <f>ROUND(I165*H165,2)</f>
        <v>0</v>
      </c>
      <c r="K165" s="198" t="s">
        <v>459</v>
      </c>
      <c r="L165" s="28"/>
      <c r="M165" s="127" t="s">
        <v>3</v>
      </c>
      <c r="N165" s="129">
        <v>2.8000000000000001E-2</v>
      </c>
      <c r="O165" s="129">
        <f>N165*H165</f>
        <v>2.6599999999999999E-2</v>
      </c>
      <c r="P165" s="129">
        <v>0</v>
      </c>
      <c r="Q165" s="129">
        <f>P165*H165</f>
        <v>0</v>
      </c>
      <c r="R165" s="129">
        <v>0</v>
      </c>
      <c r="S165" s="130">
        <f>R165*H165</f>
        <v>0</v>
      </c>
      <c r="T165" s="279"/>
      <c r="U165" s="279"/>
      <c r="V165" s="279"/>
      <c r="W165" s="279"/>
      <c r="X165" s="279"/>
      <c r="Y165" s="279"/>
      <c r="Z165" s="279"/>
      <c r="AA165" s="279"/>
      <c r="AB165" s="279"/>
      <c r="AC165" s="279"/>
      <c r="AD165" s="279"/>
    </row>
    <row r="166" spans="1:42" s="2" customFormat="1" x14ac:dyDescent="0.2">
      <c r="A166" s="279"/>
      <c r="B166" s="28"/>
      <c r="C166" s="279"/>
      <c r="D166" s="133" t="s">
        <v>122</v>
      </c>
      <c r="E166" s="279"/>
      <c r="F166" s="134" t="s">
        <v>143</v>
      </c>
      <c r="G166" s="279"/>
      <c r="H166" s="279"/>
      <c r="I166" s="279"/>
      <c r="J166" s="279"/>
      <c r="K166" s="279"/>
      <c r="L166" s="28"/>
      <c r="M166" s="135"/>
      <c r="N166" s="48"/>
      <c r="O166" s="48"/>
      <c r="P166" s="48"/>
      <c r="Q166" s="48"/>
      <c r="R166" s="48"/>
      <c r="S166" s="49"/>
      <c r="T166" s="279"/>
      <c r="U166" s="279"/>
      <c r="V166" s="279"/>
      <c r="W166" s="279"/>
      <c r="X166" s="279"/>
      <c r="Y166" s="279"/>
      <c r="Z166" s="279"/>
      <c r="AA166" s="279"/>
      <c r="AB166" s="279"/>
      <c r="AC166" s="279"/>
      <c r="AD166" s="279"/>
    </row>
    <row r="167" spans="1:42" s="12" customFormat="1" x14ac:dyDescent="0.2">
      <c r="B167" s="144"/>
      <c r="D167" s="138" t="s">
        <v>123</v>
      </c>
      <c r="F167" s="146" t="s">
        <v>632</v>
      </c>
      <c r="H167" s="147">
        <v>0.95</v>
      </c>
      <c r="L167" s="144"/>
      <c r="M167" s="148"/>
      <c r="N167" s="149"/>
      <c r="O167" s="149"/>
      <c r="P167" s="149"/>
      <c r="Q167" s="149"/>
      <c r="R167" s="149"/>
      <c r="S167" s="150"/>
    </row>
    <row r="168" spans="1:42" s="2" customFormat="1" ht="21.75" customHeight="1" x14ac:dyDescent="0.2">
      <c r="A168" s="279"/>
      <c r="B168" s="120"/>
      <c r="C168" s="121"/>
      <c r="D168" s="121" t="s">
        <v>120</v>
      </c>
      <c r="E168" s="122" t="s">
        <v>149</v>
      </c>
      <c r="F168" s="123" t="s">
        <v>150</v>
      </c>
      <c r="G168" s="124" t="s">
        <v>132</v>
      </c>
      <c r="H168" s="125">
        <v>0.1</v>
      </c>
      <c r="I168" s="126"/>
      <c r="J168" s="126">
        <f>ROUND(I168*H168,2)</f>
        <v>0</v>
      </c>
      <c r="K168" s="198" t="s">
        <v>459</v>
      </c>
      <c r="L168" s="28"/>
      <c r="M168" s="127" t="s">
        <v>3</v>
      </c>
      <c r="N168" s="129">
        <v>3.53</v>
      </c>
      <c r="O168" s="129">
        <f>N168*H168</f>
        <v>0.35299999999999998</v>
      </c>
      <c r="P168" s="129">
        <v>0</v>
      </c>
      <c r="Q168" s="129">
        <f>P168*H168</f>
        <v>0</v>
      </c>
      <c r="R168" s="129">
        <v>0</v>
      </c>
      <c r="S168" s="130">
        <f>R168*H168</f>
        <v>0</v>
      </c>
      <c r="T168" s="279"/>
      <c r="U168" s="279"/>
      <c r="V168" s="279"/>
      <c r="W168" s="279"/>
      <c r="X168" s="279"/>
      <c r="Y168" s="279"/>
      <c r="Z168" s="279"/>
      <c r="AA168" s="279"/>
      <c r="AB168" s="279"/>
      <c r="AC168" s="279"/>
      <c r="AD168" s="279"/>
    </row>
    <row r="169" spans="1:42" s="2" customFormat="1" x14ac:dyDescent="0.2">
      <c r="A169" s="279"/>
      <c r="B169" s="28"/>
      <c r="C169" s="279"/>
      <c r="D169" s="133" t="s">
        <v>122</v>
      </c>
      <c r="E169" s="279"/>
      <c r="F169" s="134" t="s">
        <v>151</v>
      </c>
      <c r="G169" s="279"/>
      <c r="H169" s="279"/>
      <c r="I169" s="279"/>
      <c r="J169" s="279"/>
      <c r="K169" s="279"/>
      <c r="L169" s="28"/>
      <c r="M169" s="135"/>
      <c r="N169" s="48"/>
      <c r="O169" s="48"/>
      <c r="P169" s="48"/>
      <c r="Q169" s="48"/>
      <c r="R169" s="48"/>
      <c r="S169" s="49"/>
      <c r="T169" s="279"/>
      <c r="U169" s="279"/>
      <c r="V169" s="279"/>
      <c r="W169" s="279"/>
      <c r="X169" s="279"/>
      <c r="Y169" s="279"/>
      <c r="Z169" s="279"/>
      <c r="AA169" s="279"/>
      <c r="AB169" s="279"/>
      <c r="AC169" s="279"/>
      <c r="AD169" s="279"/>
    </row>
    <row r="170" spans="1:42" s="189" customFormat="1" ht="24" customHeight="1" x14ac:dyDescent="0.2">
      <c r="A170" s="176"/>
      <c r="B170" s="219"/>
      <c r="C170" s="192"/>
      <c r="D170" s="193" t="s">
        <v>120</v>
      </c>
      <c r="E170" s="194" t="s">
        <v>130</v>
      </c>
      <c r="F170" s="194" t="s">
        <v>254</v>
      </c>
      <c r="G170" s="195" t="s">
        <v>132</v>
      </c>
      <c r="H170" s="196">
        <v>0.1</v>
      </c>
      <c r="I170" s="197"/>
      <c r="J170" s="197">
        <f t="shared" ref="J170" si="13">ROUND(I170*H170,2)</f>
        <v>0</v>
      </c>
      <c r="K170" s="198" t="s">
        <v>459</v>
      </c>
      <c r="L170" s="183"/>
      <c r="M170" s="183"/>
      <c r="N170" s="183"/>
      <c r="O170" s="183"/>
      <c r="P170" s="183"/>
      <c r="Q170" s="183"/>
      <c r="R170" s="183"/>
      <c r="S170" s="183"/>
      <c r="T170" s="183"/>
      <c r="U170" s="183"/>
      <c r="V170" s="183"/>
      <c r="W170" s="183"/>
      <c r="X170" s="183"/>
      <c r="Y170" s="183"/>
      <c r="Z170" s="183"/>
      <c r="AA170" s="183"/>
      <c r="AB170" s="183"/>
      <c r="AC170" s="183"/>
      <c r="AD170" s="183"/>
      <c r="AE170" s="184"/>
      <c r="AF170" s="184"/>
      <c r="AG170" s="184"/>
      <c r="AH170" s="184"/>
      <c r="AI170" s="184"/>
      <c r="AJ170" s="184"/>
      <c r="AK170" s="184"/>
      <c r="AL170" s="184"/>
      <c r="AM170" s="184"/>
      <c r="AN170" s="184"/>
      <c r="AO170" s="184"/>
      <c r="AP170" s="188"/>
    </row>
    <row r="171" spans="1:42" s="2" customFormat="1" ht="18.75" customHeight="1" x14ac:dyDescent="0.2">
      <c r="A171" s="279"/>
      <c r="B171" s="28"/>
      <c r="C171" s="279"/>
      <c r="D171" s="138" t="s">
        <v>129</v>
      </c>
      <c r="E171" s="279"/>
      <c r="F171" s="158" t="s">
        <v>257</v>
      </c>
      <c r="G171" s="279"/>
      <c r="H171" s="279"/>
      <c r="I171" s="279"/>
      <c r="J171" s="279"/>
      <c r="K171" s="279"/>
      <c r="L171" s="28"/>
      <c r="M171" s="135"/>
      <c r="N171" s="171"/>
      <c r="O171" s="171"/>
      <c r="P171" s="171"/>
      <c r="Q171" s="171"/>
      <c r="R171" s="171"/>
      <c r="S171" s="49"/>
      <c r="T171" s="279"/>
      <c r="U171" s="279"/>
      <c r="V171" s="279"/>
      <c r="W171" s="279"/>
      <c r="X171" s="279"/>
      <c r="Y171" s="279"/>
      <c r="Z171" s="279"/>
      <c r="AA171" s="279"/>
      <c r="AB171" s="279"/>
      <c r="AC171" s="279"/>
      <c r="AD171" s="279"/>
    </row>
    <row r="172" spans="1:42" s="10" customFormat="1" ht="25.9" customHeight="1" x14ac:dyDescent="0.2">
      <c r="B172" s="110"/>
      <c r="D172" s="111" t="s">
        <v>63</v>
      </c>
      <c r="E172" s="112" t="s">
        <v>63</v>
      </c>
      <c r="F172" s="217" t="s">
        <v>633</v>
      </c>
      <c r="J172" s="113">
        <f>SUM(J173:J199)</f>
        <v>0</v>
      </c>
      <c r="L172" s="110"/>
      <c r="M172" s="114"/>
      <c r="N172" s="115"/>
      <c r="O172" s="116">
        <f>SUM(O185:O189)</f>
        <v>148.83000000000001</v>
      </c>
      <c r="P172" s="115"/>
      <c r="Q172" s="116">
        <f>SUM(Q185:Q189)</f>
        <v>3.6900000000000002E-2</v>
      </c>
      <c r="R172" s="115"/>
      <c r="S172" s="117">
        <f>SUM(S185:S189)</f>
        <v>0</v>
      </c>
    </row>
    <row r="173" spans="1:42" s="2" customFormat="1" ht="16.5" customHeight="1" x14ac:dyDescent="0.2">
      <c r="A173" s="279"/>
      <c r="B173" s="120"/>
      <c r="C173" s="121"/>
      <c r="D173" s="121" t="s">
        <v>120</v>
      </c>
      <c r="E173" s="122" t="s">
        <v>662</v>
      </c>
      <c r="F173" s="123" t="s">
        <v>661</v>
      </c>
      <c r="G173" s="124" t="s">
        <v>145</v>
      </c>
      <c r="H173" s="125">
        <v>738</v>
      </c>
      <c r="I173" s="126"/>
      <c r="J173" s="126">
        <f>ROUND(I173*H173,2)</f>
        <v>0</v>
      </c>
      <c r="K173" s="198" t="s">
        <v>459</v>
      </c>
      <c r="L173" s="28"/>
      <c r="M173" s="127" t="s">
        <v>3</v>
      </c>
      <c r="N173" s="129">
        <v>0.124</v>
      </c>
      <c r="O173" s="129">
        <f>N173*H173</f>
        <v>91.512</v>
      </c>
      <c r="P173" s="129">
        <v>0</v>
      </c>
      <c r="Q173" s="129">
        <f>P173*H173</f>
        <v>0</v>
      </c>
      <c r="R173" s="129">
        <v>0</v>
      </c>
      <c r="S173" s="130">
        <f>R173*H173</f>
        <v>0</v>
      </c>
      <c r="T173" s="279"/>
      <c r="U173" s="279"/>
      <c r="V173" s="279"/>
      <c r="W173" s="279"/>
      <c r="X173" s="279"/>
      <c r="Y173" s="279"/>
      <c r="Z173" s="279"/>
      <c r="AA173" s="279"/>
      <c r="AB173" s="279"/>
      <c r="AC173" s="279"/>
      <c r="AD173" s="279"/>
    </row>
    <row r="174" spans="1:42" s="2" customFormat="1" ht="11.25" customHeight="1" x14ac:dyDescent="0.2">
      <c r="A174" s="392"/>
      <c r="B174" s="120"/>
      <c r="C174" s="121"/>
      <c r="D174" s="121"/>
      <c r="E174" s="122"/>
      <c r="F174" s="140" t="s">
        <v>667</v>
      </c>
      <c r="G174" s="124"/>
      <c r="H174" s="125"/>
      <c r="I174" s="126"/>
      <c r="J174" s="126"/>
      <c r="K174" s="198"/>
      <c r="L174" s="28"/>
      <c r="M174" s="127"/>
      <c r="N174" s="174"/>
      <c r="O174" s="174"/>
      <c r="P174" s="174"/>
      <c r="Q174" s="174"/>
      <c r="R174" s="174"/>
      <c r="S174" s="130"/>
      <c r="T174" s="392"/>
      <c r="U174" s="392"/>
      <c r="V174" s="392"/>
      <c r="W174" s="392"/>
      <c r="X174" s="392"/>
      <c r="Y174" s="392"/>
      <c r="Z174" s="392"/>
      <c r="AA174" s="392"/>
      <c r="AB174" s="392"/>
      <c r="AC174" s="392"/>
      <c r="AD174" s="392"/>
    </row>
    <row r="175" spans="1:42" s="2" customFormat="1" ht="16.5" customHeight="1" x14ac:dyDescent="0.2">
      <c r="A175" s="392"/>
      <c r="B175" s="120"/>
      <c r="C175" s="121"/>
      <c r="D175" s="121" t="s">
        <v>120</v>
      </c>
      <c r="E175" s="122" t="s">
        <v>635</v>
      </c>
      <c r="F175" s="123" t="s">
        <v>634</v>
      </c>
      <c r="G175" s="124" t="s">
        <v>145</v>
      </c>
      <c r="H175" s="125">
        <v>492</v>
      </c>
      <c r="I175" s="126"/>
      <c r="J175" s="126">
        <f>ROUND(I175*H175,2)</f>
        <v>0</v>
      </c>
      <c r="K175" s="198" t="s">
        <v>459</v>
      </c>
      <c r="L175" s="28"/>
      <c r="M175" s="127" t="s">
        <v>3</v>
      </c>
      <c r="N175" s="129">
        <v>0.124</v>
      </c>
      <c r="O175" s="129">
        <f>N175*H175</f>
        <v>61.008000000000003</v>
      </c>
      <c r="P175" s="129">
        <v>0</v>
      </c>
      <c r="Q175" s="129">
        <f>P175*H175</f>
        <v>0</v>
      </c>
      <c r="R175" s="129">
        <v>0</v>
      </c>
      <c r="S175" s="130">
        <f>R175*H175</f>
        <v>0</v>
      </c>
      <c r="T175" s="392"/>
      <c r="U175" s="392"/>
      <c r="V175" s="392"/>
      <c r="W175" s="392"/>
      <c r="X175" s="392"/>
      <c r="Y175" s="392"/>
      <c r="Z175" s="392"/>
      <c r="AA175" s="392"/>
      <c r="AB175" s="392"/>
      <c r="AC175" s="392"/>
      <c r="AD175" s="392"/>
    </row>
    <row r="176" spans="1:42" s="2" customFormat="1" ht="21.75" customHeight="1" x14ac:dyDescent="0.2">
      <c r="A176" s="392"/>
      <c r="B176" s="120"/>
      <c r="C176" s="121"/>
      <c r="D176" s="121"/>
      <c r="E176" s="122"/>
      <c r="F176" s="140" t="s">
        <v>668</v>
      </c>
      <c r="G176" s="124"/>
      <c r="H176" s="125"/>
      <c r="I176" s="126"/>
      <c r="J176" s="126"/>
      <c r="K176" s="198"/>
      <c r="L176" s="28"/>
      <c r="M176" s="127"/>
      <c r="N176" s="174"/>
      <c r="O176" s="174"/>
      <c r="P176" s="174"/>
      <c r="Q176" s="174"/>
      <c r="R176" s="174"/>
      <c r="S176" s="130"/>
      <c r="T176" s="392"/>
      <c r="U176" s="392"/>
      <c r="V176" s="392"/>
      <c r="W176" s="392"/>
      <c r="X176" s="392"/>
      <c r="Y176" s="392"/>
      <c r="Z176" s="392"/>
      <c r="AA176" s="392"/>
      <c r="AB176" s="392"/>
      <c r="AC176" s="392"/>
      <c r="AD176" s="392"/>
    </row>
    <row r="177" spans="1:65" s="2" customFormat="1" ht="16.5" customHeight="1" x14ac:dyDescent="0.2">
      <c r="A177" s="412"/>
      <c r="B177" s="120"/>
      <c r="C177" s="121" t="s">
        <v>321</v>
      </c>
      <c r="D177" s="121" t="s">
        <v>120</v>
      </c>
      <c r="E177" s="122" t="s">
        <v>666</v>
      </c>
      <c r="F177" s="123" t="s">
        <v>665</v>
      </c>
      <c r="G177" s="124" t="s">
        <v>145</v>
      </c>
      <c r="H177" s="125">
        <v>738</v>
      </c>
      <c r="I177" s="126"/>
      <c r="J177" s="126">
        <f>ROUND(I177*H177,2)</f>
        <v>0</v>
      </c>
      <c r="K177" s="198" t="s">
        <v>459</v>
      </c>
      <c r="L177" s="28"/>
      <c r="M177" s="127" t="s">
        <v>3</v>
      </c>
      <c r="N177" s="173" t="s">
        <v>35</v>
      </c>
      <c r="O177" s="174">
        <v>7.3999999999999996E-2</v>
      </c>
      <c r="P177" s="174">
        <f>O177*H177</f>
        <v>54.611999999999995</v>
      </c>
      <c r="Q177" s="174">
        <v>0</v>
      </c>
      <c r="R177" s="174">
        <f>Q177*H177</f>
        <v>0</v>
      </c>
      <c r="S177" s="174">
        <v>0</v>
      </c>
      <c r="T177" s="130">
        <f>S177*H177</f>
        <v>0</v>
      </c>
      <c r="U177" s="412"/>
      <c r="V177" s="412"/>
      <c r="W177" s="412"/>
      <c r="X177" s="412"/>
      <c r="Y177" s="412"/>
      <c r="Z177" s="412"/>
      <c r="AA177" s="412"/>
      <c r="AB177" s="412"/>
      <c r="AC177" s="412"/>
      <c r="AD177" s="412"/>
      <c r="AE177" s="412"/>
      <c r="AR177" s="131" t="s">
        <v>121</v>
      </c>
      <c r="AT177" s="131" t="s">
        <v>120</v>
      </c>
      <c r="AU177" s="131" t="s">
        <v>68</v>
      </c>
      <c r="AY177" s="15" t="s">
        <v>119</v>
      </c>
      <c r="BE177" s="132">
        <f>IF(N177="základní",J177,0)</f>
        <v>0</v>
      </c>
      <c r="BF177" s="132">
        <f>IF(N177="snížená",J177,0)</f>
        <v>0</v>
      </c>
      <c r="BG177" s="132">
        <f>IF(N177="zákl. přenesená",J177,0)</f>
        <v>0</v>
      </c>
      <c r="BH177" s="132">
        <f>IF(N177="sníž. přenesená",J177,0)</f>
        <v>0</v>
      </c>
      <c r="BI177" s="132">
        <f>IF(N177="nulová",J177,0)</f>
        <v>0</v>
      </c>
      <c r="BJ177" s="15" t="s">
        <v>68</v>
      </c>
      <c r="BK177" s="132">
        <f>ROUND(I177*H177,2)</f>
        <v>0</v>
      </c>
      <c r="BL177" s="15" t="s">
        <v>121</v>
      </c>
      <c r="BM177" s="131" t="s">
        <v>324</v>
      </c>
    </row>
    <row r="178" spans="1:65" s="2" customFormat="1" ht="9.75" customHeight="1" x14ac:dyDescent="0.2">
      <c r="A178" s="412"/>
      <c r="B178" s="120"/>
      <c r="C178" s="121"/>
      <c r="D178" s="121"/>
      <c r="E178" s="122"/>
      <c r="F178" s="140" t="s">
        <v>669</v>
      </c>
      <c r="G178" s="124"/>
      <c r="H178" s="125"/>
      <c r="I178" s="126"/>
      <c r="J178" s="126"/>
      <c r="K178" s="123"/>
      <c r="L178" s="28"/>
      <c r="M178" s="127"/>
      <c r="N178" s="174"/>
      <c r="O178" s="174"/>
      <c r="P178" s="174"/>
      <c r="Q178" s="174"/>
      <c r="R178" s="174"/>
      <c r="S178" s="130"/>
      <c r="T178" s="412"/>
      <c r="U178" s="412"/>
      <c r="V178" s="412"/>
      <c r="W178" s="412"/>
      <c r="X178" s="412"/>
      <c r="Y178" s="412"/>
      <c r="Z178" s="412"/>
      <c r="AA178" s="412"/>
      <c r="AB178" s="412"/>
      <c r="AC178" s="412"/>
      <c r="AD178" s="412"/>
    </row>
    <row r="179" spans="1:65" s="2" customFormat="1" ht="16.5" customHeight="1" x14ac:dyDescent="0.2">
      <c r="A179" s="279"/>
      <c r="B179" s="120"/>
      <c r="C179" s="121" t="s">
        <v>321</v>
      </c>
      <c r="D179" s="121" t="s">
        <v>120</v>
      </c>
      <c r="E179" s="122" t="s">
        <v>322</v>
      </c>
      <c r="F179" s="123" t="s">
        <v>323</v>
      </c>
      <c r="G179" s="124" t="s">
        <v>145</v>
      </c>
      <c r="H179" s="125">
        <v>492</v>
      </c>
      <c r="I179" s="126"/>
      <c r="J179" s="126">
        <f>ROUND(I179*H179,2)</f>
        <v>0</v>
      </c>
      <c r="K179" s="198" t="s">
        <v>459</v>
      </c>
      <c r="L179" s="28"/>
      <c r="M179" s="127" t="s">
        <v>3</v>
      </c>
      <c r="N179" s="173" t="s">
        <v>35</v>
      </c>
      <c r="O179" s="174">
        <v>7.3999999999999996E-2</v>
      </c>
      <c r="P179" s="174">
        <f>O179*H179</f>
        <v>36.408000000000001</v>
      </c>
      <c r="Q179" s="174">
        <v>0</v>
      </c>
      <c r="R179" s="174">
        <f>Q179*H179</f>
        <v>0</v>
      </c>
      <c r="S179" s="174">
        <v>0</v>
      </c>
      <c r="T179" s="130">
        <f>S179*H179</f>
        <v>0</v>
      </c>
      <c r="U179" s="279"/>
      <c r="V179" s="279"/>
      <c r="W179" s="279"/>
      <c r="X179" s="279"/>
      <c r="Y179" s="279"/>
      <c r="Z179" s="279"/>
      <c r="AA179" s="279"/>
      <c r="AB179" s="279"/>
      <c r="AC179" s="279"/>
      <c r="AD179" s="279"/>
      <c r="AE179" s="279"/>
      <c r="AR179" s="131" t="s">
        <v>121</v>
      </c>
      <c r="AT179" s="131" t="s">
        <v>120</v>
      </c>
      <c r="AU179" s="131" t="s">
        <v>68</v>
      </c>
      <c r="AY179" s="15" t="s">
        <v>119</v>
      </c>
      <c r="BE179" s="132">
        <f>IF(N179="základní",J179,0)</f>
        <v>0</v>
      </c>
      <c r="BF179" s="132">
        <f>IF(N179="snížená",J179,0)</f>
        <v>0</v>
      </c>
      <c r="BG179" s="132">
        <f>IF(N179="zákl. přenesená",J179,0)</f>
        <v>0</v>
      </c>
      <c r="BH179" s="132">
        <f>IF(N179="sníž. přenesená",J179,0)</f>
        <v>0</v>
      </c>
      <c r="BI179" s="132">
        <f>IF(N179="nulová",J179,0)</f>
        <v>0</v>
      </c>
      <c r="BJ179" s="15" t="s">
        <v>68</v>
      </c>
      <c r="BK179" s="132">
        <f>ROUND(I179*H179,2)</f>
        <v>0</v>
      </c>
      <c r="BL179" s="15" t="s">
        <v>121</v>
      </c>
      <c r="BM179" s="131" t="s">
        <v>324</v>
      </c>
    </row>
    <row r="180" spans="1:65" s="2" customFormat="1" ht="9.75" customHeight="1" x14ac:dyDescent="0.2">
      <c r="A180" s="279"/>
      <c r="B180" s="120"/>
      <c r="C180" s="121"/>
      <c r="D180" s="121"/>
      <c r="E180" s="122"/>
      <c r="F180" s="140" t="s">
        <v>670</v>
      </c>
      <c r="G180" s="124"/>
      <c r="H180" s="125"/>
      <c r="I180" s="126"/>
      <c r="J180" s="126"/>
      <c r="K180" s="123"/>
      <c r="L180" s="28"/>
      <c r="M180" s="127"/>
      <c r="N180" s="174"/>
      <c r="O180" s="174"/>
      <c r="P180" s="174"/>
      <c r="Q180" s="174"/>
      <c r="R180" s="174"/>
      <c r="S180" s="130"/>
      <c r="T180" s="279"/>
      <c r="U180" s="279"/>
      <c r="V180" s="279"/>
      <c r="W180" s="279"/>
      <c r="X180" s="279"/>
      <c r="Y180" s="279"/>
      <c r="Z180" s="279"/>
      <c r="AA180" s="279"/>
      <c r="AB180" s="279"/>
      <c r="AC180" s="279"/>
      <c r="AD180" s="279"/>
    </row>
    <row r="181" spans="1:65" s="2" customFormat="1" ht="16.5" customHeight="1" x14ac:dyDescent="0.2">
      <c r="A181" s="279"/>
      <c r="B181" s="120"/>
      <c r="C181" s="159"/>
      <c r="D181" s="159" t="s">
        <v>146</v>
      </c>
      <c r="E181" s="160"/>
      <c r="F181" s="161" t="s">
        <v>325</v>
      </c>
      <c r="G181" s="162" t="s">
        <v>148</v>
      </c>
      <c r="H181" s="163">
        <v>36.9</v>
      </c>
      <c r="I181" s="164"/>
      <c r="J181" s="164">
        <f>ROUND(I181*H181,2)</f>
        <v>0</v>
      </c>
      <c r="K181" s="161" t="s">
        <v>125</v>
      </c>
      <c r="L181" s="165"/>
      <c r="M181" s="166" t="s">
        <v>3</v>
      </c>
      <c r="N181" s="174">
        <v>0</v>
      </c>
      <c r="O181" s="174">
        <f>N181*H181</f>
        <v>0</v>
      </c>
      <c r="P181" s="174">
        <v>1E-3</v>
      </c>
      <c r="Q181" s="174">
        <f>P181*H181</f>
        <v>3.6900000000000002E-2</v>
      </c>
      <c r="R181" s="174">
        <v>0</v>
      </c>
      <c r="S181" s="130">
        <f>R181*H181</f>
        <v>0</v>
      </c>
      <c r="T181" s="279"/>
      <c r="U181" s="279"/>
      <c r="V181" s="279"/>
      <c r="W181" s="279"/>
      <c r="X181" s="279"/>
      <c r="Y181" s="279"/>
      <c r="Z181" s="279"/>
      <c r="AA181" s="279"/>
      <c r="AB181" s="279"/>
      <c r="AC181" s="279"/>
      <c r="AD181" s="279"/>
    </row>
    <row r="182" spans="1:65" s="2" customFormat="1" ht="9.75" customHeight="1" x14ac:dyDescent="0.2">
      <c r="A182" s="279"/>
      <c r="B182" s="120"/>
      <c r="C182" s="121"/>
      <c r="D182" s="121"/>
      <c r="E182" s="122"/>
      <c r="F182" s="140" t="s">
        <v>326</v>
      </c>
      <c r="G182" s="124"/>
      <c r="H182" s="125"/>
      <c r="I182" s="126"/>
      <c r="J182" s="126"/>
      <c r="K182" s="123"/>
      <c r="L182" s="28"/>
      <c r="M182" s="127"/>
      <c r="N182" s="174"/>
      <c r="O182" s="174"/>
      <c r="P182" s="174"/>
      <c r="Q182" s="174"/>
      <c r="R182" s="174"/>
      <c r="S182" s="130"/>
      <c r="T182" s="279"/>
      <c r="U182" s="279"/>
      <c r="V182" s="279"/>
      <c r="W182" s="279"/>
      <c r="X182" s="279"/>
      <c r="Y182" s="279"/>
      <c r="Z182" s="279"/>
      <c r="AA182" s="279"/>
      <c r="AB182" s="279"/>
      <c r="AC182" s="279"/>
      <c r="AD182" s="279"/>
    </row>
    <row r="183" spans="1:65" s="2" customFormat="1" ht="16.5" customHeight="1" x14ac:dyDescent="0.2">
      <c r="A183" s="279"/>
      <c r="B183" s="120"/>
      <c r="C183" s="121"/>
      <c r="D183" s="121" t="s">
        <v>120</v>
      </c>
      <c r="E183" s="122" t="s">
        <v>316</v>
      </c>
      <c r="F183" s="123" t="s">
        <v>315</v>
      </c>
      <c r="G183" s="124" t="s">
        <v>145</v>
      </c>
      <c r="H183" s="125">
        <v>738</v>
      </c>
      <c r="I183" s="126"/>
      <c r="J183" s="126">
        <f>ROUND(I183*H183,2)</f>
        <v>0</v>
      </c>
      <c r="K183" s="198" t="s">
        <v>459</v>
      </c>
      <c r="L183" s="28"/>
      <c r="M183" s="127" t="s">
        <v>3</v>
      </c>
      <c r="N183" s="129">
        <v>0.124</v>
      </c>
      <c r="O183" s="129">
        <f>N183*H183</f>
        <v>91.512</v>
      </c>
      <c r="P183" s="129">
        <v>0</v>
      </c>
      <c r="Q183" s="129">
        <f>P183*H183</f>
        <v>0</v>
      </c>
      <c r="R183" s="129">
        <v>0</v>
      </c>
      <c r="S183" s="130">
        <f>R183*H183</f>
        <v>0</v>
      </c>
      <c r="T183" s="279"/>
      <c r="U183" s="279"/>
      <c r="V183" s="279"/>
      <c r="W183" s="279"/>
      <c r="X183" s="279"/>
      <c r="Y183" s="279"/>
      <c r="Z183" s="279"/>
      <c r="AA183" s="279"/>
      <c r="AB183" s="279"/>
      <c r="AC183" s="279"/>
      <c r="AD183" s="279"/>
    </row>
    <row r="184" spans="1:65" s="2" customFormat="1" ht="9.75" customHeight="1" x14ac:dyDescent="0.2">
      <c r="A184" s="279"/>
      <c r="B184" s="120"/>
      <c r="C184" s="121"/>
      <c r="D184" s="121"/>
      <c r="E184" s="122"/>
      <c r="F184" s="140" t="s">
        <v>663</v>
      </c>
      <c r="G184" s="124"/>
      <c r="H184" s="125"/>
      <c r="I184" s="126"/>
      <c r="J184" s="126"/>
      <c r="K184" s="123"/>
      <c r="L184" s="28"/>
      <c r="M184" s="127"/>
      <c r="N184" s="174"/>
      <c r="O184" s="174"/>
      <c r="P184" s="174"/>
      <c r="Q184" s="174"/>
      <c r="R184" s="174"/>
      <c r="S184" s="130"/>
      <c r="T184" s="279"/>
      <c r="U184" s="279"/>
      <c r="V184" s="279"/>
      <c r="W184" s="279"/>
      <c r="X184" s="279"/>
      <c r="Y184" s="279"/>
      <c r="Z184" s="279"/>
      <c r="AA184" s="279"/>
      <c r="AB184" s="279"/>
      <c r="AC184" s="279"/>
      <c r="AD184" s="279"/>
    </row>
    <row r="185" spans="1:65" s="2" customFormat="1" ht="16.5" customHeight="1" x14ac:dyDescent="0.2">
      <c r="A185" s="279"/>
      <c r="B185" s="120"/>
      <c r="C185" s="121"/>
      <c r="D185" s="121" t="s">
        <v>120</v>
      </c>
      <c r="E185" s="122" t="s">
        <v>191</v>
      </c>
      <c r="F185" s="123" t="s">
        <v>192</v>
      </c>
      <c r="G185" s="124" t="s">
        <v>145</v>
      </c>
      <c r="H185" s="125">
        <v>492</v>
      </c>
      <c r="I185" s="126"/>
      <c r="J185" s="126">
        <f>ROUND(I185*H185,2)</f>
        <v>0</v>
      </c>
      <c r="K185" s="198" t="s">
        <v>459</v>
      </c>
      <c r="L185" s="28"/>
      <c r="M185" s="127" t="s">
        <v>3</v>
      </c>
      <c r="N185" s="174">
        <v>1.4999999999999999E-2</v>
      </c>
      <c r="O185" s="174">
        <f>N185*H185</f>
        <v>7.38</v>
      </c>
      <c r="P185" s="174">
        <v>0</v>
      </c>
      <c r="Q185" s="174">
        <f>P185*H185</f>
        <v>0</v>
      </c>
      <c r="R185" s="174">
        <v>0</v>
      </c>
      <c r="S185" s="130">
        <f>R185*H185</f>
        <v>0</v>
      </c>
      <c r="T185" s="279"/>
      <c r="U185" s="279"/>
      <c r="V185" s="279"/>
      <c r="W185" s="279"/>
      <c r="X185" s="279"/>
      <c r="Y185" s="279"/>
      <c r="Z185" s="279"/>
      <c r="AA185" s="279"/>
      <c r="AB185" s="279"/>
      <c r="AC185" s="279"/>
      <c r="AD185" s="279"/>
    </row>
    <row r="186" spans="1:65" s="11" customFormat="1" x14ac:dyDescent="0.2">
      <c r="B186" s="137"/>
      <c r="D186" s="138" t="s">
        <v>123</v>
      </c>
      <c r="E186" s="139" t="s">
        <v>3</v>
      </c>
      <c r="F186" s="140" t="s">
        <v>664</v>
      </c>
      <c r="H186" s="139" t="s">
        <v>3</v>
      </c>
      <c r="L186" s="137"/>
      <c r="M186" s="141"/>
      <c r="N186" s="172"/>
      <c r="O186" s="172"/>
      <c r="P186" s="172"/>
      <c r="Q186" s="172"/>
      <c r="R186" s="172"/>
      <c r="S186" s="143"/>
    </row>
    <row r="187" spans="1:65" s="2" customFormat="1" ht="24.75" customHeight="1" x14ac:dyDescent="0.2">
      <c r="A187" s="279"/>
      <c r="B187" s="120"/>
      <c r="C187" s="121"/>
      <c r="D187" s="121" t="s">
        <v>120</v>
      </c>
      <c r="E187" s="122" t="s">
        <v>660</v>
      </c>
      <c r="F187" s="123" t="s">
        <v>317</v>
      </c>
      <c r="G187" s="124" t="s">
        <v>145</v>
      </c>
      <c r="H187" s="125">
        <v>1230</v>
      </c>
      <c r="I187" s="126"/>
      <c r="J187" s="126">
        <f>ROUND(I187*H187,2)</f>
        <v>0</v>
      </c>
      <c r="K187" s="198" t="s">
        <v>459</v>
      </c>
      <c r="L187" s="28"/>
      <c r="M187" s="127" t="s">
        <v>3</v>
      </c>
      <c r="N187" s="129">
        <v>0.115</v>
      </c>
      <c r="O187" s="129">
        <f>N187*H187</f>
        <v>141.45000000000002</v>
      </c>
      <c r="P187" s="129">
        <v>0</v>
      </c>
      <c r="Q187" s="129">
        <f>P187*H187</f>
        <v>0</v>
      </c>
      <c r="R187" s="129">
        <v>0</v>
      </c>
      <c r="S187" s="130">
        <f>R187*H187</f>
        <v>0</v>
      </c>
      <c r="T187" s="279"/>
      <c r="U187" s="279"/>
      <c r="V187" s="279"/>
      <c r="W187" s="279"/>
      <c r="X187" s="279"/>
      <c r="Y187" s="279"/>
      <c r="Z187" s="279"/>
      <c r="AA187" s="279"/>
      <c r="AB187" s="279"/>
      <c r="AC187" s="279"/>
      <c r="AD187" s="279"/>
    </row>
    <row r="188" spans="1:65" s="11" customFormat="1" x14ac:dyDescent="0.2">
      <c r="B188" s="137"/>
      <c r="D188" s="138" t="s">
        <v>123</v>
      </c>
      <c r="E188" s="139" t="s">
        <v>3</v>
      </c>
      <c r="F188" s="140" t="s">
        <v>318</v>
      </c>
      <c r="H188" s="139" t="s">
        <v>3</v>
      </c>
      <c r="L188" s="137"/>
      <c r="M188" s="141"/>
      <c r="N188" s="172"/>
      <c r="O188" s="172"/>
      <c r="P188" s="172"/>
      <c r="Q188" s="172"/>
      <c r="R188" s="172"/>
      <c r="S188" s="143"/>
    </row>
    <row r="189" spans="1:65" s="2" customFormat="1" ht="16.5" customHeight="1" x14ac:dyDescent="0.2">
      <c r="A189" s="279"/>
      <c r="B189" s="120"/>
      <c r="C189" s="159"/>
      <c r="D189" s="159" t="s">
        <v>146</v>
      </c>
      <c r="E189" s="160" t="s">
        <v>272</v>
      </c>
      <c r="F189" s="161" t="s">
        <v>319</v>
      </c>
      <c r="G189" s="162" t="s">
        <v>148</v>
      </c>
      <c r="H189" s="163">
        <v>36.9</v>
      </c>
      <c r="I189" s="164"/>
      <c r="J189" s="164">
        <f>ROUND(I189*H189,2)</f>
        <v>0</v>
      </c>
      <c r="K189" s="161" t="s">
        <v>125</v>
      </c>
      <c r="L189" s="165"/>
      <c r="M189" s="166" t="s">
        <v>3</v>
      </c>
      <c r="N189" s="174">
        <v>0</v>
      </c>
      <c r="O189" s="174">
        <f>N189*H189</f>
        <v>0</v>
      </c>
      <c r="P189" s="174">
        <v>1E-3</v>
      </c>
      <c r="Q189" s="174">
        <f>P189*H189</f>
        <v>3.6900000000000002E-2</v>
      </c>
      <c r="R189" s="174">
        <v>0</v>
      </c>
      <c r="S189" s="130">
        <f>R189*H189</f>
        <v>0</v>
      </c>
      <c r="T189" s="279"/>
      <c r="U189" s="279"/>
      <c r="V189" s="279"/>
      <c r="W189" s="279"/>
      <c r="X189" s="279"/>
      <c r="Y189" s="279"/>
      <c r="Z189" s="279"/>
      <c r="AA189" s="279"/>
      <c r="AB189" s="279"/>
      <c r="AC189" s="279"/>
      <c r="AD189" s="279"/>
    </row>
    <row r="190" spans="1:65" s="2" customFormat="1" ht="16.5" customHeight="1" x14ac:dyDescent="0.2">
      <c r="A190" s="279"/>
      <c r="B190" s="120"/>
      <c r="C190" s="121"/>
      <c r="D190" s="121" t="s">
        <v>120</v>
      </c>
      <c r="E190" s="122" t="s">
        <v>191</v>
      </c>
      <c r="F190" s="123" t="s">
        <v>192</v>
      </c>
      <c r="G190" s="124" t="s">
        <v>145</v>
      </c>
      <c r="H190" s="125">
        <v>1230</v>
      </c>
      <c r="I190" s="126"/>
      <c r="J190" s="126">
        <f>ROUND(I190*H190,2)</f>
        <v>0</v>
      </c>
      <c r="K190" s="198" t="s">
        <v>459</v>
      </c>
      <c r="L190" s="28"/>
      <c r="M190" s="127" t="s">
        <v>3</v>
      </c>
      <c r="N190" s="174">
        <v>1.4999999999999999E-2</v>
      </c>
      <c r="O190" s="174">
        <f>N190*H190</f>
        <v>18.45</v>
      </c>
      <c r="P190" s="174">
        <v>0</v>
      </c>
      <c r="Q190" s="174">
        <f>P190*H190</f>
        <v>0</v>
      </c>
      <c r="R190" s="174">
        <v>0</v>
      </c>
      <c r="S190" s="130">
        <f>R190*H190</f>
        <v>0</v>
      </c>
      <c r="T190" s="279"/>
      <c r="U190" s="279"/>
      <c r="V190" s="279"/>
      <c r="W190" s="279"/>
      <c r="X190" s="279"/>
      <c r="Y190" s="279"/>
      <c r="Z190" s="279"/>
      <c r="AA190" s="279"/>
      <c r="AB190" s="279"/>
      <c r="AC190" s="279"/>
      <c r="AD190" s="279"/>
    </row>
    <row r="191" spans="1:65" s="11" customFormat="1" x14ac:dyDescent="0.2">
      <c r="B191" s="137"/>
      <c r="D191" s="138" t="s">
        <v>123</v>
      </c>
      <c r="E191" s="139" t="s">
        <v>3</v>
      </c>
      <c r="F191" s="140" t="s">
        <v>273</v>
      </c>
      <c r="H191" s="139" t="s">
        <v>3</v>
      </c>
      <c r="L191" s="137"/>
      <c r="M191" s="141"/>
      <c r="N191" s="172"/>
      <c r="O191" s="172"/>
      <c r="P191" s="172"/>
      <c r="Q191" s="172"/>
      <c r="R191" s="172"/>
      <c r="S191" s="143"/>
    </row>
    <row r="192" spans="1:65" s="2" customFormat="1" ht="16.5" customHeight="1" x14ac:dyDescent="0.2">
      <c r="A192" s="279"/>
      <c r="B192" s="120"/>
      <c r="C192" s="121"/>
      <c r="D192" s="121" t="s">
        <v>120</v>
      </c>
      <c r="E192" s="122" t="s">
        <v>193</v>
      </c>
      <c r="F192" s="123" t="s">
        <v>194</v>
      </c>
      <c r="G192" s="124" t="s">
        <v>145</v>
      </c>
      <c r="H192" s="125">
        <v>1230</v>
      </c>
      <c r="I192" s="126"/>
      <c r="J192" s="126">
        <f>ROUND(I192*H192,2)</f>
        <v>0</v>
      </c>
      <c r="K192" s="198" t="s">
        <v>459</v>
      </c>
      <c r="L192" s="28"/>
      <c r="M192" s="127" t="s">
        <v>3</v>
      </c>
      <c r="N192" s="174">
        <v>1E-3</v>
      </c>
      <c r="O192" s="174">
        <f>N192*H192</f>
        <v>1.23</v>
      </c>
      <c r="P192" s="174">
        <v>0</v>
      </c>
      <c r="Q192" s="174">
        <f>P192*H192</f>
        <v>0</v>
      </c>
      <c r="R192" s="174">
        <v>0</v>
      </c>
      <c r="S192" s="130">
        <f>R192*H192</f>
        <v>0</v>
      </c>
      <c r="T192" s="279"/>
      <c r="U192" s="279"/>
      <c r="V192" s="279"/>
      <c r="W192" s="279"/>
      <c r="X192" s="279"/>
      <c r="Y192" s="279"/>
      <c r="Z192" s="279"/>
      <c r="AA192" s="279"/>
      <c r="AB192" s="279"/>
      <c r="AC192" s="279"/>
      <c r="AD192" s="279"/>
    </row>
    <row r="193" spans="1:65" s="2" customFormat="1" ht="16.5" customHeight="1" x14ac:dyDescent="0.2">
      <c r="A193" s="279"/>
      <c r="B193" s="120"/>
      <c r="C193" s="121"/>
      <c r="D193" s="121" t="s">
        <v>120</v>
      </c>
      <c r="E193" s="122" t="s">
        <v>274</v>
      </c>
      <c r="F193" s="123" t="s">
        <v>320</v>
      </c>
      <c r="G193" s="124" t="s">
        <v>145</v>
      </c>
      <c r="H193" s="125">
        <v>2460</v>
      </c>
      <c r="I193" s="126"/>
      <c r="J193" s="126">
        <f>ROUND(I193*H193,2)</f>
        <v>0</v>
      </c>
      <c r="K193" s="198" t="s">
        <v>459</v>
      </c>
      <c r="L193" s="28"/>
      <c r="M193" s="127" t="s">
        <v>3</v>
      </c>
      <c r="N193" s="174">
        <v>8.9999999999999993E-3</v>
      </c>
      <c r="O193" s="174">
        <f>N193*H193</f>
        <v>22.139999999999997</v>
      </c>
      <c r="P193" s="174">
        <v>0</v>
      </c>
      <c r="Q193" s="174">
        <f>P193*H193</f>
        <v>0</v>
      </c>
      <c r="R193" s="174">
        <v>0</v>
      </c>
      <c r="S193" s="130">
        <f>R193*H193</f>
        <v>0</v>
      </c>
      <c r="T193" s="279"/>
      <c r="U193" s="279"/>
      <c r="V193" s="279"/>
      <c r="W193" s="279"/>
      <c r="X193" s="279"/>
      <c r="Y193" s="279"/>
      <c r="Z193" s="279"/>
      <c r="AA193" s="279"/>
      <c r="AB193" s="279"/>
      <c r="AC193" s="279"/>
      <c r="AD193" s="279"/>
    </row>
    <row r="194" spans="1:65" s="11" customFormat="1" x14ac:dyDescent="0.2">
      <c r="B194" s="137"/>
      <c r="D194" s="138" t="s">
        <v>123</v>
      </c>
      <c r="E194" s="139" t="s">
        <v>3</v>
      </c>
      <c r="F194" s="140" t="s">
        <v>636</v>
      </c>
      <c r="H194" s="139" t="s">
        <v>3</v>
      </c>
      <c r="L194" s="137"/>
      <c r="M194" s="141"/>
      <c r="N194" s="172"/>
      <c r="O194" s="172"/>
      <c r="P194" s="172"/>
      <c r="Q194" s="172"/>
      <c r="R194" s="172"/>
      <c r="S194" s="143"/>
    </row>
    <row r="195" spans="1:65" s="2" customFormat="1" ht="24.2" customHeight="1" x14ac:dyDescent="0.2">
      <c r="A195" s="279"/>
      <c r="B195" s="120"/>
      <c r="C195" s="121"/>
      <c r="D195" s="121" t="s">
        <v>120</v>
      </c>
      <c r="E195" s="122" t="s">
        <v>130</v>
      </c>
      <c r="F195" s="123" t="s">
        <v>131</v>
      </c>
      <c r="G195" s="124" t="s">
        <v>132</v>
      </c>
      <c r="H195" s="125">
        <v>61.5</v>
      </c>
      <c r="I195" s="126"/>
      <c r="J195" s="126">
        <f>ROUND(I195*H195,2)</f>
        <v>0</v>
      </c>
      <c r="K195" s="198" t="s">
        <v>459</v>
      </c>
      <c r="L195" s="28"/>
      <c r="M195" s="127" t="s">
        <v>3</v>
      </c>
      <c r="N195" s="174">
        <v>0</v>
      </c>
      <c r="O195" s="174">
        <f>N195*H195</f>
        <v>0</v>
      </c>
      <c r="P195" s="174">
        <v>0</v>
      </c>
      <c r="Q195" s="174">
        <f>P195*H195</f>
        <v>0</v>
      </c>
      <c r="R195" s="174">
        <v>0</v>
      </c>
      <c r="S195" s="130">
        <f>R195*H195</f>
        <v>0</v>
      </c>
      <c r="T195" s="279"/>
      <c r="U195" s="279"/>
      <c r="V195" s="279"/>
      <c r="W195" s="279"/>
      <c r="X195" s="279"/>
      <c r="Y195" s="279"/>
      <c r="Z195" s="279"/>
      <c r="AA195" s="279"/>
      <c r="AB195" s="279"/>
      <c r="AC195" s="279"/>
      <c r="AD195" s="279"/>
    </row>
    <row r="196" spans="1:65" s="2" customFormat="1" x14ac:dyDescent="0.2">
      <c r="A196" s="279"/>
      <c r="B196" s="28"/>
      <c r="C196" s="279"/>
      <c r="D196" s="133" t="s">
        <v>122</v>
      </c>
      <c r="E196" s="279"/>
      <c r="F196" s="134" t="s">
        <v>133</v>
      </c>
      <c r="G196" s="279"/>
      <c r="H196" s="279"/>
      <c r="I196" s="279"/>
      <c r="J196" s="279"/>
      <c r="K196" s="279"/>
      <c r="L196" s="28"/>
      <c r="M196" s="135"/>
      <c r="N196" s="171"/>
      <c r="O196" s="171"/>
      <c r="P196" s="171"/>
      <c r="Q196" s="171"/>
      <c r="R196" s="171"/>
      <c r="S196" s="49"/>
      <c r="T196" s="279"/>
      <c r="U196" s="279"/>
      <c r="V196" s="279"/>
      <c r="W196" s="279"/>
      <c r="X196" s="279"/>
      <c r="Y196" s="279"/>
      <c r="Z196" s="279"/>
      <c r="AA196" s="279"/>
      <c r="AB196" s="279"/>
      <c r="AC196" s="279"/>
      <c r="AD196" s="279"/>
    </row>
    <row r="197" spans="1:65" s="2" customFormat="1" ht="19.5" x14ac:dyDescent="0.2">
      <c r="A197" s="279"/>
      <c r="B197" s="28"/>
      <c r="C197" s="279"/>
      <c r="D197" s="138" t="s">
        <v>129</v>
      </c>
      <c r="E197" s="279"/>
      <c r="F197" s="158" t="s">
        <v>144</v>
      </c>
      <c r="G197" s="279"/>
      <c r="H197" s="279"/>
      <c r="I197" s="279"/>
      <c r="J197" s="279"/>
      <c r="K197" s="279"/>
      <c r="L197" s="28"/>
      <c r="M197" s="135"/>
      <c r="N197" s="171"/>
      <c r="O197" s="171"/>
      <c r="P197" s="171"/>
      <c r="Q197" s="171"/>
      <c r="R197" s="171"/>
      <c r="S197" s="49"/>
      <c r="T197" s="279"/>
      <c r="U197" s="279"/>
      <c r="V197" s="279"/>
      <c r="W197" s="279"/>
      <c r="X197" s="279"/>
      <c r="Y197" s="279"/>
      <c r="Z197" s="279"/>
      <c r="AA197" s="279"/>
      <c r="AB197" s="279"/>
      <c r="AC197" s="279"/>
      <c r="AD197" s="279"/>
    </row>
    <row r="198" spans="1:65" s="11" customFormat="1" x14ac:dyDescent="0.2">
      <c r="B198" s="137"/>
      <c r="D198" s="138" t="s">
        <v>123</v>
      </c>
      <c r="E198" s="139" t="s">
        <v>3</v>
      </c>
      <c r="F198" s="499" t="s">
        <v>721</v>
      </c>
      <c r="H198" s="139" t="s">
        <v>3</v>
      </c>
      <c r="L198" s="137"/>
      <c r="M198" s="141"/>
      <c r="N198" s="172"/>
      <c r="O198" s="172"/>
      <c r="P198" s="172"/>
      <c r="Q198" s="172"/>
      <c r="R198" s="172"/>
      <c r="S198" s="143"/>
    </row>
    <row r="199" spans="1:65" s="2" customFormat="1" ht="21.75" customHeight="1" x14ac:dyDescent="0.2">
      <c r="A199" s="279"/>
      <c r="B199" s="120"/>
      <c r="C199" s="121" t="s">
        <v>327</v>
      </c>
      <c r="D199" s="121" t="s">
        <v>120</v>
      </c>
      <c r="E199" s="122" t="s">
        <v>328</v>
      </c>
      <c r="F199" s="123" t="s">
        <v>331</v>
      </c>
      <c r="G199" s="124" t="s">
        <v>329</v>
      </c>
      <c r="H199" s="125">
        <v>168</v>
      </c>
      <c r="I199" s="126"/>
      <c r="J199" s="126">
        <f>ROUND(I199*H199,2)</f>
        <v>0</v>
      </c>
      <c r="K199" s="123" t="s">
        <v>125</v>
      </c>
      <c r="L199" s="28"/>
      <c r="M199" s="127" t="s">
        <v>3</v>
      </c>
      <c r="N199" s="173" t="s">
        <v>35</v>
      </c>
      <c r="O199" s="174">
        <v>0.14399999999999999</v>
      </c>
      <c r="P199" s="174">
        <f>O199*H199</f>
        <v>24.191999999999997</v>
      </c>
      <c r="Q199" s="174">
        <v>1.125E-2</v>
      </c>
      <c r="R199" s="174">
        <f>Q199*H199</f>
        <v>1.89</v>
      </c>
      <c r="S199" s="174">
        <v>0</v>
      </c>
      <c r="T199" s="130">
        <f>S199*H199</f>
        <v>0</v>
      </c>
      <c r="U199" s="279"/>
      <c r="V199" s="279"/>
      <c r="W199" s="279"/>
      <c r="X199" s="279"/>
      <c r="Y199" s="279"/>
      <c r="Z199" s="279"/>
      <c r="AA199" s="279"/>
      <c r="AB199" s="279"/>
      <c r="AC199" s="279"/>
      <c r="AD199" s="279"/>
      <c r="AE199" s="279"/>
      <c r="AR199" s="131" t="s">
        <v>121</v>
      </c>
      <c r="AT199" s="131" t="s">
        <v>120</v>
      </c>
      <c r="AU199" s="131" t="s">
        <v>68</v>
      </c>
      <c r="AY199" s="15" t="s">
        <v>119</v>
      </c>
      <c r="BE199" s="132">
        <f>IF(N199="základní",J199,0)</f>
        <v>0</v>
      </c>
      <c r="BF199" s="132">
        <f>IF(N199="snížená",J199,0)</f>
        <v>0</v>
      </c>
      <c r="BG199" s="132">
        <f>IF(N199="zákl. přenesená",J199,0)</f>
        <v>0</v>
      </c>
      <c r="BH199" s="132">
        <f>IF(N199="sníž. přenesená",J199,0)</f>
        <v>0</v>
      </c>
      <c r="BI199" s="132">
        <f>IF(N199="nulová",J199,0)</f>
        <v>0</v>
      </c>
      <c r="BJ199" s="15" t="s">
        <v>68</v>
      </c>
      <c r="BK199" s="132">
        <f>ROUND(I199*H199,2)</f>
        <v>0</v>
      </c>
      <c r="BL199" s="15" t="s">
        <v>121</v>
      </c>
      <c r="BM199" s="131" t="s">
        <v>330</v>
      </c>
    </row>
    <row r="200" spans="1:65" s="2" customFormat="1" ht="6.95" customHeight="1" x14ac:dyDescent="0.2">
      <c r="A200" s="279"/>
      <c r="B200" s="37"/>
      <c r="C200" s="38"/>
      <c r="D200" s="38"/>
      <c r="E200" s="38"/>
      <c r="F200" s="38"/>
      <c r="G200" s="38"/>
      <c r="H200" s="38"/>
      <c r="I200" s="38"/>
      <c r="J200" s="38"/>
      <c r="K200" s="38"/>
      <c r="L200" s="28"/>
      <c r="M200" s="279"/>
      <c r="N200" s="279"/>
      <c r="O200" s="279"/>
      <c r="P200" s="279"/>
      <c r="Q200" s="279"/>
      <c r="R200" s="279"/>
      <c r="S200" s="279"/>
      <c r="T200" s="279"/>
      <c r="U200" s="279"/>
      <c r="V200" s="279"/>
      <c r="W200" s="279"/>
      <c r="X200" s="279"/>
      <c r="Y200" s="279"/>
      <c r="Z200" s="279"/>
      <c r="AA200" s="279"/>
      <c r="AB200" s="279"/>
      <c r="AC200" s="279"/>
      <c r="AD200" s="279"/>
    </row>
  </sheetData>
  <sheetProtection algorithmName="SHA-512" hashValue="R8ouRQkCQHkWLForj+LSPvc0AZs6aBMGSCGNfbBK2GLISpBWdaOVzNQUnRlUUBY8rH2DGRJU8FcDJfpZ6IfHig==" saltValue="7WMn3ewnmmaXycxLfMJ/fw==" spinCount="100000" sheet="1" objects="1" scenarios="1"/>
  <protectedRanges>
    <protectedRange sqref="I84:I199" name="Oblast1"/>
  </protectedRanges>
  <autoFilter ref="C81:K199"/>
  <mergeCells count="9">
    <mergeCell ref="E50:H50"/>
    <mergeCell ref="E72:H72"/>
    <mergeCell ref="E74:H74"/>
    <mergeCell ref="L2:U2"/>
    <mergeCell ref="E7:H7"/>
    <mergeCell ref="E9:H9"/>
    <mergeCell ref="E18:H18"/>
    <mergeCell ref="E27:H27"/>
    <mergeCell ref="E48:H48"/>
  </mergeCells>
  <hyperlinks>
    <hyperlink ref="F87" r:id="rId1"/>
    <hyperlink ref="F89" r:id="rId2"/>
    <hyperlink ref="F104" r:id="rId3"/>
    <hyperlink ref="F111" r:id="rId4"/>
    <hyperlink ref="F115" r:id="rId5"/>
    <hyperlink ref="F120" r:id="rId6"/>
    <hyperlink ref="F132" r:id="rId7"/>
    <hyperlink ref="F125" r:id="rId8"/>
    <hyperlink ref="F130" r:id="rId9"/>
    <hyperlink ref="F143" r:id="rId10"/>
    <hyperlink ref="F145" r:id="rId11"/>
    <hyperlink ref="F147" r:id="rId12"/>
    <hyperlink ref="F150" r:id="rId13"/>
    <hyperlink ref="F156" r:id="rId14"/>
    <hyperlink ref="F159" r:id="rId15"/>
    <hyperlink ref="F164" r:id="rId16"/>
    <hyperlink ref="F166" r:id="rId17"/>
    <hyperlink ref="F169" r:id="rId18"/>
    <hyperlink ref="F196" r:id="rId19"/>
  </hyperlinks>
  <pageMargins left="0.39374999999999999" right="0.39374999999999999" top="0.39374999999999999" bottom="0.39374999999999999" header="0" footer="0"/>
  <pageSetup paperSize="9" scale="84" fitToHeight="100" orientation="landscape" blackAndWhite="1" r:id="rId20"/>
  <headerFooter>
    <oddFooter>&amp;CStrana &amp;P z &amp;N</oddFooter>
  </headerFooter>
  <drawing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75"/>
  <sheetViews>
    <sheetView showGridLines="0" topLeftCell="A90" zoomScaleNormal="100" workbookViewId="0">
      <selection activeCell="L93" sqref="L93"/>
    </sheetView>
  </sheetViews>
  <sheetFormatPr defaultRowHeight="11.25" x14ac:dyDescent="0.2"/>
  <cols>
    <col min="1" max="1" width="8.33203125" style="1" customWidth="1"/>
    <col min="2" max="2" width="1.1640625" style="1" customWidth="1"/>
    <col min="3" max="3" width="4.1640625" style="1" customWidth="1"/>
    <col min="4" max="4" width="4.33203125" style="1" customWidth="1"/>
    <col min="5" max="5" width="17.1640625" style="1" customWidth="1"/>
    <col min="6" max="6" width="10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x14ac:dyDescent="0.2">
      <c r="A1" s="76"/>
    </row>
    <row r="2" spans="1:46" s="1" customFormat="1" ht="36.950000000000003" customHeight="1" x14ac:dyDescent="0.2">
      <c r="L2" s="459" t="s">
        <v>6</v>
      </c>
      <c r="M2" s="460"/>
      <c r="N2" s="460"/>
      <c r="O2" s="460"/>
      <c r="P2" s="460"/>
      <c r="Q2" s="460"/>
      <c r="R2" s="460"/>
      <c r="S2" s="460"/>
      <c r="T2" s="460"/>
      <c r="U2" s="460"/>
      <c r="V2" s="460"/>
      <c r="AT2" s="15" t="s">
        <v>75</v>
      </c>
    </row>
    <row r="3" spans="1:46" s="1" customFormat="1" ht="6.95" customHeight="1" x14ac:dyDescent="0.2">
      <c r="B3" s="16"/>
      <c r="C3" s="17"/>
      <c r="D3" s="17"/>
      <c r="E3" s="17"/>
      <c r="F3" s="17"/>
      <c r="G3" s="17"/>
      <c r="H3" s="17"/>
      <c r="I3" s="17"/>
      <c r="J3" s="17"/>
      <c r="K3" s="17"/>
      <c r="L3" s="18"/>
      <c r="AT3" s="15" t="s">
        <v>70</v>
      </c>
    </row>
    <row r="4" spans="1:46" s="1" customFormat="1" ht="24.95" customHeight="1" x14ac:dyDescent="0.2">
      <c r="B4" s="18"/>
      <c r="D4" s="19" t="s">
        <v>78</v>
      </c>
      <c r="L4" s="18"/>
      <c r="M4" s="78" t="s">
        <v>11</v>
      </c>
      <c r="AT4" s="15" t="s">
        <v>4</v>
      </c>
    </row>
    <row r="5" spans="1:46" s="1" customFormat="1" ht="6.95" customHeight="1" x14ac:dyDescent="0.2">
      <c r="B5" s="18"/>
      <c r="L5" s="18"/>
    </row>
    <row r="6" spans="1:46" s="1" customFormat="1" ht="12" customHeight="1" x14ac:dyDescent="0.2">
      <c r="B6" s="18"/>
      <c r="D6" s="24" t="s">
        <v>14</v>
      </c>
      <c r="L6" s="18"/>
    </row>
    <row r="7" spans="1:46" s="1" customFormat="1" ht="16.5" customHeight="1" x14ac:dyDescent="0.2">
      <c r="B7" s="18"/>
      <c r="E7" s="480" t="str">
        <f>'Rekapitulace stavby'!K6</f>
        <v>Dětské hřiště - Brno - Strž</v>
      </c>
      <c r="F7" s="481"/>
      <c r="G7" s="481"/>
      <c r="H7" s="481"/>
      <c r="L7" s="18"/>
    </row>
    <row r="8" spans="1:46" s="1" customFormat="1" ht="12" customHeight="1" x14ac:dyDescent="0.2">
      <c r="B8" s="18"/>
      <c r="D8" s="24" t="s">
        <v>87</v>
      </c>
      <c r="L8" s="18"/>
    </row>
    <row r="9" spans="1:46" s="2" customFormat="1" ht="16.5" customHeight="1" x14ac:dyDescent="0.2">
      <c r="A9" s="27"/>
      <c r="B9" s="28"/>
      <c r="C9" s="27"/>
      <c r="D9" s="27"/>
      <c r="E9" s="480"/>
      <c r="F9" s="479"/>
      <c r="G9" s="479"/>
      <c r="H9" s="479"/>
      <c r="I9" s="27"/>
      <c r="J9" s="27"/>
      <c r="K9" s="27"/>
      <c r="L9" s="79"/>
      <c r="S9" s="27"/>
      <c r="T9" s="27"/>
      <c r="U9" s="27"/>
      <c r="V9" s="27"/>
      <c r="W9" s="27"/>
      <c r="X9" s="27"/>
      <c r="Y9" s="27"/>
      <c r="Z9" s="27"/>
      <c r="AA9" s="27"/>
      <c r="AB9" s="27"/>
      <c r="AC9" s="27"/>
      <c r="AD9" s="27"/>
      <c r="AE9" s="27"/>
    </row>
    <row r="10" spans="1:46" s="2" customFormat="1" ht="12" customHeight="1" x14ac:dyDescent="0.2">
      <c r="A10" s="27"/>
      <c r="B10" s="28"/>
      <c r="C10" s="27"/>
      <c r="D10" s="24" t="s">
        <v>201</v>
      </c>
      <c r="E10" s="27"/>
      <c r="F10" s="27"/>
      <c r="G10" s="27"/>
      <c r="H10" s="27"/>
      <c r="I10" s="27"/>
      <c r="J10" s="27"/>
      <c r="K10" s="27"/>
      <c r="L10" s="79"/>
      <c r="S10" s="27"/>
      <c r="T10" s="27"/>
      <c r="U10" s="27"/>
      <c r="V10" s="27"/>
      <c r="W10" s="27"/>
      <c r="X10" s="27"/>
      <c r="Y10" s="27"/>
      <c r="Z10" s="27"/>
      <c r="AA10" s="27"/>
      <c r="AB10" s="27"/>
      <c r="AC10" s="27"/>
      <c r="AD10" s="27"/>
      <c r="AE10" s="27"/>
    </row>
    <row r="11" spans="1:46" s="2" customFormat="1" ht="16.5" customHeight="1" x14ac:dyDescent="0.2">
      <c r="A11" s="27"/>
      <c r="B11" s="28"/>
      <c r="C11" s="27"/>
      <c r="D11" s="27"/>
      <c r="E11" s="474"/>
      <c r="F11" s="479"/>
      <c r="G11" s="479"/>
      <c r="H11" s="479"/>
      <c r="I11" s="27"/>
      <c r="J11" s="27"/>
      <c r="K11" s="27"/>
      <c r="L11" s="79"/>
      <c r="S11" s="27"/>
      <c r="T11" s="27"/>
      <c r="U11" s="27"/>
      <c r="V11" s="27"/>
      <c r="W11" s="27"/>
      <c r="X11" s="27"/>
      <c r="Y11" s="27"/>
      <c r="Z11" s="27"/>
      <c r="AA11" s="27"/>
      <c r="AB11" s="27"/>
      <c r="AC11" s="27"/>
      <c r="AD11" s="27"/>
      <c r="AE11" s="27"/>
    </row>
    <row r="12" spans="1:46" s="2" customFormat="1" x14ac:dyDescent="0.2">
      <c r="A12" s="27"/>
      <c r="B12" s="28"/>
      <c r="C12" s="27"/>
      <c r="D12" s="27"/>
      <c r="E12" s="27"/>
      <c r="F12" s="27"/>
      <c r="G12" s="27"/>
      <c r="H12" s="27"/>
      <c r="I12" s="27"/>
      <c r="J12" s="27"/>
      <c r="K12" s="27"/>
      <c r="L12" s="79"/>
      <c r="S12" s="27"/>
      <c r="T12" s="27"/>
      <c r="U12" s="27"/>
      <c r="V12" s="27"/>
      <c r="W12" s="27"/>
      <c r="X12" s="27"/>
      <c r="Y12" s="27"/>
      <c r="Z12" s="27"/>
      <c r="AA12" s="27"/>
      <c r="AB12" s="27"/>
      <c r="AC12" s="27"/>
      <c r="AD12" s="27"/>
      <c r="AE12" s="27"/>
    </row>
    <row r="13" spans="1:46" s="2" customFormat="1" ht="12" customHeight="1" x14ac:dyDescent="0.2">
      <c r="A13" s="27"/>
      <c r="B13" s="28"/>
      <c r="C13" s="27"/>
      <c r="D13" s="24" t="s">
        <v>15</v>
      </c>
      <c r="E13" s="27"/>
      <c r="F13" s="22" t="s">
        <v>3</v>
      </c>
      <c r="G13" s="27"/>
      <c r="H13" s="27"/>
      <c r="I13" s="24" t="s">
        <v>16</v>
      </c>
      <c r="J13" s="22" t="s">
        <v>3</v>
      </c>
      <c r="K13" s="27"/>
      <c r="L13" s="79"/>
      <c r="S13" s="27"/>
      <c r="T13" s="27"/>
      <c r="U13" s="27"/>
      <c r="V13" s="27"/>
      <c r="W13" s="27"/>
      <c r="X13" s="27"/>
      <c r="Y13" s="27"/>
      <c r="Z13" s="27"/>
      <c r="AA13" s="27"/>
      <c r="AB13" s="27"/>
      <c r="AC13" s="27"/>
      <c r="AD13" s="27"/>
      <c r="AE13" s="27"/>
    </row>
    <row r="14" spans="1:46" s="2" customFormat="1" ht="12" customHeight="1" x14ac:dyDescent="0.2">
      <c r="A14" s="27"/>
      <c r="B14" s="28"/>
      <c r="C14" s="27"/>
      <c r="D14" s="24" t="s">
        <v>17</v>
      </c>
      <c r="E14" s="27"/>
      <c r="F14" s="22" t="s">
        <v>18</v>
      </c>
      <c r="G14" s="27"/>
      <c r="H14" s="27"/>
      <c r="I14" s="24" t="s">
        <v>19</v>
      </c>
      <c r="J14" s="45" t="str">
        <f>'Rekapitulace stavby'!AN8</f>
        <v>07/2025</v>
      </c>
      <c r="K14" s="27"/>
      <c r="L14" s="79"/>
      <c r="S14" s="27"/>
      <c r="T14" s="27"/>
      <c r="U14" s="27"/>
      <c r="V14" s="27"/>
      <c r="W14" s="27"/>
      <c r="X14" s="27"/>
      <c r="Y14" s="27"/>
      <c r="Z14" s="27"/>
      <c r="AA14" s="27"/>
      <c r="AB14" s="27"/>
      <c r="AC14" s="27"/>
      <c r="AD14" s="27"/>
      <c r="AE14" s="27"/>
    </row>
    <row r="15" spans="1:46" s="2" customFormat="1" ht="10.9" customHeight="1" x14ac:dyDescent="0.2">
      <c r="A15" s="27"/>
      <c r="B15" s="28"/>
      <c r="C15" s="27"/>
      <c r="D15" s="27"/>
      <c r="E15" s="27"/>
      <c r="F15" s="27"/>
      <c r="G15" s="27"/>
      <c r="H15" s="27"/>
      <c r="I15" s="27"/>
      <c r="J15" s="27"/>
      <c r="K15" s="27"/>
      <c r="L15" s="79"/>
      <c r="S15" s="27"/>
      <c r="T15" s="27"/>
      <c r="U15" s="27"/>
      <c r="V15" s="27"/>
      <c r="W15" s="27"/>
      <c r="X15" s="27"/>
      <c r="Y15" s="27"/>
      <c r="Z15" s="27"/>
      <c r="AA15" s="27"/>
      <c r="AB15" s="27"/>
      <c r="AC15" s="27"/>
      <c r="AD15" s="27"/>
      <c r="AE15" s="27"/>
    </row>
    <row r="16" spans="1:46" s="2" customFormat="1" ht="12" customHeight="1" x14ac:dyDescent="0.2">
      <c r="A16" s="27"/>
      <c r="B16" s="28"/>
      <c r="C16" s="27"/>
      <c r="D16" s="24" t="s">
        <v>20</v>
      </c>
      <c r="E16" s="27"/>
      <c r="F16" s="27"/>
      <c r="G16" s="27"/>
      <c r="H16" s="27"/>
      <c r="I16" s="24" t="s">
        <v>21</v>
      </c>
      <c r="J16" s="22"/>
      <c r="K16" s="27"/>
      <c r="L16" s="79"/>
      <c r="S16" s="27"/>
      <c r="T16" s="27"/>
      <c r="U16" s="27"/>
      <c r="V16" s="27"/>
      <c r="W16" s="27"/>
      <c r="X16" s="27"/>
      <c r="Y16" s="27"/>
      <c r="Z16" s="27"/>
      <c r="AA16" s="27"/>
      <c r="AB16" s="27"/>
      <c r="AC16" s="27"/>
      <c r="AD16" s="27"/>
      <c r="AE16" s="27"/>
    </row>
    <row r="17" spans="1:31" s="2" customFormat="1" ht="18" customHeight="1" x14ac:dyDescent="0.2">
      <c r="A17" s="27"/>
      <c r="B17" s="28"/>
      <c r="C17" s="27"/>
      <c r="D17" s="27"/>
      <c r="E17" s="22" t="s">
        <v>337</v>
      </c>
      <c r="F17" s="27"/>
      <c r="G17" s="27"/>
      <c r="H17" s="27"/>
      <c r="I17" s="24" t="s">
        <v>22</v>
      </c>
      <c r="J17" s="22"/>
      <c r="K17" s="27"/>
      <c r="L17" s="79"/>
      <c r="S17" s="27"/>
      <c r="T17" s="27"/>
      <c r="U17" s="27"/>
      <c r="V17" s="27"/>
      <c r="W17" s="27"/>
      <c r="X17" s="27"/>
      <c r="Y17" s="27"/>
      <c r="Z17" s="27"/>
      <c r="AA17" s="27"/>
      <c r="AB17" s="27"/>
      <c r="AC17" s="27"/>
      <c r="AD17" s="27"/>
      <c r="AE17" s="27"/>
    </row>
    <row r="18" spans="1:31" s="2" customFormat="1" ht="6.95" customHeight="1" x14ac:dyDescent="0.2">
      <c r="A18" s="27"/>
      <c r="B18" s="28"/>
      <c r="C18" s="27"/>
      <c r="D18" s="27"/>
      <c r="E18" s="27"/>
      <c r="F18" s="27"/>
      <c r="G18" s="27"/>
      <c r="H18" s="27"/>
      <c r="I18" s="27"/>
      <c r="J18" s="27"/>
      <c r="K18" s="27"/>
      <c r="L18" s="79"/>
      <c r="S18" s="27"/>
      <c r="T18" s="27"/>
      <c r="U18" s="27"/>
      <c r="V18" s="27"/>
      <c r="W18" s="27"/>
      <c r="X18" s="27"/>
      <c r="Y18" s="27"/>
      <c r="Z18" s="27"/>
      <c r="AA18" s="27"/>
      <c r="AB18" s="27"/>
      <c r="AC18" s="27"/>
      <c r="AD18" s="27"/>
      <c r="AE18" s="27"/>
    </row>
    <row r="19" spans="1:31" s="2" customFormat="1" ht="12" customHeight="1" x14ac:dyDescent="0.2">
      <c r="A19" s="27"/>
      <c r="B19" s="28"/>
      <c r="C19" s="27"/>
      <c r="D19" s="24" t="s">
        <v>23</v>
      </c>
      <c r="E19" s="27"/>
      <c r="F19" s="27"/>
      <c r="G19" s="27"/>
      <c r="H19" s="27"/>
      <c r="I19" s="24" t="s">
        <v>21</v>
      </c>
      <c r="J19" s="22" t="str">
        <f>'Rekapitulace stavby'!AN13</f>
        <v/>
      </c>
      <c r="K19" s="27"/>
      <c r="L19" s="79"/>
      <c r="S19" s="27"/>
      <c r="T19" s="27"/>
      <c r="U19" s="27"/>
      <c r="V19" s="27"/>
      <c r="W19" s="27"/>
      <c r="X19" s="27"/>
      <c r="Y19" s="27"/>
      <c r="Z19" s="27"/>
      <c r="AA19" s="27"/>
      <c r="AB19" s="27"/>
      <c r="AC19" s="27"/>
      <c r="AD19" s="27"/>
      <c r="AE19" s="27"/>
    </row>
    <row r="20" spans="1:31" s="2" customFormat="1" ht="18" customHeight="1" x14ac:dyDescent="0.2">
      <c r="A20" s="27"/>
      <c r="B20" s="28"/>
      <c r="C20" s="27"/>
      <c r="D20" s="27"/>
      <c r="E20" s="468" t="str">
        <f>'Rekapitulace stavby'!E14</f>
        <v xml:space="preserve"> </v>
      </c>
      <c r="F20" s="468"/>
      <c r="G20" s="468"/>
      <c r="H20" s="468"/>
      <c r="I20" s="24" t="s">
        <v>22</v>
      </c>
      <c r="J20" s="22" t="str">
        <f>'Rekapitulace stavby'!AN14</f>
        <v/>
      </c>
      <c r="K20" s="27"/>
      <c r="L20" s="79"/>
      <c r="S20" s="27"/>
      <c r="T20" s="27"/>
      <c r="U20" s="27"/>
      <c r="V20" s="27"/>
      <c r="W20" s="27"/>
      <c r="X20" s="27"/>
      <c r="Y20" s="27"/>
      <c r="Z20" s="27"/>
      <c r="AA20" s="27"/>
      <c r="AB20" s="27"/>
      <c r="AC20" s="27"/>
      <c r="AD20" s="27"/>
      <c r="AE20" s="27"/>
    </row>
    <row r="21" spans="1:31" s="2" customFormat="1" ht="6.95" customHeight="1" x14ac:dyDescent="0.2">
      <c r="A21" s="27"/>
      <c r="B21" s="28"/>
      <c r="C21" s="27"/>
      <c r="D21" s="27"/>
      <c r="E21" s="27"/>
      <c r="F21" s="27"/>
      <c r="G21" s="27"/>
      <c r="H21" s="27"/>
      <c r="I21" s="27"/>
      <c r="J21" s="27"/>
      <c r="K21" s="27"/>
      <c r="L21" s="79"/>
      <c r="S21" s="27"/>
      <c r="T21" s="27"/>
      <c r="U21" s="27"/>
      <c r="V21" s="27"/>
      <c r="W21" s="27"/>
      <c r="X21" s="27"/>
      <c r="Y21" s="27"/>
      <c r="Z21" s="27"/>
      <c r="AA21" s="27"/>
      <c r="AB21" s="27"/>
      <c r="AC21" s="27"/>
      <c r="AD21" s="27"/>
      <c r="AE21" s="27"/>
    </row>
    <row r="22" spans="1:31" s="2" customFormat="1" ht="12" customHeight="1" x14ac:dyDescent="0.2">
      <c r="A22" s="27"/>
      <c r="B22" s="28"/>
      <c r="C22" s="27"/>
      <c r="D22" s="24" t="s">
        <v>24</v>
      </c>
      <c r="E22" s="27"/>
      <c r="F22" s="27"/>
      <c r="G22" s="27"/>
      <c r="H22" s="27"/>
      <c r="I22" s="24" t="s">
        <v>21</v>
      </c>
      <c r="J22" s="22"/>
      <c r="K22" s="27"/>
      <c r="L22" s="79"/>
      <c r="S22" s="27"/>
      <c r="T22" s="27"/>
      <c r="U22" s="27"/>
      <c r="V22" s="27"/>
      <c r="W22" s="27"/>
      <c r="X22" s="27"/>
      <c r="Y22" s="27"/>
      <c r="Z22" s="27"/>
      <c r="AA22" s="27"/>
      <c r="AB22" s="27"/>
      <c r="AC22" s="27"/>
      <c r="AD22" s="27"/>
      <c r="AE22" s="27"/>
    </row>
    <row r="23" spans="1:31" s="2" customFormat="1" ht="18" customHeight="1" x14ac:dyDescent="0.2">
      <c r="A23" s="27"/>
      <c r="B23" s="28"/>
      <c r="C23" s="27"/>
      <c r="D23" s="27"/>
      <c r="E23" s="22" t="s">
        <v>25</v>
      </c>
      <c r="F23" s="27"/>
      <c r="G23" s="27"/>
      <c r="H23" s="27"/>
      <c r="I23" s="24" t="s">
        <v>22</v>
      </c>
      <c r="J23" s="22"/>
      <c r="K23" s="27"/>
      <c r="L23" s="79"/>
      <c r="S23" s="27"/>
      <c r="T23" s="27"/>
      <c r="U23" s="27"/>
      <c r="V23" s="27"/>
      <c r="W23" s="27"/>
      <c r="X23" s="27"/>
      <c r="Y23" s="27"/>
      <c r="Z23" s="27"/>
      <c r="AA23" s="27"/>
      <c r="AB23" s="27"/>
      <c r="AC23" s="27"/>
      <c r="AD23" s="27"/>
      <c r="AE23" s="27"/>
    </row>
    <row r="24" spans="1:31" s="2" customFormat="1" ht="6.95" customHeight="1" x14ac:dyDescent="0.2">
      <c r="A24" s="27"/>
      <c r="B24" s="28"/>
      <c r="C24" s="27"/>
      <c r="D24" s="27"/>
      <c r="E24" s="27"/>
      <c r="F24" s="27"/>
      <c r="G24" s="27"/>
      <c r="H24" s="27"/>
      <c r="I24" s="27"/>
      <c r="J24" s="27"/>
      <c r="K24" s="27"/>
      <c r="L24" s="79"/>
      <c r="S24" s="27"/>
      <c r="T24" s="27"/>
      <c r="U24" s="27"/>
      <c r="V24" s="27"/>
      <c r="W24" s="27"/>
      <c r="X24" s="27"/>
      <c r="Y24" s="27"/>
      <c r="Z24" s="27"/>
      <c r="AA24" s="27"/>
      <c r="AB24" s="27"/>
      <c r="AC24" s="27"/>
      <c r="AD24" s="27"/>
      <c r="AE24" s="27"/>
    </row>
    <row r="25" spans="1:31" s="2" customFormat="1" ht="12" customHeight="1" x14ac:dyDescent="0.2">
      <c r="A25" s="27"/>
      <c r="B25" s="28"/>
      <c r="C25" s="27"/>
      <c r="D25" s="24" t="s">
        <v>27</v>
      </c>
      <c r="E25" s="27"/>
      <c r="F25" s="27"/>
      <c r="G25" s="27"/>
      <c r="H25" s="27"/>
      <c r="I25" s="24" t="s">
        <v>21</v>
      </c>
      <c r="J25" s="22"/>
      <c r="K25" s="27"/>
      <c r="L25" s="79"/>
      <c r="S25" s="27"/>
      <c r="T25" s="27"/>
      <c r="U25" s="27"/>
      <c r="V25" s="27"/>
      <c r="W25" s="27"/>
      <c r="X25" s="27"/>
      <c r="Y25" s="27"/>
      <c r="Z25" s="27"/>
      <c r="AA25" s="27"/>
      <c r="AB25" s="27"/>
      <c r="AC25" s="27"/>
      <c r="AD25" s="27"/>
      <c r="AE25" s="27"/>
    </row>
    <row r="26" spans="1:31" s="2" customFormat="1" ht="18" customHeight="1" x14ac:dyDescent="0.2">
      <c r="A26" s="27"/>
      <c r="B26" s="28"/>
      <c r="C26" s="27"/>
      <c r="D26" s="27"/>
      <c r="E26" s="22" t="s">
        <v>677</v>
      </c>
      <c r="F26" s="27"/>
      <c r="G26" s="27"/>
      <c r="H26" s="27"/>
      <c r="I26" s="24" t="s">
        <v>22</v>
      </c>
      <c r="J26" s="22" t="s">
        <v>3</v>
      </c>
      <c r="K26" s="27"/>
      <c r="L26" s="79"/>
      <c r="S26" s="27"/>
      <c r="T26" s="27"/>
      <c r="U26" s="27"/>
      <c r="V26" s="27"/>
      <c r="W26" s="27"/>
      <c r="X26" s="27"/>
      <c r="Y26" s="27"/>
      <c r="Z26" s="27"/>
      <c r="AA26" s="27"/>
      <c r="AB26" s="27"/>
      <c r="AC26" s="27"/>
      <c r="AD26" s="27"/>
      <c r="AE26" s="27"/>
    </row>
    <row r="27" spans="1:31" s="2" customFormat="1" ht="6.95" customHeight="1" x14ac:dyDescent="0.2">
      <c r="A27" s="27"/>
      <c r="B27" s="28"/>
      <c r="C27" s="27"/>
      <c r="D27" s="27"/>
      <c r="E27" s="27"/>
      <c r="F27" s="27"/>
      <c r="G27" s="27"/>
      <c r="H27" s="27"/>
      <c r="I27" s="27"/>
      <c r="J27" s="27"/>
      <c r="K27" s="27"/>
      <c r="L27" s="79"/>
      <c r="S27" s="27"/>
      <c r="T27" s="27"/>
      <c r="U27" s="27"/>
      <c r="V27" s="27"/>
      <c r="W27" s="27"/>
      <c r="X27" s="27"/>
      <c r="Y27" s="27"/>
      <c r="Z27" s="27"/>
      <c r="AA27" s="27"/>
      <c r="AB27" s="27"/>
      <c r="AC27" s="27"/>
      <c r="AD27" s="27"/>
      <c r="AE27" s="27"/>
    </row>
    <row r="28" spans="1:31" s="2" customFormat="1" ht="12" customHeight="1" x14ac:dyDescent="0.2">
      <c r="A28" s="27"/>
      <c r="B28" s="28"/>
      <c r="C28" s="27"/>
      <c r="D28" s="24" t="s">
        <v>28</v>
      </c>
      <c r="E28" s="27"/>
      <c r="F28" s="27"/>
      <c r="G28" s="27"/>
      <c r="H28" s="27"/>
      <c r="I28" s="27"/>
      <c r="J28" s="27"/>
      <c r="K28" s="27"/>
      <c r="L28" s="79"/>
      <c r="S28" s="27"/>
      <c r="T28" s="27"/>
      <c r="U28" s="27"/>
      <c r="V28" s="27"/>
      <c r="W28" s="27"/>
      <c r="X28" s="27"/>
      <c r="Y28" s="27"/>
      <c r="Z28" s="27"/>
      <c r="AA28" s="27"/>
      <c r="AB28" s="27"/>
      <c r="AC28" s="27"/>
      <c r="AD28" s="27"/>
      <c r="AE28" s="27"/>
    </row>
    <row r="29" spans="1:31" s="7" customFormat="1" ht="16.5" customHeight="1" x14ac:dyDescent="0.2">
      <c r="A29" s="80"/>
      <c r="B29" s="81"/>
      <c r="C29" s="80"/>
      <c r="D29" s="80"/>
      <c r="E29" s="470" t="s">
        <v>3</v>
      </c>
      <c r="F29" s="470"/>
      <c r="G29" s="470"/>
      <c r="H29" s="470"/>
      <c r="I29" s="80"/>
      <c r="J29" s="80"/>
      <c r="K29" s="80"/>
      <c r="L29" s="82"/>
      <c r="S29" s="80"/>
      <c r="T29" s="80"/>
      <c r="U29" s="80"/>
      <c r="V29" s="80"/>
      <c r="W29" s="80"/>
      <c r="X29" s="80"/>
      <c r="Y29" s="80"/>
      <c r="Z29" s="80"/>
      <c r="AA29" s="80"/>
      <c r="AB29" s="80"/>
      <c r="AC29" s="80"/>
      <c r="AD29" s="80"/>
      <c r="AE29" s="80"/>
    </row>
    <row r="30" spans="1:31" s="2" customFormat="1" ht="6.95" customHeight="1" x14ac:dyDescent="0.2">
      <c r="A30" s="27"/>
      <c r="B30" s="28"/>
      <c r="C30" s="27"/>
      <c r="D30" s="27"/>
      <c r="E30" s="27"/>
      <c r="F30" s="27"/>
      <c r="G30" s="27"/>
      <c r="H30" s="27"/>
      <c r="I30" s="27"/>
      <c r="J30" s="27"/>
      <c r="K30" s="27"/>
      <c r="L30" s="79"/>
      <c r="S30" s="27"/>
      <c r="T30" s="27"/>
      <c r="U30" s="27"/>
      <c r="V30" s="27"/>
      <c r="W30" s="27"/>
      <c r="X30" s="27"/>
      <c r="Y30" s="27"/>
      <c r="Z30" s="27"/>
      <c r="AA30" s="27"/>
      <c r="AB30" s="27"/>
      <c r="AC30" s="27"/>
      <c r="AD30" s="27"/>
      <c r="AE30" s="27"/>
    </row>
    <row r="31" spans="1:31" s="2" customFormat="1" ht="6.95" customHeight="1" x14ac:dyDescent="0.2">
      <c r="A31" s="27"/>
      <c r="B31" s="28"/>
      <c r="C31" s="27"/>
      <c r="D31" s="56"/>
      <c r="E31" s="56"/>
      <c r="F31" s="56"/>
      <c r="G31" s="56"/>
      <c r="H31" s="56"/>
      <c r="I31" s="56"/>
      <c r="J31" s="56"/>
      <c r="K31" s="56"/>
      <c r="L31" s="79"/>
      <c r="S31" s="27"/>
      <c r="T31" s="27"/>
      <c r="U31" s="27"/>
      <c r="V31" s="27"/>
      <c r="W31" s="27"/>
      <c r="X31" s="27"/>
      <c r="Y31" s="27"/>
      <c r="Z31" s="27"/>
      <c r="AA31" s="27"/>
      <c r="AB31" s="27"/>
      <c r="AC31" s="27"/>
      <c r="AD31" s="27"/>
      <c r="AE31" s="27"/>
    </row>
    <row r="32" spans="1:31" s="2" customFormat="1" ht="25.35" customHeight="1" x14ac:dyDescent="0.2">
      <c r="A32" s="27"/>
      <c r="B32" s="28"/>
      <c r="C32" s="27"/>
      <c r="D32" s="83" t="s">
        <v>30</v>
      </c>
      <c r="E32" s="27"/>
      <c r="F32" s="27"/>
      <c r="G32" s="27"/>
      <c r="H32" s="27"/>
      <c r="I32" s="27"/>
      <c r="J32" s="61">
        <f>ROUND(J87, 2)</f>
        <v>0</v>
      </c>
      <c r="K32" s="27"/>
      <c r="L32" s="79"/>
      <c r="S32" s="27"/>
      <c r="T32" s="27"/>
      <c r="U32" s="27"/>
      <c r="V32" s="27"/>
      <c r="W32" s="27"/>
      <c r="X32" s="27"/>
      <c r="Y32" s="27"/>
      <c r="Z32" s="27"/>
      <c r="AA32" s="27"/>
      <c r="AB32" s="27"/>
      <c r="AC32" s="27"/>
      <c r="AD32" s="27"/>
      <c r="AE32" s="27"/>
    </row>
    <row r="33" spans="1:31" s="2" customFormat="1" ht="6.95" customHeight="1" x14ac:dyDescent="0.2">
      <c r="A33" s="27"/>
      <c r="B33" s="28"/>
      <c r="C33" s="27"/>
      <c r="D33" s="56"/>
      <c r="E33" s="56"/>
      <c r="F33" s="56"/>
      <c r="G33" s="56"/>
      <c r="H33" s="56"/>
      <c r="I33" s="56"/>
      <c r="J33" s="56"/>
      <c r="K33" s="56"/>
      <c r="L33" s="79"/>
      <c r="S33" s="27"/>
      <c r="T33" s="27"/>
      <c r="U33" s="27"/>
      <c r="V33" s="27"/>
      <c r="W33" s="27"/>
      <c r="X33" s="27"/>
      <c r="Y33" s="27"/>
      <c r="Z33" s="27"/>
      <c r="AA33" s="27"/>
      <c r="AB33" s="27"/>
      <c r="AC33" s="27"/>
      <c r="AD33" s="27"/>
      <c r="AE33" s="27"/>
    </row>
    <row r="34" spans="1:31" s="2" customFormat="1" ht="14.45" customHeight="1" x14ac:dyDescent="0.2">
      <c r="A34" s="27"/>
      <c r="B34" s="28"/>
      <c r="C34" s="27"/>
      <c r="D34" s="27"/>
      <c r="E34" s="27"/>
      <c r="F34" s="31" t="s">
        <v>32</v>
      </c>
      <c r="G34" s="27"/>
      <c r="H34" s="27"/>
      <c r="I34" s="31" t="s">
        <v>31</v>
      </c>
      <c r="J34" s="31" t="s">
        <v>33</v>
      </c>
      <c r="K34" s="27"/>
      <c r="L34" s="79"/>
      <c r="S34" s="27"/>
      <c r="T34" s="27"/>
      <c r="U34" s="27"/>
      <c r="V34" s="27"/>
      <c r="W34" s="27"/>
      <c r="X34" s="27"/>
      <c r="Y34" s="27"/>
      <c r="Z34" s="27"/>
      <c r="AA34" s="27"/>
      <c r="AB34" s="27"/>
      <c r="AC34" s="27"/>
      <c r="AD34" s="27"/>
      <c r="AE34" s="27"/>
    </row>
    <row r="35" spans="1:31" s="2" customFormat="1" ht="14.45" customHeight="1" x14ac:dyDescent="0.2">
      <c r="A35" s="27"/>
      <c r="B35" s="28"/>
      <c r="C35" s="27"/>
      <c r="D35" s="84" t="s">
        <v>34</v>
      </c>
      <c r="E35" s="24" t="s">
        <v>35</v>
      </c>
      <c r="F35" s="85">
        <f>ROUND((SUM(BE87:BE174)),  2)</f>
        <v>0</v>
      </c>
      <c r="G35" s="27"/>
      <c r="H35" s="27"/>
      <c r="I35" s="86">
        <v>0.21</v>
      </c>
      <c r="J35" s="85">
        <f>J32*0.21</f>
        <v>0</v>
      </c>
      <c r="K35" s="27"/>
      <c r="L35" s="79"/>
      <c r="S35" s="27"/>
      <c r="T35" s="27"/>
      <c r="U35" s="27"/>
      <c r="V35" s="27"/>
      <c r="W35" s="27"/>
      <c r="X35" s="27"/>
      <c r="Y35" s="27"/>
      <c r="Z35" s="27"/>
      <c r="AA35" s="27"/>
      <c r="AB35" s="27"/>
      <c r="AC35" s="27"/>
      <c r="AD35" s="27"/>
      <c r="AE35" s="27"/>
    </row>
    <row r="36" spans="1:31" s="2" customFormat="1" ht="14.45" customHeight="1" x14ac:dyDescent="0.2">
      <c r="A36" s="27"/>
      <c r="B36" s="28"/>
      <c r="C36" s="27"/>
      <c r="D36" s="27"/>
      <c r="E36" s="24" t="s">
        <v>36</v>
      </c>
      <c r="F36" s="85">
        <f>ROUND((SUM(BF87:BF174)),  2)</f>
        <v>0</v>
      </c>
      <c r="G36" s="27"/>
      <c r="H36" s="27"/>
      <c r="I36" s="86">
        <v>0.12</v>
      </c>
      <c r="J36" s="85">
        <f>ROUND(((SUM(BF87:BF174))*I36),  2)</f>
        <v>0</v>
      </c>
      <c r="K36" s="27"/>
      <c r="L36" s="79"/>
      <c r="S36" s="27"/>
      <c r="T36" s="27"/>
      <c r="U36" s="27"/>
      <c r="V36" s="27"/>
      <c r="W36" s="27"/>
      <c r="X36" s="27"/>
      <c r="Y36" s="27"/>
      <c r="Z36" s="27"/>
      <c r="AA36" s="27"/>
      <c r="AB36" s="27"/>
      <c r="AC36" s="27"/>
      <c r="AD36" s="27"/>
      <c r="AE36" s="27"/>
    </row>
    <row r="37" spans="1:31" s="2" customFormat="1" ht="14.45" hidden="1" customHeight="1" x14ac:dyDescent="0.2">
      <c r="A37" s="27"/>
      <c r="B37" s="28"/>
      <c r="C37" s="27"/>
      <c r="D37" s="27"/>
      <c r="E37" s="24" t="s">
        <v>37</v>
      </c>
      <c r="F37" s="85">
        <f>ROUND((SUM(BG87:BG174)),  2)</f>
        <v>0</v>
      </c>
      <c r="G37" s="27"/>
      <c r="H37" s="27"/>
      <c r="I37" s="86">
        <v>0.21</v>
      </c>
      <c r="J37" s="85">
        <f>0</f>
        <v>0</v>
      </c>
      <c r="K37" s="27"/>
      <c r="L37" s="79"/>
      <c r="S37" s="27"/>
      <c r="T37" s="27"/>
      <c r="U37" s="27"/>
      <c r="V37" s="27"/>
      <c r="W37" s="27"/>
      <c r="X37" s="27"/>
      <c r="Y37" s="27"/>
      <c r="Z37" s="27"/>
      <c r="AA37" s="27"/>
      <c r="AB37" s="27"/>
      <c r="AC37" s="27"/>
      <c r="AD37" s="27"/>
      <c r="AE37" s="27"/>
    </row>
    <row r="38" spans="1:31" s="2" customFormat="1" ht="14.45" hidden="1" customHeight="1" x14ac:dyDescent="0.2">
      <c r="A38" s="27"/>
      <c r="B38" s="28"/>
      <c r="C38" s="27"/>
      <c r="D38" s="27"/>
      <c r="E38" s="24" t="s">
        <v>38</v>
      </c>
      <c r="F38" s="85">
        <f>ROUND((SUM(BH87:BH174)),  2)</f>
        <v>0</v>
      </c>
      <c r="G38" s="27"/>
      <c r="H38" s="27"/>
      <c r="I38" s="86">
        <v>0.12</v>
      </c>
      <c r="J38" s="85">
        <f>0</f>
        <v>0</v>
      </c>
      <c r="K38" s="27"/>
      <c r="L38" s="79"/>
      <c r="S38" s="27"/>
      <c r="T38" s="27"/>
      <c r="U38" s="27"/>
      <c r="V38" s="27"/>
      <c r="W38" s="27"/>
      <c r="X38" s="27"/>
      <c r="Y38" s="27"/>
      <c r="Z38" s="27"/>
      <c r="AA38" s="27"/>
      <c r="AB38" s="27"/>
      <c r="AC38" s="27"/>
      <c r="AD38" s="27"/>
      <c r="AE38" s="27"/>
    </row>
    <row r="39" spans="1:31" s="2" customFormat="1" ht="14.45" hidden="1" customHeight="1" x14ac:dyDescent="0.2">
      <c r="A39" s="27"/>
      <c r="B39" s="28"/>
      <c r="C39" s="27"/>
      <c r="D39" s="27"/>
      <c r="E39" s="24" t="s">
        <v>39</v>
      </c>
      <c r="F39" s="85">
        <f>ROUND((SUM(BI87:BI174)),  2)</f>
        <v>0</v>
      </c>
      <c r="G39" s="27"/>
      <c r="H39" s="27"/>
      <c r="I39" s="86">
        <v>0</v>
      </c>
      <c r="J39" s="85">
        <f>0</f>
        <v>0</v>
      </c>
      <c r="K39" s="27"/>
      <c r="L39" s="79"/>
      <c r="S39" s="27"/>
      <c r="T39" s="27"/>
      <c r="U39" s="27"/>
      <c r="V39" s="27"/>
      <c r="W39" s="27"/>
      <c r="X39" s="27"/>
      <c r="Y39" s="27"/>
      <c r="Z39" s="27"/>
      <c r="AA39" s="27"/>
      <c r="AB39" s="27"/>
      <c r="AC39" s="27"/>
      <c r="AD39" s="27"/>
      <c r="AE39" s="27"/>
    </row>
    <row r="40" spans="1:31" s="2" customFormat="1" ht="6.95" customHeight="1" x14ac:dyDescent="0.2">
      <c r="A40" s="27"/>
      <c r="B40" s="28"/>
      <c r="C40" s="27"/>
      <c r="D40" s="27"/>
      <c r="E40" s="27"/>
      <c r="F40" s="27"/>
      <c r="G40" s="27"/>
      <c r="H40" s="27"/>
      <c r="I40" s="27"/>
      <c r="J40" s="27"/>
      <c r="K40" s="27"/>
      <c r="L40" s="79"/>
      <c r="S40" s="27"/>
      <c r="T40" s="27"/>
      <c r="U40" s="27"/>
      <c r="V40" s="27"/>
      <c r="W40" s="27"/>
      <c r="X40" s="27"/>
      <c r="Y40" s="27"/>
      <c r="Z40" s="27"/>
      <c r="AA40" s="27"/>
      <c r="AB40" s="27"/>
      <c r="AC40" s="27"/>
      <c r="AD40" s="27"/>
      <c r="AE40" s="27"/>
    </row>
    <row r="41" spans="1:31" s="2" customFormat="1" ht="25.35" customHeight="1" x14ac:dyDescent="0.2">
      <c r="A41" s="27"/>
      <c r="B41" s="28"/>
      <c r="C41" s="87"/>
      <c r="D41" s="88" t="s">
        <v>40</v>
      </c>
      <c r="E41" s="50"/>
      <c r="F41" s="50"/>
      <c r="G41" s="89" t="s">
        <v>41</v>
      </c>
      <c r="H41" s="90" t="s">
        <v>42</v>
      </c>
      <c r="I41" s="50"/>
      <c r="J41" s="91">
        <f>SUM(J32:J39)</f>
        <v>0</v>
      </c>
      <c r="K41" s="92"/>
      <c r="L41" s="79"/>
      <c r="S41" s="27"/>
      <c r="T41" s="27"/>
      <c r="U41" s="27"/>
      <c r="V41" s="27"/>
      <c r="W41" s="27"/>
      <c r="X41" s="27"/>
      <c r="Y41" s="27"/>
      <c r="Z41" s="27"/>
      <c r="AA41" s="27"/>
      <c r="AB41" s="27"/>
      <c r="AC41" s="27"/>
      <c r="AD41" s="27"/>
      <c r="AE41" s="27"/>
    </row>
    <row r="42" spans="1:31" s="2" customFormat="1" ht="14.45" customHeight="1" x14ac:dyDescent="0.2">
      <c r="A42" s="27"/>
      <c r="B42" s="37"/>
      <c r="C42" s="38"/>
      <c r="D42" s="38"/>
      <c r="E42" s="38"/>
      <c r="F42" s="38"/>
      <c r="G42" s="38"/>
      <c r="H42" s="38"/>
      <c r="I42" s="38"/>
      <c r="J42" s="38"/>
      <c r="K42" s="38"/>
      <c r="L42" s="79"/>
      <c r="S42" s="27"/>
      <c r="T42" s="27"/>
      <c r="U42" s="27"/>
      <c r="V42" s="27"/>
      <c r="W42" s="27"/>
      <c r="X42" s="27"/>
      <c r="Y42" s="27"/>
      <c r="Z42" s="27"/>
      <c r="AA42" s="27"/>
      <c r="AB42" s="27"/>
      <c r="AC42" s="27"/>
      <c r="AD42" s="27"/>
      <c r="AE42" s="27"/>
    </row>
    <row r="46" spans="1:31" s="2" customFormat="1" ht="6.95" customHeight="1" x14ac:dyDescent="0.2">
      <c r="A46" s="27"/>
      <c r="B46" s="39"/>
      <c r="C46" s="40"/>
      <c r="D46" s="40"/>
      <c r="E46" s="40"/>
      <c r="F46" s="40"/>
      <c r="G46" s="40"/>
      <c r="H46" s="40"/>
      <c r="I46" s="40"/>
      <c r="J46" s="40"/>
      <c r="K46" s="40"/>
      <c r="L46" s="79"/>
      <c r="S46" s="27"/>
      <c r="T46" s="27"/>
      <c r="U46" s="27"/>
      <c r="V46" s="27"/>
      <c r="W46" s="27"/>
      <c r="X46" s="27"/>
      <c r="Y46" s="27"/>
      <c r="Z46" s="27"/>
      <c r="AA46" s="27"/>
      <c r="AB46" s="27"/>
      <c r="AC46" s="27"/>
      <c r="AD46" s="27"/>
      <c r="AE46" s="27"/>
    </row>
    <row r="47" spans="1:31" s="2" customFormat="1" ht="24.95" customHeight="1" x14ac:dyDescent="0.2">
      <c r="A47" s="27"/>
      <c r="B47" s="28"/>
      <c r="C47" s="19" t="s">
        <v>100</v>
      </c>
      <c r="D47" s="27"/>
      <c r="E47" s="27"/>
      <c r="F47" s="27"/>
      <c r="G47" s="27"/>
      <c r="H47" s="27"/>
      <c r="I47" s="27"/>
      <c r="J47" s="27"/>
      <c r="K47" s="27"/>
      <c r="L47" s="79"/>
      <c r="S47" s="27"/>
      <c r="T47" s="27"/>
      <c r="U47" s="27"/>
      <c r="V47" s="27"/>
      <c r="W47" s="27"/>
      <c r="X47" s="27"/>
      <c r="Y47" s="27"/>
      <c r="Z47" s="27"/>
      <c r="AA47" s="27"/>
      <c r="AB47" s="27"/>
      <c r="AC47" s="27"/>
      <c r="AD47" s="27"/>
      <c r="AE47" s="27"/>
    </row>
    <row r="48" spans="1:31" s="2" customFormat="1" ht="6.95" customHeight="1" x14ac:dyDescent="0.2">
      <c r="A48" s="27"/>
      <c r="B48" s="28"/>
      <c r="C48" s="27"/>
      <c r="D48" s="27"/>
      <c r="E48" s="27"/>
      <c r="F48" s="27"/>
      <c r="G48" s="27"/>
      <c r="H48" s="27"/>
      <c r="I48" s="27"/>
      <c r="J48" s="27"/>
      <c r="K48" s="27"/>
      <c r="L48" s="79"/>
      <c r="S48" s="27"/>
      <c r="T48" s="27"/>
      <c r="U48" s="27"/>
      <c r="V48" s="27"/>
      <c r="W48" s="27"/>
      <c r="X48" s="27"/>
      <c r="Y48" s="27"/>
      <c r="Z48" s="27"/>
      <c r="AA48" s="27"/>
      <c r="AB48" s="27"/>
      <c r="AC48" s="27"/>
      <c r="AD48" s="27"/>
      <c r="AE48" s="27"/>
    </row>
    <row r="49" spans="1:47" s="2" customFormat="1" ht="12" customHeight="1" x14ac:dyDescent="0.2">
      <c r="A49" s="27"/>
      <c r="B49" s="28"/>
      <c r="C49" s="24" t="s">
        <v>14</v>
      </c>
      <c r="D49" s="27"/>
      <c r="E49" s="27"/>
      <c r="F49" s="27"/>
      <c r="G49" s="27"/>
      <c r="H49" s="27"/>
      <c r="I49" s="27"/>
      <c r="J49" s="27"/>
      <c r="K49" s="27"/>
      <c r="L49" s="79"/>
      <c r="S49" s="27"/>
      <c r="T49" s="27"/>
      <c r="U49" s="27"/>
      <c r="V49" s="27"/>
      <c r="W49" s="27"/>
      <c r="X49" s="27"/>
      <c r="Y49" s="27"/>
      <c r="Z49" s="27"/>
      <c r="AA49" s="27"/>
      <c r="AB49" s="27"/>
      <c r="AC49" s="27"/>
      <c r="AD49" s="27"/>
      <c r="AE49" s="27"/>
    </row>
    <row r="50" spans="1:47" s="2" customFormat="1" ht="16.5" customHeight="1" x14ac:dyDescent="0.2">
      <c r="A50" s="27"/>
      <c r="B50" s="28"/>
      <c r="C50" s="27"/>
      <c r="D50" s="27"/>
      <c r="E50" s="480" t="str">
        <f>E7</f>
        <v>Dětské hřiště - Brno - Strž</v>
      </c>
      <c r="F50" s="481"/>
      <c r="G50" s="481"/>
      <c r="H50" s="481"/>
      <c r="I50" s="27"/>
      <c r="J50" s="27"/>
      <c r="K50" s="27"/>
      <c r="L50" s="79"/>
      <c r="S50" s="27"/>
      <c r="T50" s="27"/>
      <c r="U50" s="27"/>
      <c r="V50" s="27"/>
      <c r="W50" s="27"/>
      <c r="X50" s="27"/>
      <c r="Y50" s="27"/>
      <c r="Z50" s="27"/>
      <c r="AA50" s="27"/>
      <c r="AB50" s="27"/>
      <c r="AC50" s="27"/>
      <c r="AD50" s="27"/>
      <c r="AE50" s="27"/>
    </row>
    <row r="51" spans="1:47" s="1" customFormat="1" ht="12" customHeight="1" x14ac:dyDescent="0.2">
      <c r="B51" s="18"/>
      <c r="C51" s="24" t="s">
        <v>87</v>
      </c>
      <c r="L51" s="18"/>
    </row>
    <row r="52" spans="1:47" s="2" customFormat="1" ht="16.5" customHeight="1" x14ac:dyDescent="0.2">
      <c r="A52" s="27"/>
      <c r="B52" s="28"/>
      <c r="C52" s="27"/>
      <c r="D52" s="27"/>
      <c r="E52" s="480"/>
      <c r="F52" s="479"/>
      <c r="G52" s="479"/>
      <c r="H52" s="479"/>
      <c r="I52" s="27"/>
      <c r="J52" s="27"/>
      <c r="K52" s="27"/>
      <c r="L52" s="79"/>
      <c r="S52" s="27"/>
      <c r="T52" s="27"/>
      <c r="U52" s="27"/>
      <c r="V52" s="27"/>
      <c r="W52" s="27"/>
      <c r="X52" s="27"/>
      <c r="Y52" s="27"/>
      <c r="Z52" s="27"/>
      <c r="AA52" s="27"/>
      <c r="AB52" s="27"/>
      <c r="AC52" s="27"/>
      <c r="AD52" s="27"/>
      <c r="AE52" s="27"/>
    </row>
    <row r="53" spans="1:47" s="2" customFormat="1" ht="12" customHeight="1" x14ac:dyDescent="0.2">
      <c r="A53" s="27"/>
      <c r="B53" s="28"/>
      <c r="C53" s="24" t="s">
        <v>201</v>
      </c>
      <c r="D53" s="27"/>
      <c r="E53" s="27"/>
      <c r="F53" s="27"/>
      <c r="G53" s="27"/>
      <c r="H53" s="27"/>
      <c r="I53" s="27"/>
      <c r="J53" s="27"/>
      <c r="K53" s="27"/>
      <c r="L53" s="79"/>
      <c r="S53" s="27"/>
      <c r="T53" s="27"/>
      <c r="U53" s="27"/>
      <c r="V53" s="27"/>
      <c r="W53" s="27"/>
      <c r="X53" s="27"/>
      <c r="Y53" s="27"/>
      <c r="Z53" s="27"/>
      <c r="AA53" s="27"/>
      <c r="AB53" s="27"/>
      <c r="AC53" s="27"/>
      <c r="AD53" s="27"/>
      <c r="AE53" s="27"/>
    </row>
    <row r="54" spans="1:47" s="2" customFormat="1" ht="16.5" customHeight="1" x14ac:dyDescent="0.2">
      <c r="A54" s="27"/>
      <c r="B54" s="28"/>
      <c r="C54" s="27"/>
      <c r="D54" s="27"/>
      <c r="E54" s="474">
        <f>E11</f>
        <v>0</v>
      </c>
      <c r="F54" s="479"/>
      <c r="G54" s="479"/>
      <c r="H54" s="479"/>
      <c r="I54" s="27"/>
      <c r="J54" s="27"/>
      <c r="K54" s="27"/>
      <c r="L54" s="79"/>
      <c r="S54" s="27"/>
      <c r="T54" s="27"/>
      <c r="U54" s="27"/>
      <c r="V54" s="27"/>
      <c r="W54" s="27"/>
      <c r="X54" s="27"/>
      <c r="Y54" s="27"/>
      <c r="Z54" s="27"/>
      <c r="AA54" s="27"/>
      <c r="AB54" s="27"/>
      <c r="AC54" s="27"/>
      <c r="AD54" s="27"/>
      <c r="AE54" s="27"/>
    </row>
    <row r="55" spans="1:47" s="2" customFormat="1" ht="6.95" customHeight="1" x14ac:dyDescent="0.2">
      <c r="A55" s="27"/>
      <c r="B55" s="28"/>
      <c r="C55" s="27"/>
      <c r="D55" s="27"/>
      <c r="E55" s="27"/>
      <c r="F55" s="27"/>
      <c r="G55" s="27"/>
      <c r="H55" s="27"/>
      <c r="I55" s="27"/>
      <c r="J55" s="27"/>
      <c r="K55" s="27"/>
      <c r="L55" s="79"/>
      <c r="S55" s="27"/>
      <c r="T55" s="27"/>
      <c r="U55" s="27"/>
      <c r="V55" s="27"/>
      <c r="W55" s="27"/>
      <c r="X55" s="27"/>
      <c r="Y55" s="27"/>
      <c r="Z55" s="27"/>
      <c r="AA55" s="27"/>
      <c r="AB55" s="27"/>
      <c r="AC55" s="27"/>
      <c r="AD55" s="27"/>
      <c r="AE55" s="27"/>
    </row>
    <row r="56" spans="1:47" s="2" customFormat="1" ht="12" customHeight="1" x14ac:dyDescent="0.2">
      <c r="A56" s="27"/>
      <c r="B56" s="28"/>
      <c r="C56" s="24" t="s">
        <v>17</v>
      </c>
      <c r="D56" s="27"/>
      <c r="E56" s="27"/>
      <c r="F56" s="22" t="str">
        <f>F14</f>
        <v xml:space="preserve"> </v>
      </c>
      <c r="G56" s="27"/>
      <c r="H56" s="27"/>
      <c r="I56" s="24" t="s">
        <v>19</v>
      </c>
      <c r="J56" s="45" t="str">
        <f>IF(J14="","",J14)</f>
        <v>07/2025</v>
      </c>
      <c r="K56" s="27"/>
      <c r="L56" s="79"/>
      <c r="S56" s="27"/>
      <c r="T56" s="27"/>
      <c r="U56" s="27"/>
      <c r="V56" s="27"/>
      <c r="W56" s="27"/>
      <c r="X56" s="27"/>
      <c r="Y56" s="27"/>
      <c r="Z56" s="27"/>
      <c r="AA56" s="27"/>
      <c r="AB56" s="27"/>
      <c r="AC56" s="27"/>
      <c r="AD56" s="27"/>
      <c r="AE56" s="27"/>
    </row>
    <row r="57" spans="1:47" s="2" customFormat="1" ht="6.95" customHeight="1" x14ac:dyDescent="0.2">
      <c r="A57" s="27"/>
      <c r="B57" s="28"/>
      <c r="C57" s="27"/>
      <c r="D57" s="27"/>
      <c r="E57" s="27"/>
      <c r="F57" s="27"/>
      <c r="G57" s="27"/>
      <c r="H57" s="27"/>
      <c r="I57" s="27"/>
      <c r="J57" s="27"/>
      <c r="K57" s="27"/>
      <c r="L57" s="79"/>
      <c r="S57" s="27"/>
      <c r="T57" s="27"/>
      <c r="U57" s="27"/>
      <c r="V57" s="27"/>
      <c r="W57" s="27"/>
      <c r="X57" s="27"/>
      <c r="Y57" s="27"/>
      <c r="Z57" s="27"/>
      <c r="AA57" s="27"/>
      <c r="AB57" s="27"/>
      <c r="AC57" s="27"/>
      <c r="AD57" s="27"/>
      <c r="AE57" s="27"/>
    </row>
    <row r="58" spans="1:47" s="2" customFormat="1" ht="15.2" customHeight="1" x14ac:dyDescent="0.2">
      <c r="A58" s="27"/>
      <c r="B58" s="28"/>
      <c r="C58" s="24" t="s">
        <v>20</v>
      </c>
      <c r="D58" s="27"/>
      <c r="E58" s="27"/>
      <c r="F58" s="22" t="str">
        <f>E17</f>
        <v>ÚMČ Brno - střed</v>
      </c>
      <c r="G58" s="27"/>
      <c r="H58" s="27"/>
      <c r="I58" s="24" t="s">
        <v>24</v>
      </c>
      <c r="J58" s="25" t="str">
        <f>E23</f>
        <v>Eva Wagnerová</v>
      </c>
      <c r="K58" s="27"/>
      <c r="L58" s="79"/>
      <c r="S58" s="27"/>
      <c r="T58" s="27"/>
      <c r="U58" s="27"/>
      <c r="V58" s="27"/>
      <c r="W58" s="27"/>
      <c r="X58" s="27"/>
      <c r="Y58" s="27"/>
      <c r="Z58" s="27"/>
      <c r="AA58" s="27"/>
      <c r="AB58" s="27"/>
      <c r="AC58" s="27"/>
      <c r="AD58" s="27"/>
      <c r="AE58" s="27"/>
    </row>
    <row r="59" spans="1:47" s="2" customFormat="1" ht="15.2" customHeight="1" x14ac:dyDescent="0.2">
      <c r="A59" s="27"/>
      <c r="B59" s="28"/>
      <c r="C59" s="24" t="s">
        <v>23</v>
      </c>
      <c r="D59" s="27"/>
      <c r="E59" s="27"/>
      <c r="F59" s="22" t="str">
        <f>IF(E20="","",E20)</f>
        <v xml:space="preserve"> </v>
      </c>
      <c r="G59" s="27"/>
      <c r="H59" s="27"/>
      <c r="I59" s="24" t="s">
        <v>27</v>
      </c>
      <c r="J59" s="25" t="str">
        <f>E26</f>
        <v>Martin Horký</v>
      </c>
      <c r="K59" s="27"/>
      <c r="L59" s="79"/>
      <c r="S59" s="27"/>
      <c r="T59" s="27"/>
      <c r="U59" s="27"/>
      <c r="V59" s="27"/>
      <c r="W59" s="27"/>
      <c r="X59" s="27"/>
      <c r="Y59" s="27"/>
      <c r="Z59" s="27"/>
      <c r="AA59" s="27"/>
      <c r="AB59" s="27"/>
      <c r="AC59" s="27"/>
      <c r="AD59" s="27"/>
      <c r="AE59" s="27"/>
    </row>
    <row r="60" spans="1:47" s="2" customFormat="1" ht="10.35" customHeight="1" x14ac:dyDescent="0.2">
      <c r="A60" s="27"/>
      <c r="B60" s="28"/>
      <c r="C60" s="27"/>
      <c r="D60" s="27"/>
      <c r="E60" s="27"/>
      <c r="F60" s="27"/>
      <c r="G60" s="27"/>
      <c r="H60" s="27"/>
      <c r="I60" s="27"/>
      <c r="J60" s="27"/>
      <c r="K60" s="27"/>
      <c r="L60" s="79"/>
      <c r="S60" s="27"/>
      <c r="T60" s="27"/>
      <c r="U60" s="27"/>
      <c r="V60" s="27"/>
      <c r="W60" s="27"/>
      <c r="X60" s="27"/>
      <c r="Y60" s="27"/>
      <c r="Z60" s="27"/>
      <c r="AA60" s="27"/>
      <c r="AB60" s="27"/>
      <c r="AC60" s="27"/>
      <c r="AD60" s="27"/>
      <c r="AE60" s="27"/>
    </row>
    <row r="61" spans="1:47" s="2" customFormat="1" ht="29.25" customHeight="1" x14ac:dyDescent="0.2">
      <c r="A61" s="27"/>
      <c r="B61" s="28"/>
      <c r="C61" s="93" t="s">
        <v>101</v>
      </c>
      <c r="D61" s="87"/>
      <c r="E61" s="87"/>
      <c r="F61" s="87"/>
      <c r="G61" s="87"/>
      <c r="H61" s="87"/>
      <c r="I61" s="87"/>
      <c r="J61" s="94" t="s">
        <v>102</v>
      </c>
      <c r="K61" s="87"/>
      <c r="L61" s="79"/>
      <c r="S61" s="27"/>
      <c r="T61" s="27"/>
      <c r="U61" s="27"/>
      <c r="V61" s="27"/>
      <c r="W61" s="27"/>
      <c r="X61" s="27"/>
      <c r="Y61" s="27"/>
      <c r="Z61" s="27"/>
      <c r="AA61" s="27"/>
      <c r="AB61" s="27"/>
      <c r="AC61" s="27"/>
      <c r="AD61" s="27"/>
      <c r="AE61" s="27"/>
    </row>
    <row r="62" spans="1:47" s="2" customFormat="1" ht="10.35" customHeight="1" x14ac:dyDescent="0.2">
      <c r="A62" s="27"/>
      <c r="B62" s="28"/>
      <c r="C62" s="27"/>
      <c r="D62" s="27"/>
      <c r="E62" s="27"/>
      <c r="F62" s="27"/>
      <c r="G62" s="27"/>
      <c r="H62" s="27"/>
      <c r="I62" s="27"/>
      <c r="J62" s="27"/>
      <c r="K62" s="27"/>
      <c r="L62" s="79"/>
      <c r="S62" s="27"/>
      <c r="T62" s="27"/>
      <c r="U62" s="27"/>
      <c r="V62" s="27"/>
      <c r="W62" s="27"/>
      <c r="X62" s="27"/>
      <c r="Y62" s="27"/>
      <c r="Z62" s="27"/>
      <c r="AA62" s="27"/>
      <c r="AB62" s="27"/>
      <c r="AC62" s="27"/>
      <c r="AD62" s="27"/>
      <c r="AE62" s="27"/>
    </row>
    <row r="63" spans="1:47" s="2" customFormat="1" ht="22.9" customHeight="1" x14ac:dyDescent="0.2">
      <c r="A63" s="27"/>
      <c r="B63" s="28"/>
      <c r="C63" s="95" t="s">
        <v>62</v>
      </c>
      <c r="D63" s="27"/>
      <c r="E63" s="27"/>
      <c r="F63" s="27"/>
      <c r="G63" s="27"/>
      <c r="H63" s="27"/>
      <c r="I63" s="27"/>
      <c r="J63" s="61">
        <f>J87</f>
        <v>0</v>
      </c>
      <c r="K63" s="27"/>
      <c r="L63" s="79"/>
      <c r="S63" s="27"/>
      <c r="T63" s="27"/>
      <c r="U63" s="27"/>
      <c r="V63" s="27"/>
      <c r="W63" s="27"/>
      <c r="X63" s="27"/>
      <c r="Y63" s="27"/>
      <c r="Z63" s="27"/>
      <c r="AA63" s="27"/>
      <c r="AB63" s="27"/>
      <c r="AC63" s="27"/>
      <c r="AD63" s="27"/>
      <c r="AE63" s="27"/>
      <c r="AU63" s="15" t="s">
        <v>103</v>
      </c>
    </row>
    <row r="64" spans="1:47" s="8" customFormat="1" ht="24.95" customHeight="1" x14ac:dyDescent="0.2">
      <c r="B64" s="96"/>
      <c r="D64" s="97" t="s">
        <v>202</v>
      </c>
      <c r="E64" s="98"/>
      <c r="F64" s="98"/>
      <c r="G64" s="98"/>
      <c r="H64" s="98"/>
      <c r="I64" s="98"/>
      <c r="J64" s="99">
        <f>J88</f>
        <v>0</v>
      </c>
      <c r="L64" s="96"/>
    </row>
    <row r="65" spans="1:31" s="8" customFormat="1" ht="24.95" customHeight="1" x14ac:dyDescent="0.2">
      <c r="B65" s="96"/>
      <c r="D65" s="97" t="s">
        <v>281</v>
      </c>
      <c r="E65" s="98"/>
      <c r="F65" s="98"/>
      <c r="G65" s="98"/>
      <c r="H65" s="98"/>
      <c r="I65" s="98"/>
      <c r="J65" s="99">
        <f>J143</f>
        <v>0</v>
      </c>
      <c r="L65" s="96"/>
    </row>
    <row r="66" spans="1:31" s="2" customFormat="1" ht="21.75" customHeight="1" x14ac:dyDescent="0.2">
      <c r="A66" s="27"/>
      <c r="B66" s="28"/>
      <c r="C66" s="27"/>
      <c r="D66" s="27"/>
      <c r="E66" s="27"/>
      <c r="F66" s="27"/>
      <c r="G66" s="27"/>
      <c r="H66" s="27"/>
      <c r="I66" s="27"/>
      <c r="J66" s="27"/>
      <c r="K66" s="27"/>
      <c r="L66" s="79"/>
      <c r="S66" s="27"/>
      <c r="T66" s="27"/>
      <c r="U66" s="27"/>
      <c r="V66" s="27"/>
      <c r="W66" s="27"/>
      <c r="X66" s="27"/>
      <c r="Y66" s="27"/>
      <c r="Z66" s="27"/>
      <c r="AA66" s="27"/>
      <c r="AB66" s="27"/>
      <c r="AC66" s="27"/>
      <c r="AD66" s="27"/>
      <c r="AE66" s="27"/>
    </row>
    <row r="67" spans="1:31" s="2" customFormat="1" ht="6.95" customHeight="1" x14ac:dyDescent="0.2">
      <c r="A67" s="27"/>
      <c r="B67" s="37"/>
      <c r="C67" s="38"/>
      <c r="D67" s="38"/>
      <c r="E67" s="38"/>
      <c r="F67" s="38"/>
      <c r="G67" s="38"/>
      <c r="H67" s="38"/>
      <c r="I67" s="38"/>
      <c r="J67" s="38"/>
      <c r="K67" s="38"/>
      <c r="L67" s="79"/>
      <c r="S67" s="27"/>
      <c r="T67" s="27"/>
      <c r="U67" s="27"/>
      <c r="V67" s="27"/>
      <c r="W67" s="27"/>
      <c r="X67" s="27"/>
      <c r="Y67" s="27"/>
      <c r="Z67" s="27"/>
      <c r="AA67" s="27"/>
      <c r="AB67" s="27"/>
      <c r="AC67" s="27"/>
      <c r="AD67" s="27"/>
      <c r="AE67" s="27"/>
    </row>
    <row r="71" spans="1:31" s="2" customFormat="1" ht="6.95" customHeight="1" x14ac:dyDescent="0.2">
      <c r="A71" s="27"/>
      <c r="B71" s="39"/>
      <c r="C71" s="40"/>
      <c r="D71" s="40"/>
      <c r="E71" s="40"/>
      <c r="F71" s="40"/>
      <c r="G71" s="40"/>
      <c r="H71" s="40"/>
      <c r="I71" s="40"/>
      <c r="J71" s="40"/>
      <c r="K71" s="40"/>
      <c r="L71" s="79"/>
      <c r="S71" s="27"/>
      <c r="T71" s="27"/>
      <c r="U71" s="27"/>
      <c r="V71" s="27"/>
      <c r="W71" s="27"/>
      <c r="X71" s="27"/>
      <c r="Y71" s="27"/>
      <c r="Z71" s="27"/>
      <c r="AA71" s="27"/>
      <c r="AB71" s="27"/>
      <c r="AC71" s="27"/>
      <c r="AD71" s="27"/>
      <c r="AE71" s="27"/>
    </row>
    <row r="72" spans="1:31" s="2" customFormat="1" ht="24.95" customHeight="1" x14ac:dyDescent="0.2">
      <c r="A72" s="27"/>
      <c r="B72" s="28"/>
      <c r="C72" s="19" t="s">
        <v>105</v>
      </c>
      <c r="D72" s="27"/>
      <c r="E72" s="27"/>
      <c r="F72" s="27"/>
      <c r="G72" s="27"/>
      <c r="H72" s="27"/>
      <c r="I72" s="27"/>
      <c r="J72" s="27"/>
      <c r="K72" s="27"/>
      <c r="L72" s="79"/>
      <c r="S72" s="27"/>
      <c r="T72" s="27"/>
      <c r="U72" s="27"/>
      <c r="V72" s="27"/>
      <c r="W72" s="27"/>
      <c r="X72" s="27"/>
      <c r="Y72" s="27"/>
      <c r="Z72" s="27"/>
      <c r="AA72" s="27"/>
      <c r="AB72" s="27"/>
      <c r="AC72" s="27"/>
      <c r="AD72" s="27"/>
      <c r="AE72" s="27"/>
    </row>
    <row r="73" spans="1:31" s="2" customFormat="1" ht="6.95" customHeight="1" x14ac:dyDescent="0.2">
      <c r="A73" s="27"/>
      <c r="B73" s="28"/>
      <c r="C73" s="27"/>
      <c r="D73" s="27"/>
      <c r="E73" s="27"/>
      <c r="F73" s="27"/>
      <c r="G73" s="27"/>
      <c r="H73" s="27"/>
      <c r="I73" s="27"/>
      <c r="J73" s="27"/>
      <c r="K73" s="27"/>
      <c r="L73" s="79"/>
      <c r="S73" s="27"/>
      <c r="T73" s="27"/>
      <c r="U73" s="27"/>
      <c r="V73" s="27"/>
      <c r="W73" s="27"/>
      <c r="X73" s="27"/>
      <c r="Y73" s="27"/>
      <c r="Z73" s="27"/>
      <c r="AA73" s="27"/>
      <c r="AB73" s="27"/>
      <c r="AC73" s="27"/>
      <c r="AD73" s="27"/>
      <c r="AE73" s="27"/>
    </row>
    <row r="74" spans="1:31" s="2" customFormat="1" ht="12" customHeight="1" x14ac:dyDescent="0.2">
      <c r="A74" s="27"/>
      <c r="B74" s="28"/>
      <c r="C74" s="24" t="s">
        <v>14</v>
      </c>
      <c r="D74" s="27"/>
      <c r="E74" s="27"/>
      <c r="F74" s="27"/>
      <c r="G74" s="27"/>
      <c r="H74" s="27"/>
      <c r="I74" s="27"/>
      <c r="J74" s="27"/>
      <c r="K74" s="27"/>
      <c r="L74" s="79"/>
      <c r="S74" s="27"/>
      <c r="T74" s="27"/>
      <c r="U74" s="27"/>
      <c r="V74" s="27"/>
      <c r="W74" s="27"/>
      <c r="X74" s="27"/>
      <c r="Y74" s="27"/>
      <c r="Z74" s="27"/>
      <c r="AA74" s="27"/>
      <c r="AB74" s="27"/>
      <c r="AC74" s="27"/>
      <c r="AD74" s="27"/>
      <c r="AE74" s="27"/>
    </row>
    <row r="75" spans="1:31" s="2" customFormat="1" ht="16.5" customHeight="1" x14ac:dyDescent="0.2">
      <c r="A75" s="27"/>
      <c r="B75" s="28"/>
      <c r="C75" s="27"/>
      <c r="D75" s="27"/>
      <c r="E75" s="480" t="str">
        <f>E7</f>
        <v>Dětské hřiště - Brno - Strž</v>
      </c>
      <c r="F75" s="481"/>
      <c r="G75" s="481"/>
      <c r="H75" s="481"/>
      <c r="I75" s="27"/>
      <c r="J75" s="27"/>
      <c r="K75" s="27"/>
      <c r="L75" s="79"/>
      <c r="S75" s="27"/>
      <c r="T75" s="27"/>
      <c r="U75" s="27"/>
      <c r="V75" s="27"/>
      <c r="W75" s="27"/>
      <c r="X75" s="27"/>
      <c r="Y75" s="27"/>
      <c r="Z75" s="27"/>
      <c r="AA75" s="27"/>
      <c r="AB75" s="27"/>
      <c r="AC75" s="27"/>
      <c r="AD75" s="27"/>
      <c r="AE75" s="27"/>
    </row>
    <row r="76" spans="1:31" s="1" customFormat="1" ht="12" customHeight="1" x14ac:dyDescent="0.2">
      <c r="B76" s="18"/>
      <c r="C76" s="24" t="s">
        <v>87</v>
      </c>
      <c r="L76" s="18"/>
    </row>
    <row r="77" spans="1:31" s="2" customFormat="1" ht="16.5" customHeight="1" x14ac:dyDescent="0.2">
      <c r="A77" s="27"/>
      <c r="B77" s="28"/>
      <c r="C77" s="27"/>
      <c r="D77" s="27"/>
      <c r="E77" s="480"/>
      <c r="F77" s="479"/>
      <c r="G77" s="479"/>
      <c r="H77" s="479"/>
      <c r="I77" s="27"/>
      <c r="J77" s="27"/>
      <c r="K77" s="27"/>
      <c r="L77" s="79"/>
      <c r="S77" s="27"/>
      <c r="T77" s="27"/>
      <c r="U77" s="27"/>
      <c r="V77" s="27"/>
      <c r="W77" s="27"/>
      <c r="X77" s="27"/>
      <c r="Y77" s="27"/>
      <c r="Z77" s="27"/>
      <c r="AA77" s="27"/>
      <c r="AB77" s="27"/>
      <c r="AC77" s="27"/>
      <c r="AD77" s="27"/>
      <c r="AE77" s="27"/>
    </row>
    <row r="78" spans="1:31" s="2" customFormat="1" ht="12" customHeight="1" x14ac:dyDescent="0.2">
      <c r="A78" s="27"/>
      <c r="B78" s="28"/>
      <c r="C78" s="24" t="s">
        <v>201</v>
      </c>
      <c r="D78" s="27"/>
      <c r="E78" s="27"/>
      <c r="F78" s="27"/>
      <c r="G78" s="27"/>
      <c r="H78" s="27"/>
      <c r="I78" s="27"/>
      <c r="J78" s="27"/>
      <c r="K78" s="27"/>
      <c r="L78" s="79"/>
      <c r="S78" s="27"/>
      <c r="T78" s="27"/>
      <c r="U78" s="27"/>
      <c r="V78" s="27"/>
      <c r="W78" s="27"/>
      <c r="X78" s="27"/>
      <c r="Y78" s="27"/>
      <c r="Z78" s="27"/>
      <c r="AA78" s="27"/>
      <c r="AB78" s="27"/>
      <c r="AC78" s="27"/>
      <c r="AD78" s="27"/>
      <c r="AE78" s="27"/>
    </row>
    <row r="79" spans="1:31" s="2" customFormat="1" ht="16.5" customHeight="1" x14ac:dyDescent="0.2">
      <c r="A79" s="27"/>
      <c r="B79" s="28"/>
      <c r="C79" s="27"/>
      <c r="D79" s="27"/>
      <c r="E79" s="474">
        <f>E11</f>
        <v>0</v>
      </c>
      <c r="F79" s="479"/>
      <c r="G79" s="479"/>
      <c r="H79" s="479"/>
      <c r="I79" s="27"/>
      <c r="J79" s="27"/>
      <c r="K79" s="27"/>
      <c r="L79" s="79"/>
      <c r="S79" s="27"/>
      <c r="T79" s="27"/>
      <c r="U79" s="27"/>
      <c r="V79" s="27"/>
      <c r="W79" s="27"/>
      <c r="X79" s="27"/>
      <c r="Y79" s="27"/>
      <c r="Z79" s="27"/>
      <c r="AA79" s="27"/>
      <c r="AB79" s="27"/>
      <c r="AC79" s="27"/>
      <c r="AD79" s="27"/>
      <c r="AE79" s="27"/>
    </row>
    <row r="80" spans="1:31" s="2" customFormat="1" ht="6.95" customHeight="1" x14ac:dyDescent="0.2">
      <c r="A80" s="27"/>
      <c r="B80" s="28"/>
      <c r="C80" s="27"/>
      <c r="D80" s="27"/>
      <c r="E80" s="27"/>
      <c r="F80" s="27"/>
      <c r="G80" s="27"/>
      <c r="H80" s="27"/>
      <c r="I80" s="27"/>
      <c r="J80" s="27"/>
      <c r="K80" s="27"/>
      <c r="L80" s="79"/>
      <c r="S80" s="27"/>
      <c r="T80" s="27"/>
      <c r="U80" s="27"/>
      <c r="V80" s="27"/>
      <c r="W80" s="27"/>
      <c r="X80" s="27"/>
      <c r="Y80" s="27"/>
      <c r="Z80" s="27"/>
      <c r="AA80" s="27"/>
      <c r="AB80" s="27"/>
      <c r="AC80" s="27"/>
      <c r="AD80" s="27"/>
      <c r="AE80" s="27"/>
    </row>
    <row r="81" spans="1:65" s="2" customFormat="1" ht="12" customHeight="1" x14ac:dyDescent="0.2">
      <c r="A81" s="27"/>
      <c r="B81" s="28"/>
      <c r="C81" s="24" t="s">
        <v>17</v>
      </c>
      <c r="D81" s="27"/>
      <c r="E81" s="27"/>
      <c r="F81" s="22" t="str">
        <f>F14</f>
        <v xml:space="preserve"> </v>
      </c>
      <c r="G81" s="27"/>
      <c r="H81" s="27"/>
      <c r="I81" s="24" t="s">
        <v>19</v>
      </c>
      <c r="J81" s="45" t="str">
        <f>J14</f>
        <v>07/2025</v>
      </c>
      <c r="K81" s="27"/>
      <c r="L81" s="79"/>
      <c r="S81" s="27"/>
      <c r="T81" s="27"/>
      <c r="U81" s="27"/>
      <c r="V81" s="27"/>
      <c r="W81" s="27"/>
      <c r="X81" s="27"/>
      <c r="Y81" s="27"/>
      <c r="Z81" s="27"/>
      <c r="AA81" s="27"/>
      <c r="AB81" s="27"/>
      <c r="AC81" s="27"/>
      <c r="AD81" s="27"/>
      <c r="AE81" s="27"/>
    </row>
    <row r="82" spans="1:65" s="2" customFormat="1" ht="6.95" customHeight="1" x14ac:dyDescent="0.2">
      <c r="A82" s="27"/>
      <c r="B82" s="28"/>
      <c r="C82" s="27"/>
      <c r="D82" s="27"/>
      <c r="E82" s="27"/>
      <c r="F82" s="27"/>
      <c r="G82" s="27"/>
      <c r="H82" s="27"/>
      <c r="I82" s="27"/>
      <c r="J82" s="27"/>
      <c r="K82" s="27"/>
      <c r="L82" s="79"/>
      <c r="S82" s="27"/>
      <c r="T82" s="27"/>
      <c r="U82" s="27"/>
      <c r="V82" s="27"/>
      <c r="W82" s="27"/>
      <c r="X82" s="27"/>
      <c r="Y82" s="27"/>
      <c r="Z82" s="27"/>
      <c r="AA82" s="27"/>
      <c r="AB82" s="27"/>
      <c r="AC82" s="27"/>
      <c r="AD82" s="27"/>
      <c r="AE82" s="27"/>
    </row>
    <row r="83" spans="1:65" s="2" customFormat="1" ht="15.2" customHeight="1" x14ac:dyDescent="0.2">
      <c r="A83" s="27"/>
      <c r="B83" s="28"/>
      <c r="C83" s="24" t="s">
        <v>20</v>
      </c>
      <c r="D83" s="27"/>
      <c r="E83" s="27"/>
      <c r="F83" s="22" t="str">
        <f>E17</f>
        <v>ÚMČ Brno - střed</v>
      </c>
      <c r="G83" s="27"/>
      <c r="H83" s="27"/>
      <c r="I83" s="24" t="s">
        <v>24</v>
      </c>
      <c r="J83" s="25" t="str">
        <f>E23</f>
        <v>Eva Wagnerová</v>
      </c>
      <c r="K83" s="27"/>
      <c r="L83" s="79"/>
      <c r="S83" s="27"/>
      <c r="T83" s="27"/>
      <c r="U83" s="27"/>
      <c r="V83" s="27"/>
      <c r="W83" s="27"/>
      <c r="X83" s="27"/>
      <c r="Y83" s="27"/>
      <c r="Z83" s="27"/>
      <c r="AA83" s="27"/>
      <c r="AB83" s="27"/>
      <c r="AC83" s="27"/>
      <c r="AD83" s="27"/>
      <c r="AE83" s="27"/>
    </row>
    <row r="84" spans="1:65" s="2" customFormat="1" ht="15.2" customHeight="1" x14ac:dyDescent="0.2">
      <c r="A84" s="27"/>
      <c r="B84" s="28"/>
      <c r="C84" s="24" t="s">
        <v>23</v>
      </c>
      <c r="D84" s="27"/>
      <c r="E84" s="27"/>
      <c r="F84" s="22" t="str">
        <f>IF(E20="","",E20)</f>
        <v xml:space="preserve"> </v>
      </c>
      <c r="G84" s="27"/>
      <c r="H84" s="27"/>
      <c r="I84" s="24" t="s">
        <v>27</v>
      </c>
      <c r="J84" s="25" t="str">
        <f>E26</f>
        <v>Martin Horký</v>
      </c>
      <c r="K84" s="27"/>
      <c r="L84" s="79"/>
      <c r="S84" s="27"/>
      <c r="T84" s="27"/>
      <c r="U84" s="27"/>
      <c r="V84" s="27"/>
      <c r="W84" s="27"/>
      <c r="X84" s="27"/>
      <c r="Y84" s="27"/>
      <c r="Z84" s="27"/>
      <c r="AA84" s="27"/>
      <c r="AB84" s="27"/>
      <c r="AC84" s="27"/>
      <c r="AD84" s="27"/>
      <c r="AE84" s="27"/>
    </row>
    <row r="85" spans="1:65" s="2" customFormat="1" ht="10.35" customHeight="1" x14ac:dyDescent="0.2">
      <c r="A85" s="27"/>
      <c r="B85" s="28"/>
      <c r="C85" s="27"/>
      <c r="D85" s="27"/>
      <c r="E85" s="27"/>
      <c r="F85" s="27"/>
      <c r="G85" s="27"/>
      <c r="H85" s="27"/>
      <c r="I85" s="27"/>
      <c r="J85" s="27"/>
      <c r="K85" s="27"/>
      <c r="L85" s="79"/>
      <c r="S85" s="27"/>
      <c r="T85" s="27"/>
      <c r="U85" s="27"/>
      <c r="V85" s="27"/>
      <c r="W85" s="27"/>
      <c r="X85" s="27"/>
      <c r="Y85" s="27"/>
      <c r="Z85" s="27"/>
      <c r="AA85" s="27"/>
      <c r="AB85" s="27"/>
      <c r="AC85" s="27"/>
      <c r="AD85" s="27"/>
      <c r="AE85" s="27"/>
    </row>
    <row r="86" spans="1:65" s="9" customFormat="1" ht="29.25" customHeight="1" x14ac:dyDescent="0.2">
      <c r="A86" s="100"/>
      <c r="B86" s="101"/>
      <c r="C86" s="102" t="s">
        <v>106</v>
      </c>
      <c r="D86" s="103" t="s">
        <v>49</v>
      </c>
      <c r="E86" s="103" t="s">
        <v>45</v>
      </c>
      <c r="F86" s="103" t="s">
        <v>46</v>
      </c>
      <c r="G86" s="103" t="s">
        <v>107</v>
      </c>
      <c r="H86" s="103" t="s">
        <v>108</v>
      </c>
      <c r="I86" s="103" t="s">
        <v>109</v>
      </c>
      <c r="J86" s="103" t="s">
        <v>102</v>
      </c>
      <c r="K86" s="104" t="s">
        <v>110</v>
      </c>
      <c r="L86" s="105"/>
      <c r="M86" s="52" t="s">
        <v>3</v>
      </c>
      <c r="N86" s="53" t="s">
        <v>34</v>
      </c>
      <c r="O86" s="53" t="s">
        <v>111</v>
      </c>
      <c r="P86" s="53" t="s">
        <v>112</v>
      </c>
      <c r="Q86" s="53" t="s">
        <v>113</v>
      </c>
      <c r="R86" s="53" t="s">
        <v>114</v>
      </c>
      <c r="S86" s="53" t="s">
        <v>115</v>
      </c>
      <c r="T86" s="54" t="s">
        <v>116</v>
      </c>
      <c r="U86" s="100"/>
      <c r="V86" s="100"/>
      <c r="W86" s="100"/>
      <c r="X86" s="100"/>
      <c r="Y86" s="100"/>
      <c r="Z86" s="100"/>
      <c r="AA86" s="100"/>
      <c r="AB86" s="100"/>
      <c r="AC86" s="100"/>
      <c r="AD86" s="100"/>
      <c r="AE86" s="100"/>
    </row>
    <row r="87" spans="1:65" s="2" customFormat="1" ht="22.9" customHeight="1" x14ac:dyDescent="0.25">
      <c r="A87" s="27"/>
      <c r="B87" s="28"/>
      <c r="C87" s="59" t="s">
        <v>117</v>
      </c>
      <c r="D87" s="27"/>
      <c r="E87" s="27"/>
      <c r="F87" s="27"/>
      <c r="G87" s="27"/>
      <c r="H87" s="27"/>
      <c r="I87" s="27"/>
      <c r="J87" s="106">
        <f>J88+J143</f>
        <v>0</v>
      </c>
      <c r="K87" s="27"/>
      <c r="L87" s="28"/>
      <c r="M87" s="55"/>
      <c r="N87" s="46"/>
      <c r="O87" s="56"/>
      <c r="P87" s="107" t="e">
        <f>P88+P143+#REF!+#REF!</f>
        <v>#REF!</v>
      </c>
      <c r="Q87" s="56"/>
      <c r="R87" s="107" t="e">
        <f>R88+R143+#REF!+#REF!</f>
        <v>#REF!</v>
      </c>
      <c r="S87" s="56"/>
      <c r="T87" s="108" t="e">
        <f>T88+T143+#REF!+#REF!</f>
        <v>#REF!</v>
      </c>
      <c r="U87" s="27"/>
      <c r="V87" s="27"/>
      <c r="W87" s="27"/>
      <c r="X87" s="27"/>
      <c r="Y87" s="27"/>
      <c r="Z87" s="27"/>
      <c r="AA87" s="27"/>
      <c r="AB87" s="27"/>
      <c r="AC87" s="27"/>
      <c r="AD87" s="27"/>
      <c r="AE87" s="27"/>
      <c r="AT87" s="15" t="s">
        <v>63</v>
      </c>
      <c r="AU87" s="15" t="s">
        <v>103</v>
      </c>
      <c r="BK87" s="109" t="e">
        <f>BK88+BK143+#REF!+#REF!</f>
        <v>#REF!</v>
      </c>
    </row>
    <row r="88" spans="1:65" s="10" customFormat="1" ht="25.9" customHeight="1" x14ac:dyDescent="0.2">
      <c r="B88" s="110"/>
      <c r="D88" s="111" t="s">
        <v>63</v>
      </c>
      <c r="E88" s="112" t="s">
        <v>203</v>
      </c>
      <c r="F88" s="217" t="s">
        <v>275</v>
      </c>
      <c r="J88" s="113">
        <f>SUM(J89:J141)</f>
        <v>0</v>
      </c>
      <c r="L88" s="110"/>
      <c r="M88" s="114"/>
      <c r="N88" s="115"/>
      <c r="O88" s="115"/>
      <c r="P88" s="116">
        <f>SUM(P89:P140)</f>
        <v>65.105599999999995</v>
      </c>
      <c r="Q88" s="115"/>
      <c r="R88" s="116">
        <f>SUM(R89:R140)</f>
        <v>8.092000000000002E-2</v>
      </c>
      <c r="S88" s="115"/>
      <c r="T88" s="117">
        <f>SUM(T89:T140)</f>
        <v>0</v>
      </c>
      <c r="AR88" s="111" t="s">
        <v>68</v>
      </c>
      <c r="AT88" s="118" t="s">
        <v>63</v>
      </c>
      <c r="AU88" s="118" t="s">
        <v>64</v>
      </c>
      <c r="AY88" s="111" t="s">
        <v>119</v>
      </c>
      <c r="BK88" s="119">
        <f>SUM(BK89:BK140)</f>
        <v>0</v>
      </c>
    </row>
    <row r="89" spans="1:65" s="212" customFormat="1" ht="16.5" customHeight="1" x14ac:dyDescent="0.2">
      <c r="A89" s="200"/>
      <c r="B89" s="201"/>
      <c r="C89" s="202"/>
      <c r="D89" s="202" t="s">
        <v>120</v>
      </c>
      <c r="E89" s="203" t="s">
        <v>282</v>
      </c>
      <c r="F89" s="175" t="s">
        <v>204</v>
      </c>
      <c r="G89" s="204" t="s">
        <v>126</v>
      </c>
      <c r="H89" s="205">
        <v>40</v>
      </c>
      <c r="I89" s="206"/>
      <c r="J89" s="206">
        <f>ROUND(I89*H89,2)</f>
        <v>0</v>
      </c>
      <c r="K89" s="175" t="s">
        <v>125</v>
      </c>
      <c r="L89" s="207"/>
      <c r="M89" s="208" t="s">
        <v>3</v>
      </c>
      <c r="N89" s="209" t="s">
        <v>35</v>
      </c>
      <c r="O89" s="210">
        <v>8.5999999999999993E-2</v>
      </c>
      <c r="P89" s="210">
        <f>O89*H89</f>
        <v>3.4399999999999995</v>
      </c>
      <c r="Q89" s="210">
        <v>2.0000000000000002E-5</v>
      </c>
      <c r="R89" s="210">
        <f>Q89*H89</f>
        <v>8.0000000000000004E-4</v>
      </c>
      <c r="S89" s="210">
        <v>0</v>
      </c>
      <c r="T89" s="211">
        <f>S89*H89</f>
        <v>0</v>
      </c>
      <c r="U89" s="200"/>
      <c r="V89" s="200"/>
      <c r="W89" s="200"/>
      <c r="X89" s="200"/>
      <c r="Y89" s="200"/>
      <c r="Z89" s="200"/>
      <c r="AA89" s="200"/>
      <c r="AB89" s="200"/>
      <c r="AC89" s="200"/>
      <c r="AD89" s="200"/>
      <c r="AE89" s="200"/>
      <c r="AR89" s="213" t="s">
        <v>121</v>
      </c>
      <c r="AT89" s="213" t="s">
        <v>120</v>
      </c>
      <c r="AU89" s="213" t="s">
        <v>68</v>
      </c>
      <c r="AY89" s="214" t="s">
        <v>119</v>
      </c>
      <c r="BE89" s="215">
        <f>IF(N89="základní",J89,0)</f>
        <v>0</v>
      </c>
      <c r="BF89" s="215">
        <f>IF(N89="snížená",J89,0)</f>
        <v>0</v>
      </c>
      <c r="BG89" s="215">
        <f>IF(N89="zákl. přenesená",J89,0)</f>
        <v>0</v>
      </c>
      <c r="BH89" s="215">
        <f>IF(N89="sníž. přenesená",J89,0)</f>
        <v>0</v>
      </c>
      <c r="BI89" s="215">
        <f>IF(N89="nulová",J89,0)</f>
        <v>0</v>
      </c>
      <c r="BJ89" s="214" t="s">
        <v>68</v>
      </c>
      <c r="BK89" s="215">
        <f>ROUND(I89*H89,2)</f>
        <v>0</v>
      </c>
      <c r="BL89" s="214" t="s">
        <v>121</v>
      </c>
      <c r="BM89" s="213" t="s">
        <v>205</v>
      </c>
    </row>
    <row r="90" spans="1:65" s="2" customFormat="1" x14ac:dyDescent="0.2">
      <c r="A90" s="27"/>
      <c r="B90" s="28"/>
      <c r="C90" s="27"/>
      <c r="D90" s="133" t="s">
        <v>122</v>
      </c>
      <c r="E90" s="27"/>
      <c r="F90" s="134" t="s">
        <v>206</v>
      </c>
      <c r="G90" s="27"/>
      <c r="H90" s="27"/>
      <c r="I90" s="27"/>
      <c r="J90" s="27"/>
      <c r="K90" s="27"/>
      <c r="L90" s="28"/>
      <c r="M90" s="135"/>
      <c r="N90" s="136"/>
      <c r="O90" s="48"/>
      <c r="P90" s="48"/>
      <c r="Q90" s="48"/>
      <c r="R90" s="48"/>
      <c r="S90" s="48"/>
      <c r="T90" s="49"/>
      <c r="U90" s="27"/>
      <c r="V90" s="27"/>
      <c r="W90" s="27"/>
      <c r="X90" s="27"/>
      <c r="Y90" s="27"/>
      <c r="Z90" s="27"/>
      <c r="AA90" s="27"/>
      <c r="AB90" s="27"/>
      <c r="AC90" s="27"/>
      <c r="AD90" s="27"/>
      <c r="AE90" s="27"/>
      <c r="AT90" s="15" t="s">
        <v>122</v>
      </c>
      <c r="AU90" s="15" t="s">
        <v>68</v>
      </c>
    </row>
    <row r="91" spans="1:65" s="11" customFormat="1" x14ac:dyDescent="0.2">
      <c r="B91" s="137"/>
      <c r="D91" s="138" t="s">
        <v>123</v>
      </c>
      <c r="E91" s="139" t="s">
        <v>3</v>
      </c>
      <c r="F91" s="140" t="s">
        <v>283</v>
      </c>
      <c r="H91" s="139" t="s">
        <v>3</v>
      </c>
      <c r="L91" s="137"/>
      <c r="M91" s="141"/>
      <c r="N91" s="142"/>
      <c r="O91" s="142"/>
      <c r="P91" s="142"/>
      <c r="Q91" s="142"/>
      <c r="R91" s="142"/>
      <c r="S91" s="142"/>
      <c r="T91" s="143"/>
      <c r="AT91" s="139" t="s">
        <v>123</v>
      </c>
      <c r="AU91" s="139" t="s">
        <v>68</v>
      </c>
      <c r="AV91" s="11" t="s">
        <v>68</v>
      </c>
      <c r="AW91" s="11" t="s">
        <v>26</v>
      </c>
      <c r="AX91" s="11" t="s">
        <v>64</v>
      </c>
      <c r="AY91" s="139" t="s">
        <v>119</v>
      </c>
    </row>
    <row r="92" spans="1:65" s="220" customFormat="1" x14ac:dyDescent="0.2">
      <c r="B92" s="221"/>
      <c r="D92" s="222" t="s">
        <v>123</v>
      </c>
      <c r="E92" s="223" t="s">
        <v>3</v>
      </c>
      <c r="F92" s="224" t="s">
        <v>637</v>
      </c>
      <c r="H92" s="225">
        <v>40</v>
      </c>
      <c r="L92" s="221"/>
      <c r="M92" s="226"/>
      <c r="N92" s="227"/>
      <c r="O92" s="227"/>
      <c r="P92" s="227"/>
      <c r="Q92" s="227"/>
      <c r="R92" s="227"/>
      <c r="S92" s="227"/>
      <c r="T92" s="228"/>
      <c r="AT92" s="223" t="s">
        <v>123</v>
      </c>
      <c r="AU92" s="223" t="s">
        <v>68</v>
      </c>
      <c r="AV92" s="220" t="s">
        <v>70</v>
      </c>
      <c r="AW92" s="220" t="s">
        <v>26</v>
      </c>
      <c r="AX92" s="220" t="s">
        <v>64</v>
      </c>
      <c r="AY92" s="223" t="s">
        <v>119</v>
      </c>
    </row>
    <row r="93" spans="1:65" s="2" customFormat="1" ht="16.5" customHeight="1" x14ac:dyDescent="0.2">
      <c r="A93" s="27"/>
      <c r="B93" s="120"/>
      <c r="C93" s="121"/>
      <c r="D93" s="121" t="s">
        <v>120</v>
      </c>
      <c r="E93" s="122" t="s">
        <v>207</v>
      </c>
      <c r="F93" s="123" t="s">
        <v>208</v>
      </c>
      <c r="G93" s="124" t="s">
        <v>126</v>
      </c>
      <c r="H93" s="125">
        <v>4</v>
      </c>
      <c r="I93" s="126"/>
      <c r="J93" s="126">
        <f>ROUND(I93*H93,2)</f>
        <v>0</v>
      </c>
      <c r="K93" s="123" t="s">
        <v>125</v>
      </c>
      <c r="L93" s="28"/>
      <c r="M93" s="127" t="s">
        <v>3</v>
      </c>
      <c r="N93" s="128" t="s">
        <v>35</v>
      </c>
      <c r="O93" s="129">
        <v>0.30499999999999999</v>
      </c>
      <c r="P93" s="129">
        <f>O93*H93</f>
        <v>1.22</v>
      </c>
      <c r="Q93" s="129">
        <v>3.0000000000000001E-5</v>
      </c>
      <c r="R93" s="129">
        <f>Q93*H93</f>
        <v>1.2E-4</v>
      </c>
      <c r="S93" s="129">
        <v>0</v>
      </c>
      <c r="T93" s="130">
        <f>S93*H93</f>
        <v>0</v>
      </c>
      <c r="U93" s="27"/>
      <c r="V93" s="27"/>
      <c r="W93" s="27"/>
      <c r="X93" s="27"/>
      <c r="Y93" s="27"/>
      <c r="Z93" s="27"/>
      <c r="AA93" s="27"/>
      <c r="AB93" s="27"/>
      <c r="AC93" s="27"/>
      <c r="AD93" s="27"/>
      <c r="AE93" s="27"/>
      <c r="AR93" s="131" t="s">
        <v>121</v>
      </c>
      <c r="AT93" s="131" t="s">
        <v>120</v>
      </c>
      <c r="AU93" s="131" t="s">
        <v>68</v>
      </c>
      <c r="AY93" s="15" t="s">
        <v>119</v>
      </c>
      <c r="BE93" s="132">
        <f>IF(N93="základní",J93,0)</f>
        <v>0</v>
      </c>
      <c r="BF93" s="132">
        <f>IF(N93="snížená",J93,0)</f>
        <v>0</v>
      </c>
      <c r="BG93" s="132">
        <f>IF(N93="zákl. přenesená",J93,0)</f>
        <v>0</v>
      </c>
      <c r="BH93" s="132">
        <f>IF(N93="sníž. přenesená",J93,0)</f>
        <v>0</v>
      </c>
      <c r="BI93" s="132">
        <f>IF(N93="nulová",J93,0)</f>
        <v>0</v>
      </c>
      <c r="BJ93" s="15" t="s">
        <v>68</v>
      </c>
      <c r="BK93" s="132">
        <f>ROUND(I93*H93,2)</f>
        <v>0</v>
      </c>
      <c r="BL93" s="15" t="s">
        <v>121</v>
      </c>
      <c r="BM93" s="131" t="s">
        <v>209</v>
      </c>
    </row>
    <row r="94" spans="1:65" s="11" customFormat="1" x14ac:dyDescent="0.2">
      <c r="B94" s="137"/>
      <c r="D94" s="138" t="s">
        <v>123</v>
      </c>
      <c r="E94" s="139" t="s">
        <v>3</v>
      </c>
      <c r="F94" s="140" t="s">
        <v>210</v>
      </c>
      <c r="H94" s="139" t="s">
        <v>3</v>
      </c>
      <c r="L94" s="137"/>
      <c r="M94" s="141"/>
      <c r="N94" s="142"/>
      <c r="O94" s="142"/>
      <c r="P94" s="142"/>
      <c r="Q94" s="142"/>
      <c r="R94" s="142"/>
      <c r="S94" s="142"/>
      <c r="T94" s="143"/>
      <c r="AT94" s="139" t="s">
        <v>123</v>
      </c>
      <c r="AU94" s="139" t="s">
        <v>68</v>
      </c>
      <c r="AV94" s="11" t="s">
        <v>68</v>
      </c>
      <c r="AW94" s="11" t="s">
        <v>26</v>
      </c>
      <c r="AX94" s="11" t="s">
        <v>64</v>
      </c>
      <c r="AY94" s="139" t="s">
        <v>119</v>
      </c>
    </row>
    <row r="95" spans="1:65" s="212" customFormat="1" ht="16.5" customHeight="1" x14ac:dyDescent="0.2">
      <c r="A95" s="200"/>
      <c r="B95" s="201"/>
      <c r="C95" s="202"/>
      <c r="D95" s="202" t="s">
        <v>120</v>
      </c>
      <c r="E95" s="203" t="s">
        <v>211</v>
      </c>
      <c r="F95" s="175" t="s">
        <v>212</v>
      </c>
      <c r="G95" s="204" t="s">
        <v>145</v>
      </c>
      <c r="H95" s="205">
        <v>48</v>
      </c>
      <c r="I95" s="206"/>
      <c r="J95" s="206">
        <f>ROUND(I95*H95,2)</f>
        <v>0</v>
      </c>
      <c r="K95" s="198" t="s">
        <v>459</v>
      </c>
      <c r="L95" s="207"/>
      <c r="M95" s="208" t="s">
        <v>3</v>
      </c>
      <c r="N95" s="209" t="s">
        <v>35</v>
      </c>
      <c r="O95" s="210">
        <v>0.27600000000000002</v>
      </c>
      <c r="P95" s="210">
        <f>O95*H95</f>
        <v>13.248000000000001</v>
      </c>
      <c r="Q95" s="210">
        <v>0</v>
      </c>
      <c r="R95" s="210">
        <f>Q95*H95</f>
        <v>0</v>
      </c>
      <c r="S95" s="210">
        <v>0</v>
      </c>
      <c r="T95" s="211">
        <f>S95*H95</f>
        <v>0</v>
      </c>
      <c r="U95" s="200"/>
      <c r="V95" s="200"/>
      <c r="W95" s="200"/>
      <c r="X95" s="200"/>
      <c r="Y95" s="200"/>
      <c r="Z95" s="200"/>
      <c r="AA95" s="200"/>
      <c r="AB95" s="200"/>
      <c r="AC95" s="200"/>
      <c r="AD95" s="200"/>
      <c r="AE95" s="200"/>
      <c r="AR95" s="213" t="s">
        <v>121</v>
      </c>
      <c r="AT95" s="213" t="s">
        <v>120</v>
      </c>
      <c r="AU95" s="213" t="s">
        <v>68</v>
      </c>
      <c r="AY95" s="214" t="s">
        <v>119</v>
      </c>
      <c r="BE95" s="215">
        <f>IF(N95="základní",J95,0)</f>
        <v>0</v>
      </c>
      <c r="BF95" s="215">
        <f>IF(N95="snížená",J95,0)</f>
        <v>0</v>
      </c>
      <c r="BG95" s="215">
        <f>IF(N95="zákl. přenesená",J95,0)</f>
        <v>0</v>
      </c>
      <c r="BH95" s="215">
        <f>IF(N95="sníž. přenesená",J95,0)</f>
        <v>0</v>
      </c>
      <c r="BI95" s="215">
        <f>IF(N95="nulová",J95,0)</f>
        <v>0</v>
      </c>
      <c r="BJ95" s="214" t="s">
        <v>68</v>
      </c>
      <c r="BK95" s="215">
        <f>ROUND(I95*H95,2)</f>
        <v>0</v>
      </c>
      <c r="BL95" s="214" t="s">
        <v>121</v>
      </c>
      <c r="BM95" s="213" t="s">
        <v>213</v>
      </c>
    </row>
    <row r="96" spans="1:65" s="2" customFormat="1" x14ac:dyDescent="0.2">
      <c r="A96" s="27"/>
      <c r="B96" s="28"/>
      <c r="C96" s="27"/>
      <c r="D96" s="133" t="s">
        <v>122</v>
      </c>
      <c r="E96" s="27"/>
      <c r="F96" s="134" t="s">
        <v>214</v>
      </c>
      <c r="G96" s="27"/>
      <c r="H96" s="27"/>
      <c r="I96" s="27"/>
      <c r="J96" s="27"/>
      <c r="K96" s="27"/>
      <c r="L96" s="28"/>
      <c r="M96" s="135"/>
      <c r="N96" s="136"/>
      <c r="O96" s="48"/>
      <c r="P96" s="48"/>
      <c r="Q96" s="48"/>
      <c r="R96" s="48"/>
      <c r="S96" s="48"/>
      <c r="T96" s="49"/>
      <c r="U96" s="27"/>
      <c r="V96" s="27"/>
      <c r="W96" s="27"/>
      <c r="X96" s="27"/>
      <c r="Y96" s="27"/>
      <c r="Z96" s="27"/>
      <c r="AA96" s="27"/>
      <c r="AB96" s="27"/>
      <c r="AC96" s="27"/>
      <c r="AD96" s="27"/>
      <c r="AE96" s="27"/>
      <c r="AT96" s="15" t="s">
        <v>122</v>
      </c>
      <c r="AU96" s="15" t="s">
        <v>68</v>
      </c>
    </row>
    <row r="97" spans="1:65" s="11" customFormat="1" x14ac:dyDescent="0.2">
      <c r="B97" s="137"/>
      <c r="D97" s="138" t="s">
        <v>123</v>
      </c>
      <c r="E97" s="139" t="s">
        <v>3</v>
      </c>
      <c r="F97" s="140" t="s">
        <v>215</v>
      </c>
      <c r="H97" s="139" t="s">
        <v>3</v>
      </c>
      <c r="L97" s="137"/>
      <c r="M97" s="141"/>
      <c r="N97" s="142"/>
      <c r="O97" s="142"/>
      <c r="P97" s="142"/>
      <c r="Q97" s="142"/>
      <c r="R97" s="142"/>
      <c r="S97" s="142"/>
      <c r="T97" s="143"/>
      <c r="AT97" s="139" t="s">
        <v>123</v>
      </c>
      <c r="AU97" s="139" t="s">
        <v>68</v>
      </c>
      <c r="AV97" s="11" t="s">
        <v>68</v>
      </c>
      <c r="AW97" s="11" t="s">
        <v>26</v>
      </c>
      <c r="AX97" s="11" t="s">
        <v>64</v>
      </c>
      <c r="AY97" s="139" t="s">
        <v>119</v>
      </c>
    </row>
    <row r="98" spans="1:65" s="11" customFormat="1" x14ac:dyDescent="0.2">
      <c r="B98" s="137"/>
      <c r="D98" s="138" t="s">
        <v>123</v>
      </c>
      <c r="E98" s="139" t="s">
        <v>3</v>
      </c>
      <c r="F98" s="140" t="s">
        <v>216</v>
      </c>
      <c r="H98" s="139" t="s">
        <v>3</v>
      </c>
      <c r="L98" s="137"/>
      <c r="M98" s="141"/>
      <c r="N98" s="142"/>
      <c r="O98" s="142"/>
      <c r="P98" s="142"/>
      <c r="Q98" s="142"/>
      <c r="R98" s="142"/>
      <c r="S98" s="142"/>
      <c r="T98" s="143"/>
      <c r="AT98" s="139" t="s">
        <v>123</v>
      </c>
      <c r="AU98" s="139" t="s">
        <v>68</v>
      </c>
      <c r="AV98" s="11" t="s">
        <v>68</v>
      </c>
      <c r="AW98" s="11" t="s">
        <v>26</v>
      </c>
      <c r="AX98" s="11" t="s">
        <v>64</v>
      </c>
      <c r="AY98" s="139" t="s">
        <v>119</v>
      </c>
    </row>
    <row r="99" spans="1:65" s="12" customFormat="1" x14ac:dyDescent="0.2">
      <c r="B99" s="144"/>
      <c r="D99" s="138" t="s">
        <v>123</v>
      </c>
      <c r="E99" s="145" t="s">
        <v>3</v>
      </c>
      <c r="F99" s="146" t="s">
        <v>638</v>
      </c>
      <c r="H99" s="147">
        <v>24</v>
      </c>
      <c r="L99" s="144"/>
      <c r="M99" s="148"/>
      <c r="N99" s="149"/>
      <c r="O99" s="149"/>
      <c r="P99" s="149"/>
      <c r="Q99" s="149"/>
      <c r="R99" s="149"/>
      <c r="S99" s="149"/>
      <c r="T99" s="150"/>
      <c r="AT99" s="145" t="s">
        <v>123</v>
      </c>
      <c r="AU99" s="145" t="s">
        <v>68</v>
      </c>
      <c r="AV99" s="12" t="s">
        <v>70</v>
      </c>
      <c r="AW99" s="12" t="s">
        <v>26</v>
      </c>
      <c r="AX99" s="12" t="s">
        <v>64</v>
      </c>
      <c r="AY99" s="145" t="s">
        <v>119</v>
      </c>
    </row>
    <row r="100" spans="1:65" s="11" customFormat="1" x14ac:dyDescent="0.2">
      <c r="B100" s="137"/>
      <c r="D100" s="138" t="s">
        <v>123</v>
      </c>
      <c r="E100" s="139" t="s">
        <v>3</v>
      </c>
      <c r="F100" s="140" t="s">
        <v>217</v>
      </c>
      <c r="H100" s="139" t="s">
        <v>3</v>
      </c>
      <c r="L100" s="137"/>
      <c r="M100" s="141"/>
      <c r="N100" s="142"/>
      <c r="O100" s="142"/>
      <c r="P100" s="142"/>
      <c r="Q100" s="142"/>
      <c r="R100" s="142"/>
      <c r="S100" s="142"/>
      <c r="T100" s="143"/>
      <c r="AT100" s="139" t="s">
        <v>123</v>
      </c>
      <c r="AU100" s="139" t="s">
        <v>68</v>
      </c>
      <c r="AV100" s="11" t="s">
        <v>68</v>
      </c>
      <c r="AW100" s="11" t="s">
        <v>26</v>
      </c>
      <c r="AX100" s="11" t="s">
        <v>64</v>
      </c>
      <c r="AY100" s="139" t="s">
        <v>119</v>
      </c>
    </row>
    <row r="101" spans="1:65" s="12" customFormat="1" x14ac:dyDescent="0.2">
      <c r="B101" s="144"/>
      <c r="D101" s="138" t="s">
        <v>123</v>
      </c>
      <c r="E101" s="145" t="s">
        <v>3</v>
      </c>
      <c r="F101" s="146" t="s">
        <v>638</v>
      </c>
      <c r="H101" s="147">
        <v>24</v>
      </c>
      <c r="L101" s="144"/>
      <c r="M101" s="148"/>
      <c r="N101" s="149"/>
      <c r="O101" s="149"/>
      <c r="P101" s="149"/>
      <c r="Q101" s="149"/>
      <c r="R101" s="149"/>
      <c r="S101" s="149"/>
      <c r="T101" s="150"/>
      <c r="AT101" s="145" t="s">
        <v>123</v>
      </c>
      <c r="AU101" s="145" t="s">
        <v>68</v>
      </c>
      <c r="AV101" s="12" t="s">
        <v>70</v>
      </c>
      <c r="AW101" s="12" t="s">
        <v>26</v>
      </c>
      <c r="AX101" s="12" t="s">
        <v>64</v>
      </c>
      <c r="AY101" s="145" t="s">
        <v>119</v>
      </c>
    </row>
    <row r="102" spans="1:65" s="2" customFormat="1" ht="16.5" customHeight="1" x14ac:dyDescent="0.2">
      <c r="A102" s="27"/>
      <c r="B102" s="120"/>
      <c r="C102" s="121"/>
      <c r="D102" s="121" t="s">
        <v>120</v>
      </c>
      <c r="E102" s="122" t="s">
        <v>284</v>
      </c>
      <c r="F102" s="123" t="s">
        <v>218</v>
      </c>
      <c r="G102" s="124" t="s">
        <v>126</v>
      </c>
      <c r="H102" s="125">
        <v>20</v>
      </c>
      <c r="I102" s="126"/>
      <c r="J102" s="126">
        <f>ROUND(I102*H102,2)</f>
        <v>0</v>
      </c>
      <c r="K102" s="123" t="s">
        <v>125</v>
      </c>
      <c r="L102" s="28"/>
      <c r="M102" s="127" t="s">
        <v>3</v>
      </c>
      <c r="N102" s="128" t="s">
        <v>35</v>
      </c>
      <c r="O102" s="129">
        <v>0.65600000000000003</v>
      </c>
      <c r="P102" s="129">
        <f>O102*H102</f>
        <v>13.120000000000001</v>
      </c>
      <c r="Q102" s="129">
        <v>0</v>
      </c>
      <c r="R102" s="129">
        <f>Q102*H102</f>
        <v>0</v>
      </c>
      <c r="S102" s="129">
        <v>0</v>
      </c>
      <c r="T102" s="130">
        <f>S102*H102</f>
        <v>0</v>
      </c>
      <c r="U102" s="27"/>
      <c r="V102" s="27"/>
      <c r="W102" s="27"/>
      <c r="X102" s="27"/>
      <c r="Y102" s="27"/>
      <c r="Z102" s="27"/>
      <c r="AA102" s="27"/>
      <c r="AB102" s="27"/>
      <c r="AC102" s="27"/>
      <c r="AD102" s="27"/>
      <c r="AE102" s="27"/>
      <c r="AR102" s="131" t="s">
        <v>121</v>
      </c>
      <c r="AT102" s="131" t="s">
        <v>120</v>
      </c>
      <c r="AU102" s="131" t="s">
        <v>68</v>
      </c>
      <c r="AY102" s="15" t="s">
        <v>119</v>
      </c>
      <c r="BE102" s="132">
        <f>IF(N102="základní",J102,0)</f>
        <v>0</v>
      </c>
      <c r="BF102" s="132">
        <f>IF(N102="snížená",J102,0)</f>
        <v>0</v>
      </c>
      <c r="BG102" s="132">
        <f>IF(N102="zákl. přenesená",J102,0)</f>
        <v>0</v>
      </c>
      <c r="BH102" s="132">
        <f>IF(N102="sníž. přenesená",J102,0)</f>
        <v>0</v>
      </c>
      <c r="BI102" s="132">
        <f>IF(N102="nulová",J102,0)</f>
        <v>0</v>
      </c>
      <c r="BJ102" s="15" t="s">
        <v>68</v>
      </c>
      <c r="BK102" s="132">
        <f>ROUND(I102*H102,2)</f>
        <v>0</v>
      </c>
      <c r="BL102" s="15" t="s">
        <v>121</v>
      </c>
      <c r="BM102" s="131" t="s">
        <v>219</v>
      </c>
    </row>
    <row r="103" spans="1:65" s="2" customFormat="1" x14ac:dyDescent="0.2">
      <c r="A103" s="27"/>
      <c r="B103" s="28"/>
      <c r="C103" s="27"/>
      <c r="D103" s="133" t="s">
        <v>122</v>
      </c>
      <c r="E103" s="27"/>
      <c r="F103" s="134" t="s">
        <v>220</v>
      </c>
      <c r="G103" s="27"/>
      <c r="H103" s="27"/>
      <c r="I103" s="27"/>
      <c r="J103" s="27"/>
      <c r="K103" s="27"/>
      <c r="L103" s="28"/>
      <c r="M103" s="135"/>
      <c r="N103" s="136"/>
      <c r="O103" s="48"/>
      <c r="P103" s="48"/>
      <c r="Q103" s="48"/>
      <c r="R103" s="48"/>
      <c r="S103" s="48"/>
      <c r="T103" s="49"/>
      <c r="U103" s="27"/>
      <c r="V103" s="27"/>
      <c r="W103" s="27"/>
      <c r="X103" s="27"/>
      <c r="Y103" s="27"/>
      <c r="Z103" s="27"/>
      <c r="AA103" s="27"/>
      <c r="AB103" s="27"/>
      <c r="AC103" s="27"/>
      <c r="AD103" s="27"/>
      <c r="AE103" s="27"/>
      <c r="AT103" s="15" t="s">
        <v>122</v>
      </c>
      <c r="AU103" s="15" t="s">
        <v>68</v>
      </c>
    </row>
    <row r="104" spans="1:65" s="11" customFormat="1" x14ac:dyDescent="0.2">
      <c r="B104" s="137"/>
      <c r="D104" s="138" t="s">
        <v>123</v>
      </c>
      <c r="E104" s="139" t="s">
        <v>3</v>
      </c>
      <c r="F104" s="140" t="s">
        <v>285</v>
      </c>
      <c r="H104" s="139" t="s">
        <v>3</v>
      </c>
      <c r="L104" s="137"/>
      <c r="M104" s="141"/>
      <c r="N104" s="142"/>
      <c r="O104" s="142"/>
      <c r="P104" s="142"/>
      <c r="Q104" s="142"/>
      <c r="R104" s="142"/>
      <c r="S104" s="142"/>
      <c r="T104" s="143"/>
      <c r="AT104" s="139" t="s">
        <v>123</v>
      </c>
      <c r="AU104" s="139" t="s">
        <v>68</v>
      </c>
      <c r="AV104" s="11" t="s">
        <v>68</v>
      </c>
      <c r="AW104" s="11" t="s">
        <v>26</v>
      </c>
      <c r="AX104" s="11" t="s">
        <v>64</v>
      </c>
      <c r="AY104" s="139" t="s">
        <v>119</v>
      </c>
    </row>
    <row r="105" spans="1:65" s="11" customFormat="1" x14ac:dyDescent="0.2">
      <c r="B105" s="137"/>
      <c r="D105" s="138" t="s">
        <v>123</v>
      </c>
      <c r="E105" s="139" t="s">
        <v>3</v>
      </c>
      <c r="F105" s="140" t="s">
        <v>222</v>
      </c>
      <c r="H105" s="139" t="s">
        <v>3</v>
      </c>
      <c r="L105" s="137"/>
      <c r="M105" s="141"/>
      <c r="N105" s="142"/>
      <c r="O105" s="142"/>
      <c r="P105" s="142"/>
      <c r="Q105" s="142"/>
      <c r="R105" s="142"/>
      <c r="S105" s="142"/>
      <c r="T105" s="143"/>
      <c r="AT105" s="139" t="s">
        <v>123</v>
      </c>
      <c r="AU105" s="139" t="s">
        <v>68</v>
      </c>
      <c r="AV105" s="11" t="s">
        <v>68</v>
      </c>
      <c r="AW105" s="11" t="s">
        <v>26</v>
      </c>
      <c r="AX105" s="11" t="s">
        <v>64</v>
      </c>
      <c r="AY105" s="139" t="s">
        <v>119</v>
      </c>
    </row>
    <row r="106" spans="1:65" s="12" customFormat="1" x14ac:dyDescent="0.2">
      <c r="B106" s="144"/>
      <c r="D106" s="138" t="s">
        <v>123</v>
      </c>
      <c r="E106" s="145" t="s">
        <v>3</v>
      </c>
      <c r="F106" s="146" t="s">
        <v>639</v>
      </c>
      <c r="H106" s="147">
        <v>20</v>
      </c>
      <c r="L106" s="144"/>
      <c r="M106" s="148"/>
      <c r="N106" s="149"/>
      <c r="O106" s="149"/>
      <c r="P106" s="149"/>
      <c r="Q106" s="149"/>
      <c r="R106" s="149"/>
      <c r="S106" s="149"/>
      <c r="T106" s="150"/>
      <c r="AT106" s="145" t="s">
        <v>123</v>
      </c>
      <c r="AU106" s="145" t="s">
        <v>68</v>
      </c>
      <c r="AV106" s="12" t="s">
        <v>70</v>
      </c>
      <c r="AW106" s="12" t="s">
        <v>26</v>
      </c>
      <c r="AX106" s="12" t="s">
        <v>64</v>
      </c>
      <c r="AY106" s="145" t="s">
        <v>119</v>
      </c>
    </row>
    <row r="107" spans="1:65" s="2" customFormat="1" ht="21.75" customHeight="1" x14ac:dyDescent="0.2">
      <c r="A107" s="229"/>
      <c r="B107" s="120"/>
      <c r="C107" s="121"/>
      <c r="D107" s="121" t="s">
        <v>120</v>
      </c>
      <c r="E107" s="122" t="s">
        <v>286</v>
      </c>
      <c r="F107" s="123" t="s">
        <v>276</v>
      </c>
      <c r="G107" s="124" t="s">
        <v>126</v>
      </c>
      <c r="H107" s="125">
        <v>20</v>
      </c>
      <c r="I107" s="126"/>
      <c r="J107" s="126">
        <f>ROUND(I107*H107,2)</f>
        <v>0</v>
      </c>
      <c r="K107" s="123" t="s">
        <v>125</v>
      </c>
      <c r="L107" s="28"/>
      <c r="M107" s="127" t="s">
        <v>3</v>
      </c>
      <c r="N107" s="128" t="s">
        <v>35</v>
      </c>
      <c r="O107" s="129">
        <v>0.40300000000000002</v>
      </c>
      <c r="P107" s="129">
        <f>O107*H107</f>
        <v>8.06</v>
      </c>
      <c r="Q107" s="129">
        <v>0</v>
      </c>
      <c r="R107" s="129">
        <f>Q107*H107</f>
        <v>0</v>
      </c>
      <c r="S107" s="129">
        <v>0</v>
      </c>
      <c r="T107" s="130">
        <f>S107*H107</f>
        <v>0</v>
      </c>
      <c r="U107" s="229"/>
      <c r="V107" s="229"/>
      <c r="W107" s="229"/>
      <c r="X107" s="229"/>
      <c r="Y107" s="229"/>
      <c r="Z107" s="229"/>
      <c r="AA107" s="229"/>
      <c r="AB107" s="229"/>
      <c r="AC107" s="229"/>
      <c r="AD107" s="229"/>
      <c r="AE107" s="229"/>
      <c r="AR107" s="131" t="s">
        <v>121</v>
      </c>
      <c r="AT107" s="131" t="s">
        <v>120</v>
      </c>
      <c r="AU107" s="131" t="s">
        <v>68</v>
      </c>
      <c r="AY107" s="15" t="s">
        <v>119</v>
      </c>
      <c r="BE107" s="132">
        <f>IF(N107="základní",J107,0)</f>
        <v>0</v>
      </c>
      <c r="BF107" s="132">
        <f>IF(N107="snížená",J107,0)</f>
        <v>0</v>
      </c>
      <c r="BG107" s="132">
        <f>IF(N107="zákl. přenesená",J107,0)</f>
        <v>0</v>
      </c>
      <c r="BH107" s="132">
        <f>IF(N107="sníž. přenesená",J107,0)</f>
        <v>0</v>
      </c>
      <c r="BI107" s="132">
        <f>IF(N107="nulová",J107,0)</f>
        <v>0</v>
      </c>
      <c r="BJ107" s="15" t="s">
        <v>68</v>
      </c>
      <c r="BK107" s="132">
        <f>ROUND(I107*H107,2)</f>
        <v>0</v>
      </c>
      <c r="BL107" s="15" t="s">
        <v>121</v>
      </c>
      <c r="BM107" s="131" t="s">
        <v>221</v>
      </c>
    </row>
    <row r="108" spans="1:65" s="11" customFormat="1" x14ac:dyDescent="0.2">
      <c r="B108" s="137"/>
      <c r="D108" s="138" t="s">
        <v>123</v>
      </c>
      <c r="E108" s="139" t="s">
        <v>3</v>
      </c>
      <c r="F108" s="140" t="s">
        <v>287</v>
      </c>
      <c r="H108" s="139" t="s">
        <v>3</v>
      </c>
      <c r="L108" s="137"/>
      <c r="M108" s="141"/>
      <c r="N108" s="142"/>
      <c r="O108" s="142"/>
      <c r="P108" s="142"/>
      <c r="Q108" s="142"/>
      <c r="R108" s="142"/>
      <c r="S108" s="142"/>
      <c r="T108" s="143"/>
      <c r="AT108" s="139" t="s">
        <v>123</v>
      </c>
      <c r="AU108" s="139" t="s">
        <v>68</v>
      </c>
      <c r="AV108" s="11" t="s">
        <v>68</v>
      </c>
      <c r="AW108" s="11" t="s">
        <v>26</v>
      </c>
      <c r="AX108" s="11" t="s">
        <v>64</v>
      </c>
      <c r="AY108" s="139" t="s">
        <v>119</v>
      </c>
    </row>
    <row r="109" spans="1:65" s="11" customFormat="1" x14ac:dyDescent="0.2">
      <c r="B109" s="137"/>
      <c r="D109" s="138" t="s">
        <v>123</v>
      </c>
      <c r="E109" s="139" t="s">
        <v>3</v>
      </c>
      <c r="F109" s="140" t="s">
        <v>222</v>
      </c>
      <c r="H109" s="139" t="s">
        <v>3</v>
      </c>
      <c r="L109" s="137"/>
      <c r="M109" s="141"/>
      <c r="N109" s="142"/>
      <c r="O109" s="142"/>
      <c r="P109" s="142"/>
      <c r="Q109" s="142"/>
      <c r="R109" s="142"/>
      <c r="S109" s="142"/>
      <c r="T109" s="143"/>
      <c r="AT109" s="139" t="s">
        <v>123</v>
      </c>
      <c r="AU109" s="139" t="s">
        <v>68</v>
      </c>
      <c r="AV109" s="11" t="s">
        <v>68</v>
      </c>
      <c r="AW109" s="11" t="s">
        <v>26</v>
      </c>
      <c r="AX109" s="11" t="s">
        <v>64</v>
      </c>
      <c r="AY109" s="139" t="s">
        <v>119</v>
      </c>
    </row>
    <row r="110" spans="1:65" s="12" customFormat="1" x14ac:dyDescent="0.2">
      <c r="B110" s="144"/>
      <c r="D110" s="138" t="s">
        <v>123</v>
      </c>
      <c r="E110" s="145" t="s">
        <v>3</v>
      </c>
      <c r="F110" s="146" t="s">
        <v>639</v>
      </c>
      <c r="H110" s="147">
        <v>20</v>
      </c>
      <c r="L110" s="144"/>
      <c r="M110" s="148"/>
      <c r="N110" s="149"/>
      <c r="O110" s="149"/>
      <c r="P110" s="149"/>
      <c r="Q110" s="149"/>
      <c r="R110" s="149"/>
      <c r="S110" s="149"/>
      <c r="T110" s="150"/>
      <c r="AT110" s="145" t="s">
        <v>123</v>
      </c>
      <c r="AU110" s="145" t="s">
        <v>68</v>
      </c>
      <c r="AV110" s="12" t="s">
        <v>70</v>
      </c>
      <c r="AW110" s="12" t="s">
        <v>26</v>
      </c>
      <c r="AX110" s="12" t="s">
        <v>64</v>
      </c>
      <c r="AY110" s="145" t="s">
        <v>119</v>
      </c>
    </row>
    <row r="111" spans="1:65" s="2" customFormat="1" ht="16.5" customHeight="1" x14ac:dyDescent="0.2">
      <c r="A111" s="229"/>
      <c r="B111" s="120"/>
      <c r="C111" s="121"/>
      <c r="D111" s="121" t="s">
        <v>120</v>
      </c>
      <c r="E111" s="122" t="s">
        <v>184</v>
      </c>
      <c r="F111" s="123" t="s">
        <v>185</v>
      </c>
      <c r="G111" s="124" t="s">
        <v>145</v>
      </c>
      <c r="H111" s="125">
        <v>8</v>
      </c>
      <c r="I111" s="126"/>
      <c r="J111" s="126">
        <f>ROUND(I111*H111,2)</f>
        <v>0</v>
      </c>
      <c r="K111" s="198" t="s">
        <v>459</v>
      </c>
      <c r="L111" s="28"/>
      <c r="M111" s="127" t="s">
        <v>3</v>
      </c>
      <c r="N111" s="128" t="s">
        <v>35</v>
      </c>
      <c r="O111" s="129">
        <v>0.113</v>
      </c>
      <c r="P111" s="129">
        <f>O111*H111</f>
        <v>0.90400000000000003</v>
      </c>
      <c r="Q111" s="129">
        <v>0</v>
      </c>
      <c r="R111" s="129">
        <f>Q111*H111</f>
        <v>0</v>
      </c>
      <c r="S111" s="129">
        <v>0</v>
      </c>
      <c r="T111" s="130">
        <f>S111*H111</f>
        <v>0</v>
      </c>
      <c r="U111" s="229"/>
      <c r="V111" s="229"/>
      <c r="W111" s="229"/>
      <c r="X111" s="229"/>
      <c r="Y111" s="229"/>
      <c r="Z111" s="229"/>
      <c r="AA111" s="229"/>
      <c r="AB111" s="229"/>
      <c r="AC111" s="229"/>
      <c r="AD111" s="229"/>
      <c r="AE111" s="229"/>
      <c r="AR111" s="131" t="s">
        <v>121</v>
      </c>
      <c r="AT111" s="131" t="s">
        <v>120</v>
      </c>
      <c r="AU111" s="131" t="s">
        <v>68</v>
      </c>
      <c r="AY111" s="15" t="s">
        <v>119</v>
      </c>
      <c r="BE111" s="132">
        <f>IF(N111="základní",J111,0)</f>
        <v>0</v>
      </c>
      <c r="BF111" s="132">
        <f>IF(N111="snížená",J111,0)</f>
        <v>0</v>
      </c>
      <c r="BG111" s="132">
        <f>IF(N111="zákl. přenesená",J111,0)</f>
        <v>0</v>
      </c>
      <c r="BH111" s="132">
        <f>IF(N111="sníž. přenesená",J111,0)</f>
        <v>0</v>
      </c>
      <c r="BI111" s="132">
        <f>IF(N111="nulová",J111,0)</f>
        <v>0</v>
      </c>
      <c r="BJ111" s="15" t="s">
        <v>68</v>
      </c>
      <c r="BK111" s="132">
        <f>ROUND(I111*H111,2)</f>
        <v>0</v>
      </c>
      <c r="BL111" s="15" t="s">
        <v>121</v>
      </c>
      <c r="BM111" s="131" t="s">
        <v>238</v>
      </c>
    </row>
    <row r="112" spans="1:65" s="2" customFormat="1" x14ac:dyDescent="0.2">
      <c r="A112" s="229"/>
      <c r="B112" s="28"/>
      <c r="C112" s="229"/>
      <c r="D112" s="133" t="s">
        <v>122</v>
      </c>
      <c r="E112" s="229"/>
      <c r="F112" s="134" t="s">
        <v>186</v>
      </c>
      <c r="G112" s="229"/>
      <c r="H112" s="229"/>
      <c r="I112" s="229"/>
      <c r="J112" s="229"/>
      <c r="K112" s="229"/>
      <c r="L112" s="28"/>
      <c r="M112" s="135"/>
      <c r="N112" s="136"/>
      <c r="O112" s="48"/>
      <c r="P112" s="48"/>
      <c r="Q112" s="48"/>
      <c r="R112" s="48"/>
      <c r="S112" s="48"/>
      <c r="T112" s="49"/>
      <c r="U112" s="229"/>
      <c r="V112" s="229"/>
      <c r="W112" s="229"/>
      <c r="X112" s="229"/>
      <c r="Y112" s="229"/>
      <c r="Z112" s="229"/>
      <c r="AA112" s="229"/>
      <c r="AB112" s="229"/>
      <c r="AC112" s="229"/>
      <c r="AD112" s="229"/>
      <c r="AE112" s="229"/>
      <c r="AT112" s="15" t="s">
        <v>122</v>
      </c>
      <c r="AU112" s="15" t="s">
        <v>68</v>
      </c>
    </row>
    <row r="113" spans="1:65" s="11" customFormat="1" x14ac:dyDescent="0.2">
      <c r="B113" s="137"/>
      <c r="D113" s="138" t="s">
        <v>123</v>
      </c>
      <c r="E113" s="139" t="s">
        <v>3</v>
      </c>
      <c r="F113" s="140" t="s">
        <v>280</v>
      </c>
      <c r="H113" s="139" t="s">
        <v>3</v>
      </c>
      <c r="L113" s="137"/>
      <c r="M113" s="141"/>
      <c r="N113" s="142"/>
      <c r="O113" s="142"/>
      <c r="P113" s="142"/>
      <c r="Q113" s="142"/>
      <c r="R113" s="142"/>
      <c r="S113" s="142"/>
      <c r="T113" s="143"/>
      <c r="AT113" s="139" t="s">
        <v>123</v>
      </c>
      <c r="AU113" s="139" t="s">
        <v>68</v>
      </c>
      <c r="AV113" s="11" t="s">
        <v>68</v>
      </c>
      <c r="AW113" s="11" t="s">
        <v>26</v>
      </c>
      <c r="AX113" s="11" t="s">
        <v>64</v>
      </c>
      <c r="AY113" s="139" t="s">
        <v>119</v>
      </c>
    </row>
    <row r="114" spans="1:65" s="11" customFormat="1" x14ac:dyDescent="0.2">
      <c r="B114" s="137"/>
      <c r="D114" s="138" t="s">
        <v>123</v>
      </c>
      <c r="E114" s="139" t="s">
        <v>3</v>
      </c>
      <c r="F114" s="140" t="s">
        <v>239</v>
      </c>
      <c r="H114" s="139" t="s">
        <v>3</v>
      </c>
      <c r="L114" s="137"/>
      <c r="M114" s="141"/>
      <c r="N114" s="142"/>
      <c r="O114" s="142"/>
      <c r="P114" s="142"/>
      <c r="Q114" s="142"/>
      <c r="R114" s="142"/>
      <c r="S114" s="142"/>
      <c r="T114" s="143"/>
      <c r="AT114" s="139" t="s">
        <v>123</v>
      </c>
      <c r="AU114" s="139" t="s">
        <v>68</v>
      </c>
      <c r="AV114" s="11" t="s">
        <v>68</v>
      </c>
      <c r="AW114" s="11" t="s">
        <v>26</v>
      </c>
      <c r="AX114" s="11" t="s">
        <v>64</v>
      </c>
      <c r="AY114" s="139" t="s">
        <v>119</v>
      </c>
    </row>
    <row r="115" spans="1:65" s="12" customFormat="1" x14ac:dyDescent="0.2">
      <c r="B115" s="144"/>
      <c r="D115" s="138" t="s">
        <v>123</v>
      </c>
      <c r="E115" s="145" t="s">
        <v>3</v>
      </c>
      <c r="F115" s="146" t="s">
        <v>640</v>
      </c>
      <c r="H115" s="147">
        <v>8</v>
      </c>
      <c r="L115" s="144"/>
      <c r="M115" s="148"/>
      <c r="N115" s="149"/>
      <c r="O115" s="149"/>
      <c r="P115" s="149"/>
      <c r="Q115" s="149"/>
      <c r="R115" s="149"/>
      <c r="S115" s="149"/>
      <c r="T115" s="150"/>
      <c r="AT115" s="145" t="s">
        <v>123</v>
      </c>
      <c r="AU115" s="145" t="s">
        <v>68</v>
      </c>
      <c r="AV115" s="12" t="s">
        <v>70</v>
      </c>
      <c r="AW115" s="12" t="s">
        <v>26</v>
      </c>
      <c r="AX115" s="12" t="s">
        <v>64</v>
      </c>
      <c r="AY115" s="145" t="s">
        <v>119</v>
      </c>
    </row>
    <row r="116" spans="1:65" s="2" customFormat="1" ht="16.5" customHeight="1" x14ac:dyDescent="0.2">
      <c r="A116" s="229"/>
      <c r="B116" s="120"/>
      <c r="C116" s="159"/>
      <c r="D116" s="159" t="s">
        <v>146</v>
      </c>
      <c r="E116" s="160" t="s">
        <v>188</v>
      </c>
      <c r="F116" s="161" t="s">
        <v>334</v>
      </c>
      <c r="G116" s="162" t="s">
        <v>128</v>
      </c>
      <c r="H116" s="163">
        <v>0.4</v>
      </c>
      <c r="I116" s="164"/>
      <c r="J116" s="164">
        <f>ROUND(I116*H116,2)</f>
        <v>0</v>
      </c>
      <c r="K116" s="161" t="s">
        <v>125</v>
      </c>
      <c r="L116" s="165"/>
      <c r="M116" s="166" t="s">
        <v>3</v>
      </c>
      <c r="N116" s="167" t="s">
        <v>35</v>
      </c>
      <c r="O116" s="129">
        <v>0</v>
      </c>
      <c r="P116" s="129">
        <f>O116*H116</f>
        <v>0</v>
      </c>
      <c r="Q116" s="129">
        <v>0.2</v>
      </c>
      <c r="R116" s="129">
        <f>Q116*H116</f>
        <v>8.0000000000000016E-2</v>
      </c>
      <c r="S116" s="129">
        <v>0</v>
      </c>
      <c r="T116" s="130">
        <f>S116*H116</f>
        <v>0</v>
      </c>
      <c r="U116" s="229"/>
      <c r="V116" s="229"/>
      <c r="W116" s="229"/>
      <c r="X116" s="229"/>
      <c r="Y116" s="229"/>
      <c r="Z116" s="229"/>
      <c r="AA116" s="229"/>
      <c r="AB116" s="229"/>
      <c r="AC116" s="229"/>
      <c r="AD116" s="229"/>
      <c r="AE116" s="229"/>
      <c r="AR116" s="131" t="s">
        <v>127</v>
      </c>
      <c r="AT116" s="131" t="s">
        <v>146</v>
      </c>
      <c r="AU116" s="131" t="s">
        <v>68</v>
      </c>
      <c r="AY116" s="15" t="s">
        <v>119</v>
      </c>
      <c r="BE116" s="132">
        <f>IF(N116="základní",J116,0)</f>
        <v>0</v>
      </c>
      <c r="BF116" s="132">
        <f>IF(N116="snížená",J116,0)</f>
        <v>0</v>
      </c>
      <c r="BG116" s="132">
        <f>IF(N116="zákl. přenesená",J116,0)</f>
        <v>0</v>
      </c>
      <c r="BH116" s="132">
        <f>IF(N116="sníž. přenesená",J116,0)</f>
        <v>0</v>
      </c>
      <c r="BI116" s="132">
        <f>IF(N116="nulová",J116,0)</f>
        <v>0</v>
      </c>
      <c r="BJ116" s="15" t="s">
        <v>68</v>
      </c>
      <c r="BK116" s="132">
        <f>ROUND(I116*H116,2)</f>
        <v>0</v>
      </c>
      <c r="BL116" s="15" t="s">
        <v>121</v>
      </c>
      <c r="BM116" s="131" t="s">
        <v>240</v>
      </c>
    </row>
    <row r="117" spans="1:65" s="2" customFormat="1" ht="19.5" x14ac:dyDescent="0.2">
      <c r="A117" s="229"/>
      <c r="B117" s="28"/>
      <c r="C117" s="229"/>
      <c r="D117" s="138" t="s">
        <v>129</v>
      </c>
      <c r="E117" s="229"/>
      <c r="F117" s="158" t="s">
        <v>190</v>
      </c>
      <c r="G117" s="229"/>
      <c r="H117" s="229"/>
      <c r="I117" s="229"/>
      <c r="J117" s="229"/>
      <c r="K117" s="229"/>
      <c r="L117" s="28"/>
      <c r="M117" s="135"/>
      <c r="N117" s="136"/>
      <c r="O117" s="48"/>
      <c r="P117" s="48"/>
      <c r="Q117" s="48"/>
      <c r="R117" s="48"/>
      <c r="S117" s="48"/>
      <c r="T117" s="49"/>
      <c r="U117" s="229"/>
      <c r="V117" s="229"/>
      <c r="W117" s="229"/>
      <c r="X117" s="229"/>
      <c r="Y117" s="229"/>
      <c r="Z117" s="229"/>
      <c r="AA117" s="229"/>
      <c r="AB117" s="229"/>
      <c r="AC117" s="229"/>
      <c r="AD117" s="229"/>
      <c r="AE117" s="229"/>
      <c r="AT117" s="15" t="s">
        <v>129</v>
      </c>
      <c r="AU117" s="15" t="s">
        <v>68</v>
      </c>
    </row>
    <row r="118" spans="1:65" s="12" customFormat="1" x14ac:dyDescent="0.2">
      <c r="B118" s="144"/>
      <c r="D118" s="138" t="s">
        <v>123</v>
      </c>
      <c r="F118" s="146" t="s">
        <v>641</v>
      </c>
      <c r="H118" s="147">
        <v>0.4</v>
      </c>
      <c r="L118" s="144"/>
      <c r="M118" s="148"/>
      <c r="N118" s="149"/>
      <c r="O118" s="149"/>
      <c r="P118" s="149"/>
      <c r="Q118" s="149"/>
      <c r="R118" s="149"/>
      <c r="S118" s="149"/>
      <c r="T118" s="150"/>
      <c r="AT118" s="145" t="s">
        <v>123</v>
      </c>
      <c r="AU118" s="145" t="s">
        <v>68</v>
      </c>
      <c r="AV118" s="12" t="s">
        <v>70</v>
      </c>
      <c r="AW118" s="12" t="s">
        <v>4</v>
      </c>
      <c r="AX118" s="12" t="s">
        <v>68</v>
      </c>
      <c r="AY118" s="145" t="s">
        <v>119</v>
      </c>
    </row>
    <row r="119" spans="1:65" s="2" customFormat="1" ht="16.5" customHeight="1" x14ac:dyDescent="0.2">
      <c r="A119" s="27"/>
      <c r="B119" s="120"/>
      <c r="C119" s="121"/>
      <c r="D119" s="121" t="s">
        <v>120</v>
      </c>
      <c r="E119" s="122" t="s">
        <v>134</v>
      </c>
      <c r="F119" s="123" t="s">
        <v>135</v>
      </c>
      <c r="G119" s="124" t="s">
        <v>128</v>
      </c>
      <c r="H119" s="125">
        <f>H131</f>
        <v>11.52</v>
      </c>
      <c r="I119" s="126"/>
      <c r="J119" s="126">
        <f>ROUND(I119*H119,2)</f>
        <v>0</v>
      </c>
      <c r="K119" s="198" t="s">
        <v>459</v>
      </c>
      <c r="L119" s="28"/>
      <c r="M119" s="127" t="s">
        <v>3</v>
      </c>
      <c r="N119" s="128" t="s">
        <v>35</v>
      </c>
      <c r="O119" s="129">
        <v>1.196</v>
      </c>
      <c r="P119" s="129">
        <f>O119*H119</f>
        <v>13.777919999999998</v>
      </c>
      <c r="Q119" s="129">
        <v>0</v>
      </c>
      <c r="R119" s="129">
        <f>Q119*H119</f>
        <v>0</v>
      </c>
      <c r="S119" s="129">
        <v>0</v>
      </c>
      <c r="T119" s="130">
        <f>S119*H119</f>
        <v>0</v>
      </c>
      <c r="U119" s="27"/>
      <c r="V119" s="27"/>
      <c r="W119" s="27"/>
      <c r="X119" s="27"/>
      <c r="Y119" s="27"/>
      <c r="Z119" s="27"/>
      <c r="AA119" s="27"/>
      <c r="AB119" s="27"/>
      <c r="AC119" s="27"/>
      <c r="AD119" s="27"/>
      <c r="AE119" s="27"/>
      <c r="AR119" s="131" t="s">
        <v>121</v>
      </c>
      <c r="AT119" s="131" t="s">
        <v>120</v>
      </c>
      <c r="AU119" s="131" t="s">
        <v>68</v>
      </c>
      <c r="AY119" s="15" t="s">
        <v>119</v>
      </c>
      <c r="BE119" s="132">
        <f>IF(N119="základní",J119,0)</f>
        <v>0</v>
      </c>
      <c r="BF119" s="132">
        <f>IF(N119="snížená",J119,0)</f>
        <v>0</v>
      </c>
      <c r="BG119" s="132">
        <f>IF(N119="zákl. přenesená",J119,0)</f>
        <v>0</v>
      </c>
      <c r="BH119" s="132">
        <f>IF(N119="sníž. přenesená",J119,0)</f>
        <v>0</v>
      </c>
      <c r="BI119" s="132">
        <f>IF(N119="nulová",J119,0)</f>
        <v>0</v>
      </c>
      <c r="BJ119" s="15" t="s">
        <v>68</v>
      </c>
      <c r="BK119" s="132">
        <f>ROUND(I119*H119,2)</f>
        <v>0</v>
      </c>
      <c r="BL119" s="15" t="s">
        <v>121</v>
      </c>
      <c r="BM119" s="131" t="s">
        <v>223</v>
      </c>
    </row>
    <row r="120" spans="1:65" s="2" customFormat="1" x14ac:dyDescent="0.2">
      <c r="A120" s="27"/>
      <c r="B120" s="28"/>
      <c r="C120" s="27"/>
      <c r="D120" s="133" t="s">
        <v>122</v>
      </c>
      <c r="E120" s="27"/>
      <c r="F120" s="134" t="s">
        <v>136</v>
      </c>
      <c r="G120" s="27"/>
      <c r="H120" s="27"/>
      <c r="I120" s="27"/>
      <c r="J120" s="27"/>
      <c r="K120" s="27"/>
      <c r="L120" s="28"/>
      <c r="M120" s="135"/>
      <c r="N120" s="136"/>
      <c r="O120" s="48"/>
      <c r="P120" s="48"/>
      <c r="Q120" s="48"/>
      <c r="R120" s="48"/>
      <c r="S120" s="48"/>
      <c r="T120" s="49"/>
      <c r="U120" s="27"/>
      <c r="V120" s="27"/>
      <c r="W120" s="27"/>
      <c r="X120" s="27"/>
      <c r="Y120" s="27"/>
      <c r="Z120" s="27"/>
      <c r="AA120" s="27"/>
      <c r="AB120" s="27"/>
      <c r="AC120" s="27"/>
      <c r="AD120" s="27"/>
      <c r="AE120" s="27"/>
      <c r="AT120" s="15" t="s">
        <v>122</v>
      </c>
      <c r="AU120" s="15" t="s">
        <v>68</v>
      </c>
    </row>
    <row r="121" spans="1:65" s="2" customFormat="1" ht="19.5" x14ac:dyDescent="0.2">
      <c r="A121" s="27"/>
      <c r="B121" s="28"/>
      <c r="C121" s="27"/>
      <c r="D121" s="138" t="s">
        <v>129</v>
      </c>
      <c r="E121" s="27"/>
      <c r="F121" s="158" t="s">
        <v>137</v>
      </c>
      <c r="G121" s="27"/>
      <c r="H121" s="27"/>
      <c r="I121" s="27"/>
      <c r="J121" s="27"/>
      <c r="K121" s="27"/>
      <c r="L121" s="28"/>
      <c r="M121" s="135"/>
      <c r="N121" s="136"/>
      <c r="O121" s="48"/>
      <c r="P121" s="48"/>
      <c r="Q121" s="48"/>
      <c r="R121" s="48"/>
      <c r="S121" s="48"/>
      <c r="T121" s="49"/>
      <c r="U121" s="27"/>
      <c r="V121" s="27"/>
      <c r="W121" s="27"/>
      <c r="X121" s="27"/>
      <c r="Y121" s="27"/>
      <c r="Z121" s="27"/>
      <c r="AA121" s="27"/>
      <c r="AB121" s="27"/>
      <c r="AC121" s="27"/>
      <c r="AD121" s="27"/>
      <c r="AE121" s="27"/>
      <c r="AT121" s="15" t="s">
        <v>129</v>
      </c>
      <c r="AU121" s="15" t="s">
        <v>68</v>
      </c>
    </row>
    <row r="122" spans="1:65" s="11" customFormat="1" x14ac:dyDescent="0.2">
      <c r="B122" s="137"/>
      <c r="D122" s="138" t="s">
        <v>123</v>
      </c>
      <c r="E122" s="139" t="s">
        <v>3</v>
      </c>
      <c r="F122" s="140" t="s">
        <v>277</v>
      </c>
      <c r="H122" s="139" t="s">
        <v>3</v>
      </c>
      <c r="L122" s="137"/>
      <c r="M122" s="141"/>
      <c r="N122" s="142"/>
      <c r="O122" s="142"/>
      <c r="P122" s="142"/>
      <c r="Q122" s="142"/>
      <c r="R122" s="142"/>
      <c r="S122" s="142"/>
      <c r="T122" s="143"/>
      <c r="AT122" s="139" t="s">
        <v>123</v>
      </c>
      <c r="AU122" s="139" t="s">
        <v>68</v>
      </c>
      <c r="AV122" s="11" t="s">
        <v>68</v>
      </c>
      <c r="AW122" s="11" t="s">
        <v>26</v>
      </c>
      <c r="AX122" s="11" t="s">
        <v>64</v>
      </c>
      <c r="AY122" s="139" t="s">
        <v>119</v>
      </c>
    </row>
    <row r="123" spans="1:65" s="11" customFormat="1" x14ac:dyDescent="0.2">
      <c r="B123" s="137"/>
      <c r="D123" s="138" t="s">
        <v>123</v>
      </c>
      <c r="E123" s="139" t="s">
        <v>3</v>
      </c>
      <c r="F123" s="140" t="s">
        <v>224</v>
      </c>
      <c r="H123" s="139" t="s">
        <v>3</v>
      </c>
      <c r="L123" s="137"/>
      <c r="M123" s="141"/>
      <c r="N123" s="142"/>
      <c r="O123" s="142"/>
      <c r="P123" s="142"/>
      <c r="Q123" s="142"/>
      <c r="R123" s="142"/>
      <c r="S123" s="142"/>
      <c r="T123" s="143"/>
      <c r="AT123" s="139" t="s">
        <v>123</v>
      </c>
      <c r="AU123" s="139" t="s">
        <v>68</v>
      </c>
      <c r="AV123" s="11" t="s">
        <v>68</v>
      </c>
      <c r="AW123" s="11" t="s">
        <v>26</v>
      </c>
      <c r="AX123" s="11" t="s">
        <v>64</v>
      </c>
      <c r="AY123" s="139" t="s">
        <v>119</v>
      </c>
    </row>
    <row r="124" spans="1:65" s="12" customFormat="1" x14ac:dyDescent="0.2">
      <c r="B124" s="144"/>
      <c r="D124" s="138" t="s">
        <v>123</v>
      </c>
      <c r="E124" s="145" t="s">
        <v>3</v>
      </c>
      <c r="F124" s="146" t="s">
        <v>642</v>
      </c>
      <c r="H124" s="147">
        <v>3.2</v>
      </c>
      <c r="L124" s="144"/>
      <c r="M124" s="148"/>
      <c r="N124" s="149"/>
      <c r="O124" s="149"/>
      <c r="P124" s="149"/>
      <c r="Q124" s="149"/>
      <c r="R124" s="149"/>
      <c r="S124" s="149"/>
      <c r="T124" s="150"/>
      <c r="AT124" s="145" t="s">
        <v>123</v>
      </c>
      <c r="AU124" s="145" t="s">
        <v>68</v>
      </c>
      <c r="AV124" s="12" t="s">
        <v>70</v>
      </c>
      <c r="AW124" s="12" t="s">
        <v>26</v>
      </c>
      <c r="AX124" s="12" t="s">
        <v>64</v>
      </c>
      <c r="AY124" s="145" t="s">
        <v>119</v>
      </c>
    </row>
    <row r="125" spans="1:65" s="11" customFormat="1" x14ac:dyDescent="0.2">
      <c r="B125" s="137"/>
      <c r="D125" s="138" t="s">
        <v>123</v>
      </c>
      <c r="E125" s="139" t="s">
        <v>3</v>
      </c>
      <c r="F125" s="140" t="s">
        <v>225</v>
      </c>
      <c r="H125" s="139" t="s">
        <v>3</v>
      </c>
      <c r="L125" s="137"/>
      <c r="M125" s="141"/>
      <c r="N125" s="142"/>
      <c r="O125" s="142"/>
      <c r="P125" s="142"/>
      <c r="Q125" s="142"/>
      <c r="R125" s="142"/>
      <c r="S125" s="142"/>
      <c r="T125" s="143"/>
      <c r="AT125" s="139" t="s">
        <v>123</v>
      </c>
      <c r="AU125" s="139" t="s">
        <v>68</v>
      </c>
      <c r="AV125" s="11" t="s">
        <v>68</v>
      </c>
      <c r="AW125" s="11" t="s">
        <v>26</v>
      </c>
      <c r="AX125" s="11" t="s">
        <v>64</v>
      </c>
      <c r="AY125" s="139" t="s">
        <v>119</v>
      </c>
    </row>
    <row r="126" spans="1:65" s="12" customFormat="1" x14ac:dyDescent="0.2">
      <c r="B126" s="144"/>
      <c r="D126" s="138" t="s">
        <v>123</v>
      </c>
      <c r="E126" s="145" t="s">
        <v>3</v>
      </c>
      <c r="F126" s="146" t="s">
        <v>643</v>
      </c>
      <c r="H126" s="147">
        <v>2.56</v>
      </c>
      <c r="L126" s="144"/>
      <c r="M126" s="148"/>
      <c r="N126" s="149"/>
      <c r="O126" s="149"/>
      <c r="P126" s="149"/>
      <c r="Q126" s="149"/>
      <c r="R126" s="149"/>
      <c r="S126" s="149"/>
      <c r="T126" s="150"/>
      <c r="AT126" s="145" t="s">
        <v>123</v>
      </c>
      <c r="AU126" s="145" t="s">
        <v>68</v>
      </c>
      <c r="AV126" s="12" t="s">
        <v>70</v>
      </c>
      <c r="AW126" s="12" t="s">
        <v>26</v>
      </c>
      <c r="AX126" s="12" t="s">
        <v>64</v>
      </c>
      <c r="AY126" s="145" t="s">
        <v>119</v>
      </c>
    </row>
    <row r="127" spans="1:65" s="11" customFormat="1" x14ac:dyDescent="0.2">
      <c r="B127" s="137"/>
      <c r="D127" s="138" t="s">
        <v>123</v>
      </c>
      <c r="E127" s="139" t="s">
        <v>3</v>
      </c>
      <c r="F127" s="140" t="s">
        <v>226</v>
      </c>
      <c r="H127" s="139" t="s">
        <v>3</v>
      </c>
      <c r="L127" s="137"/>
      <c r="M127" s="141"/>
      <c r="N127" s="142"/>
      <c r="O127" s="142"/>
      <c r="P127" s="142"/>
      <c r="Q127" s="142"/>
      <c r="R127" s="142"/>
      <c r="S127" s="142"/>
      <c r="T127" s="143"/>
      <c r="AT127" s="139" t="s">
        <v>123</v>
      </c>
      <c r="AU127" s="139" t="s">
        <v>68</v>
      </c>
      <c r="AV127" s="11" t="s">
        <v>68</v>
      </c>
      <c r="AW127" s="11" t="s">
        <v>26</v>
      </c>
      <c r="AX127" s="11" t="s">
        <v>64</v>
      </c>
      <c r="AY127" s="139" t="s">
        <v>119</v>
      </c>
    </row>
    <row r="128" spans="1:65" s="12" customFormat="1" x14ac:dyDescent="0.2">
      <c r="B128" s="144"/>
      <c r="D128" s="138" t="s">
        <v>123</v>
      </c>
      <c r="E128" s="145" t="s">
        <v>3</v>
      </c>
      <c r="F128" s="146" t="s">
        <v>644</v>
      </c>
      <c r="H128" s="147">
        <v>1.92</v>
      </c>
      <c r="L128" s="144"/>
      <c r="M128" s="148"/>
      <c r="N128" s="149"/>
      <c r="O128" s="149"/>
      <c r="P128" s="149"/>
      <c r="Q128" s="149"/>
      <c r="R128" s="149"/>
      <c r="S128" s="149"/>
      <c r="T128" s="150"/>
      <c r="AT128" s="145" t="s">
        <v>123</v>
      </c>
      <c r="AU128" s="145" t="s">
        <v>68</v>
      </c>
      <c r="AV128" s="12" t="s">
        <v>70</v>
      </c>
      <c r="AW128" s="12" t="s">
        <v>26</v>
      </c>
      <c r="AX128" s="12" t="s">
        <v>64</v>
      </c>
      <c r="AY128" s="145" t="s">
        <v>119</v>
      </c>
    </row>
    <row r="129" spans="1:65" s="12" customFormat="1" x14ac:dyDescent="0.2">
      <c r="B129" s="144"/>
      <c r="D129" s="138" t="s">
        <v>123</v>
      </c>
      <c r="E129" s="145" t="s">
        <v>3</v>
      </c>
      <c r="F129" s="146" t="s">
        <v>332</v>
      </c>
      <c r="H129" s="147">
        <v>1.92</v>
      </c>
      <c r="L129" s="144"/>
      <c r="M129" s="148"/>
      <c r="N129" s="149"/>
      <c r="O129" s="149"/>
      <c r="P129" s="149"/>
      <c r="Q129" s="149"/>
      <c r="R129" s="149"/>
      <c r="S129" s="149"/>
      <c r="T129" s="150"/>
      <c r="AT129" s="145" t="s">
        <v>123</v>
      </c>
      <c r="AU129" s="145" t="s">
        <v>68</v>
      </c>
      <c r="AV129" s="12" t="s">
        <v>70</v>
      </c>
      <c r="AW129" s="12" t="s">
        <v>26</v>
      </c>
      <c r="AX129" s="12" t="s">
        <v>64</v>
      </c>
      <c r="AY129" s="145" t="s">
        <v>119</v>
      </c>
    </row>
    <row r="130" spans="1:65" s="12" customFormat="1" x14ac:dyDescent="0.2">
      <c r="B130" s="144"/>
      <c r="D130" s="138" t="s">
        <v>123</v>
      </c>
      <c r="E130" s="145" t="s">
        <v>3</v>
      </c>
      <c r="F130" s="146" t="s">
        <v>332</v>
      </c>
      <c r="H130" s="147">
        <v>1.92</v>
      </c>
      <c r="L130" s="144"/>
      <c r="M130" s="148"/>
      <c r="N130" s="149"/>
      <c r="O130" s="149"/>
      <c r="P130" s="149"/>
      <c r="Q130" s="149"/>
      <c r="R130" s="149"/>
      <c r="S130" s="149"/>
      <c r="T130" s="150"/>
      <c r="AT130" s="145" t="s">
        <v>123</v>
      </c>
      <c r="AU130" s="145" t="s">
        <v>68</v>
      </c>
      <c r="AV130" s="12" t="s">
        <v>70</v>
      </c>
      <c r="AW130" s="12" t="s">
        <v>26</v>
      </c>
      <c r="AX130" s="12" t="s">
        <v>64</v>
      </c>
      <c r="AY130" s="145" t="s">
        <v>119</v>
      </c>
    </row>
    <row r="131" spans="1:65" s="13" customFormat="1" x14ac:dyDescent="0.2">
      <c r="B131" s="151"/>
      <c r="D131" s="138" t="s">
        <v>123</v>
      </c>
      <c r="E131" s="152" t="s">
        <v>3</v>
      </c>
      <c r="F131" s="153" t="s">
        <v>124</v>
      </c>
      <c r="H131" s="154">
        <f>SUM(H123:H130)</f>
        <v>11.52</v>
      </c>
      <c r="L131" s="151"/>
      <c r="M131" s="155"/>
      <c r="N131" s="156"/>
      <c r="O131" s="156"/>
      <c r="P131" s="156"/>
      <c r="Q131" s="156"/>
      <c r="R131" s="156"/>
      <c r="S131" s="156"/>
      <c r="T131" s="157"/>
      <c r="AT131" s="152" t="s">
        <v>123</v>
      </c>
      <c r="AU131" s="152" t="s">
        <v>68</v>
      </c>
      <c r="AV131" s="13" t="s">
        <v>121</v>
      </c>
      <c r="AW131" s="13" t="s">
        <v>26</v>
      </c>
      <c r="AX131" s="13" t="s">
        <v>68</v>
      </c>
      <c r="AY131" s="152" t="s">
        <v>119</v>
      </c>
    </row>
    <row r="132" spans="1:65" s="2" customFormat="1" ht="16.5" customHeight="1" x14ac:dyDescent="0.2">
      <c r="A132" s="27"/>
      <c r="B132" s="120"/>
      <c r="C132" s="121"/>
      <c r="D132" s="121" t="s">
        <v>120</v>
      </c>
      <c r="E132" s="122" t="s">
        <v>138</v>
      </c>
      <c r="F132" s="123" t="s">
        <v>139</v>
      </c>
      <c r="G132" s="124" t="s">
        <v>128</v>
      </c>
      <c r="H132" s="125">
        <v>11.52</v>
      </c>
      <c r="I132" s="126"/>
      <c r="J132" s="126">
        <f>ROUND(I132*H132,2)</f>
        <v>0</v>
      </c>
      <c r="K132" s="198" t="s">
        <v>459</v>
      </c>
      <c r="L132" s="28"/>
      <c r="M132" s="127" t="s">
        <v>3</v>
      </c>
      <c r="N132" s="128" t="s">
        <v>35</v>
      </c>
      <c r="O132" s="129">
        <v>0.45200000000000001</v>
      </c>
      <c r="P132" s="129">
        <f>O132*H132</f>
        <v>5.2070400000000001</v>
      </c>
      <c r="Q132" s="129">
        <v>0</v>
      </c>
      <c r="R132" s="129">
        <f>Q132*H132</f>
        <v>0</v>
      </c>
      <c r="S132" s="129">
        <v>0</v>
      </c>
      <c r="T132" s="130">
        <f>S132*H132</f>
        <v>0</v>
      </c>
      <c r="U132" s="27"/>
      <c r="V132" s="27"/>
      <c r="W132" s="27"/>
      <c r="X132" s="27"/>
      <c r="Y132" s="27"/>
      <c r="Z132" s="27"/>
      <c r="AA132" s="27"/>
      <c r="AB132" s="27"/>
      <c r="AC132" s="27"/>
      <c r="AD132" s="27"/>
      <c r="AE132" s="27"/>
      <c r="AR132" s="131" t="s">
        <v>121</v>
      </c>
      <c r="AT132" s="131" t="s">
        <v>120</v>
      </c>
      <c r="AU132" s="131" t="s">
        <v>68</v>
      </c>
      <c r="AY132" s="15" t="s">
        <v>119</v>
      </c>
      <c r="BE132" s="132">
        <f>IF(N132="základní",J132,0)</f>
        <v>0</v>
      </c>
      <c r="BF132" s="132">
        <f>IF(N132="snížená",J132,0)</f>
        <v>0</v>
      </c>
      <c r="BG132" s="132">
        <f>IF(N132="zákl. přenesená",J132,0)</f>
        <v>0</v>
      </c>
      <c r="BH132" s="132">
        <f>IF(N132="sníž. přenesená",J132,0)</f>
        <v>0</v>
      </c>
      <c r="BI132" s="132">
        <f>IF(N132="nulová",J132,0)</f>
        <v>0</v>
      </c>
      <c r="BJ132" s="15" t="s">
        <v>68</v>
      </c>
      <c r="BK132" s="132">
        <f>ROUND(I132*H132,2)</f>
        <v>0</v>
      </c>
      <c r="BL132" s="15" t="s">
        <v>121</v>
      </c>
      <c r="BM132" s="131" t="s">
        <v>227</v>
      </c>
    </row>
    <row r="133" spans="1:65" s="2" customFormat="1" x14ac:dyDescent="0.2">
      <c r="A133" s="27"/>
      <c r="B133" s="28"/>
      <c r="C133" s="27"/>
      <c r="D133" s="133" t="s">
        <v>122</v>
      </c>
      <c r="E133" s="27"/>
      <c r="F133" s="134" t="s">
        <v>140</v>
      </c>
      <c r="G133" s="27"/>
      <c r="H133" s="27"/>
      <c r="I133" s="27"/>
      <c r="J133" s="27"/>
      <c r="K133" s="27"/>
      <c r="L133" s="28"/>
      <c r="M133" s="135"/>
      <c r="N133" s="136"/>
      <c r="O133" s="48"/>
      <c r="P133" s="48"/>
      <c r="Q133" s="48"/>
      <c r="R133" s="48"/>
      <c r="S133" s="48"/>
      <c r="T133" s="49"/>
      <c r="U133" s="27"/>
      <c r="V133" s="27"/>
      <c r="W133" s="27"/>
      <c r="X133" s="27"/>
      <c r="Y133" s="27"/>
      <c r="Z133" s="27"/>
      <c r="AA133" s="27"/>
      <c r="AB133" s="27"/>
      <c r="AC133" s="27"/>
      <c r="AD133" s="27"/>
      <c r="AE133" s="27"/>
      <c r="AT133" s="15" t="s">
        <v>122</v>
      </c>
      <c r="AU133" s="15" t="s">
        <v>68</v>
      </c>
    </row>
    <row r="134" spans="1:65" s="2" customFormat="1" ht="16.5" customHeight="1" x14ac:dyDescent="0.2">
      <c r="A134" s="27"/>
      <c r="B134" s="120"/>
      <c r="C134" s="121"/>
      <c r="D134" s="121" t="s">
        <v>120</v>
      </c>
      <c r="E134" s="122" t="s">
        <v>141</v>
      </c>
      <c r="F134" s="123" t="s">
        <v>142</v>
      </c>
      <c r="G134" s="124" t="s">
        <v>128</v>
      </c>
      <c r="H134" s="125">
        <v>218.88</v>
      </c>
      <c r="I134" s="126"/>
      <c r="J134" s="126">
        <f>ROUND(I134*H134,2)</f>
        <v>0</v>
      </c>
      <c r="K134" s="198" t="s">
        <v>459</v>
      </c>
      <c r="L134" s="28"/>
      <c r="M134" s="127" t="s">
        <v>3</v>
      </c>
      <c r="N134" s="128" t="s">
        <v>35</v>
      </c>
      <c r="O134" s="129">
        <v>2.8000000000000001E-2</v>
      </c>
      <c r="P134" s="129">
        <f>O134*H134</f>
        <v>6.1286399999999999</v>
      </c>
      <c r="Q134" s="129">
        <v>0</v>
      </c>
      <c r="R134" s="129">
        <f>Q134*H134</f>
        <v>0</v>
      </c>
      <c r="S134" s="129">
        <v>0</v>
      </c>
      <c r="T134" s="130">
        <f>S134*H134</f>
        <v>0</v>
      </c>
      <c r="U134" s="27"/>
      <c r="V134" s="27"/>
      <c r="W134" s="27"/>
      <c r="X134" s="27"/>
      <c r="Y134" s="27"/>
      <c r="Z134" s="27"/>
      <c r="AA134" s="27"/>
      <c r="AB134" s="27"/>
      <c r="AC134" s="27"/>
      <c r="AD134" s="27"/>
      <c r="AE134" s="27"/>
      <c r="AR134" s="131" t="s">
        <v>121</v>
      </c>
      <c r="AT134" s="131" t="s">
        <v>120</v>
      </c>
      <c r="AU134" s="131" t="s">
        <v>68</v>
      </c>
      <c r="AY134" s="15" t="s">
        <v>119</v>
      </c>
      <c r="BE134" s="132">
        <f>IF(N134="základní",J134,0)</f>
        <v>0</v>
      </c>
      <c r="BF134" s="132">
        <f>IF(N134="snížená",J134,0)</f>
        <v>0</v>
      </c>
      <c r="BG134" s="132">
        <f>IF(N134="zákl. přenesená",J134,0)</f>
        <v>0</v>
      </c>
      <c r="BH134" s="132">
        <f>IF(N134="sníž. přenesená",J134,0)</f>
        <v>0</v>
      </c>
      <c r="BI134" s="132">
        <f>IF(N134="nulová",J134,0)</f>
        <v>0</v>
      </c>
      <c r="BJ134" s="15" t="s">
        <v>68</v>
      </c>
      <c r="BK134" s="132">
        <f>ROUND(I134*H134,2)</f>
        <v>0</v>
      </c>
      <c r="BL134" s="15" t="s">
        <v>121</v>
      </c>
      <c r="BM134" s="131" t="s">
        <v>228</v>
      </c>
    </row>
    <row r="135" spans="1:65" s="2" customFormat="1" x14ac:dyDescent="0.2">
      <c r="A135" s="27"/>
      <c r="B135" s="28"/>
      <c r="C135" s="27"/>
      <c r="D135" s="133" t="s">
        <v>122</v>
      </c>
      <c r="E135" s="27"/>
      <c r="F135" s="134" t="s">
        <v>143</v>
      </c>
      <c r="G135" s="27"/>
      <c r="H135" s="27"/>
      <c r="I135" s="27"/>
      <c r="J135" s="27"/>
      <c r="K135" s="27"/>
      <c r="L135" s="28"/>
      <c r="M135" s="135"/>
      <c r="N135" s="136"/>
      <c r="O135" s="48"/>
      <c r="P135" s="48"/>
      <c r="Q135" s="48"/>
      <c r="R135" s="48"/>
      <c r="S135" s="48"/>
      <c r="T135" s="49"/>
      <c r="U135" s="27"/>
      <c r="V135" s="27"/>
      <c r="W135" s="27"/>
      <c r="X135" s="27"/>
      <c r="Y135" s="27"/>
      <c r="Z135" s="27"/>
      <c r="AA135" s="27"/>
      <c r="AB135" s="27"/>
      <c r="AC135" s="27"/>
      <c r="AD135" s="27"/>
      <c r="AE135" s="27"/>
      <c r="AT135" s="15" t="s">
        <v>122</v>
      </c>
      <c r="AU135" s="15" t="s">
        <v>68</v>
      </c>
    </row>
    <row r="136" spans="1:65" s="12" customFormat="1" x14ac:dyDescent="0.2">
      <c r="B136" s="144"/>
      <c r="D136" s="138" t="s">
        <v>123</v>
      </c>
      <c r="F136" s="146" t="s">
        <v>645</v>
      </c>
      <c r="H136" s="147">
        <v>218.88</v>
      </c>
      <c r="L136" s="144"/>
      <c r="M136" s="148"/>
      <c r="N136" s="149"/>
      <c r="O136" s="149"/>
      <c r="P136" s="149"/>
      <c r="Q136" s="149"/>
      <c r="R136" s="149"/>
      <c r="S136" s="149"/>
      <c r="T136" s="150"/>
      <c r="AT136" s="145" t="s">
        <v>123</v>
      </c>
      <c r="AU136" s="145" t="s">
        <v>68</v>
      </c>
      <c r="AV136" s="12" t="s">
        <v>70</v>
      </c>
      <c r="AW136" s="12" t="s">
        <v>4</v>
      </c>
      <c r="AX136" s="12" t="s">
        <v>68</v>
      </c>
      <c r="AY136" s="145" t="s">
        <v>119</v>
      </c>
    </row>
    <row r="137" spans="1:65" s="2" customFormat="1" ht="24.2" customHeight="1" x14ac:dyDescent="0.2">
      <c r="A137" s="27"/>
      <c r="B137" s="120"/>
      <c r="C137" s="121"/>
      <c r="D137" s="121" t="s">
        <v>120</v>
      </c>
      <c r="E137" s="122" t="s">
        <v>130</v>
      </c>
      <c r="F137" s="123" t="s">
        <v>131</v>
      </c>
      <c r="G137" s="124" t="s">
        <v>132</v>
      </c>
      <c r="H137" s="125">
        <v>5</v>
      </c>
      <c r="I137" s="126"/>
      <c r="J137" s="126">
        <f>ROUND(I137*H137,2)</f>
        <v>0</v>
      </c>
      <c r="K137" s="198" t="s">
        <v>459</v>
      </c>
      <c r="L137" s="28"/>
      <c r="M137" s="127" t="s">
        <v>3</v>
      </c>
      <c r="N137" s="128" t="s">
        <v>35</v>
      </c>
      <c r="O137" s="129">
        <v>0</v>
      </c>
      <c r="P137" s="129">
        <f>O137*H137</f>
        <v>0</v>
      </c>
      <c r="Q137" s="129">
        <v>0</v>
      </c>
      <c r="R137" s="129">
        <f>Q137*H137</f>
        <v>0</v>
      </c>
      <c r="S137" s="129">
        <v>0</v>
      </c>
      <c r="T137" s="130">
        <f>S137*H137</f>
        <v>0</v>
      </c>
      <c r="U137" s="27"/>
      <c r="V137" s="27"/>
      <c r="W137" s="27"/>
      <c r="X137" s="27"/>
      <c r="Y137" s="27"/>
      <c r="Z137" s="27"/>
      <c r="AA137" s="27"/>
      <c r="AB137" s="27"/>
      <c r="AC137" s="27"/>
      <c r="AD137" s="27"/>
      <c r="AE137" s="27"/>
      <c r="AR137" s="131" t="s">
        <v>121</v>
      </c>
      <c r="AT137" s="131" t="s">
        <v>120</v>
      </c>
      <c r="AU137" s="131" t="s">
        <v>68</v>
      </c>
      <c r="AY137" s="15" t="s">
        <v>119</v>
      </c>
      <c r="BE137" s="132">
        <f>IF(N137="základní",J137,0)</f>
        <v>0</v>
      </c>
      <c r="BF137" s="132">
        <f>IF(N137="snížená",J137,0)</f>
        <v>0</v>
      </c>
      <c r="BG137" s="132">
        <f>IF(N137="zákl. přenesená",J137,0)</f>
        <v>0</v>
      </c>
      <c r="BH137" s="132">
        <f>IF(N137="sníž. přenesená",J137,0)</f>
        <v>0</v>
      </c>
      <c r="BI137" s="132">
        <f>IF(N137="nulová",J137,0)</f>
        <v>0</v>
      </c>
      <c r="BJ137" s="15" t="s">
        <v>68</v>
      </c>
      <c r="BK137" s="132">
        <f>ROUND(I137*H137,2)</f>
        <v>0</v>
      </c>
      <c r="BL137" s="15" t="s">
        <v>121</v>
      </c>
      <c r="BM137" s="131" t="s">
        <v>229</v>
      </c>
    </row>
    <row r="138" spans="1:65" s="2" customFormat="1" x14ac:dyDescent="0.2">
      <c r="A138" s="27"/>
      <c r="B138" s="28"/>
      <c r="C138" s="27"/>
      <c r="D138" s="133" t="s">
        <v>122</v>
      </c>
      <c r="E138" s="27"/>
      <c r="F138" s="134" t="s">
        <v>133</v>
      </c>
      <c r="G138" s="27"/>
      <c r="H138" s="27"/>
      <c r="I138" s="27"/>
      <c r="J138" s="27"/>
      <c r="K138" s="27"/>
      <c r="L138" s="28"/>
      <c r="M138" s="135"/>
      <c r="N138" s="136"/>
      <c r="O138" s="48"/>
      <c r="P138" s="48"/>
      <c r="Q138" s="48"/>
      <c r="R138" s="48"/>
      <c r="S138" s="48"/>
      <c r="T138" s="49"/>
      <c r="U138" s="27"/>
      <c r="V138" s="27"/>
      <c r="W138" s="27"/>
      <c r="X138" s="27"/>
      <c r="Y138" s="27"/>
      <c r="Z138" s="27"/>
      <c r="AA138" s="27"/>
      <c r="AB138" s="27"/>
      <c r="AC138" s="27"/>
      <c r="AD138" s="27"/>
      <c r="AE138" s="27"/>
      <c r="AT138" s="15" t="s">
        <v>122</v>
      </c>
      <c r="AU138" s="15" t="s">
        <v>68</v>
      </c>
    </row>
    <row r="139" spans="1:65" s="2" customFormat="1" ht="19.5" x14ac:dyDescent="0.2">
      <c r="A139" s="27"/>
      <c r="B139" s="28"/>
      <c r="C139" s="27"/>
      <c r="D139" s="138" t="s">
        <v>129</v>
      </c>
      <c r="E139" s="27"/>
      <c r="F139" s="158" t="s">
        <v>144</v>
      </c>
      <c r="G139" s="27"/>
      <c r="H139" s="27"/>
      <c r="I139" s="27"/>
      <c r="J139" s="27"/>
      <c r="K139" s="27"/>
      <c r="L139" s="28"/>
      <c r="M139" s="135"/>
      <c r="N139" s="136"/>
      <c r="O139" s="48"/>
      <c r="P139" s="48"/>
      <c r="Q139" s="48"/>
      <c r="R139" s="48"/>
      <c r="S139" s="48"/>
      <c r="T139" s="49"/>
      <c r="U139" s="27"/>
      <c r="V139" s="27"/>
      <c r="W139" s="27"/>
      <c r="X139" s="27"/>
      <c r="Y139" s="27"/>
      <c r="Z139" s="27"/>
      <c r="AA139" s="27"/>
      <c r="AB139" s="27"/>
      <c r="AC139" s="27"/>
      <c r="AD139" s="27"/>
      <c r="AE139" s="27"/>
      <c r="AT139" s="15" t="s">
        <v>129</v>
      </c>
      <c r="AU139" s="15" t="s">
        <v>68</v>
      </c>
    </row>
    <row r="140" spans="1:65" s="2" customFormat="1" ht="24.2" customHeight="1" x14ac:dyDescent="0.2">
      <c r="A140" s="27"/>
      <c r="B140" s="120"/>
      <c r="C140" s="121"/>
      <c r="D140" s="121" t="s">
        <v>120</v>
      </c>
      <c r="E140" s="122" t="s">
        <v>253</v>
      </c>
      <c r="F140" s="123" t="s">
        <v>252</v>
      </c>
      <c r="G140" s="124" t="s">
        <v>159</v>
      </c>
      <c r="H140" s="125">
        <v>4</v>
      </c>
      <c r="I140" s="126"/>
      <c r="J140" s="126">
        <f>ROUND(I140*H140,2)</f>
        <v>0</v>
      </c>
      <c r="K140" s="198" t="s">
        <v>459</v>
      </c>
      <c r="L140" s="28"/>
      <c r="M140" s="127" t="s">
        <v>3</v>
      </c>
      <c r="N140" s="128" t="s">
        <v>35</v>
      </c>
      <c r="O140" s="129">
        <v>0</v>
      </c>
      <c r="P140" s="129">
        <f>O140*H140</f>
        <v>0</v>
      </c>
      <c r="Q140" s="129">
        <v>0</v>
      </c>
      <c r="R140" s="129">
        <f>Q140*H140</f>
        <v>0</v>
      </c>
      <c r="S140" s="129">
        <v>0</v>
      </c>
      <c r="T140" s="130">
        <f>S140*H140</f>
        <v>0</v>
      </c>
      <c r="U140" s="27"/>
      <c r="V140" s="27"/>
      <c r="W140" s="27"/>
      <c r="X140" s="27"/>
      <c r="Y140" s="27"/>
      <c r="Z140" s="27"/>
      <c r="AA140" s="27"/>
      <c r="AB140" s="27"/>
      <c r="AC140" s="27"/>
      <c r="AD140" s="27"/>
      <c r="AE140" s="27"/>
      <c r="AR140" s="131" t="s">
        <v>121</v>
      </c>
      <c r="AT140" s="131" t="s">
        <v>120</v>
      </c>
      <c r="AU140" s="131" t="s">
        <v>68</v>
      </c>
      <c r="AY140" s="15" t="s">
        <v>119</v>
      </c>
      <c r="BE140" s="132">
        <f>IF(N140="základní",J140,0)</f>
        <v>0</v>
      </c>
      <c r="BF140" s="132">
        <f>IF(N140="snížená",J140,0)</f>
        <v>0</v>
      </c>
      <c r="BG140" s="132">
        <f>IF(N140="zákl. přenesená",J140,0)</f>
        <v>0</v>
      </c>
      <c r="BH140" s="132">
        <f>IF(N140="sníž. přenesená",J140,0)</f>
        <v>0</v>
      </c>
      <c r="BI140" s="132">
        <f>IF(N140="nulová",J140,0)</f>
        <v>0</v>
      </c>
      <c r="BJ140" s="15" t="s">
        <v>68</v>
      </c>
      <c r="BK140" s="132">
        <f>ROUND(I140*H140,2)</f>
        <v>0</v>
      </c>
      <c r="BL140" s="15" t="s">
        <v>121</v>
      </c>
      <c r="BM140" s="131" t="s">
        <v>232</v>
      </c>
    </row>
    <row r="141" spans="1:65" s="2" customFormat="1" ht="24.2" customHeight="1" x14ac:dyDescent="0.2">
      <c r="A141" s="168"/>
      <c r="B141" s="120"/>
      <c r="C141" s="121"/>
      <c r="D141" s="121" t="s">
        <v>120</v>
      </c>
      <c r="E141" s="122" t="s">
        <v>230</v>
      </c>
      <c r="F141" s="123" t="s">
        <v>231</v>
      </c>
      <c r="G141" s="124" t="s">
        <v>132</v>
      </c>
      <c r="H141" s="125">
        <v>0.1</v>
      </c>
      <c r="I141" s="126"/>
      <c r="J141" s="126">
        <f>ROUND(I141*H141,2)</f>
        <v>0</v>
      </c>
      <c r="K141" s="198" t="s">
        <v>459</v>
      </c>
      <c r="L141" s="28"/>
      <c r="M141" s="127" t="s">
        <v>3</v>
      </c>
      <c r="N141" s="128" t="s">
        <v>35</v>
      </c>
      <c r="O141" s="129">
        <v>0</v>
      </c>
      <c r="P141" s="129">
        <f>O141*H141</f>
        <v>0</v>
      </c>
      <c r="Q141" s="129">
        <v>0</v>
      </c>
      <c r="R141" s="129">
        <f>Q141*H141</f>
        <v>0</v>
      </c>
      <c r="S141" s="129">
        <v>0</v>
      </c>
      <c r="T141" s="130">
        <f>S141*H141</f>
        <v>0</v>
      </c>
      <c r="U141" s="168"/>
      <c r="V141" s="168"/>
      <c r="W141" s="168"/>
      <c r="X141" s="168"/>
      <c r="Y141" s="168"/>
      <c r="Z141" s="168"/>
      <c r="AA141" s="168"/>
      <c r="AB141" s="168"/>
      <c r="AC141" s="168"/>
      <c r="AD141" s="168"/>
      <c r="AE141" s="168"/>
      <c r="AR141" s="131" t="s">
        <v>121</v>
      </c>
      <c r="AT141" s="131" t="s">
        <v>120</v>
      </c>
      <c r="AU141" s="131" t="s">
        <v>68</v>
      </c>
      <c r="AY141" s="15" t="s">
        <v>119</v>
      </c>
      <c r="BE141" s="132">
        <f>IF(N141="základní",J141,0)</f>
        <v>0</v>
      </c>
      <c r="BF141" s="132">
        <f>IF(N141="snížená",J141,0)</f>
        <v>0</v>
      </c>
      <c r="BG141" s="132">
        <f>IF(N141="zákl. přenesená",J141,0)</f>
        <v>0</v>
      </c>
      <c r="BH141" s="132">
        <f>IF(N141="sníž. přenesená",J141,0)</f>
        <v>0</v>
      </c>
      <c r="BI141" s="132">
        <f>IF(N141="nulová",J141,0)</f>
        <v>0</v>
      </c>
      <c r="BJ141" s="15" t="s">
        <v>68</v>
      </c>
      <c r="BK141" s="132">
        <f>ROUND(I141*H141,2)</f>
        <v>0</v>
      </c>
      <c r="BL141" s="15" t="s">
        <v>121</v>
      </c>
      <c r="BM141" s="131" t="s">
        <v>232</v>
      </c>
    </row>
    <row r="142" spans="1:65" s="2" customFormat="1" x14ac:dyDescent="0.2">
      <c r="A142" s="168"/>
      <c r="B142" s="28"/>
      <c r="C142" s="168"/>
      <c r="D142" s="138"/>
      <c r="E142" s="168"/>
      <c r="F142" s="158"/>
      <c r="G142" s="168"/>
      <c r="H142" s="168"/>
      <c r="I142" s="168"/>
      <c r="J142" s="168"/>
      <c r="K142" s="168"/>
      <c r="L142" s="28"/>
      <c r="M142" s="135"/>
      <c r="N142" s="170"/>
      <c r="O142" s="171"/>
      <c r="P142" s="171"/>
      <c r="Q142" s="171"/>
      <c r="R142" s="171"/>
      <c r="S142" s="171"/>
      <c r="T142" s="49"/>
      <c r="U142" s="168"/>
      <c r="V142" s="168"/>
      <c r="W142" s="168"/>
      <c r="X142" s="168"/>
      <c r="Y142" s="168"/>
      <c r="Z142" s="168"/>
      <c r="AA142" s="168"/>
      <c r="AB142" s="168"/>
      <c r="AC142" s="168"/>
      <c r="AD142" s="168"/>
      <c r="AE142" s="168"/>
      <c r="AT142" s="15"/>
      <c r="AU142" s="15"/>
    </row>
    <row r="143" spans="1:65" s="10" customFormat="1" ht="25.9" customHeight="1" x14ac:dyDescent="0.2">
      <c r="B143" s="110"/>
      <c r="D143" s="111" t="s">
        <v>63</v>
      </c>
      <c r="E143" s="112" t="s">
        <v>233</v>
      </c>
      <c r="F143" s="112" t="s">
        <v>278</v>
      </c>
      <c r="J143" s="113">
        <f>SUM(J144:J172)</f>
        <v>0</v>
      </c>
      <c r="L143" s="110"/>
      <c r="M143" s="114"/>
      <c r="N143" s="115"/>
      <c r="O143" s="115"/>
      <c r="P143" s="116">
        <f>SUM(P144:P160)</f>
        <v>8.27</v>
      </c>
      <c r="Q143" s="115"/>
      <c r="R143" s="116">
        <f>SUM(R144:R160)</f>
        <v>0.1</v>
      </c>
      <c r="S143" s="115"/>
      <c r="T143" s="117">
        <f>SUM(T144:T160)</f>
        <v>0</v>
      </c>
      <c r="AR143" s="111" t="s">
        <v>68</v>
      </c>
      <c r="AT143" s="118" t="s">
        <v>63</v>
      </c>
      <c r="AU143" s="118" t="s">
        <v>64</v>
      </c>
      <c r="AY143" s="111" t="s">
        <v>119</v>
      </c>
      <c r="BK143" s="119">
        <f>SUM(BK144:BK160)</f>
        <v>0</v>
      </c>
    </row>
    <row r="144" spans="1:65" s="2" customFormat="1" ht="16.5" customHeight="1" x14ac:dyDescent="0.2">
      <c r="A144" s="27"/>
      <c r="B144" s="120"/>
      <c r="C144" s="121"/>
      <c r="D144" s="121" t="s">
        <v>120</v>
      </c>
      <c r="E144" s="122" t="s">
        <v>289</v>
      </c>
      <c r="F144" s="123" t="s">
        <v>288</v>
      </c>
      <c r="G144" s="124" t="s">
        <v>145</v>
      </c>
      <c r="H144" s="125">
        <v>30</v>
      </c>
      <c r="I144" s="126"/>
      <c r="J144" s="126">
        <f>ROUND(I144*H144,2)</f>
        <v>0</v>
      </c>
      <c r="K144" s="198" t="s">
        <v>459</v>
      </c>
      <c r="L144" s="28"/>
      <c r="M144" s="127" t="s">
        <v>3</v>
      </c>
      <c r="N144" s="128" t="s">
        <v>35</v>
      </c>
      <c r="O144" s="129">
        <v>0.23799999999999999</v>
      </c>
      <c r="P144" s="129">
        <f>O144*H144</f>
        <v>7.14</v>
      </c>
      <c r="Q144" s="129">
        <v>0</v>
      </c>
      <c r="R144" s="129">
        <f>Q144*H144</f>
        <v>0</v>
      </c>
      <c r="S144" s="129">
        <v>0</v>
      </c>
      <c r="T144" s="130">
        <f>S144*H144</f>
        <v>0</v>
      </c>
      <c r="U144" s="27"/>
      <c r="V144" s="27"/>
      <c r="W144" s="27"/>
      <c r="X144" s="27"/>
      <c r="Y144" s="27"/>
      <c r="Z144" s="27"/>
      <c r="AA144" s="27"/>
      <c r="AB144" s="27"/>
      <c r="AC144" s="27"/>
      <c r="AD144" s="27"/>
      <c r="AE144" s="27"/>
      <c r="AR144" s="131" t="s">
        <v>121</v>
      </c>
      <c r="AT144" s="131" t="s">
        <v>120</v>
      </c>
      <c r="AU144" s="131" t="s">
        <v>68</v>
      </c>
      <c r="AY144" s="15" t="s">
        <v>119</v>
      </c>
      <c r="BE144" s="132">
        <f>IF(N144="základní",J144,0)</f>
        <v>0</v>
      </c>
      <c r="BF144" s="132">
        <f>IF(N144="snížená",J144,0)</f>
        <v>0</v>
      </c>
      <c r="BG144" s="132">
        <f>IF(N144="zákl. přenesená",J144,0)</f>
        <v>0</v>
      </c>
      <c r="BH144" s="132">
        <f>IF(N144="sníž. přenesená",J144,0)</f>
        <v>0</v>
      </c>
      <c r="BI144" s="132">
        <f>IF(N144="nulová",J144,0)</f>
        <v>0</v>
      </c>
      <c r="BJ144" s="15" t="s">
        <v>68</v>
      </c>
      <c r="BK144" s="132">
        <f>ROUND(I144*H144,2)</f>
        <v>0</v>
      </c>
      <c r="BL144" s="15" t="s">
        <v>121</v>
      </c>
      <c r="BM144" s="131" t="s">
        <v>234</v>
      </c>
    </row>
    <row r="145" spans="1:65" s="2" customFormat="1" x14ac:dyDescent="0.2">
      <c r="A145" s="27"/>
      <c r="B145" s="28"/>
      <c r="C145" s="27"/>
      <c r="D145" s="133" t="s">
        <v>122</v>
      </c>
      <c r="E145" s="27"/>
      <c r="F145" s="134" t="s">
        <v>235</v>
      </c>
      <c r="G145" s="27"/>
      <c r="H145" s="27"/>
      <c r="I145" s="27"/>
      <c r="J145" s="27"/>
      <c r="K145" s="27"/>
      <c r="L145" s="28"/>
      <c r="M145" s="135"/>
      <c r="N145" s="136"/>
      <c r="O145" s="48"/>
      <c r="P145" s="48"/>
      <c r="Q145" s="48"/>
      <c r="R145" s="48"/>
      <c r="S145" s="48"/>
      <c r="T145" s="49"/>
      <c r="U145" s="27"/>
      <c r="V145" s="27"/>
      <c r="W145" s="27"/>
      <c r="X145" s="27"/>
      <c r="Y145" s="27"/>
      <c r="Z145" s="27"/>
      <c r="AA145" s="27"/>
      <c r="AB145" s="27"/>
      <c r="AC145" s="27"/>
      <c r="AD145" s="27"/>
      <c r="AE145" s="27"/>
      <c r="AT145" s="15" t="s">
        <v>122</v>
      </c>
      <c r="AU145" s="15" t="s">
        <v>68</v>
      </c>
    </row>
    <row r="146" spans="1:65" s="11" customFormat="1" x14ac:dyDescent="0.2">
      <c r="B146" s="137"/>
      <c r="D146" s="138" t="s">
        <v>123</v>
      </c>
      <c r="E146" s="139" t="s">
        <v>3</v>
      </c>
      <c r="F146" s="140" t="s">
        <v>236</v>
      </c>
      <c r="H146" s="139" t="s">
        <v>3</v>
      </c>
      <c r="L146" s="137"/>
      <c r="M146" s="141"/>
      <c r="N146" s="142"/>
      <c r="O146" s="142"/>
      <c r="P146" s="142"/>
      <c r="Q146" s="142"/>
      <c r="R146" s="142"/>
      <c r="S146" s="142"/>
      <c r="T146" s="143"/>
      <c r="AT146" s="139" t="s">
        <v>123</v>
      </c>
      <c r="AU146" s="139" t="s">
        <v>68</v>
      </c>
      <c r="AV146" s="11" t="s">
        <v>68</v>
      </c>
      <c r="AW146" s="11" t="s">
        <v>26</v>
      </c>
      <c r="AX146" s="11" t="s">
        <v>64</v>
      </c>
      <c r="AY146" s="139" t="s">
        <v>119</v>
      </c>
    </row>
    <row r="147" spans="1:65" s="11" customFormat="1" x14ac:dyDescent="0.2">
      <c r="B147" s="137"/>
      <c r="D147" s="138" t="s">
        <v>123</v>
      </c>
      <c r="E147" s="139" t="s">
        <v>3</v>
      </c>
      <c r="F147" s="140" t="s">
        <v>279</v>
      </c>
      <c r="H147" s="139" t="s">
        <v>3</v>
      </c>
      <c r="L147" s="137"/>
      <c r="M147" s="141"/>
      <c r="N147" s="142"/>
      <c r="O147" s="142"/>
      <c r="P147" s="142"/>
      <c r="Q147" s="142"/>
      <c r="R147" s="142"/>
      <c r="S147" s="142"/>
      <c r="T147" s="143"/>
      <c r="AT147" s="139" t="s">
        <v>123</v>
      </c>
      <c r="AU147" s="139" t="s">
        <v>68</v>
      </c>
      <c r="AV147" s="11" t="s">
        <v>68</v>
      </c>
      <c r="AW147" s="11" t="s">
        <v>26</v>
      </c>
      <c r="AX147" s="11" t="s">
        <v>64</v>
      </c>
      <c r="AY147" s="139" t="s">
        <v>119</v>
      </c>
    </row>
    <row r="148" spans="1:65" s="11" customFormat="1" x14ac:dyDescent="0.2">
      <c r="B148" s="137"/>
      <c r="D148" s="138" t="s">
        <v>123</v>
      </c>
      <c r="E148" s="139" t="s">
        <v>3</v>
      </c>
      <c r="F148" s="140" t="s">
        <v>237</v>
      </c>
      <c r="H148" s="139" t="s">
        <v>3</v>
      </c>
      <c r="L148" s="137"/>
      <c r="M148" s="141"/>
      <c r="N148" s="142"/>
      <c r="O148" s="142"/>
      <c r="P148" s="142"/>
      <c r="Q148" s="142"/>
      <c r="R148" s="142"/>
      <c r="S148" s="142"/>
      <c r="T148" s="143"/>
      <c r="AT148" s="139" t="s">
        <v>123</v>
      </c>
      <c r="AU148" s="139" t="s">
        <v>68</v>
      </c>
      <c r="AV148" s="11" t="s">
        <v>68</v>
      </c>
      <c r="AW148" s="11" t="s">
        <v>26</v>
      </c>
      <c r="AX148" s="11" t="s">
        <v>64</v>
      </c>
      <c r="AY148" s="139" t="s">
        <v>119</v>
      </c>
    </row>
    <row r="149" spans="1:65" s="12" customFormat="1" x14ac:dyDescent="0.2">
      <c r="B149" s="144"/>
      <c r="D149" s="138" t="s">
        <v>123</v>
      </c>
      <c r="E149" s="145" t="s">
        <v>3</v>
      </c>
      <c r="F149" s="146" t="s">
        <v>646</v>
      </c>
      <c r="H149" s="147">
        <v>30</v>
      </c>
      <c r="L149" s="144"/>
      <c r="M149" s="148"/>
      <c r="N149" s="149"/>
      <c r="O149" s="149"/>
      <c r="P149" s="149"/>
      <c r="Q149" s="149"/>
      <c r="R149" s="149"/>
      <c r="S149" s="149"/>
      <c r="T149" s="150"/>
      <c r="AT149" s="145" t="s">
        <v>123</v>
      </c>
      <c r="AU149" s="145" t="s">
        <v>68</v>
      </c>
      <c r="AV149" s="12" t="s">
        <v>70</v>
      </c>
      <c r="AW149" s="12" t="s">
        <v>26</v>
      </c>
      <c r="AX149" s="12" t="s">
        <v>64</v>
      </c>
      <c r="AY149" s="145" t="s">
        <v>119</v>
      </c>
    </row>
    <row r="150" spans="1:65" s="2" customFormat="1" ht="16.5" customHeight="1" x14ac:dyDescent="0.2">
      <c r="A150" s="27"/>
      <c r="B150" s="120"/>
      <c r="C150" s="121"/>
      <c r="D150" s="121" t="s">
        <v>120</v>
      </c>
      <c r="E150" s="122" t="s">
        <v>290</v>
      </c>
      <c r="F150" s="123" t="s">
        <v>291</v>
      </c>
      <c r="G150" s="124" t="s">
        <v>145</v>
      </c>
      <c r="H150" s="125">
        <v>10</v>
      </c>
      <c r="I150" s="126"/>
      <c r="J150" s="126">
        <f>ROUND(I150*H150,2)</f>
        <v>0</v>
      </c>
      <c r="K150" s="198" t="s">
        <v>459</v>
      </c>
      <c r="L150" s="28"/>
      <c r="M150" s="127" t="s">
        <v>3</v>
      </c>
      <c r="N150" s="128" t="s">
        <v>35</v>
      </c>
      <c r="O150" s="129">
        <v>0.113</v>
      </c>
      <c r="P150" s="129">
        <f>O150*H150</f>
        <v>1.1300000000000001</v>
      </c>
      <c r="Q150" s="129">
        <v>0</v>
      </c>
      <c r="R150" s="129">
        <f>Q150*H150</f>
        <v>0</v>
      </c>
      <c r="S150" s="129">
        <v>0</v>
      </c>
      <c r="T150" s="130">
        <f>S150*H150</f>
        <v>0</v>
      </c>
      <c r="U150" s="27"/>
      <c r="V150" s="27"/>
      <c r="W150" s="27"/>
      <c r="X150" s="27"/>
      <c r="Y150" s="27"/>
      <c r="Z150" s="27"/>
      <c r="AA150" s="27"/>
      <c r="AB150" s="27"/>
      <c r="AC150" s="27"/>
      <c r="AD150" s="27"/>
      <c r="AE150" s="27"/>
      <c r="AR150" s="131" t="s">
        <v>121</v>
      </c>
      <c r="AT150" s="131" t="s">
        <v>120</v>
      </c>
      <c r="AU150" s="131" t="s">
        <v>68</v>
      </c>
      <c r="AY150" s="15" t="s">
        <v>119</v>
      </c>
      <c r="BE150" s="132">
        <f>IF(N150="základní",J150,0)</f>
        <v>0</v>
      </c>
      <c r="BF150" s="132">
        <f>IF(N150="snížená",J150,0)</f>
        <v>0</v>
      </c>
      <c r="BG150" s="132">
        <f>IF(N150="zákl. přenesená",J150,0)</f>
        <v>0</v>
      </c>
      <c r="BH150" s="132">
        <f>IF(N150="sníž. přenesená",J150,0)</f>
        <v>0</v>
      </c>
      <c r="BI150" s="132">
        <f>IF(N150="nulová",J150,0)</f>
        <v>0</v>
      </c>
      <c r="BJ150" s="15" t="s">
        <v>68</v>
      </c>
      <c r="BK150" s="132">
        <f>ROUND(I150*H150,2)</f>
        <v>0</v>
      </c>
      <c r="BL150" s="15" t="s">
        <v>121</v>
      </c>
      <c r="BM150" s="131" t="s">
        <v>238</v>
      </c>
    </row>
    <row r="151" spans="1:65" s="2" customFormat="1" x14ac:dyDescent="0.2">
      <c r="A151" s="27"/>
      <c r="B151" s="28"/>
      <c r="C151" s="27"/>
      <c r="D151" s="133" t="s">
        <v>122</v>
      </c>
      <c r="E151" s="27"/>
      <c r="F151" s="134" t="s">
        <v>186</v>
      </c>
      <c r="G151" s="27"/>
      <c r="H151" s="27"/>
      <c r="I151" s="27"/>
      <c r="J151" s="27"/>
      <c r="K151" s="27"/>
      <c r="L151" s="28"/>
      <c r="M151" s="135"/>
      <c r="N151" s="136"/>
      <c r="O151" s="48"/>
      <c r="P151" s="48"/>
      <c r="Q151" s="48"/>
      <c r="R151" s="48"/>
      <c r="S151" s="48"/>
      <c r="T151" s="49"/>
      <c r="U151" s="27"/>
      <c r="V151" s="27"/>
      <c r="W151" s="27"/>
      <c r="X151" s="27"/>
      <c r="Y151" s="27"/>
      <c r="Z151" s="27"/>
      <c r="AA151" s="27"/>
      <c r="AB151" s="27"/>
      <c r="AC151" s="27"/>
      <c r="AD151" s="27"/>
      <c r="AE151" s="27"/>
      <c r="AT151" s="15" t="s">
        <v>122</v>
      </c>
      <c r="AU151" s="15" t="s">
        <v>68</v>
      </c>
    </row>
    <row r="152" spans="1:65" s="11" customFormat="1" x14ac:dyDescent="0.2">
      <c r="B152" s="137"/>
      <c r="D152" s="138" t="s">
        <v>123</v>
      </c>
      <c r="E152" s="139" t="s">
        <v>3</v>
      </c>
      <c r="F152" s="140" t="s">
        <v>280</v>
      </c>
      <c r="H152" s="139" t="s">
        <v>3</v>
      </c>
      <c r="L152" s="137"/>
      <c r="M152" s="141"/>
      <c r="N152" s="142"/>
      <c r="O152" s="142"/>
      <c r="P152" s="142"/>
      <c r="Q152" s="142"/>
      <c r="R152" s="142"/>
      <c r="S152" s="142"/>
      <c r="T152" s="143"/>
      <c r="AT152" s="139" t="s">
        <v>123</v>
      </c>
      <c r="AU152" s="139" t="s">
        <v>68</v>
      </c>
      <c r="AV152" s="11" t="s">
        <v>68</v>
      </c>
      <c r="AW152" s="11" t="s">
        <v>26</v>
      </c>
      <c r="AX152" s="11" t="s">
        <v>64</v>
      </c>
      <c r="AY152" s="139" t="s">
        <v>119</v>
      </c>
    </row>
    <row r="153" spans="1:65" s="11" customFormat="1" x14ac:dyDescent="0.2">
      <c r="B153" s="137"/>
      <c r="D153" s="138" t="s">
        <v>123</v>
      </c>
      <c r="E153" s="139" t="s">
        <v>3</v>
      </c>
      <c r="F153" s="140" t="s">
        <v>239</v>
      </c>
      <c r="H153" s="139" t="s">
        <v>3</v>
      </c>
      <c r="L153" s="137"/>
      <c r="M153" s="141"/>
      <c r="N153" s="142"/>
      <c r="O153" s="142"/>
      <c r="P153" s="142"/>
      <c r="Q153" s="142"/>
      <c r="R153" s="142"/>
      <c r="S153" s="142"/>
      <c r="T153" s="143"/>
      <c r="AT153" s="139" t="s">
        <v>123</v>
      </c>
      <c r="AU153" s="139" t="s">
        <v>68</v>
      </c>
      <c r="AV153" s="11" t="s">
        <v>68</v>
      </c>
      <c r="AW153" s="11" t="s">
        <v>26</v>
      </c>
      <c r="AX153" s="11" t="s">
        <v>64</v>
      </c>
      <c r="AY153" s="139" t="s">
        <v>119</v>
      </c>
    </row>
    <row r="154" spans="1:65" s="12" customFormat="1" x14ac:dyDescent="0.2">
      <c r="B154" s="144"/>
      <c r="D154" s="138" t="s">
        <v>123</v>
      </c>
      <c r="E154" s="145" t="s">
        <v>3</v>
      </c>
      <c r="F154" s="146" t="s">
        <v>647</v>
      </c>
      <c r="H154" s="147">
        <v>10</v>
      </c>
      <c r="L154" s="144"/>
      <c r="M154" s="148"/>
      <c r="N154" s="149"/>
      <c r="O154" s="149"/>
      <c r="P154" s="149"/>
      <c r="Q154" s="149"/>
      <c r="R154" s="149"/>
      <c r="S154" s="149"/>
      <c r="T154" s="150"/>
      <c r="AT154" s="145" t="s">
        <v>123</v>
      </c>
      <c r="AU154" s="145" t="s">
        <v>68</v>
      </c>
      <c r="AV154" s="12" t="s">
        <v>70</v>
      </c>
      <c r="AW154" s="12" t="s">
        <v>26</v>
      </c>
      <c r="AX154" s="12" t="s">
        <v>64</v>
      </c>
      <c r="AY154" s="145" t="s">
        <v>119</v>
      </c>
    </row>
    <row r="155" spans="1:65" s="2" customFormat="1" ht="16.5" customHeight="1" x14ac:dyDescent="0.2">
      <c r="A155" s="27"/>
      <c r="B155" s="120"/>
      <c r="C155" s="159"/>
      <c r="D155" s="159" t="s">
        <v>146</v>
      </c>
      <c r="E155" s="160" t="s">
        <v>188</v>
      </c>
      <c r="F155" s="161" t="s">
        <v>334</v>
      </c>
      <c r="G155" s="162" t="s">
        <v>128</v>
      </c>
      <c r="H155" s="163">
        <v>0.5</v>
      </c>
      <c r="I155" s="164"/>
      <c r="J155" s="164">
        <f>ROUND(I155*H155,2)</f>
        <v>0</v>
      </c>
      <c r="K155" s="161" t="s">
        <v>125</v>
      </c>
      <c r="L155" s="165"/>
      <c r="M155" s="166" t="s">
        <v>3</v>
      </c>
      <c r="N155" s="167" t="s">
        <v>35</v>
      </c>
      <c r="O155" s="129">
        <v>0</v>
      </c>
      <c r="P155" s="129">
        <f>O155*H155</f>
        <v>0</v>
      </c>
      <c r="Q155" s="129">
        <v>0.2</v>
      </c>
      <c r="R155" s="129">
        <f>Q155*H155</f>
        <v>0.1</v>
      </c>
      <c r="S155" s="129">
        <v>0</v>
      </c>
      <c r="T155" s="130">
        <f>S155*H155</f>
        <v>0</v>
      </c>
      <c r="U155" s="27"/>
      <c r="V155" s="27"/>
      <c r="W155" s="27"/>
      <c r="X155" s="27"/>
      <c r="Y155" s="27"/>
      <c r="Z155" s="27"/>
      <c r="AA155" s="27"/>
      <c r="AB155" s="27"/>
      <c r="AC155" s="27"/>
      <c r="AD155" s="27"/>
      <c r="AE155" s="27"/>
      <c r="AR155" s="131" t="s">
        <v>127</v>
      </c>
      <c r="AT155" s="131" t="s">
        <v>146</v>
      </c>
      <c r="AU155" s="131" t="s">
        <v>68</v>
      </c>
      <c r="AY155" s="15" t="s">
        <v>119</v>
      </c>
      <c r="BE155" s="132">
        <f>IF(N155="základní",J155,0)</f>
        <v>0</v>
      </c>
      <c r="BF155" s="132">
        <f>IF(N155="snížená",J155,0)</f>
        <v>0</v>
      </c>
      <c r="BG155" s="132">
        <f>IF(N155="zákl. přenesená",J155,0)</f>
        <v>0</v>
      </c>
      <c r="BH155" s="132">
        <f>IF(N155="sníž. přenesená",J155,0)</f>
        <v>0</v>
      </c>
      <c r="BI155" s="132">
        <f>IF(N155="nulová",J155,0)</f>
        <v>0</v>
      </c>
      <c r="BJ155" s="15" t="s">
        <v>68</v>
      </c>
      <c r="BK155" s="132">
        <f>ROUND(I155*H155,2)</f>
        <v>0</v>
      </c>
      <c r="BL155" s="15" t="s">
        <v>121</v>
      </c>
      <c r="BM155" s="131" t="s">
        <v>240</v>
      </c>
    </row>
    <row r="156" spans="1:65" s="2" customFormat="1" ht="19.5" x14ac:dyDescent="0.2">
      <c r="A156" s="27"/>
      <c r="B156" s="28"/>
      <c r="C156" s="27"/>
      <c r="D156" s="138" t="s">
        <v>129</v>
      </c>
      <c r="E156" s="27"/>
      <c r="F156" s="158" t="s">
        <v>190</v>
      </c>
      <c r="G156" s="27"/>
      <c r="H156" s="27"/>
      <c r="I156" s="27"/>
      <c r="J156" s="27"/>
      <c r="K156" s="27"/>
      <c r="L156" s="28"/>
      <c r="M156" s="135"/>
      <c r="N156" s="136"/>
      <c r="O156" s="48"/>
      <c r="P156" s="48"/>
      <c r="Q156" s="48"/>
      <c r="R156" s="48"/>
      <c r="S156" s="48"/>
      <c r="T156" s="49"/>
      <c r="U156" s="27"/>
      <c r="V156" s="27"/>
      <c r="W156" s="27"/>
      <c r="X156" s="27"/>
      <c r="Y156" s="27"/>
      <c r="Z156" s="27"/>
      <c r="AA156" s="27"/>
      <c r="AB156" s="27"/>
      <c r="AC156" s="27"/>
      <c r="AD156" s="27"/>
      <c r="AE156" s="27"/>
      <c r="AT156" s="15" t="s">
        <v>129</v>
      </c>
      <c r="AU156" s="15" t="s">
        <v>68</v>
      </c>
    </row>
    <row r="157" spans="1:65" s="12" customFormat="1" x14ac:dyDescent="0.2">
      <c r="B157" s="144"/>
      <c r="D157" s="138" t="s">
        <v>123</v>
      </c>
      <c r="F157" s="146" t="s">
        <v>648</v>
      </c>
      <c r="H157" s="147">
        <v>0.5</v>
      </c>
      <c r="L157" s="144"/>
      <c r="M157" s="148"/>
      <c r="N157" s="149"/>
      <c r="O157" s="149"/>
      <c r="P157" s="149"/>
      <c r="Q157" s="149"/>
      <c r="R157" s="149"/>
      <c r="S157" s="149"/>
      <c r="T157" s="150"/>
      <c r="AT157" s="145" t="s">
        <v>123</v>
      </c>
      <c r="AU157" s="145" t="s">
        <v>68</v>
      </c>
      <c r="AV157" s="12" t="s">
        <v>70</v>
      </c>
      <c r="AW157" s="12" t="s">
        <v>4</v>
      </c>
      <c r="AX157" s="12" t="s">
        <v>68</v>
      </c>
      <c r="AY157" s="145" t="s">
        <v>119</v>
      </c>
    </row>
    <row r="158" spans="1:65" s="2" customFormat="1" ht="24.2" customHeight="1" x14ac:dyDescent="0.2">
      <c r="A158" s="27"/>
      <c r="B158" s="120"/>
      <c r="C158" s="121"/>
      <c r="D158" s="121" t="s">
        <v>120</v>
      </c>
      <c r="E158" s="122" t="s">
        <v>130</v>
      </c>
      <c r="F158" s="123" t="s">
        <v>131</v>
      </c>
      <c r="G158" s="124" t="s">
        <v>132</v>
      </c>
      <c r="H158" s="125">
        <v>0.5</v>
      </c>
      <c r="I158" s="126"/>
      <c r="J158" s="126">
        <f>ROUND(I158*H158,2)</f>
        <v>0</v>
      </c>
      <c r="K158" s="198" t="s">
        <v>459</v>
      </c>
      <c r="L158" s="28"/>
      <c r="M158" s="127" t="s">
        <v>3</v>
      </c>
      <c r="N158" s="128" t="s">
        <v>35</v>
      </c>
      <c r="O158" s="129">
        <v>0</v>
      </c>
      <c r="P158" s="129">
        <f>O158*H158</f>
        <v>0</v>
      </c>
      <c r="Q158" s="129">
        <v>0</v>
      </c>
      <c r="R158" s="129">
        <f>Q158*H158</f>
        <v>0</v>
      </c>
      <c r="S158" s="129">
        <v>0</v>
      </c>
      <c r="T158" s="130">
        <f>S158*H158</f>
        <v>0</v>
      </c>
      <c r="U158" s="27"/>
      <c r="V158" s="27"/>
      <c r="W158" s="27"/>
      <c r="X158" s="27"/>
      <c r="Y158" s="27"/>
      <c r="Z158" s="27"/>
      <c r="AA158" s="27"/>
      <c r="AB158" s="27"/>
      <c r="AC158" s="27"/>
      <c r="AD158" s="27"/>
      <c r="AE158" s="27"/>
      <c r="AR158" s="131" t="s">
        <v>121</v>
      </c>
      <c r="AT158" s="131" t="s">
        <v>120</v>
      </c>
      <c r="AU158" s="131" t="s">
        <v>68</v>
      </c>
      <c r="AY158" s="15" t="s">
        <v>119</v>
      </c>
      <c r="BE158" s="132">
        <f>IF(N158="základní",J158,0)</f>
        <v>0</v>
      </c>
      <c r="BF158" s="132">
        <f>IF(N158="snížená",J158,0)</f>
        <v>0</v>
      </c>
      <c r="BG158" s="132">
        <f>IF(N158="zákl. přenesená",J158,0)</f>
        <v>0</v>
      </c>
      <c r="BH158" s="132">
        <f>IF(N158="sníž. přenesená",J158,0)</f>
        <v>0</v>
      </c>
      <c r="BI158" s="132">
        <f>IF(N158="nulová",J158,0)</f>
        <v>0</v>
      </c>
      <c r="BJ158" s="15" t="s">
        <v>68</v>
      </c>
      <c r="BK158" s="132">
        <f>ROUND(I158*H158,2)</f>
        <v>0</v>
      </c>
      <c r="BL158" s="15" t="s">
        <v>121</v>
      </c>
      <c r="BM158" s="131" t="s">
        <v>241</v>
      </c>
    </row>
    <row r="159" spans="1:65" s="2" customFormat="1" x14ac:dyDescent="0.2">
      <c r="A159" s="27"/>
      <c r="B159" s="28"/>
      <c r="C159" s="27"/>
      <c r="D159" s="133" t="s">
        <v>122</v>
      </c>
      <c r="E159" s="27"/>
      <c r="F159" s="134" t="s">
        <v>133</v>
      </c>
      <c r="G159" s="27"/>
      <c r="H159" s="27"/>
      <c r="I159" s="27"/>
      <c r="J159" s="27"/>
      <c r="K159" s="27"/>
      <c r="L159" s="28"/>
      <c r="M159" s="135"/>
      <c r="N159" s="136"/>
      <c r="O159" s="48"/>
      <c r="P159" s="48"/>
      <c r="Q159" s="48"/>
      <c r="R159" s="48"/>
      <c r="S159" s="48"/>
      <c r="T159" s="49"/>
      <c r="U159" s="27"/>
      <c r="V159" s="27"/>
      <c r="W159" s="27"/>
      <c r="X159" s="27"/>
      <c r="Y159" s="27"/>
      <c r="Z159" s="27"/>
      <c r="AA159" s="27"/>
      <c r="AB159" s="27"/>
      <c r="AC159" s="27"/>
      <c r="AD159" s="27"/>
      <c r="AE159" s="27"/>
      <c r="AT159" s="15" t="s">
        <v>122</v>
      </c>
      <c r="AU159" s="15" t="s">
        <v>68</v>
      </c>
    </row>
    <row r="160" spans="1:65" s="2" customFormat="1" ht="19.5" x14ac:dyDescent="0.2">
      <c r="A160" s="27"/>
      <c r="B160" s="28"/>
      <c r="C160" s="27"/>
      <c r="D160" s="138" t="s">
        <v>129</v>
      </c>
      <c r="E160" s="27"/>
      <c r="F160" s="158" t="s">
        <v>144</v>
      </c>
      <c r="G160" s="27"/>
      <c r="H160" s="27"/>
      <c r="I160" s="27"/>
      <c r="J160" s="27"/>
      <c r="K160" s="27"/>
      <c r="L160" s="28"/>
      <c r="M160" s="135"/>
      <c r="N160" s="136"/>
      <c r="O160" s="48"/>
      <c r="P160" s="48"/>
      <c r="Q160" s="48"/>
      <c r="R160" s="48"/>
      <c r="S160" s="48"/>
      <c r="T160" s="49"/>
      <c r="U160" s="27"/>
      <c r="V160" s="27"/>
      <c r="W160" s="27"/>
      <c r="X160" s="27"/>
      <c r="Y160" s="27"/>
      <c r="Z160" s="27"/>
      <c r="AA160" s="27"/>
      <c r="AB160" s="27"/>
      <c r="AC160" s="27"/>
      <c r="AD160" s="27"/>
      <c r="AE160" s="27"/>
      <c r="AT160" s="15" t="s">
        <v>129</v>
      </c>
      <c r="AU160" s="15" t="s">
        <v>68</v>
      </c>
    </row>
    <row r="161" spans="1:65" s="2" customFormat="1" ht="16.5" customHeight="1" x14ac:dyDescent="0.2">
      <c r="A161" s="230"/>
      <c r="B161" s="120"/>
      <c r="C161" s="121"/>
      <c r="D161" s="121" t="s">
        <v>120</v>
      </c>
      <c r="E161" s="122" t="s">
        <v>134</v>
      </c>
      <c r="F161" s="123" t="s">
        <v>135</v>
      </c>
      <c r="G161" s="124" t="s">
        <v>128</v>
      </c>
      <c r="H161" s="125">
        <f>H169</f>
        <v>4.5</v>
      </c>
      <c r="I161" s="126"/>
      <c r="J161" s="126">
        <f>ROUND(I161*H161,2)</f>
        <v>0</v>
      </c>
      <c r="K161" s="198" t="s">
        <v>459</v>
      </c>
      <c r="L161" s="28"/>
      <c r="M161" s="127" t="s">
        <v>3</v>
      </c>
      <c r="N161" s="128" t="s">
        <v>35</v>
      </c>
      <c r="O161" s="129">
        <v>1.196</v>
      </c>
      <c r="P161" s="129">
        <f>O161*H161</f>
        <v>5.3819999999999997</v>
      </c>
      <c r="Q161" s="129">
        <v>0</v>
      </c>
      <c r="R161" s="129">
        <f>Q161*H161</f>
        <v>0</v>
      </c>
      <c r="S161" s="129">
        <v>0</v>
      </c>
      <c r="T161" s="130">
        <f>S161*H161</f>
        <v>0</v>
      </c>
      <c r="U161" s="230"/>
      <c r="V161" s="230"/>
      <c r="W161" s="230"/>
      <c r="X161" s="230"/>
      <c r="Y161" s="230"/>
      <c r="Z161" s="230"/>
      <c r="AA161" s="230"/>
      <c r="AB161" s="230"/>
      <c r="AC161" s="230"/>
      <c r="AD161" s="230"/>
      <c r="AE161" s="230"/>
      <c r="AR161" s="131" t="s">
        <v>121</v>
      </c>
      <c r="AT161" s="131" t="s">
        <v>120</v>
      </c>
      <c r="AU161" s="131" t="s">
        <v>68</v>
      </c>
      <c r="AY161" s="15" t="s">
        <v>119</v>
      </c>
      <c r="BE161" s="132">
        <f>IF(N161="základní",J161,0)</f>
        <v>0</v>
      </c>
      <c r="BF161" s="132">
        <f>IF(N161="snížená",J161,0)</f>
        <v>0</v>
      </c>
      <c r="BG161" s="132">
        <f>IF(N161="zákl. přenesená",J161,0)</f>
        <v>0</v>
      </c>
      <c r="BH161" s="132">
        <f>IF(N161="sníž. přenesená",J161,0)</f>
        <v>0</v>
      </c>
      <c r="BI161" s="132">
        <f>IF(N161="nulová",J161,0)</f>
        <v>0</v>
      </c>
      <c r="BJ161" s="15" t="s">
        <v>68</v>
      </c>
      <c r="BK161" s="132">
        <f>ROUND(I161*H161,2)</f>
        <v>0</v>
      </c>
      <c r="BL161" s="15" t="s">
        <v>121</v>
      </c>
      <c r="BM161" s="131" t="s">
        <v>223</v>
      </c>
    </row>
    <row r="162" spans="1:65" s="2" customFormat="1" x14ac:dyDescent="0.2">
      <c r="A162" s="230"/>
      <c r="B162" s="28"/>
      <c r="C162" s="230"/>
      <c r="D162" s="133" t="s">
        <v>122</v>
      </c>
      <c r="E162" s="230"/>
      <c r="F162" s="134" t="s">
        <v>136</v>
      </c>
      <c r="G162" s="230"/>
      <c r="H162" s="230"/>
      <c r="I162" s="230"/>
      <c r="J162" s="230"/>
      <c r="K162" s="230"/>
      <c r="L162" s="28"/>
      <c r="M162" s="135"/>
      <c r="N162" s="136"/>
      <c r="O162" s="48"/>
      <c r="P162" s="48"/>
      <c r="Q162" s="48"/>
      <c r="R162" s="48"/>
      <c r="S162" s="48"/>
      <c r="T162" s="49"/>
      <c r="U162" s="230"/>
      <c r="V162" s="230"/>
      <c r="W162" s="230"/>
      <c r="X162" s="230"/>
      <c r="Y162" s="230"/>
      <c r="Z162" s="230"/>
      <c r="AA162" s="230"/>
      <c r="AB162" s="230"/>
      <c r="AC162" s="230"/>
      <c r="AD162" s="230"/>
      <c r="AE162" s="230"/>
      <c r="AT162" s="15" t="s">
        <v>122</v>
      </c>
      <c r="AU162" s="15" t="s">
        <v>68</v>
      </c>
    </row>
    <row r="163" spans="1:65" s="2" customFormat="1" ht="19.5" x14ac:dyDescent="0.2">
      <c r="A163" s="230"/>
      <c r="B163" s="28"/>
      <c r="C163" s="230"/>
      <c r="D163" s="138" t="s">
        <v>129</v>
      </c>
      <c r="E163" s="230"/>
      <c r="F163" s="158" t="s">
        <v>137</v>
      </c>
      <c r="G163" s="230"/>
      <c r="H163" s="230"/>
      <c r="I163" s="230"/>
      <c r="J163" s="230"/>
      <c r="K163" s="230"/>
      <c r="L163" s="28"/>
      <c r="M163" s="135"/>
      <c r="N163" s="136"/>
      <c r="O163" s="48"/>
      <c r="P163" s="48"/>
      <c r="Q163" s="48"/>
      <c r="R163" s="48"/>
      <c r="S163" s="48"/>
      <c r="T163" s="49"/>
      <c r="U163" s="230"/>
      <c r="V163" s="230"/>
      <c r="W163" s="230"/>
      <c r="X163" s="230"/>
      <c r="Y163" s="230"/>
      <c r="Z163" s="230"/>
      <c r="AA163" s="230"/>
      <c r="AB163" s="230"/>
      <c r="AC163" s="230"/>
      <c r="AD163" s="230"/>
      <c r="AE163" s="230"/>
      <c r="AT163" s="15" t="s">
        <v>129</v>
      </c>
      <c r="AU163" s="15" t="s">
        <v>68</v>
      </c>
    </row>
    <row r="164" spans="1:65" s="11" customFormat="1" x14ac:dyDescent="0.2">
      <c r="B164" s="137"/>
      <c r="D164" s="138" t="s">
        <v>123</v>
      </c>
      <c r="E164" s="139" t="s">
        <v>3</v>
      </c>
      <c r="F164" s="140" t="s">
        <v>292</v>
      </c>
      <c r="H164" s="139" t="s">
        <v>3</v>
      </c>
      <c r="L164" s="137"/>
      <c r="M164" s="141"/>
      <c r="N164" s="142"/>
      <c r="O164" s="142"/>
      <c r="P164" s="142"/>
      <c r="Q164" s="142"/>
      <c r="R164" s="142"/>
      <c r="S164" s="142"/>
      <c r="T164" s="143"/>
      <c r="AT164" s="139" t="s">
        <v>123</v>
      </c>
      <c r="AU164" s="139" t="s">
        <v>68</v>
      </c>
      <c r="AV164" s="11" t="s">
        <v>68</v>
      </c>
      <c r="AW164" s="11" t="s">
        <v>26</v>
      </c>
      <c r="AX164" s="11" t="s">
        <v>64</v>
      </c>
      <c r="AY164" s="139" t="s">
        <v>119</v>
      </c>
    </row>
    <row r="165" spans="1:65" s="11" customFormat="1" x14ac:dyDescent="0.2">
      <c r="B165" s="137"/>
      <c r="D165" s="138" t="s">
        <v>123</v>
      </c>
      <c r="E165" s="139" t="s">
        <v>3</v>
      </c>
      <c r="F165" s="140" t="s">
        <v>293</v>
      </c>
      <c r="H165" s="139" t="s">
        <v>3</v>
      </c>
      <c r="L165" s="137"/>
      <c r="M165" s="141"/>
      <c r="N165" s="142"/>
      <c r="O165" s="142"/>
      <c r="P165" s="142"/>
      <c r="Q165" s="142"/>
      <c r="R165" s="142"/>
      <c r="S165" s="142"/>
      <c r="T165" s="143"/>
      <c r="AT165" s="139" t="s">
        <v>123</v>
      </c>
      <c r="AU165" s="139" t="s">
        <v>68</v>
      </c>
      <c r="AV165" s="11" t="s">
        <v>68</v>
      </c>
      <c r="AW165" s="11" t="s">
        <v>26</v>
      </c>
      <c r="AX165" s="11" t="s">
        <v>64</v>
      </c>
      <c r="AY165" s="139" t="s">
        <v>119</v>
      </c>
    </row>
    <row r="166" spans="1:65" s="12" customFormat="1" x14ac:dyDescent="0.2">
      <c r="B166" s="144"/>
      <c r="D166" s="138" t="s">
        <v>123</v>
      </c>
      <c r="E166" s="145" t="s">
        <v>3</v>
      </c>
      <c r="F166" s="146" t="s">
        <v>649</v>
      </c>
      <c r="H166" s="147">
        <v>3</v>
      </c>
      <c r="L166" s="144"/>
      <c r="M166" s="148"/>
      <c r="N166" s="149"/>
      <c r="O166" s="149"/>
      <c r="P166" s="149"/>
      <c r="Q166" s="149"/>
      <c r="R166" s="149"/>
      <c r="S166" s="149"/>
      <c r="T166" s="150"/>
      <c r="AT166" s="145" t="s">
        <v>123</v>
      </c>
      <c r="AU166" s="145" t="s">
        <v>68</v>
      </c>
      <c r="AV166" s="12" t="s">
        <v>70</v>
      </c>
      <c r="AW166" s="12" t="s">
        <v>26</v>
      </c>
      <c r="AX166" s="12" t="s">
        <v>64</v>
      </c>
      <c r="AY166" s="145" t="s">
        <v>119</v>
      </c>
    </row>
    <row r="167" spans="1:65" s="11" customFormat="1" x14ac:dyDescent="0.2">
      <c r="B167" s="137"/>
      <c r="D167" s="138" t="s">
        <v>123</v>
      </c>
      <c r="E167" s="139" t="s">
        <v>3</v>
      </c>
      <c r="F167" s="140" t="s">
        <v>333</v>
      </c>
      <c r="H167" s="139" t="s">
        <v>3</v>
      </c>
      <c r="L167" s="137"/>
      <c r="M167" s="141"/>
      <c r="N167" s="142"/>
      <c r="O167" s="142"/>
      <c r="P167" s="142"/>
      <c r="Q167" s="142"/>
      <c r="R167" s="142"/>
      <c r="S167" s="142"/>
      <c r="T167" s="143"/>
      <c r="AT167" s="139" t="s">
        <v>123</v>
      </c>
      <c r="AU167" s="139" t="s">
        <v>68</v>
      </c>
      <c r="AV167" s="11" t="s">
        <v>68</v>
      </c>
      <c r="AW167" s="11" t="s">
        <v>26</v>
      </c>
      <c r="AX167" s="11" t="s">
        <v>64</v>
      </c>
      <c r="AY167" s="139" t="s">
        <v>119</v>
      </c>
    </row>
    <row r="168" spans="1:65" s="12" customFormat="1" x14ac:dyDescent="0.2">
      <c r="B168" s="144"/>
      <c r="D168" s="138" t="s">
        <v>123</v>
      </c>
      <c r="E168" s="145" t="s">
        <v>3</v>
      </c>
      <c r="F168" s="146" t="s">
        <v>650</v>
      </c>
      <c r="H168" s="147">
        <v>1.5</v>
      </c>
      <c r="L168" s="144"/>
      <c r="M168" s="148"/>
      <c r="N168" s="149"/>
      <c r="O168" s="149"/>
      <c r="P168" s="149"/>
      <c r="Q168" s="149"/>
      <c r="R168" s="149"/>
      <c r="S168" s="149"/>
      <c r="T168" s="150"/>
      <c r="AT168" s="145" t="s">
        <v>123</v>
      </c>
      <c r="AU168" s="145" t="s">
        <v>68</v>
      </c>
      <c r="AV168" s="12" t="s">
        <v>70</v>
      </c>
      <c r="AW168" s="12" t="s">
        <v>26</v>
      </c>
      <c r="AX168" s="12" t="s">
        <v>64</v>
      </c>
      <c r="AY168" s="145" t="s">
        <v>119</v>
      </c>
    </row>
    <row r="169" spans="1:65" s="13" customFormat="1" x14ac:dyDescent="0.2">
      <c r="B169" s="151"/>
      <c r="D169" s="138" t="s">
        <v>123</v>
      </c>
      <c r="E169" s="152" t="s">
        <v>3</v>
      </c>
      <c r="F169" s="153" t="s">
        <v>124</v>
      </c>
      <c r="H169" s="154">
        <f>SUM(H165:H168)</f>
        <v>4.5</v>
      </c>
      <c r="L169" s="151"/>
      <c r="M169" s="155"/>
      <c r="N169" s="156"/>
      <c r="O169" s="156"/>
      <c r="P169" s="156"/>
      <c r="Q169" s="156"/>
      <c r="R169" s="156"/>
      <c r="S169" s="156"/>
      <c r="T169" s="157"/>
      <c r="AT169" s="152" t="s">
        <v>123</v>
      </c>
      <c r="AU169" s="152" t="s">
        <v>68</v>
      </c>
      <c r="AV169" s="13" t="s">
        <v>121</v>
      </c>
      <c r="AW169" s="13" t="s">
        <v>26</v>
      </c>
      <c r="AX169" s="13" t="s">
        <v>68</v>
      </c>
      <c r="AY169" s="152" t="s">
        <v>119</v>
      </c>
    </row>
    <row r="170" spans="1:65" s="2" customFormat="1" ht="16.5" customHeight="1" x14ac:dyDescent="0.2">
      <c r="A170" s="230"/>
      <c r="B170" s="120"/>
      <c r="C170" s="121"/>
      <c r="D170" s="121" t="s">
        <v>120</v>
      </c>
      <c r="E170" s="122" t="s">
        <v>138</v>
      </c>
      <c r="F170" s="123" t="s">
        <v>139</v>
      </c>
      <c r="G170" s="124" t="s">
        <v>128</v>
      </c>
      <c r="H170" s="125">
        <v>4.5</v>
      </c>
      <c r="I170" s="126"/>
      <c r="J170" s="126">
        <f>ROUND(I170*H170,2)</f>
        <v>0</v>
      </c>
      <c r="K170" s="198" t="s">
        <v>459</v>
      </c>
      <c r="L170" s="28"/>
      <c r="M170" s="127" t="s">
        <v>3</v>
      </c>
      <c r="N170" s="128" t="s">
        <v>35</v>
      </c>
      <c r="O170" s="129">
        <v>0.45200000000000001</v>
      </c>
      <c r="P170" s="129">
        <f>O170*H170</f>
        <v>2.0340000000000003</v>
      </c>
      <c r="Q170" s="129">
        <v>0</v>
      </c>
      <c r="R170" s="129">
        <f>Q170*H170</f>
        <v>0</v>
      </c>
      <c r="S170" s="129">
        <v>0</v>
      </c>
      <c r="T170" s="130">
        <f>S170*H170</f>
        <v>0</v>
      </c>
      <c r="U170" s="230"/>
      <c r="V170" s="230"/>
      <c r="W170" s="230"/>
      <c r="X170" s="230"/>
      <c r="Y170" s="230"/>
      <c r="Z170" s="230"/>
      <c r="AA170" s="230"/>
      <c r="AB170" s="230"/>
      <c r="AC170" s="230"/>
      <c r="AD170" s="230"/>
      <c r="AE170" s="230"/>
      <c r="AR170" s="131" t="s">
        <v>121</v>
      </c>
      <c r="AT170" s="131" t="s">
        <v>120</v>
      </c>
      <c r="AU170" s="131" t="s">
        <v>68</v>
      </c>
      <c r="AY170" s="15" t="s">
        <v>119</v>
      </c>
      <c r="BE170" s="132">
        <f>IF(N170="základní",J170,0)</f>
        <v>0</v>
      </c>
      <c r="BF170" s="132">
        <f>IF(N170="snížená",J170,0)</f>
        <v>0</v>
      </c>
      <c r="BG170" s="132">
        <f>IF(N170="zákl. přenesená",J170,0)</f>
        <v>0</v>
      </c>
      <c r="BH170" s="132">
        <f>IF(N170="sníž. přenesená",J170,0)</f>
        <v>0</v>
      </c>
      <c r="BI170" s="132">
        <f>IF(N170="nulová",J170,0)</f>
        <v>0</v>
      </c>
      <c r="BJ170" s="15" t="s">
        <v>68</v>
      </c>
      <c r="BK170" s="132">
        <f>ROUND(I170*H170,2)</f>
        <v>0</v>
      </c>
      <c r="BL170" s="15" t="s">
        <v>121</v>
      </c>
      <c r="BM170" s="131" t="s">
        <v>227</v>
      </c>
    </row>
    <row r="171" spans="1:65" s="2" customFormat="1" x14ac:dyDescent="0.2">
      <c r="A171" s="230"/>
      <c r="B171" s="28"/>
      <c r="C171" s="230"/>
      <c r="D171" s="133" t="s">
        <v>122</v>
      </c>
      <c r="E171" s="230"/>
      <c r="F171" s="134" t="s">
        <v>140</v>
      </c>
      <c r="G171" s="230"/>
      <c r="H171" s="230"/>
      <c r="I171" s="230"/>
      <c r="J171" s="230"/>
      <c r="K171" s="230"/>
      <c r="L171" s="28"/>
      <c r="M171" s="135"/>
      <c r="N171" s="136"/>
      <c r="O171" s="48"/>
      <c r="P171" s="48"/>
      <c r="Q171" s="48"/>
      <c r="R171" s="48"/>
      <c r="S171" s="48"/>
      <c r="T171" s="49"/>
      <c r="U171" s="230"/>
      <c r="V171" s="230"/>
      <c r="W171" s="230"/>
      <c r="X171" s="230"/>
      <c r="Y171" s="230"/>
      <c r="Z171" s="230"/>
      <c r="AA171" s="230"/>
      <c r="AB171" s="230"/>
      <c r="AC171" s="230"/>
      <c r="AD171" s="230"/>
      <c r="AE171" s="230"/>
      <c r="AT171" s="15" t="s">
        <v>122</v>
      </c>
      <c r="AU171" s="15" t="s">
        <v>68</v>
      </c>
    </row>
    <row r="172" spans="1:65" s="2" customFormat="1" ht="16.5" customHeight="1" x14ac:dyDescent="0.2">
      <c r="A172" s="230"/>
      <c r="B172" s="120"/>
      <c r="C172" s="121"/>
      <c r="D172" s="121" t="s">
        <v>120</v>
      </c>
      <c r="E172" s="122" t="s">
        <v>141</v>
      </c>
      <c r="F172" s="123" t="s">
        <v>142</v>
      </c>
      <c r="G172" s="124" t="s">
        <v>128</v>
      </c>
      <c r="H172" s="125">
        <v>85.5</v>
      </c>
      <c r="I172" s="126"/>
      <c r="J172" s="126">
        <f>ROUND(I172*H172,2)</f>
        <v>0</v>
      </c>
      <c r="K172" s="198" t="s">
        <v>459</v>
      </c>
      <c r="L172" s="28"/>
      <c r="M172" s="127" t="s">
        <v>3</v>
      </c>
      <c r="N172" s="128" t="s">
        <v>35</v>
      </c>
      <c r="O172" s="129">
        <v>2.8000000000000001E-2</v>
      </c>
      <c r="P172" s="129">
        <f>O172*H172</f>
        <v>2.3940000000000001</v>
      </c>
      <c r="Q172" s="129">
        <v>0</v>
      </c>
      <c r="R172" s="129">
        <f>Q172*H172</f>
        <v>0</v>
      </c>
      <c r="S172" s="129">
        <v>0</v>
      </c>
      <c r="T172" s="130">
        <f>S172*H172</f>
        <v>0</v>
      </c>
      <c r="U172" s="230"/>
      <c r="V172" s="230"/>
      <c r="W172" s="230"/>
      <c r="X172" s="230"/>
      <c r="Y172" s="230"/>
      <c r="Z172" s="230"/>
      <c r="AA172" s="230"/>
      <c r="AB172" s="230"/>
      <c r="AC172" s="230"/>
      <c r="AD172" s="230"/>
      <c r="AE172" s="230"/>
      <c r="AR172" s="131" t="s">
        <v>121</v>
      </c>
      <c r="AT172" s="131" t="s">
        <v>120</v>
      </c>
      <c r="AU172" s="131" t="s">
        <v>68</v>
      </c>
      <c r="AY172" s="15" t="s">
        <v>119</v>
      </c>
      <c r="BE172" s="132">
        <f>IF(N172="základní",J172,0)</f>
        <v>0</v>
      </c>
      <c r="BF172" s="132">
        <f>IF(N172="snížená",J172,0)</f>
        <v>0</v>
      </c>
      <c r="BG172" s="132">
        <f>IF(N172="zákl. přenesená",J172,0)</f>
        <v>0</v>
      </c>
      <c r="BH172" s="132">
        <f>IF(N172="sníž. přenesená",J172,0)</f>
        <v>0</v>
      </c>
      <c r="BI172" s="132">
        <f>IF(N172="nulová",J172,0)</f>
        <v>0</v>
      </c>
      <c r="BJ172" s="15" t="s">
        <v>68</v>
      </c>
      <c r="BK172" s="132">
        <f>ROUND(I172*H172,2)</f>
        <v>0</v>
      </c>
      <c r="BL172" s="15" t="s">
        <v>121</v>
      </c>
      <c r="BM172" s="131" t="s">
        <v>228</v>
      </c>
    </row>
    <row r="173" spans="1:65" s="2" customFormat="1" x14ac:dyDescent="0.2">
      <c r="A173" s="230"/>
      <c r="B173" s="28"/>
      <c r="C173" s="230"/>
      <c r="D173" s="133" t="s">
        <v>122</v>
      </c>
      <c r="E173" s="230"/>
      <c r="F173" s="134" t="s">
        <v>143</v>
      </c>
      <c r="G173" s="230"/>
      <c r="H173" s="230"/>
      <c r="I173" s="230"/>
      <c r="J173" s="230"/>
      <c r="K173" s="230"/>
      <c r="L173" s="28"/>
      <c r="M173" s="135"/>
      <c r="N173" s="136"/>
      <c r="O173" s="48"/>
      <c r="P173" s="48"/>
      <c r="Q173" s="48"/>
      <c r="R173" s="48"/>
      <c r="S173" s="48"/>
      <c r="T173" s="49"/>
      <c r="U173" s="230"/>
      <c r="V173" s="230"/>
      <c r="W173" s="230"/>
      <c r="X173" s="230"/>
      <c r="Y173" s="230"/>
      <c r="Z173" s="230"/>
      <c r="AA173" s="230"/>
      <c r="AB173" s="230"/>
      <c r="AC173" s="230"/>
      <c r="AD173" s="230"/>
      <c r="AE173" s="230"/>
      <c r="AT173" s="15" t="s">
        <v>122</v>
      </c>
      <c r="AU173" s="15" t="s">
        <v>68</v>
      </c>
    </row>
    <row r="174" spans="1:65" s="12" customFormat="1" x14ac:dyDescent="0.2">
      <c r="B174" s="144"/>
      <c r="D174" s="138" t="s">
        <v>123</v>
      </c>
      <c r="F174" s="146" t="s">
        <v>651</v>
      </c>
      <c r="H174" s="147">
        <v>85.5</v>
      </c>
      <c r="L174" s="144"/>
      <c r="M174" s="148"/>
      <c r="N174" s="149"/>
      <c r="O174" s="149"/>
      <c r="P174" s="149"/>
      <c r="Q174" s="149"/>
      <c r="R174" s="149"/>
      <c r="S174" s="149"/>
      <c r="T174" s="150"/>
      <c r="AT174" s="145" t="s">
        <v>123</v>
      </c>
      <c r="AU174" s="145" t="s">
        <v>68</v>
      </c>
      <c r="AV174" s="12" t="s">
        <v>70</v>
      </c>
      <c r="AW174" s="12" t="s">
        <v>4</v>
      </c>
      <c r="AX174" s="12" t="s">
        <v>68</v>
      </c>
      <c r="AY174" s="145" t="s">
        <v>119</v>
      </c>
    </row>
    <row r="175" spans="1:65" s="2" customFormat="1" ht="6.95" customHeight="1" x14ac:dyDescent="0.2">
      <c r="A175" s="27"/>
      <c r="B175" s="37"/>
      <c r="C175" s="38"/>
      <c r="D175" s="38"/>
      <c r="E175" s="38"/>
      <c r="F175" s="38"/>
      <c r="G175" s="38"/>
      <c r="H175" s="38"/>
      <c r="I175" s="38"/>
      <c r="J175" s="38"/>
      <c r="K175" s="38"/>
      <c r="L175" s="28"/>
      <c r="M175" s="27"/>
      <c r="O175" s="27"/>
      <c r="P175" s="27"/>
      <c r="Q175" s="27"/>
      <c r="R175" s="27"/>
      <c r="S175" s="27"/>
      <c r="T175" s="27"/>
      <c r="U175" s="27"/>
      <c r="V175" s="27"/>
      <c r="W175" s="27"/>
      <c r="X175" s="27"/>
      <c r="Y175" s="27"/>
      <c r="Z175" s="27"/>
      <c r="AA175" s="27"/>
      <c r="AB175" s="27"/>
      <c r="AC175" s="27"/>
      <c r="AD175" s="27"/>
      <c r="AE175" s="27"/>
    </row>
  </sheetData>
  <sheetProtection algorithmName="SHA-512" hashValue="JQZF21uPISK6MTsrlY+BRVa6nijAfyn834rjzj1W2gIaQjRyUUJ1hvmFAU40UqPLlA0IRZ1lbZHOE+mphBmzgQ==" saltValue="z8xo16tQfSbj6j0boOCCJA==" spinCount="100000" sheet="1" objects="1" scenarios="1"/>
  <protectedRanges>
    <protectedRange sqref="I89:I173" name="Oblast1"/>
  </protectedRanges>
  <autoFilter ref="C86:K174"/>
  <mergeCells count="12">
    <mergeCell ref="E79:H79"/>
    <mergeCell ref="L2:V2"/>
    <mergeCell ref="E50:H50"/>
    <mergeCell ref="E52:H52"/>
    <mergeCell ref="E54:H54"/>
    <mergeCell ref="E75:H75"/>
    <mergeCell ref="E77:H77"/>
    <mergeCell ref="E7:H7"/>
    <mergeCell ref="E9:H9"/>
    <mergeCell ref="E11:H11"/>
    <mergeCell ref="E20:H20"/>
    <mergeCell ref="E29:H29"/>
  </mergeCells>
  <hyperlinks>
    <hyperlink ref="F90" r:id="rId1"/>
    <hyperlink ref="F96" r:id="rId2"/>
    <hyperlink ref="F103" r:id="rId3"/>
    <hyperlink ref="F133" r:id="rId4"/>
    <hyperlink ref="F135" r:id="rId5"/>
    <hyperlink ref="F138" r:id="rId6"/>
    <hyperlink ref="F145" r:id="rId7"/>
    <hyperlink ref="F151" r:id="rId8"/>
    <hyperlink ref="F159" r:id="rId9"/>
    <hyperlink ref="F120" r:id="rId10"/>
    <hyperlink ref="F112" r:id="rId11"/>
    <hyperlink ref="F171" r:id="rId12"/>
    <hyperlink ref="F173" r:id="rId13"/>
    <hyperlink ref="F162" r:id="rId14"/>
  </hyperlinks>
  <pageMargins left="0.39374999999999999" right="0.39374999999999999" top="0.39374999999999999" bottom="0.39374999999999999" header="0" footer="0"/>
  <pageSetup paperSize="9" scale="84" fitToHeight="100" orientation="landscape" blackAndWhite="1" r:id="rId15"/>
  <headerFooter>
    <oddFooter>&amp;CStrana &amp;P z &amp;N</oddFooter>
  </headerFooter>
  <drawing r:id="rId1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108"/>
  <sheetViews>
    <sheetView showGridLines="0" topLeftCell="D87" workbookViewId="0">
      <selection activeCell="V83" sqref="V83"/>
    </sheetView>
  </sheetViews>
  <sheetFormatPr defaultRowHeight="11.25" x14ac:dyDescent="0.2"/>
  <cols>
    <col min="1" max="1" width="8.33203125" style="282" customWidth="1"/>
    <col min="2" max="2" width="1.1640625" style="282" customWidth="1"/>
    <col min="3" max="3" width="4.1640625" style="282" customWidth="1"/>
    <col min="4" max="4" width="4.33203125" style="282" customWidth="1"/>
    <col min="5" max="5" width="17.1640625" style="282" customWidth="1"/>
    <col min="6" max="6" width="100.83203125" style="282" customWidth="1"/>
    <col min="7" max="7" width="7.5" style="282" customWidth="1"/>
    <col min="8" max="8" width="14" style="282" customWidth="1"/>
    <col min="9" max="9" width="15.83203125" style="282" customWidth="1"/>
    <col min="10" max="11" width="22.33203125" style="282" customWidth="1"/>
    <col min="12" max="12" width="9.33203125" style="282" customWidth="1"/>
    <col min="13" max="13" width="10.83203125" style="282" hidden="1" customWidth="1"/>
    <col min="14" max="19" width="14.1640625" style="282" hidden="1" customWidth="1"/>
    <col min="20" max="20" width="16.33203125" style="282" hidden="1" customWidth="1"/>
    <col min="21" max="21" width="12.33203125" style="282" customWidth="1"/>
    <col min="22" max="22" width="16.33203125" style="282" customWidth="1"/>
    <col min="23" max="23" width="12.33203125" style="282" customWidth="1"/>
    <col min="24" max="24" width="15" style="282" customWidth="1"/>
    <col min="25" max="25" width="11" style="282" customWidth="1"/>
    <col min="26" max="26" width="15" style="282" customWidth="1"/>
    <col min="27" max="27" width="16.33203125" style="282" customWidth="1"/>
    <col min="28" max="28" width="11" style="282" customWidth="1"/>
    <col min="29" max="29" width="15" style="282" customWidth="1"/>
    <col min="30" max="30" width="16.33203125" style="282" customWidth="1"/>
    <col min="31" max="55" width="9.33203125" style="282"/>
    <col min="56" max="56" width="10.1640625" style="282" bestFit="1" customWidth="1"/>
    <col min="57" max="60" width="9.5" style="282" bestFit="1" customWidth="1"/>
    <col min="61" max="61" width="9.33203125" style="282"/>
    <col min="62" max="62" width="10.1640625" style="282" bestFit="1" customWidth="1"/>
    <col min="63" max="16384" width="9.33203125" style="282"/>
  </cols>
  <sheetData>
    <row r="1" spans="1:45" x14ac:dyDescent="0.2">
      <c r="A1" s="281"/>
    </row>
    <row r="2" spans="1:45" ht="36.950000000000003" customHeight="1" x14ac:dyDescent="0.2">
      <c r="L2" s="486" t="s">
        <v>6</v>
      </c>
      <c r="M2" s="487"/>
      <c r="N2" s="487"/>
      <c r="O2" s="487"/>
      <c r="P2" s="487"/>
      <c r="Q2" s="487"/>
      <c r="R2" s="487"/>
      <c r="S2" s="487"/>
      <c r="T2" s="487"/>
      <c r="U2" s="487"/>
      <c r="AS2" s="283" t="s">
        <v>352</v>
      </c>
    </row>
    <row r="3" spans="1:45" ht="6.95" customHeight="1" x14ac:dyDescent="0.2">
      <c r="B3" s="284"/>
      <c r="C3" s="285"/>
      <c r="D3" s="285"/>
      <c r="E3" s="285"/>
      <c r="F3" s="285"/>
      <c r="G3" s="285"/>
      <c r="H3" s="285"/>
      <c r="I3" s="285"/>
      <c r="J3" s="285"/>
      <c r="K3" s="285"/>
      <c r="L3" s="286"/>
      <c r="AS3" s="283" t="s">
        <v>70</v>
      </c>
    </row>
    <row r="4" spans="1:45" ht="24.95" customHeight="1" x14ac:dyDescent="0.2">
      <c r="B4" s="286"/>
      <c r="D4" s="287" t="s">
        <v>78</v>
      </c>
      <c r="L4" s="286"/>
      <c r="M4" s="288" t="s">
        <v>11</v>
      </c>
      <c r="AS4" s="283" t="s">
        <v>4</v>
      </c>
    </row>
    <row r="5" spans="1:45" ht="6.95" customHeight="1" x14ac:dyDescent="0.2">
      <c r="B5" s="286"/>
      <c r="L5" s="286"/>
    </row>
    <row r="6" spans="1:45" ht="12" customHeight="1" x14ac:dyDescent="0.2">
      <c r="B6" s="286"/>
      <c r="D6" s="289" t="s">
        <v>14</v>
      </c>
      <c r="L6" s="286"/>
    </row>
    <row r="7" spans="1:45" ht="16.5" customHeight="1" x14ac:dyDescent="0.2">
      <c r="B7" s="286"/>
      <c r="E7" s="480" t="str">
        <f>'Rekapitulace stavby'!K6</f>
        <v>Dětské hřiště - Brno - Strž</v>
      </c>
      <c r="F7" s="481"/>
      <c r="G7" s="481"/>
      <c r="H7" s="481"/>
      <c r="L7" s="286"/>
    </row>
    <row r="8" spans="1:45" s="293" customFormat="1" ht="12" customHeight="1" x14ac:dyDescent="0.2">
      <c r="A8" s="290"/>
      <c r="B8" s="291"/>
      <c r="C8" s="290"/>
      <c r="D8" s="289" t="s">
        <v>87</v>
      </c>
      <c r="E8" s="290"/>
      <c r="F8" s="290"/>
      <c r="G8" s="290"/>
      <c r="H8" s="290"/>
      <c r="I8" s="290"/>
      <c r="J8" s="290"/>
      <c r="K8" s="290"/>
      <c r="L8" s="292"/>
      <c r="R8" s="290"/>
      <c r="S8" s="290"/>
      <c r="T8" s="290"/>
      <c r="U8" s="290"/>
      <c r="V8" s="290"/>
      <c r="W8" s="290"/>
      <c r="X8" s="290"/>
      <c r="Y8" s="290"/>
      <c r="Z8" s="290"/>
      <c r="AA8" s="290"/>
      <c r="AB8" s="290"/>
      <c r="AC8" s="290"/>
      <c r="AD8" s="290"/>
    </row>
    <row r="9" spans="1:45" s="293" customFormat="1" ht="16.5" customHeight="1" x14ac:dyDescent="0.2">
      <c r="A9" s="290"/>
      <c r="B9" s="291"/>
      <c r="C9" s="290"/>
      <c r="D9" s="290"/>
      <c r="E9" s="482" t="s">
        <v>353</v>
      </c>
      <c r="F9" s="483"/>
      <c r="G9" s="483"/>
      <c r="H9" s="483"/>
      <c r="I9" s="290"/>
      <c r="J9" s="290"/>
      <c r="K9" s="290"/>
      <c r="L9" s="292"/>
      <c r="R9" s="290"/>
      <c r="S9" s="290"/>
      <c r="T9" s="290"/>
      <c r="U9" s="290"/>
      <c r="V9" s="290"/>
      <c r="W9" s="290"/>
      <c r="X9" s="290"/>
      <c r="Y9" s="290"/>
      <c r="Z9" s="290"/>
      <c r="AA9" s="290"/>
      <c r="AB9" s="290"/>
      <c r="AC9" s="290"/>
      <c r="AD9" s="290"/>
    </row>
    <row r="10" spans="1:45" s="293" customFormat="1" x14ac:dyDescent="0.2">
      <c r="A10" s="290"/>
      <c r="B10" s="291"/>
      <c r="C10" s="290"/>
      <c r="D10" s="290"/>
      <c r="E10" s="290"/>
      <c r="F10" s="290"/>
      <c r="G10" s="290"/>
      <c r="H10" s="290"/>
      <c r="I10" s="290"/>
      <c r="J10" s="290"/>
      <c r="K10" s="290"/>
      <c r="L10" s="292"/>
      <c r="R10" s="290"/>
      <c r="S10" s="290"/>
      <c r="T10" s="290"/>
      <c r="U10" s="290"/>
      <c r="V10" s="290"/>
      <c r="W10" s="290"/>
      <c r="X10" s="290"/>
      <c r="Y10" s="290"/>
      <c r="Z10" s="290"/>
      <c r="AA10" s="290"/>
      <c r="AB10" s="290"/>
      <c r="AC10" s="290"/>
      <c r="AD10" s="290"/>
    </row>
    <row r="11" spans="1:45" s="293" customFormat="1" ht="12" customHeight="1" x14ac:dyDescent="0.2">
      <c r="A11" s="290"/>
      <c r="B11" s="291"/>
      <c r="C11" s="290"/>
      <c r="D11" s="289" t="s">
        <v>15</v>
      </c>
      <c r="E11" s="290"/>
      <c r="F11" s="294" t="s">
        <v>3</v>
      </c>
      <c r="G11" s="290"/>
      <c r="H11" s="290"/>
      <c r="I11" s="289" t="s">
        <v>16</v>
      </c>
      <c r="J11" s="294" t="s">
        <v>3</v>
      </c>
      <c r="K11" s="290"/>
      <c r="L11" s="292"/>
      <c r="R11" s="290"/>
      <c r="S11" s="290"/>
      <c r="T11" s="290"/>
      <c r="U11" s="290"/>
      <c r="V11" s="290"/>
      <c r="W11" s="290"/>
      <c r="X11" s="290"/>
      <c r="Y11" s="290"/>
      <c r="Z11" s="290"/>
      <c r="AA11" s="290"/>
      <c r="AB11" s="290"/>
      <c r="AC11" s="290"/>
      <c r="AD11" s="290"/>
    </row>
    <row r="12" spans="1:45" s="293" customFormat="1" ht="12" customHeight="1" x14ac:dyDescent="0.2">
      <c r="A12" s="290"/>
      <c r="B12" s="291"/>
      <c r="C12" s="290"/>
      <c r="D12" s="289" t="s">
        <v>17</v>
      </c>
      <c r="E12" s="290"/>
      <c r="F12" s="294"/>
      <c r="G12" s="290"/>
      <c r="H12" s="290"/>
      <c r="I12" s="289" t="s">
        <v>19</v>
      </c>
      <c r="J12" s="269" t="s">
        <v>653</v>
      </c>
      <c r="K12" s="290"/>
      <c r="L12" s="292"/>
      <c r="R12" s="290"/>
      <c r="S12" s="290"/>
      <c r="T12" s="290"/>
      <c r="U12" s="290"/>
      <c r="V12" s="290"/>
      <c r="W12" s="290"/>
      <c r="X12" s="290"/>
      <c r="Y12" s="290"/>
      <c r="Z12" s="290"/>
      <c r="AA12" s="290"/>
      <c r="AB12" s="290"/>
      <c r="AC12" s="290"/>
      <c r="AD12" s="290"/>
    </row>
    <row r="13" spans="1:45" s="293" customFormat="1" ht="10.9" customHeight="1" x14ac:dyDescent="0.2">
      <c r="A13" s="290"/>
      <c r="B13" s="291"/>
      <c r="C13" s="290"/>
      <c r="D13" s="290"/>
      <c r="E13" s="290"/>
      <c r="F13" s="290"/>
      <c r="G13" s="290"/>
      <c r="H13" s="290"/>
      <c r="I13" s="290"/>
      <c r="J13" s="290"/>
      <c r="K13" s="290"/>
      <c r="L13" s="292"/>
      <c r="R13" s="290"/>
      <c r="S13" s="290"/>
      <c r="T13" s="290"/>
      <c r="U13" s="290"/>
      <c r="V13" s="290"/>
      <c r="W13" s="290"/>
      <c r="X13" s="290"/>
      <c r="Y13" s="290"/>
      <c r="Z13" s="290"/>
      <c r="AA13" s="290"/>
      <c r="AB13" s="290"/>
      <c r="AC13" s="290"/>
      <c r="AD13" s="290"/>
    </row>
    <row r="14" spans="1:45" s="293" customFormat="1" ht="12" customHeight="1" x14ac:dyDescent="0.2">
      <c r="A14" s="290"/>
      <c r="B14" s="291"/>
      <c r="C14" s="290"/>
      <c r="D14" s="289" t="s">
        <v>20</v>
      </c>
      <c r="E14" s="290"/>
      <c r="F14" s="290"/>
      <c r="G14" s="290"/>
      <c r="H14" s="290"/>
      <c r="I14" s="289" t="s">
        <v>21</v>
      </c>
      <c r="J14" s="294"/>
      <c r="K14" s="290"/>
      <c r="L14" s="292"/>
      <c r="R14" s="290"/>
      <c r="S14" s="290"/>
      <c r="T14" s="290"/>
      <c r="U14" s="290"/>
      <c r="V14" s="290"/>
      <c r="W14" s="290"/>
      <c r="X14" s="290"/>
      <c r="Y14" s="290"/>
      <c r="Z14" s="290"/>
      <c r="AA14" s="290"/>
      <c r="AB14" s="290"/>
      <c r="AC14" s="290"/>
      <c r="AD14" s="290"/>
    </row>
    <row r="15" spans="1:45" s="293" customFormat="1" ht="18" customHeight="1" x14ac:dyDescent="0.2">
      <c r="A15" s="290"/>
      <c r="B15" s="291"/>
      <c r="C15" s="290"/>
      <c r="D15" s="290"/>
      <c r="E15" s="272" t="s">
        <v>337</v>
      </c>
      <c r="F15" s="290"/>
      <c r="G15" s="290"/>
      <c r="H15" s="290"/>
      <c r="I15" s="289" t="s">
        <v>22</v>
      </c>
      <c r="J15" s="294"/>
      <c r="K15" s="290"/>
      <c r="L15" s="292"/>
      <c r="R15" s="290"/>
      <c r="S15" s="290"/>
      <c r="T15" s="290"/>
      <c r="U15" s="290"/>
      <c r="V15" s="290"/>
      <c r="W15" s="290"/>
      <c r="X15" s="290"/>
      <c r="Y15" s="290"/>
      <c r="Z15" s="290"/>
      <c r="AA15" s="290"/>
      <c r="AB15" s="290"/>
      <c r="AC15" s="290"/>
      <c r="AD15" s="290"/>
    </row>
    <row r="16" spans="1:45" s="293" customFormat="1" ht="6.95" customHeight="1" x14ac:dyDescent="0.2">
      <c r="A16" s="290"/>
      <c r="B16" s="291"/>
      <c r="C16" s="290"/>
      <c r="D16" s="290"/>
      <c r="E16" s="290"/>
      <c r="F16" s="290"/>
      <c r="G16" s="290"/>
      <c r="H16" s="290"/>
      <c r="I16" s="290"/>
      <c r="J16" s="290"/>
      <c r="K16" s="290"/>
      <c r="L16" s="292"/>
      <c r="R16" s="290"/>
      <c r="S16" s="290"/>
      <c r="T16" s="290"/>
      <c r="U16" s="290"/>
      <c r="V16" s="290"/>
      <c r="W16" s="290"/>
      <c r="X16" s="290"/>
      <c r="Y16" s="290"/>
      <c r="Z16" s="290"/>
      <c r="AA16" s="290"/>
      <c r="AB16" s="290"/>
      <c r="AC16" s="290"/>
      <c r="AD16" s="290"/>
    </row>
    <row r="17" spans="1:30" s="293" customFormat="1" ht="12" customHeight="1" x14ac:dyDescent="0.2">
      <c r="A17" s="290"/>
      <c r="B17" s="291"/>
      <c r="C17" s="290"/>
      <c r="D17" s="289" t="s">
        <v>23</v>
      </c>
      <c r="E17" s="290"/>
      <c r="F17" s="290"/>
      <c r="G17" s="290"/>
      <c r="H17" s="290"/>
      <c r="I17" s="289" t="s">
        <v>21</v>
      </c>
      <c r="J17" s="294" t="str">
        <f>'[1]Rekapitulace stavby'!AN13</f>
        <v/>
      </c>
      <c r="K17" s="290"/>
      <c r="L17" s="292"/>
      <c r="R17" s="290"/>
      <c r="S17" s="290"/>
      <c r="T17" s="290"/>
      <c r="U17" s="290"/>
      <c r="V17" s="290"/>
      <c r="W17" s="290"/>
      <c r="X17" s="290"/>
      <c r="Y17" s="290"/>
      <c r="Z17" s="290"/>
      <c r="AA17" s="290"/>
      <c r="AB17" s="290"/>
      <c r="AC17" s="290"/>
      <c r="AD17" s="290"/>
    </row>
    <row r="18" spans="1:30" s="293" customFormat="1" ht="18" customHeight="1" x14ac:dyDescent="0.2">
      <c r="A18" s="290"/>
      <c r="B18" s="291"/>
      <c r="C18" s="290"/>
      <c r="D18" s="290"/>
      <c r="E18" s="488" t="str">
        <f>'[1]Rekapitulace stavby'!E14</f>
        <v xml:space="preserve"> </v>
      </c>
      <c r="F18" s="488"/>
      <c r="G18" s="488"/>
      <c r="H18" s="488"/>
      <c r="I18" s="289" t="s">
        <v>22</v>
      </c>
      <c r="J18" s="294" t="str">
        <f>'[1]Rekapitulace stavby'!AN14</f>
        <v/>
      </c>
      <c r="K18" s="290"/>
      <c r="L18" s="292"/>
      <c r="R18" s="290"/>
      <c r="S18" s="290"/>
      <c r="T18" s="290"/>
      <c r="U18" s="290"/>
      <c r="V18" s="290"/>
      <c r="W18" s="290"/>
      <c r="X18" s="290"/>
      <c r="Y18" s="290"/>
      <c r="Z18" s="290"/>
      <c r="AA18" s="290"/>
      <c r="AB18" s="290"/>
      <c r="AC18" s="290"/>
      <c r="AD18" s="290"/>
    </row>
    <row r="19" spans="1:30" s="293" customFormat="1" ht="6.95" customHeight="1" x14ac:dyDescent="0.2">
      <c r="A19" s="290"/>
      <c r="B19" s="291"/>
      <c r="C19" s="290"/>
      <c r="D19" s="290"/>
      <c r="E19" s="290"/>
      <c r="F19" s="290"/>
      <c r="G19" s="290"/>
      <c r="H19" s="290"/>
      <c r="I19" s="290"/>
      <c r="J19" s="290"/>
      <c r="K19" s="290"/>
      <c r="L19" s="292"/>
      <c r="R19" s="290"/>
      <c r="S19" s="290"/>
      <c r="T19" s="290"/>
      <c r="U19" s="290"/>
      <c r="V19" s="290"/>
      <c r="W19" s="290"/>
      <c r="X19" s="290"/>
      <c r="Y19" s="290"/>
      <c r="Z19" s="290"/>
      <c r="AA19" s="290"/>
      <c r="AB19" s="290"/>
      <c r="AC19" s="290"/>
      <c r="AD19" s="290"/>
    </row>
    <row r="20" spans="1:30" s="293" customFormat="1" ht="12" customHeight="1" x14ac:dyDescent="0.2">
      <c r="A20" s="290"/>
      <c r="B20" s="291"/>
      <c r="C20" s="290"/>
      <c r="D20" s="289" t="s">
        <v>24</v>
      </c>
      <c r="E20" s="290"/>
      <c r="F20" s="290"/>
      <c r="G20" s="290"/>
      <c r="H20" s="290"/>
      <c r="I20" s="289" t="s">
        <v>21</v>
      </c>
      <c r="J20" s="294"/>
      <c r="K20" s="290"/>
      <c r="L20" s="292"/>
      <c r="R20" s="290"/>
      <c r="S20" s="290"/>
      <c r="T20" s="290"/>
      <c r="U20" s="290"/>
      <c r="V20" s="290"/>
      <c r="W20" s="290"/>
      <c r="X20" s="290"/>
      <c r="Y20" s="290"/>
      <c r="Z20" s="290"/>
      <c r="AA20" s="290"/>
      <c r="AB20" s="290"/>
      <c r="AC20" s="290"/>
      <c r="AD20" s="290"/>
    </row>
    <row r="21" spans="1:30" s="293" customFormat="1" ht="18" customHeight="1" x14ac:dyDescent="0.2">
      <c r="A21" s="290"/>
      <c r="B21" s="291"/>
      <c r="C21" s="290"/>
      <c r="D21" s="290"/>
      <c r="E21" s="272" t="s">
        <v>25</v>
      </c>
      <c r="F21" s="290"/>
      <c r="G21" s="290"/>
      <c r="H21" s="290"/>
      <c r="I21" s="289" t="s">
        <v>22</v>
      </c>
      <c r="J21" s="294"/>
      <c r="K21" s="290"/>
      <c r="L21" s="292"/>
      <c r="R21" s="290"/>
      <c r="S21" s="290"/>
      <c r="T21" s="290"/>
      <c r="U21" s="290"/>
      <c r="V21" s="290"/>
      <c r="W21" s="290"/>
      <c r="X21" s="290"/>
      <c r="Y21" s="290"/>
      <c r="Z21" s="290"/>
      <c r="AA21" s="290"/>
      <c r="AB21" s="290"/>
      <c r="AC21" s="290"/>
      <c r="AD21" s="290"/>
    </row>
    <row r="22" spans="1:30" s="293" customFormat="1" ht="6.95" customHeight="1" x14ac:dyDescent="0.2">
      <c r="A22" s="290"/>
      <c r="B22" s="291"/>
      <c r="C22" s="290"/>
      <c r="D22" s="290"/>
      <c r="E22" s="290"/>
      <c r="F22" s="290"/>
      <c r="G22" s="290"/>
      <c r="H22" s="290"/>
      <c r="I22" s="290"/>
      <c r="J22" s="290"/>
      <c r="K22" s="290"/>
      <c r="L22" s="292"/>
      <c r="R22" s="290"/>
      <c r="S22" s="290"/>
      <c r="T22" s="290"/>
      <c r="U22" s="290"/>
      <c r="V22" s="290"/>
      <c r="W22" s="290"/>
      <c r="X22" s="290"/>
      <c r="Y22" s="290"/>
      <c r="Z22" s="290"/>
      <c r="AA22" s="290"/>
      <c r="AB22" s="290"/>
      <c r="AC22" s="290"/>
      <c r="AD22" s="290"/>
    </row>
    <row r="23" spans="1:30" s="293" customFormat="1" ht="12" customHeight="1" x14ac:dyDescent="0.2">
      <c r="A23" s="290"/>
      <c r="B23" s="291"/>
      <c r="C23" s="290"/>
      <c r="D23" s="289" t="s">
        <v>27</v>
      </c>
      <c r="E23" s="290"/>
      <c r="F23" s="290"/>
      <c r="G23" s="290"/>
      <c r="H23" s="290"/>
      <c r="I23" s="289" t="s">
        <v>21</v>
      </c>
      <c r="J23" s="294"/>
      <c r="K23" s="290"/>
      <c r="L23" s="292"/>
      <c r="R23" s="290"/>
      <c r="S23" s="290"/>
      <c r="T23" s="290"/>
      <c r="U23" s="290"/>
      <c r="V23" s="290"/>
      <c r="W23" s="290"/>
      <c r="X23" s="290"/>
      <c r="Y23" s="290"/>
      <c r="Z23" s="290"/>
      <c r="AA23" s="290"/>
      <c r="AB23" s="290"/>
      <c r="AC23" s="290"/>
      <c r="AD23" s="290"/>
    </row>
    <row r="24" spans="1:30" s="293" customFormat="1" ht="18" customHeight="1" x14ac:dyDescent="0.2">
      <c r="A24" s="290"/>
      <c r="B24" s="291"/>
      <c r="C24" s="290"/>
      <c r="D24" s="290"/>
      <c r="E24" s="272" t="s">
        <v>677</v>
      </c>
      <c r="F24" s="290"/>
      <c r="G24" s="290"/>
      <c r="H24" s="290"/>
      <c r="I24" s="289" t="s">
        <v>22</v>
      </c>
      <c r="J24" s="294" t="s">
        <v>3</v>
      </c>
      <c r="K24" s="290"/>
      <c r="L24" s="292"/>
      <c r="R24" s="290"/>
      <c r="S24" s="290"/>
      <c r="T24" s="290"/>
      <c r="U24" s="290"/>
      <c r="V24" s="290"/>
      <c r="W24" s="290"/>
      <c r="X24" s="290"/>
      <c r="Y24" s="290"/>
      <c r="Z24" s="290"/>
      <c r="AA24" s="290"/>
      <c r="AB24" s="290"/>
      <c r="AC24" s="290"/>
      <c r="AD24" s="290"/>
    </row>
    <row r="25" spans="1:30" s="293" customFormat="1" ht="6.95" customHeight="1" x14ac:dyDescent="0.2">
      <c r="A25" s="290"/>
      <c r="B25" s="291"/>
      <c r="C25" s="290"/>
      <c r="D25" s="290"/>
      <c r="E25" s="290"/>
      <c r="F25" s="290"/>
      <c r="G25" s="290"/>
      <c r="H25" s="290"/>
      <c r="I25" s="290"/>
      <c r="J25" s="290"/>
      <c r="K25" s="290"/>
      <c r="L25" s="292"/>
      <c r="R25" s="290"/>
      <c r="S25" s="290"/>
      <c r="T25" s="290"/>
      <c r="U25" s="290"/>
      <c r="V25" s="290"/>
      <c r="W25" s="290"/>
      <c r="X25" s="290"/>
      <c r="Y25" s="290"/>
      <c r="Z25" s="290"/>
      <c r="AA25" s="290"/>
      <c r="AB25" s="290"/>
      <c r="AC25" s="290"/>
      <c r="AD25" s="290"/>
    </row>
    <row r="26" spans="1:30" s="293" customFormat="1" ht="12" customHeight="1" x14ac:dyDescent="0.2">
      <c r="A26" s="290"/>
      <c r="B26" s="291"/>
      <c r="C26" s="290"/>
      <c r="D26" s="289" t="s">
        <v>28</v>
      </c>
      <c r="E26" s="290"/>
      <c r="F26" s="290"/>
      <c r="G26" s="290"/>
      <c r="H26" s="290"/>
      <c r="I26" s="290"/>
      <c r="J26" s="290"/>
      <c r="K26" s="290"/>
      <c r="L26" s="292"/>
      <c r="R26" s="290"/>
      <c r="S26" s="290"/>
      <c r="T26" s="290"/>
      <c r="U26" s="290"/>
      <c r="V26" s="290"/>
      <c r="W26" s="290"/>
      <c r="X26" s="290"/>
      <c r="Y26" s="290"/>
      <c r="Z26" s="290"/>
      <c r="AA26" s="290"/>
      <c r="AB26" s="290"/>
      <c r="AC26" s="290"/>
      <c r="AD26" s="290"/>
    </row>
    <row r="27" spans="1:30" s="299" customFormat="1" ht="131.25" customHeight="1" x14ac:dyDescent="0.2">
      <c r="A27" s="296"/>
      <c r="B27" s="297"/>
      <c r="C27" s="296"/>
      <c r="D27" s="296"/>
      <c r="E27" s="489" t="s">
        <v>354</v>
      </c>
      <c r="F27" s="489"/>
      <c r="G27" s="489"/>
      <c r="H27" s="489"/>
      <c r="I27" s="296"/>
      <c r="J27" s="296"/>
      <c r="K27" s="296"/>
      <c r="L27" s="298"/>
      <c r="R27" s="296"/>
      <c r="S27" s="296"/>
      <c r="T27" s="296"/>
      <c r="U27" s="296"/>
      <c r="V27" s="296"/>
      <c r="W27" s="296"/>
      <c r="X27" s="296"/>
      <c r="Y27" s="296"/>
      <c r="Z27" s="296"/>
      <c r="AA27" s="296"/>
      <c r="AB27" s="296"/>
      <c r="AC27" s="296"/>
      <c r="AD27" s="296"/>
    </row>
    <row r="28" spans="1:30" s="293" customFormat="1" ht="6.95" customHeight="1" x14ac:dyDescent="0.2">
      <c r="A28" s="290"/>
      <c r="B28" s="291"/>
      <c r="C28" s="290"/>
      <c r="D28" s="290"/>
      <c r="E28" s="290"/>
      <c r="F28" s="290"/>
      <c r="G28" s="290"/>
      <c r="H28" s="290"/>
      <c r="I28" s="290"/>
      <c r="J28" s="290"/>
      <c r="K28" s="290"/>
      <c r="L28" s="292"/>
      <c r="R28" s="290"/>
      <c r="S28" s="290"/>
      <c r="T28" s="290"/>
      <c r="U28" s="290"/>
      <c r="V28" s="290"/>
      <c r="W28" s="290"/>
      <c r="X28" s="290"/>
      <c r="Y28" s="290"/>
      <c r="Z28" s="290"/>
      <c r="AA28" s="290"/>
      <c r="AB28" s="290"/>
      <c r="AC28" s="290"/>
      <c r="AD28" s="290"/>
    </row>
    <row r="29" spans="1:30" s="293" customFormat="1" ht="6.95" customHeight="1" x14ac:dyDescent="0.2">
      <c r="A29" s="290"/>
      <c r="B29" s="291"/>
      <c r="C29" s="290"/>
      <c r="D29" s="300"/>
      <c r="E29" s="300"/>
      <c r="F29" s="300"/>
      <c r="G29" s="300"/>
      <c r="H29" s="300"/>
      <c r="I29" s="300"/>
      <c r="J29" s="300"/>
      <c r="K29" s="300"/>
      <c r="L29" s="292"/>
      <c r="R29" s="290"/>
      <c r="S29" s="290"/>
      <c r="T29" s="290"/>
      <c r="U29" s="290"/>
      <c r="V29" s="290"/>
      <c r="W29" s="290"/>
      <c r="X29" s="290"/>
      <c r="Y29" s="290"/>
      <c r="Z29" s="290"/>
      <c r="AA29" s="290"/>
      <c r="AB29" s="290"/>
      <c r="AC29" s="290"/>
      <c r="AD29" s="290"/>
    </row>
    <row r="30" spans="1:30" s="293" customFormat="1" ht="25.35" customHeight="1" x14ac:dyDescent="0.2">
      <c r="A30" s="290"/>
      <c r="B30" s="291"/>
      <c r="C30" s="290"/>
      <c r="D30" s="301" t="s">
        <v>30</v>
      </c>
      <c r="E30" s="290"/>
      <c r="F30" s="290"/>
      <c r="G30" s="290"/>
      <c r="H30" s="290"/>
      <c r="I30" s="290"/>
      <c r="J30" s="302">
        <f>ROUND(J80, 2)</f>
        <v>0</v>
      </c>
      <c r="K30" s="290"/>
      <c r="L30" s="292"/>
      <c r="R30" s="290"/>
      <c r="S30" s="290"/>
      <c r="T30" s="290"/>
      <c r="U30" s="290"/>
      <c r="V30" s="290"/>
      <c r="W30" s="290"/>
      <c r="X30" s="290"/>
      <c r="Y30" s="290"/>
      <c r="Z30" s="290"/>
      <c r="AA30" s="290"/>
      <c r="AB30" s="290"/>
      <c r="AC30" s="290"/>
      <c r="AD30" s="290"/>
    </row>
    <row r="31" spans="1:30" s="293" customFormat="1" ht="6.95" customHeight="1" x14ac:dyDescent="0.2">
      <c r="A31" s="290"/>
      <c r="B31" s="291"/>
      <c r="C31" s="290"/>
      <c r="D31" s="300"/>
      <c r="E31" s="300"/>
      <c r="F31" s="300"/>
      <c r="G31" s="300"/>
      <c r="H31" s="300"/>
      <c r="I31" s="300"/>
      <c r="J31" s="300"/>
      <c r="K31" s="300"/>
      <c r="L31" s="292"/>
      <c r="R31" s="290"/>
      <c r="S31" s="290"/>
      <c r="T31" s="290"/>
      <c r="U31" s="290"/>
      <c r="V31" s="290"/>
      <c r="W31" s="290"/>
      <c r="X31" s="290"/>
      <c r="Y31" s="290"/>
      <c r="Z31" s="290"/>
      <c r="AA31" s="290"/>
      <c r="AB31" s="290"/>
      <c r="AC31" s="290"/>
      <c r="AD31" s="290"/>
    </row>
    <row r="32" spans="1:30" s="293" customFormat="1" ht="14.45" customHeight="1" x14ac:dyDescent="0.2">
      <c r="A32" s="290"/>
      <c r="B32" s="291"/>
      <c r="C32" s="290"/>
      <c r="D32" s="290"/>
      <c r="E32" s="290"/>
      <c r="F32" s="303" t="s">
        <v>32</v>
      </c>
      <c r="G32" s="290"/>
      <c r="H32" s="290"/>
      <c r="I32" s="303" t="s">
        <v>31</v>
      </c>
      <c r="J32" s="303" t="s">
        <v>33</v>
      </c>
      <c r="K32" s="290"/>
      <c r="L32" s="292"/>
      <c r="R32" s="290"/>
      <c r="S32" s="290"/>
      <c r="T32" s="290"/>
      <c r="U32" s="290"/>
      <c r="V32" s="290"/>
      <c r="W32" s="290"/>
      <c r="X32" s="290"/>
      <c r="Y32" s="290"/>
      <c r="Z32" s="290"/>
      <c r="AA32" s="290"/>
      <c r="AB32" s="290"/>
      <c r="AC32" s="290"/>
      <c r="AD32" s="290"/>
    </row>
    <row r="33" spans="1:30" s="293" customFormat="1" ht="14.45" customHeight="1" x14ac:dyDescent="0.2">
      <c r="A33" s="290"/>
      <c r="B33" s="291"/>
      <c r="C33" s="290"/>
      <c r="D33" s="304" t="s">
        <v>34</v>
      </c>
      <c r="E33" s="289" t="s">
        <v>35</v>
      </c>
      <c r="F33" s="305" t="e">
        <f>ROUND((SUM(BD80:BD105)),  2)</f>
        <v>#REF!</v>
      </c>
      <c r="G33" s="290"/>
      <c r="H33" s="290"/>
      <c r="I33" s="306">
        <v>0.21</v>
      </c>
      <c r="J33" s="305">
        <f>J30*0.21</f>
        <v>0</v>
      </c>
      <c r="K33" s="290"/>
      <c r="L33" s="292"/>
      <c r="R33" s="290"/>
      <c r="S33" s="290"/>
      <c r="T33" s="290"/>
      <c r="U33" s="290"/>
      <c r="V33" s="290"/>
      <c r="W33" s="290"/>
      <c r="X33" s="290"/>
      <c r="Y33" s="290"/>
      <c r="Z33" s="290"/>
      <c r="AA33" s="290"/>
      <c r="AB33" s="290"/>
      <c r="AC33" s="290"/>
      <c r="AD33" s="290"/>
    </row>
    <row r="34" spans="1:30" s="293" customFormat="1" ht="14.45" customHeight="1" x14ac:dyDescent="0.2">
      <c r="A34" s="290"/>
      <c r="B34" s="291"/>
      <c r="C34" s="290"/>
      <c r="D34" s="290"/>
      <c r="E34" s="289" t="s">
        <v>36</v>
      </c>
      <c r="F34" s="305" t="e">
        <f>ROUND((SUM(BE80:BE105)),  2)</f>
        <v>#REF!</v>
      </c>
      <c r="G34" s="290"/>
      <c r="H34" s="290"/>
      <c r="I34" s="306">
        <v>0.12</v>
      </c>
      <c r="J34" s="305"/>
      <c r="K34" s="290"/>
      <c r="L34" s="292"/>
      <c r="R34" s="290"/>
      <c r="S34" s="290"/>
      <c r="T34" s="290"/>
      <c r="U34" s="290"/>
      <c r="V34" s="290"/>
      <c r="W34" s="290"/>
      <c r="X34" s="290"/>
      <c r="Y34" s="290"/>
      <c r="Z34" s="290"/>
      <c r="AA34" s="290"/>
      <c r="AB34" s="290"/>
      <c r="AC34" s="290"/>
      <c r="AD34" s="290"/>
    </row>
    <row r="35" spans="1:30" s="293" customFormat="1" ht="14.45" hidden="1" customHeight="1" x14ac:dyDescent="0.2">
      <c r="A35" s="290"/>
      <c r="B35" s="291"/>
      <c r="C35" s="290"/>
      <c r="D35" s="290"/>
      <c r="E35" s="289" t="s">
        <v>37</v>
      </c>
      <c r="F35" s="305" t="e">
        <f>ROUND((SUM(BF80:BF105)),  2)</f>
        <v>#REF!</v>
      </c>
      <c r="G35" s="290"/>
      <c r="H35" s="290"/>
      <c r="I35" s="306">
        <v>0.21</v>
      </c>
      <c r="J35" s="305">
        <f>0</f>
        <v>0</v>
      </c>
      <c r="K35" s="290"/>
      <c r="L35" s="292"/>
      <c r="R35" s="290"/>
      <c r="S35" s="290"/>
      <c r="T35" s="290"/>
      <c r="U35" s="290"/>
      <c r="V35" s="290"/>
      <c r="W35" s="290"/>
      <c r="X35" s="290"/>
      <c r="Y35" s="290"/>
      <c r="Z35" s="290"/>
      <c r="AA35" s="290"/>
      <c r="AB35" s="290"/>
      <c r="AC35" s="290"/>
      <c r="AD35" s="290"/>
    </row>
    <row r="36" spans="1:30" s="293" customFormat="1" ht="14.45" hidden="1" customHeight="1" x14ac:dyDescent="0.2">
      <c r="A36" s="290"/>
      <c r="B36" s="291"/>
      <c r="C36" s="290"/>
      <c r="D36" s="290"/>
      <c r="E36" s="289" t="s">
        <v>38</v>
      </c>
      <c r="F36" s="305" t="e">
        <f>ROUND((SUM(BG80:BG105)),  2)</f>
        <v>#REF!</v>
      </c>
      <c r="G36" s="290"/>
      <c r="H36" s="290"/>
      <c r="I36" s="306">
        <v>0.12</v>
      </c>
      <c r="J36" s="305">
        <f>0</f>
        <v>0</v>
      </c>
      <c r="K36" s="290"/>
      <c r="L36" s="292"/>
      <c r="R36" s="290"/>
      <c r="S36" s="290"/>
      <c r="T36" s="290"/>
      <c r="U36" s="290"/>
      <c r="V36" s="290"/>
      <c r="W36" s="290"/>
      <c r="X36" s="290"/>
      <c r="Y36" s="290"/>
      <c r="Z36" s="290"/>
      <c r="AA36" s="290"/>
      <c r="AB36" s="290"/>
      <c r="AC36" s="290"/>
      <c r="AD36" s="290"/>
    </row>
    <row r="37" spans="1:30" s="293" customFormat="1" ht="14.45" hidden="1" customHeight="1" x14ac:dyDescent="0.2">
      <c r="A37" s="290"/>
      <c r="B37" s="291"/>
      <c r="C37" s="290"/>
      <c r="D37" s="290"/>
      <c r="E37" s="289" t="s">
        <v>39</v>
      </c>
      <c r="F37" s="305" t="e">
        <f>ROUND((SUM(BH80:BH105)),  2)</f>
        <v>#REF!</v>
      </c>
      <c r="G37" s="290"/>
      <c r="H37" s="290"/>
      <c r="I37" s="306">
        <v>0</v>
      </c>
      <c r="J37" s="305">
        <f>0</f>
        <v>0</v>
      </c>
      <c r="K37" s="290"/>
      <c r="L37" s="292"/>
      <c r="R37" s="290"/>
      <c r="S37" s="290"/>
      <c r="T37" s="290"/>
      <c r="U37" s="290"/>
      <c r="V37" s="290"/>
      <c r="W37" s="290"/>
      <c r="X37" s="290"/>
      <c r="Y37" s="290"/>
      <c r="Z37" s="290"/>
      <c r="AA37" s="290"/>
      <c r="AB37" s="290"/>
      <c r="AC37" s="290"/>
      <c r="AD37" s="290"/>
    </row>
    <row r="38" spans="1:30" s="293" customFormat="1" ht="6.95" customHeight="1" x14ac:dyDescent="0.2">
      <c r="A38" s="290"/>
      <c r="B38" s="291"/>
      <c r="C38" s="290"/>
      <c r="D38" s="290"/>
      <c r="E38" s="290"/>
      <c r="F38" s="290"/>
      <c r="G38" s="290"/>
      <c r="H38" s="290"/>
      <c r="I38" s="290"/>
      <c r="J38" s="290"/>
      <c r="K38" s="290"/>
      <c r="L38" s="292"/>
      <c r="R38" s="290"/>
      <c r="S38" s="290"/>
      <c r="T38" s="290"/>
      <c r="U38" s="290"/>
      <c r="V38" s="290"/>
      <c r="W38" s="290"/>
      <c r="X38" s="290"/>
      <c r="Y38" s="290"/>
      <c r="Z38" s="290"/>
      <c r="AA38" s="290"/>
      <c r="AB38" s="290"/>
      <c r="AC38" s="290"/>
      <c r="AD38" s="290"/>
    </row>
    <row r="39" spans="1:30" s="293" customFormat="1" ht="25.35" customHeight="1" x14ac:dyDescent="0.2">
      <c r="A39" s="290"/>
      <c r="B39" s="291"/>
      <c r="C39" s="307"/>
      <c r="D39" s="308" t="s">
        <v>40</v>
      </c>
      <c r="E39" s="309"/>
      <c r="F39" s="309"/>
      <c r="G39" s="310" t="s">
        <v>41</v>
      </c>
      <c r="H39" s="311" t="s">
        <v>42</v>
      </c>
      <c r="I39" s="309"/>
      <c r="J39" s="312">
        <f>SUM(J30:J37)</f>
        <v>0</v>
      </c>
      <c r="K39" s="313"/>
      <c r="L39" s="292"/>
      <c r="R39" s="290"/>
      <c r="S39" s="290"/>
      <c r="T39" s="290"/>
      <c r="U39" s="290"/>
      <c r="V39" s="290"/>
      <c r="W39" s="290"/>
      <c r="X39" s="290"/>
      <c r="Y39" s="290"/>
      <c r="Z39" s="290"/>
      <c r="AA39" s="290"/>
      <c r="AB39" s="290"/>
      <c r="AC39" s="290"/>
      <c r="AD39" s="290"/>
    </row>
    <row r="40" spans="1:30" s="293" customFormat="1" ht="14.45" customHeight="1" x14ac:dyDescent="0.2">
      <c r="A40" s="290"/>
      <c r="B40" s="314"/>
      <c r="C40" s="315"/>
      <c r="D40" s="315"/>
      <c r="E40" s="315"/>
      <c r="F40" s="315"/>
      <c r="G40" s="315"/>
      <c r="H40" s="315"/>
      <c r="I40" s="315"/>
      <c r="J40" s="315"/>
      <c r="K40" s="315"/>
      <c r="L40" s="292"/>
      <c r="R40" s="290"/>
      <c r="S40" s="290"/>
      <c r="T40" s="290"/>
      <c r="U40" s="290"/>
      <c r="V40" s="290"/>
      <c r="W40" s="290"/>
      <c r="X40" s="290"/>
      <c r="Y40" s="290"/>
      <c r="Z40" s="290"/>
      <c r="AA40" s="290"/>
      <c r="AB40" s="290"/>
      <c r="AC40" s="290"/>
      <c r="AD40" s="290"/>
    </row>
    <row r="44" spans="1:30" s="293" customFormat="1" ht="6.95" customHeight="1" x14ac:dyDescent="0.2">
      <c r="A44" s="290"/>
      <c r="B44" s="316"/>
      <c r="C44" s="317"/>
      <c r="D44" s="317"/>
      <c r="E44" s="317"/>
      <c r="F44" s="317"/>
      <c r="G44" s="317"/>
      <c r="H44" s="317"/>
      <c r="I44" s="317"/>
      <c r="J44" s="317"/>
      <c r="K44" s="317"/>
      <c r="L44" s="292"/>
      <c r="R44" s="290"/>
      <c r="S44" s="290"/>
      <c r="T44" s="290"/>
      <c r="U44" s="290"/>
      <c r="V44" s="290"/>
      <c r="W44" s="290"/>
      <c r="X44" s="290"/>
      <c r="Y44" s="290"/>
      <c r="Z44" s="290"/>
      <c r="AA44" s="290"/>
      <c r="AB44" s="290"/>
      <c r="AC44" s="290"/>
      <c r="AD44" s="290"/>
    </row>
    <row r="45" spans="1:30" s="293" customFormat="1" ht="24.95" customHeight="1" x14ac:dyDescent="0.2">
      <c r="A45" s="290"/>
      <c r="B45" s="291"/>
      <c r="C45" s="287" t="s">
        <v>100</v>
      </c>
      <c r="D45" s="290"/>
      <c r="E45" s="290"/>
      <c r="F45" s="290"/>
      <c r="G45" s="290"/>
      <c r="H45" s="290"/>
      <c r="I45" s="290"/>
      <c r="J45" s="290"/>
      <c r="K45" s="290"/>
      <c r="L45" s="292"/>
      <c r="R45" s="290"/>
      <c r="S45" s="290"/>
      <c r="T45" s="290"/>
      <c r="U45" s="290"/>
      <c r="V45" s="290"/>
      <c r="W45" s="290"/>
      <c r="X45" s="290"/>
      <c r="Y45" s="290"/>
      <c r="Z45" s="290"/>
      <c r="AA45" s="290"/>
      <c r="AB45" s="290"/>
      <c r="AC45" s="290"/>
      <c r="AD45" s="290"/>
    </row>
    <row r="46" spans="1:30" s="293" customFormat="1" ht="6.95" customHeight="1" x14ac:dyDescent="0.2">
      <c r="A46" s="290"/>
      <c r="B46" s="291"/>
      <c r="C46" s="290"/>
      <c r="D46" s="290"/>
      <c r="E46" s="290"/>
      <c r="F46" s="290"/>
      <c r="G46" s="290"/>
      <c r="H46" s="290"/>
      <c r="I46" s="290"/>
      <c r="J46" s="290"/>
      <c r="K46" s="290"/>
      <c r="L46" s="292"/>
      <c r="R46" s="290"/>
      <c r="S46" s="290"/>
      <c r="T46" s="290"/>
      <c r="U46" s="290"/>
      <c r="V46" s="290"/>
      <c r="W46" s="290"/>
      <c r="X46" s="290"/>
      <c r="Y46" s="290"/>
      <c r="Z46" s="290"/>
      <c r="AA46" s="290"/>
      <c r="AB46" s="290"/>
      <c r="AC46" s="290"/>
      <c r="AD46" s="290"/>
    </row>
    <row r="47" spans="1:30" s="293" customFormat="1" ht="12" customHeight="1" x14ac:dyDescent="0.2">
      <c r="A47" s="290"/>
      <c r="B47" s="291"/>
      <c r="C47" s="289" t="s">
        <v>14</v>
      </c>
      <c r="D47" s="290"/>
      <c r="E47" s="290"/>
      <c r="F47" s="290"/>
      <c r="G47" s="290"/>
      <c r="H47" s="290"/>
      <c r="I47" s="290"/>
      <c r="J47" s="290"/>
      <c r="K47" s="290"/>
      <c r="L47" s="292"/>
      <c r="R47" s="290"/>
      <c r="S47" s="290"/>
      <c r="T47" s="290"/>
      <c r="U47" s="290"/>
      <c r="V47" s="290"/>
      <c r="W47" s="290"/>
      <c r="X47" s="290"/>
      <c r="Y47" s="290"/>
      <c r="Z47" s="290"/>
      <c r="AA47" s="290"/>
      <c r="AB47" s="290"/>
      <c r="AC47" s="290"/>
      <c r="AD47" s="290"/>
    </row>
    <row r="48" spans="1:30" s="293" customFormat="1" ht="16.5" customHeight="1" x14ac:dyDescent="0.2">
      <c r="A48" s="290"/>
      <c r="B48" s="291"/>
      <c r="C48" s="290"/>
      <c r="D48" s="290"/>
      <c r="E48" s="484" t="str">
        <f>E7</f>
        <v>Dětské hřiště - Brno - Strž</v>
      </c>
      <c r="F48" s="484"/>
      <c r="G48" s="484"/>
      <c r="H48" s="484"/>
      <c r="I48" s="290"/>
      <c r="J48" s="290"/>
      <c r="K48" s="290"/>
      <c r="L48" s="292"/>
      <c r="R48" s="290"/>
      <c r="S48" s="290"/>
      <c r="T48" s="290"/>
      <c r="U48" s="290"/>
      <c r="V48" s="290"/>
      <c r="W48" s="290"/>
      <c r="X48" s="290"/>
      <c r="Y48" s="290"/>
      <c r="Z48" s="290"/>
      <c r="AA48" s="290"/>
      <c r="AB48" s="290"/>
      <c r="AC48" s="290"/>
      <c r="AD48" s="290"/>
    </row>
    <row r="49" spans="1:46" s="293" customFormat="1" ht="12" customHeight="1" x14ac:dyDescent="0.2">
      <c r="A49" s="290"/>
      <c r="B49" s="291"/>
      <c r="C49" s="289" t="s">
        <v>87</v>
      </c>
      <c r="D49" s="290"/>
      <c r="E49" s="290"/>
      <c r="F49" s="290"/>
      <c r="G49" s="290"/>
      <c r="H49" s="290"/>
      <c r="I49" s="290"/>
      <c r="J49" s="290"/>
      <c r="K49" s="290"/>
      <c r="L49" s="292"/>
      <c r="R49" s="290"/>
      <c r="S49" s="290"/>
      <c r="T49" s="290"/>
      <c r="U49" s="290"/>
      <c r="V49" s="290"/>
      <c r="W49" s="290"/>
      <c r="X49" s="290"/>
      <c r="Y49" s="290"/>
      <c r="Z49" s="290"/>
      <c r="AA49" s="290"/>
      <c r="AB49" s="290"/>
      <c r="AC49" s="290"/>
      <c r="AD49" s="290"/>
    </row>
    <row r="50" spans="1:46" s="293" customFormat="1" ht="16.5" customHeight="1" x14ac:dyDescent="0.2">
      <c r="A50" s="290"/>
      <c r="B50" s="291"/>
      <c r="C50" s="290"/>
      <c r="D50" s="290"/>
      <c r="E50" s="482" t="str">
        <f>E9</f>
        <v>VRN - Vedlejší rozpočtové náklady</v>
      </c>
      <c r="F50" s="483"/>
      <c r="G50" s="483"/>
      <c r="H50" s="483"/>
      <c r="I50" s="290"/>
      <c r="J50" s="290"/>
      <c r="K50" s="290"/>
      <c r="L50" s="292"/>
      <c r="R50" s="290"/>
      <c r="S50" s="290"/>
      <c r="T50" s="290"/>
      <c r="U50" s="290"/>
      <c r="V50" s="290"/>
      <c r="W50" s="290"/>
      <c r="X50" s="290"/>
      <c r="Y50" s="290"/>
      <c r="Z50" s="290"/>
      <c r="AA50" s="290"/>
      <c r="AB50" s="290"/>
      <c r="AC50" s="290"/>
      <c r="AD50" s="290"/>
    </row>
    <row r="51" spans="1:46" s="293" customFormat="1" ht="6.95" customHeight="1" x14ac:dyDescent="0.2">
      <c r="A51" s="290"/>
      <c r="B51" s="291"/>
      <c r="C51" s="290"/>
      <c r="D51" s="290"/>
      <c r="E51" s="290"/>
      <c r="F51" s="290"/>
      <c r="G51" s="290"/>
      <c r="H51" s="290"/>
      <c r="I51" s="290"/>
      <c r="J51" s="290"/>
      <c r="K51" s="290"/>
      <c r="L51" s="292"/>
      <c r="R51" s="290"/>
      <c r="S51" s="290"/>
      <c r="T51" s="290"/>
      <c r="U51" s="290"/>
      <c r="V51" s="290"/>
      <c r="W51" s="290"/>
      <c r="X51" s="290"/>
      <c r="Y51" s="290"/>
      <c r="Z51" s="290"/>
      <c r="AA51" s="290"/>
      <c r="AB51" s="290"/>
      <c r="AC51" s="290"/>
      <c r="AD51" s="290"/>
    </row>
    <row r="52" spans="1:46" s="293" customFormat="1" ht="12" customHeight="1" x14ac:dyDescent="0.2">
      <c r="A52" s="290"/>
      <c r="B52" s="291"/>
      <c r="C52" s="289" t="s">
        <v>17</v>
      </c>
      <c r="D52" s="290"/>
      <c r="E52" s="290"/>
      <c r="F52" s="294">
        <f>F12</f>
        <v>0</v>
      </c>
      <c r="G52" s="290"/>
      <c r="H52" s="290"/>
      <c r="I52" s="289" t="s">
        <v>19</v>
      </c>
      <c r="J52" s="295" t="str">
        <f>IF(J12="","",J12)</f>
        <v>07/2025</v>
      </c>
      <c r="K52" s="290"/>
      <c r="L52" s="292"/>
      <c r="R52" s="290"/>
      <c r="S52" s="290"/>
      <c r="T52" s="290"/>
      <c r="U52" s="290"/>
      <c r="V52" s="290"/>
      <c r="W52" s="290"/>
      <c r="X52" s="290"/>
      <c r="Y52" s="290"/>
      <c r="Z52" s="290"/>
      <c r="AA52" s="290"/>
      <c r="AB52" s="290"/>
      <c r="AC52" s="290"/>
      <c r="AD52" s="290"/>
    </row>
    <row r="53" spans="1:46" s="293" customFormat="1" ht="6.95" customHeight="1" x14ac:dyDescent="0.2">
      <c r="A53" s="290"/>
      <c r="B53" s="291"/>
      <c r="C53" s="290"/>
      <c r="D53" s="290"/>
      <c r="E53" s="290"/>
      <c r="F53" s="290"/>
      <c r="G53" s="290"/>
      <c r="H53" s="290"/>
      <c r="I53" s="290"/>
      <c r="J53" s="290"/>
      <c r="K53" s="290"/>
      <c r="L53" s="292"/>
      <c r="R53" s="290"/>
      <c r="S53" s="290"/>
      <c r="T53" s="290"/>
      <c r="U53" s="290"/>
      <c r="V53" s="290"/>
      <c r="W53" s="290"/>
      <c r="X53" s="290"/>
      <c r="Y53" s="290"/>
      <c r="Z53" s="290"/>
      <c r="AA53" s="290"/>
      <c r="AB53" s="290"/>
      <c r="AC53" s="290"/>
      <c r="AD53" s="290"/>
    </row>
    <row r="54" spans="1:46" s="293" customFormat="1" ht="25.7" customHeight="1" x14ac:dyDescent="0.2">
      <c r="A54" s="290"/>
      <c r="B54" s="291"/>
      <c r="C54" s="289" t="s">
        <v>20</v>
      </c>
      <c r="D54" s="290"/>
      <c r="E54" s="290"/>
      <c r="F54" s="294" t="str">
        <f>E15</f>
        <v>ÚMČ Brno - střed</v>
      </c>
      <c r="G54" s="290"/>
      <c r="H54" s="290"/>
      <c r="I54" s="289" t="s">
        <v>24</v>
      </c>
      <c r="J54" s="318" t="str">
        <f>E21</f>
        <v>Eva Wagnerová</v>
      </c>
      <c r="K54" s="290"/>
      <c r="L54" s="292"/>
      <c r="R54" s="290"/>
      <c r="S54" s="290"/>
      <c r="T54" s="290"/>
      <c r="U54" s="290"/>
      <c r="V54" s="290"/>
      <c r="W54" s="290"/>
      <c r="X54" s="290"/>
      <c r="Y54" s="290"/>
      <c r="Z54" s="290"/>
      <c r="AA54" s="290"/>
      <c r="AB54" s="290"/>
      <c r="AC54" s="290"/>
      <c r="AD54" s="290"/>
    </row>
    <row r="55" spans="1:46" s="293" customFormat="1" ht="15.2" customHeight="1" x14ac:dyDescent="0.2">
      <c r="A55" s="290"/>
      <c r="B55" s="291"/>
      <c r="C55" s="289" t="s">
        <v>23</v>
      </c>
      <c r="D55" s="290"/>
      <c r="E55" s="290"/>
      <c r="F55" s="294" t="str">
        <f>IF(E18="","",E18)</f>
        <v xml:space="preserve"> </v>
      </c>
      <c r="G55" s="290"/>
      <c r="H55" s="290"/>
      <c r="I55" s="289" t="s">
        <v>27</v>
      </c>
      <c r="J55" s="318" t="str">
        <f>E24</f>
        <v>Martin Horký</v>
      </c>
      <c r="K55" s="290"/>
      <c r="L55" s="292"/>
      <c r="R55" s="290"/>
      <c r="S55" s="290"/>
      <c r="T55" s="290"/>
      <c r="U55" s="290"/>
      <c r="V55" s="290"/>
      <c r="W55" s="290"/>
      <c r="X55" s="290"/>
      <c r="Y55" s="290"/>
      <c r="Z55" s="290"/>
      <c r="AA55" s="290"/>
      <c r="AB55" s="290"/>
      <c r="AC55" s="290"/>
      <c r="AD55" s="290"/>
    </row>
    <row r="56" spans="1:46" s="293" customFormat="1" ht="10.35" customHeight="1" x14ac:dyDescent="0.2">
      <c r="A56" s="290"/>
      <c r="B56" s="291"/>
      <c r="C56" s="290"/>
      <c r="D56" s="290"/>
      <c r="E56" s="290"/>
      <c r="F56" s="290"/>
      <c r="G56" s="290"/>
      <c r="H56" s="290"/>
      <c r="I56" s="290"/>
      <c r="J56" s="290"/>
      <c r="K56" s="290"/>
      <c r="L56" s="292"/>
      <c r="R56" s="290"/>
      <c r="S56" s="290"/>
      <c r="T56" s="290"/>
      <c r="U56" s="290"/>
      <c r="V56" s="290"/>
      <c r="W56" s="290"/>
      <c r="X56" s="290"/>
      <c r="Y56" s="290"/>
      <c r="Z56" s="290"/>
      <c r="AA56" s="290"/>
      <c r="AB56" s="290"/>
      <c r="AC56" s="290"/>
      <c r="AD56" s="290"/>
    </row>
    <row r="57" spans="1:46" s="293" customFormat="1" ht="29.25" customHeight="1" x14ac:dyDescent="0.2">
      <c r="A57" s="290"/>
      <c r="B57" s="291"/>
      <c r="C57" s="319" t="s">
        <v>101</v>
      </c>
      <c r="D57" s="307"/>
      <c r="E57" s="307"/>
      <c r="F57" s="307"/>
      <c r="G57" s="307"/>
      <c r="H57" s="307"/>
      <c r="I57" s="307"/>
      <c r="J57" s="320" t="s">
        <v>102</v>
      </c>
      <c r="K57" s="307"/>
      <c r="L57" s="292"/>
      <c r="R57" s="290"/>
      <c r="S57" s="290"/>
      <c r="T57" s="290"/>
      <c r="U57" s="290"/>
      <c r="V57" s="290"/>
      <c r="W57" s="290"/>
      <c r="X57" s="290"/>
      <c r="Y57" s="290"/>
      <c r="Z57" s="290"/>
      <c r="AA57" s="290"/>
      <c r="AB57" s="290"/>
      <c r="AC57" s="290"/>
      <c r="AD57" s="290"/>
    </row>
    <row r="58" spans="1:46" s="293" customFormat="1" ht="10.35" customHeight="1" x14ac:dyDescent="0.2">
      <c r="A58" s="290"/>
      <c r="B58" s="291"/>
      <c r="C58" s="290"/>
      <c r="D58" s="290"/>
      <c r="E58" s="290"/>
      <c r="F58" s="290"/>
      <c r="G58" s="290"/>
      <c r="H58" s="290"/>
      <c r="I58" s="290"/>
      <c r="J58" s="290"/>
      <c r="K58" s="290"/>
      <c r="L58" s="292"/>
      <c r="R58" s="290"/>
      <c r="S58" s="290"/>
      <c r="T58" s="290"/>
      <c r="U58" s="290"/>
      <c r="V58" s="290"/>
      <c r="W58" s="290"/>
      <c r="X58" s="290"/>
      <c r="Y58" s="290"/>
      <c r="Z58" s="290"/>
      <c r="AA58" s="290"/>
      <c r="AB58" s="290"/>
      <c r="AC58" s="290"/>
      <c r="AD58" s="290"/>
    </row>
    <row r="59" spans="1:46" s="293" customFormat="1" ht="22.9" customHeight="1" x14ac:dyDescent="0.2">
      <c r="A59" s="290"/>
      <c r="B59" s="291"/>
      <c r="C59" s="321" t="s">
        <v>62</v>
      </c>
      <c r="D59" s="290"/>
      <c r="E59" s="290"/>
      <c r="F59" s="290"/>
      <c r="G59" s="290"/>
      <c r="H59" s="290"/>
      <c r="I59" s="290"/>
      <c r="J59" s="302">
        <f>J80</f>
        <v>0</v>
      </c>
      <c r="K59" s="290"/>
      <c r="L59" s="292"/>
      <c r="R59" s="290"/>
      <c r="S59" s="290"/>
      <c r="T59" s="290"/>
      <c r="U59" s="290"/>
      <c r="V59" s="290"/>
      <c r="W59" s="290"/>
      <c r="X59" s="290"/>
      <c r="Y59" s="290"/>
      <c r="Z59" s="290"/>
      <c r="AA59" s="290"/>
      <c r="AB59" s="290"/>
      <c r="AC59" s="290"/>
      <c r="AD59" s="290"/>
      <c r="AT59" s="283" t="s">
        <v>103</v>
      </c>
    </row>
    <row r="60" spans="1:46" s="322" customFormat="1" ht="24.95" customHeight="1" x14ac:dyDescent="0.2">
      <c r="B60" s="323"/>
      <c r="D60" s="324" t="s">
        <v>355</v>
      </c>
      <c r="E60" s="325"/>
      <c r="F60" s="325"/>
      <c r="G60" s="325"/>
      <c r="H60" s="325"/>
      <c r="I60" s="325"/>
      <c r="J60" s="326">
        <f>J81</f>
        <v>0</v>
      </c>
      <c r="L60" s="323"/>
    </row>
    <row r="61" spans="1:46" s="293" customFormat="1" ht="21.75" customHeight="1" x14ac:dyDescent="0.2">
      <c r="A61" s="290"/>
      <c r="B61" s="291"/>
      <c r="C61" s="290"/>
      <c r="D61" s="290"/>
      <c r="E61" s="290"/>
      <c r="F61" s="290"/>
      <c r="G61" s="290"/>
      <c r="H61" s="290"/>
      <c r="I61" s="290"/>
      <c r="J61" s="290"/>
      <c r="K61" s="290"/>
      <c r="L61" s="292"/>
      <c r="R61" s="290"/>
      <c r="S61" s="290"/>
      <c r="T61" s="290"/>
      <c r="U61" s="290"/>
      <c r="V61" s="290"/>
      <c r="W61" s="290"/>
      <c r="X61" s="290"/>
      <c r="Y61" s="290"/>
      <c r="Z61" s="290"/>
      <c r="AA61" s="290"/>
      <c r="AB61" s="290"/>
      <c r="AC61" s="290"/>
      <c r="AD61" s="290"/>
    </row>
    <row r="62" spans="1:46" s="293" customFormat="1" ht="6.95" customHeight="1" x14ac:dyDescent="0.2">
      <c r="A62" s="290"/>
      <c r="B62" s="314"/>
      <c r="C62" s="315"/>
      <c r="D62" s="315"/>
      <c r="E62" s="315"/>
      <c r="F62" s="315"/>
      <c r="G62" s="315"/>
      <c r="H62" s="315"/>
      <c r="I62" s="315"/>
      <c r="J62" s="315"/>
      <c r="K62" s="315"/>
      <c r="L62" s="292"/>
      <c r="R62" s="290"/>
      <c r="S62" s="290"/>
      <c r="T62" s="290"/>
      <c r="U62" s="290"/>
      <c r="V62" s="290"/>
      <c r="W62" s="290"/>
      <c r="X62" s="290"/>
      <c r="Y62" s="290"/>
      <c r="Z62" s="290"/>
      <c r="AA62" s="290"/>
      <c r="AB62" s="290"/>
      <c r="AC62" s="290"/>
      <c r="AD62" s="290"/>
    </row>
    <row r="66" spans="1:62" s="293" customFormat="1" ht="6.95" customHeight="1" x14ac:dyDescent="0.2">
      <c r="A66" s="290"/>
      <c r="B66" s="316"/>
      <c r="C66" s="317"/>
      <c r="D66" s="317"/>
      <c r="E66" s="317"/>
      <c r="F66" s="317"/>
      <c r="G66" s="317"/>
      <c r="H66" s="317"/>
      <c r="I66" s="317"/>
      <c r="J66" s="317"/>
      <c r="K66" s="317"/>
      <c r="L66" s="292"/>
      <c r="R66" s="290"/>
      <c r="S66" s="290"/>
      <c r="T66" s="290"/>
      <c r="U66" s="290"/>
      <c r="V66" s="290"/>
      <c r="W66" s="290"/>
      <c r="X66" s="290"/>
      <c r="Y66" s="290"/>
      <c r="Z66" s="290"/>
      <c r="AA66" s="290"/>
      <c r="AB66" s="290"/>
      <c r="AC66" s="290"/>
      <c r="AD66" s="290"/>
    </row>
    <row r="67" spans="1:62" s="293" customFormat="1" ht="24.95" customHeight="1" x14ac:dyDescent="0.2">
      <c r="A67" s="290"/>
      <c r="B67" s="291"/>
      <c r="C67" s="287" t="s">
        <v>105</v>
      </c>
      <c r="D67" s="290"/>
      <c r="E67" s="290"/>
      <c r="F67" s="290"/>
      <c r="G67" s="290"/>
      <c r="H67" s="290"/>
      <c r="I67" s="290"/>
      <c r="J67" s="290"/>
      <c r="K67" s="290"/>
      <c r="L67" s="292"/>
      <c r="R67" s="290"/>
      <c r="S67" s="290"/>
      <c r="T67" s="290"/>
      <c r="U67" s="290"/>
      <c r="V67" s="290"/>
      <c r="W67" s="290"/>
      <c r="X67" s="290"/>
      <c r="Y67" s="290"/>
      <c r="Z67" s="290"/>
      <c r="AA67" s="290"/>
      <c r="AB67" s="290"/>
      <c r="AC67" s="290"/>
      <c r="AD67" s="290"/>
    </row>
    <row r="68" spans="1:62" s="293" customFormat="1" ht="6.95" customHeight="1" x14ac:dyDescent="0.2">
      <c r="A68" s="290"/>
      <c r="B68" s="291"/>
      <c r="C68" s="290"/>
      <c r="D68" s="290"/>
      <c r="E68" s="290"/>
      <c r="F68" s="290"/>
      <c r="G68" s="290"/>
      <c r="H68" s="290"/>
      <c r="I68" s="290"/>
      <c r="J68" s="290"/>
      <c r="K68" s="290"/>
      <c r="L68" s="292"/>
      <c r="R68" s="290"/>
      <c r="S68" s="290"/>
      <c r="T68" s="290"/>
      <c r="U68" s="290"/>
      <c r="V68" s="290"/>
      <c r="W68" s="290"/>
      <c r="X68" s="290"/>
      <c r="Y68" s="290"/>
      <c r="Z68" s="290"/>
      <c r="AA68" s="290"/>
      <c r="AB68" s="290"/>
      <c r="AC68" s="290"/>
      <c r="AD68" s="290"/>
    </row>
    <row r="69" spans="1:62" s="293" customFormat="1" ht="12" customHeight="1" x14ac:dyDescent="0.2">
      <c r="A69" s="290"/>
      <c r="B69" s="291"/>
      <c r="C69" s="289" t="s">
        <v>14</v>
      </c>
      <c r="D69" s="290"/>
      <c r="E69" s="290"/>
      <c r="F69" s="290"/>
      <c r="G69" s="290"/>
      <c r="H69" s="290"/>
      <c r="I69" s="290"/>
      <c r="J69" s="290"/>
      <c r="K69" s="290"/>
      <c r="L69" s="292"/>
      <c r="R69" s="290"/>
      <c r="S69" s="290"/>
      <c r="T69" s="290"/>
      <c r="U69" s="290"/>
      <c r="V69" s="290"/>
      <c r="W69" s="290"/>
      <c r="X69" s="290"/>
      <c r="Y69" s="290"/>
      <c r="Z69" s="290"/>
      <c r="AA69" s="290"/>
      <c r="AB69" s="290"/>
      <c r="AC69" s="290"/>
      <c r="AD69" s="290"/>
    </row>
    <row r="70" spans="1:62" s="293" customFormat="1" ht="16.5" customHeight="1" x14ac:dyDescent="0.2">
      <c r="A70" s="290"/>
      <c r="B70" s="291"/>
      <c r="C70" s="290"/>
      <c r="D70" s="290"/>
      <c r="E70" s="484" t="str">
        <f>E7</f>
        <v>Dětské hřiště - Brno - Strž</v>
      </c>
      <c r="F70" s="485"/>
      <c r="G70" s="485"/>
      <c r="H70" s="485"/>
      <c r="I70" s="290"/>
      <c r="J70" s="290"/>
      <c r="K70" s="290"/>
      <c r="L70" s="292"/>
      <c r="R70" s="290"/>
      <c r="S70" s="290"/>
      <c r="T70" s="290"/>
      <c r="U70" s="290"/>
      <c r="V70" s="290"/>
      <c r="W70" s="290"/>
      <c r="X70" s="290"/>
      <c r="Y70" s="290"/>
      <c r="Z70" s="290"/>
      <c r="AA70" s="290"/>
      <c r="AB70" s="290"/>
      <c r="AC70" s="290"/>
      <c r="AD70" s="290"/>
    </row>
    <row r="71" spans="1:62" s="293" customFormat="1" ht="12" customHeight="1" x14ac:dyDescent="0.2">
      <c r="A71" s="290"/>
      <c r="B71" s="291"/>
      <c r="C71" s="289" t="s">
        <v>87</v>
      </c>
      <c r="D71" s="290"/>
      <c r="E71" s="290"/>
      <c r="F71" s="290"/>
      <c r="G71" s="290"/>
      <c r="H71" s="290"/>
      <c r="I71" s="290"/>
      <c r="J71" s="290"/>
      <c r="K71" s="290"/>
      <c r="L71" s="292"/>
      <c r="R71" s="290"/>
      <c r="S71" s="290"/>
      <c r="T71" s="290"/>
      <c r="U71" s="290"/>
      <c r="V71" s="290"/>
      <c r="W71" s="290"/>
      <c r="X71" s="290"/>
      <c r="Y71" s="290"/>
      <c r="Z71" s="290"/>
      <c r="AA71" s="290"/>
      <c r="AB71" s="290"/>
      <c r="AC71" s="290"/>
      <c r="AD71" s="290"/>
    </row>
    <row r="72" spans="1:62" s="293" customFormat="1" ht="16.5" customHeight="1" x14ac:dyDescent="0.2">
      <c r="A72" s="290"/>
      <c r="B72" s="291"/>
      <c r="C72" s="290"/>
      <c r="D72" s="290"/>
      <c r="E72" s="482" t="str">
        <f>E9</f>
        <v>VRN - Vedlejší rozpočtové náklady</v>
      </c>
      <c r="F72" s="483"/>
      <c r="G72" s="483"/>
      <c r="H72" s="483"/>
      <c r="I72" s="290"/>
      <c r="J72" s="290"/>
      <c r="K72" s="290"/>
      <c r="L72" s="292"/>
      <c r="R72" s="290"/>
      <c r="S72" s="290"/>
      <c r="T72" s="290"/>
      <c r="U72" s="290"/>
      <c r="V72" s="290"/>
      <c r="W72" s="290"/>
      <c r="X72" s="290"/>
      <c r="Y72" s="290"/>
      <c r="Z72" s="290"/>
      <c r="AA72" s="290"/>
      <c r="AB72" s="290"/>
      <c r="AC72" s="290"/>
      <c r="AD72" s="290"/>
    </row>
    <row r="73" spans="1:62" s="293" customFormat="1" ht="6.95" customHeight="1" x14ac:dyDescent="0.2">
      <c r="A73" s="290"/>
      <c r="B73" s="291"/>
      <c r="C73" s="290"/>
      <c r="D73" s="290"/>
      <c r="E73" s="290"/>
      <c r="F73" s="290"/>
      <c r="G73" s="290"/>
      <c r="H73" s="290"/>
      <c r="I73" s="290"/>
      <c r="J73" s="290"/>
      <c r="K73" s="290"/>
      <c r="L73" s="292"/>
      <c r="R73" s="290"/>
      <c r="S73" s="290"/>
      <c r="T73" s="290"/>
      <c r="U73" s="290"/>
      <c r="V73" s="290"/>
      <c r="W73" s="290"/>
      <c r="X73" s="290"/>
      <c r="Y73" s="290"/>
      <c r="Z73" s="290"/>
      <c r="AA73" s="290"/>
      <c r="AB73" s="290"/>
      <c r="AC73" s="290"/>
      <c r="AD73" s="290"/>
    </row>
    <row r="74" spans="1:62" s="293" customFormat="1" ht="12" customHeight="1" x14ac:dyDescent="0.2">
      <c r="A74" s="290"/>
      <c r="B74" s="291"/>
      <c r="C74" s="289" t="s">
        <v>17</v>
      </c>
      <c r="D74" s="290"/>
      <c r="E74" s="290"/>
      <c r="F74" s="294">
        <f>F12</f>
        <v>0</v>
      </c>
      <c r="G74" s="290"/>
      <c r="H74" s="290"/>
      <c r="I74" s="289" t="s">
        <v>19</v>
      </c>
      <c r="J74" s="295" t="str">
        <f>IF(J12="","",J12)</f>
        <v>07/2025</v>
      </c>
      <c r="K74" s="290"/>
      <c r="L74" s="292"/>
      <c r="R74" s="290"/>
      <c r="S74" s="290"/>
      <c r="T74" s="290"/>
      <c r="U74" s="290"/>
      <c r="V74" s="290"/>
      <c r="W74" s="290"/>
      <c r="X74" s="290"/>
      <c r="Y74" s="290"/>
      <c r="Z74" s="290"/>
      <c r="AA74" s="290"/>
      <c r="AB74" s="290"/>
      <c r="AC74" s="290"/>
      <c r="AD74" s="290"/>
    </row>
    <row r="75" spans="1:62" s="293" customFormat="1" ht="6.95" customHeight="1" x14ac:dyDescent="0.2">
      <c r="A75" s="290"/>
      <c r="B75" s="291"/>
      <c r="C75" s="290"/>
      <c r="D75" s="290"/>
      <c r="E75" s="290"/>
      <c r="F75" s="290"/>
      <c r="G75" s="290"/>
      <c r="H75" s="290"/>
      <c r="I75" s="290"/>
      <c r="J75" s="290"/>
      <c r="K75" s="290"/>
      <c r="L75" s="292"/>
      <c r="R75" s="290"/>
      <c r="S75" s="290"/>
      <c r="T75" s="290"/>
      <c r="U75" s="290"/>
      <c r="V75" s="290"/>
      <c r="W75" s="290"/>
      <c r="X75" s="290"/>
      <c r="Y75" s="290"/>
      <c r="Z75" s="290"/>
      <c r="AA75" s="290"/>
      <c r="AB75" s="290"/>
      <c r="AC75" s="290"/>
      <c r="AD75" s="290"/>
    </row>
    <row r="76" spans="1:62" s="293" customFormat="1" ht="25.7" customHeight="1" x14ac:dyDescent="0.2">
      <c r="A76" s="290"/>
      <c r="B76" s="291"/>
      <c r="C76" s="289" t="s">
        <v>20</v>
      </c>
      <c r="D76" s="290"/>
      <c r="E76" s="290"/>
      <c r="F76" s="294" t="str">
        <f>E15</f>
        <v>ÚMČ Brno - střed</v>
      </c>
      <c r="G76" s="290"/>
      <c r="H76" s="290"/>
      <c r="I76" s="289" t="s">
        <v>24</v>
      </c>
      <c r="J76" s="318" t="str">
        <f>E21</f>
        <v>Eva Wagnerová</v>
      </c>
      <c r="K76" s="290"/>
      <c r="L76" s="292"/>
      <c r="R76" s="290"/>
      <c r="S76" s="290"/>
      <c r="T76" s="290"/>
      <c r="U76" s="290"/>
      <c r="V76" s="290"/>
      <c r="W76" s="290"/>
      <c r="X76" s="290"/>
      <c r="Y76" s="290"/>
      <c r="Z76" s="290"/>
      <c r="AA76" s="290"/>
      <c r="AB76" s="290"/>
      <c r="AC76" s="290"/>
      <c r="AD76" s="290"/>
    </row>
    <row r="77" spans="1:62" s="293" customFormat="1" ht="15.2" customHeight="1" x14ac:dyDescent="0.2">
      <c r="A77" s="290"/>
      <c r="B77" s="291"/>
      <c r="C77" s="289" t="s">
        <v>23</v>
      </c>
      <c r="D77" s="290"/>
      <c r="E77" s="290"/>
      <c r="F77" s="294" t="str">
        <f>IF(E18="","",E18)</f>
        <v xml:space="preserve"> </v>
      </c>
      <c r="G77" s="290"/>
      <c r="H77" s="290"/>
      <c r="I77" s="289" t="s">
        <v>27</v>
      </c>
      <c r="J77" s="318" t="str">
        <f>E24</f>
        <v>Martin Horký</v>
      </c>
      <c r="K77" s="290"/>
      <c r="L77" s="292"/>
      <c r="R77" s="290"/>
      <c r="S77" s="290"/>
      <c r="T77" s="290"/>
      <c r="U77" s="290"/>
      <c r="V77" s="290"/>
      <c r="W77" s="290"/>
      <c r="X77" s="290"/>
      <c r="Y77" s="290"/>
      <c r="Z77" s="290"/>
      <c r="AA77" s="290"/>
      <c r="AB77" s="290"/>
      <c r="AC77" s="290"/>
      <c r="AD77" s="290"/>
    </row>
    <row r="78" spans="1:62" s="293" customFormat="1" ht="10.35" customHeight="1" x14ac:dyDescent="0.2">
      <c r="A78" s="290"/>
      <c r="B78" s="291"/>
      <c r="C78" s="290"/>
      <c r="D78" s="290"/>
      <c r="E78" s="290"/>
      <c r="F78" s="290"/>
      <c r="G78" s="290"/>
      <c r="H78" s="290"/>
      <c r="I78" s="290"/>
      <c r="J78" s="290"/>
      <c r="K78" s="290"/>
      <c r="L78" s="292"/>
      <c r="R78" s="290"/>
      <c r="S78" s="290"/>
      <c r="T78" s="290"/>
      <c r="U78" s="290"/>
      <c r="V78" s="290"/>
      <c r="W78" s="290"/>
      <c r="X78" s="290"/>
      <c r="Y78" s="290"/>
      <c r="Z78" s="290"/>
      <c r="AA78" s="290"/>
      <c r="AB78" s="290"/>
      <c r="AC78" s="290"/>
      <c r="AD78" s="290"/>
    </row>
    <row r="79" spans="1:62" s="336" customFormat="1" ht="29.25" customHeight="1" x14ac:dyDescent="0.2">
      <c r="A79" s="327"/>
      <c r="B79" s="328"/>
      <c r="C79" s="329" t="s">
        <v>106</v>
      </c>
      <c r="D79" s="330" t="s">
        <v>49</v>
      </c>
      <c r="E79" s="330" t="s">
        <v>45</v>
      </c>
      <c r="F79" s="330" t="s">
        <v>46</v>
      </c>
      <c r="G79" s="330" t="s">
        <v>107</v>
      </c>
      <c r="H79" s="330" t="s">
        <v>108</v>
      </c>
      <c r="I79" s="330" t="s">
        <v>109</v>
      </c>
      <c r="J79" s="330" t="s">
        <v>102</v>
      </c>
      <c r="K79" s="331" t="s">
        <v>110</v>
      </c>
      <c r="L79" s="332"/>
      <c r="M79" s="333" t="s">
        <v>3</v>
      </c>
      <c r="N79" s="334" t="s">
        <v>111</v>
      </c>
      <c r="O79" s="334" t="s">
        <v>112</v>
      </c>
      <c r="P79" s="334" t="s">
        <v>113</v>
      </c>
      <c r="Q79" s="334" t="s">
        <v>114</v>
      </c>
      <c r="R79" s="334" t="s">
        <v>115</v>
      </c>
      <c r="S79" s="335" t="s">
        <v>116</v>
      </c>
      <c r="T79" s="327"/>
      <c r="U79" s="327"/>
      <c r="V79" s="327"/>
      <c r="W79" s="327"/>
      <c r="X79" s="327"/>
      <c r="Y79" s="327"/>
      <c r="Z79" s="327"/>
      <c r="AA79" s="327"/>
      <c r="AB79" s="327"/>
      <c r="AC79" s="327"/>
      <c r="AD79" s="327"/>
    </row>
    <row r="80" spans="1:62" s="293" customFormat="1" ht="22.9" customHeight="1" x14ac:dyDescent="0.25">
      <c r="A80" s="290"/>
      <c r="B80" s="291"/>
      <c r="C80" s="337" t="s">
        <v>117</v>
      </c>
      <c r="D80" s="290"/>
      <c r="E80" s="290"/>
      <c r="F80" s="290"/>
      <c r="G80" s="290"/>
      <c r="H80" s="290"/>
      <c r="I80" s="290"/>
      <c r="J80" s="338">
        <f>J81</f>
        <v>0</v>
      </c>
      <c r="K80" s="290"/>
      <c r="L80" s="291"/>
      <c r="M80" s="339"/>
      <c r="N80" s="300"/>
      <c r="O80" s="340">
        <f>O81</f>
        <v>0</v>
      </c>
      <c r="P80" s="300"/>
      <c r="Q80" s="340">
        <f>Q81</f>
        <v>0</v>
      </c>
      <c r="R80" s="300"/>
      <c r="S80" s="341">
        <f>S81</f>
        <v>0</v>
      </c>
      <c r="T80" s="290"/>
      <c r="U80" s="290"/>
      <c r="V80" s="290"/>
      <c r="W80" s="290"/>
      <c r="X80" s="290"/>
      <c r="Y80" s="290"/>
      <c r="Z80" s="290"/>
      <c r="AA80" s="290"/>
      <c r="AB80" s="290"/>
      <c r="AC80" s="290"/>
      <c r="AD80" s="290"/>
      <c r="AS80" s="283" t="s">
        <v>63</v>
      </c>
      <c r="AT80" s="283" t="s">
        <v>103</v>
      </c>
      <c r="BJ80" s="342">
        <f>BJ81</f>
        <v>0</v>
      </c>
    </row>
    <row r="81" spans="1:64" s="343" customFormat="1" ht="25.9" customHeight="1" x14ac:dyDescent="0.2">
      <c r="B81" s="344"/>
      <c r="D81" s="345" t="s">
        <v>63</v>
      </c>
      <c r="E81" s="346" t="s">
        <v>356</v>
      </c>
      <c r="F81" s="346" t="s">
        <v>357</v>
      </c>
      <c r="J81" s="347">
        <f>SUM(J82:J106)</f>
        <v>0</v>
      </c>
      <c r="L81" s="344"/>
      <c r="M81" s="348"/>
      <c r="N81" s="349"/>
      <c r="O81" s="350">
        <f>SUM(O82:O105)</f>
        <v>0</v>
      </c>
      <c r="P81" s="349"/>
      <c r="Q81" s="350">
        <f>SUM(Q82:Q105)</f>
        <v>0</v>
      </c>
      <c r="R81" s="349"/>
      <c r="S81" s="351">
        <f>SUM(S82:S105)</f>
        <v>0</v>
      </c>
      <c r="AQ81" s="345" t="s">
        <v>121</v>
      </c>
      <c r="AS81" s="352" t="s">
        <v>63</v>
      </c>
      <c r="AT81" s="352" t="s">
        <v>64</v>
      </c>
      <c r="AX81" s="345" t="s">
        <v>119</v>
      </c>
      <c r="BJ81" s="353">
        <f>SUM(BJ82:BJ105)</f>
        <v>0</v>
      </c>
    </row>
    <row r="82" spans="1:64" s="293" customFormat="1" ht="16.5" customHeight="1" x14ac:dyDescent="0.2">
      <c r="A82" s="290"/>
      <c r="B82" s="354"/>
      <c r="C82" s="355" t="s">
        <v>68</v>
      </c>
      <c r="D82" s="355" t="s">
        <v>120</v>
      </c>
      <c r="E82" s="356" t="s">
        <v>358</v>
      </c>
      <c r="F82" s="357" t="s">
        <v>359</v>
      </c>
      <c r="G82" s="358" t="s">
        <v>264</v>
      </c>
      <c r="H82" s="359">
        <v>1</v>
      </c>
      <c r="I82" s="360"/>
      <c r="J82" s="360">
        <f>ROUND(I82*H82,2)</f>
        <v>0</v>
      </c>
      <c r="K82" s="357" t="s">
        <v>125</v>
      </c>
      <c r="L82" s="291"/>
      <c r="M82" s="361" t="s">
        <v>3</v>
      </c>
      <c r="N82" s="362">
        <v>0</v>
      </c>
      <c r="O82" s="362">
        <f>N82*H82</f>
        <v>0</v>
      </c>
      <c r="P82" s="362">
        <v>0</v>
      </c>
      <c r="Q82" s="362">
        <f>P82*H82</f>
        <v>0</v>
      </c>
      <c r="R82" s="362">
        <v>0</v>
      </c>
      <c r="S82" s="363">
        <f>R82*H82</f>
        <v>0</v>
      </c>
      <c r="T82" s="290"/>
      <c r="U82" s="290"/>
      <c r="V82" s="290"/>
      <c r="W82" s="290"/>
      <c r="X82" s="290"/>
      <c r="Y82" s="290"/>
      <c r="Z82" s="290"/>
      <c r="AA82" s="290"/>
      <c r="AB82" s="290"/>
      <c r="AC82" s="290"/>
      <c r="AD82" s="290"/>
      <c r="AQ82" s="364" t="s">
        <v>360</v>
      </c>
      <c r="AS82" s="364" t="s">
        <v>120</v>
      </c>
      <c r="AT82" s="364" t="s">
        <v>68</v>
      </c>
      <c r="AX82" s="283" t="s">
        <v>119</v>
      </c>
      <c r="BD82" s="365" t="e">
        <f>IF(#REF!="základní",J82,0)</f>
        <v>#REF!</v>
      </c>
      <c r="BE82" s="365" t="e">
        <f>IF(#REF!="snížená",J82,0)</f>
        <v>#REF!</v>
      </c>
      <c r="BF82" s="365" t="e">
        <f>IF(#REF!="zákl. přenesená",J82,0)</f>
        <v>#REF!</v>
      </c>
      <c r="BG82" s="365" t="e">
        <f>IF(#REF!="sníž. přenesená",J82,0)</f>
        <v>#REF!</v>
      </c>
      <c r="BH82" s="365" t="e">
        <f>IF(#REF!="nulová",J82,0)</f>
        <v>#REF!</v>
      </c>
      <c r="BI82" s="283" t="s">
        <v>68</v>
      </c>
      <c r="BJ82" s="365">
        <f>ROUND(I82*H82,2)</f>
        <v>0</v>
      </c>
      <c r="BK82" s="283" t="s">
        <v>360</v>
      </c>
      <c r="BL82" s="364" t="s">
        <v>361</v>
      </c>
    </row>
    <row r="83" spans="1:64" s="293" customFormat="1" ht="156" x14ac:dyDescent="0.2">
      <c r="A83" s="290"/>
      <c r="B83" s="291"/>
      <c r="C83" s="290"/>
      <c r="D83" s="366" t="s">
        <v>129</v>
      </c>
      <c r="E83" s="290"/>
      <c r="F83" s="367" t="s">
        <v>412</v>
      </c>
      <c r="G83" s="290"/>
      <c r="H83" s="290"/>
      <c r="I83" s="290"/>
      <c r="J83" s="290"/>
      <c r="K83" s="290"/>
      <c r="L83" s="291"/>
      <c r="M83" s="368"/>
      <c r="N83" s="369"/>
      <c r="O83" s="369"/>
      <c r="P83" s="369"/>
      <c r="Q83" s="369"/>
      <c r="R83" s="369"/>
      <c r="S83" s="370"/>
      <c r="T83" s="290"/>
      <c r="U83" s="290"/>
      <c r="V83" s="290"/>
      <c r="W83" s="290"/>
      <c r="X83" s="290"/>
      <c r="Y83" s="290"/>
      <c r="Z83" s="290"/>
      <c r="AA83" s="290"/>
      <c r="AB83" s="290"/>
      <c r="AC83" s="290"/>
      <c r="AD83" s="290"/>
      <c r="AS83" s="283" t="s">
        <v>129</v>
      </c>
      <c r="AT83" s="283" t="s">
        <v>68</v>
      </c>
    </row>
    <row r="84" spans="1:64" s="293" customFormat="1" ht="16.5" customHeight="1" x14ac:dyDescent="0.2">
      <c r="A84" s="290"/>
      <c r="B84" s="354"/>
      <c r="C84" s="355" t="s">
        <v>70</v>
      </c>
      <c r="D84" s="355" t="s">
        <v>120</v>
      </c>
      <c r="E84" s="356" t="s">
        <v>362</v>
      </c>
      <c r="F84" s="357" t="s">
        <v>363</v>
      </c>
      <c r="G84" s="358" t="s">
        <v>264</v>
      </c>
      <c r="H84" s="359">
        <v>1</v>
      </c>
      <c r="I84" s="360"/>
      <c r="J84" s="360">
        <f>ROUND(I84*H84,2)</f>
        <v>0</v>
      </c>
      <c r="K84" s="357" t="s">
        <v>125</v>
      </c>
      <c r="L84" s="291"/>
      <c r="M84" s="361" t="s">
        <v>3</v>
      </c>
      <c r="N84" s="362">
        <v>0</v>
      </c>
      <c r="O84" s="362">
        <f>N84*H84</f>
        <v>0</v>
      </c>
      <c r="P84" s="362">
        <v>0</v>
      </c>
      <c r="Q84" s="362">
        <f>P84*H84</f>
        <v>0</v>
      </c>
      <c r="R84" s="362">
        <v>0</v>
      </c>
      <c r="S84" s="363">
        <f>R84*H84</f>
        <v>0</v>
      </c>
      <c r="T84" s="290"/>
      <c r="U84" s="290"/>
      <c r="V84" s="290"/>
      <c r="W84" s="290"/>
      <c r="X84" s="290"/>
      <c r="Y84" s="290"/>
      <c r="Z84" s="290"/>
      <c r="AA84" s="290"/>
      <c r="AB84" s="290"/>
      <c r="AC84" s="290"/>
      <c r="AD84" s="290"/>
      <c r="AQ84" s="364" t="s">
        <v>360</v>
      </c>
      <c r="AS84" s="364" t="s">
        <v>120</v>
      </c>
      <c r="AT84" s="364" t="s">
        <v>68</v>
      </c>
      <c r="AX84" s="283" t="s">
        <v>119</v>
      </c>
      <c r="BD84" s="365" t="e">
        <f>IF(#REF!="základní",J84,0)</f>
        <v>#REF!</v>
      </c>
      <c r="BE84" s="365" t="e">
        <f>IF(#REF!="snížená",J84,0)</f>
        <v>#REF!</v>
      </c>
      <c r="BF84" s="365" t="e">
        <f>IF(#REF!="zákl. přenesená",J84,0)</f>
        <v>#REF!</v>
      </c>
      <c r="BG84" s="365" t="e">
        <f>IF(#REF!="sníž. přenesená",J84,0)</f>
        <v>#REF!</v>
      </c>
      <c r="BH84" s="365" t="e">
        <f>IF(#REF!="nulová",J84,0)</f>
        <v>#REF!</v>
      </c>
      <c r="BI84" s="283" t="s">
        <v>68</v>
      </c>
      <c r="BJ84" s="365">
        <f>ROUND(I84*H84,2)</f>
        <v>0</v>
      </c>
      <c r="BK84" s="283" t="s">
        <v>360</v>
      </c>
      <c r="BL84" s="364" t="s">
        <v>364</v>
      </c>
    </row>
    <row r="85" spans="1:64" s="293" customFormat="1" ht="39" x14ac:dyDescent="0.2">
      <c r="A85" s="290"/>
      <c r="B85" s="291"/>
      <c r="C85" s="290"/>
      <c r="D85" s="366" t="s">
        <v>129</v>
      </c>
      <c r="E85" s="290"/>
      <c r="F85" s="367" t="s">
        <v>365</v>
      </c>
      <c r="G85" s="290"/>
      <c r="H85" s="290"/>
      <c r="I85" s="371"/>
      <c r="J85" s="290"/>
      <c r="K85" s="290"/>
      <c r="L85" s="291"/>
      <c r="M85" s="368"/>
      <c r="N85" s="369"/>
      <c r="O85" s="369"/>
      <c r="P85" s="369"/>
      <c r="Q85" s="369"/>
      <c r="R85" s="369"/>
      <c r="S85" s="370"/>
      <c r="T85" s="290"/>
      <c r="U85" s="290"/>
      <c r="V85" s="290"/>
      <c r="W85" s="290"/>
      <c r="X85" s="290"/>
      <c r="Y85" s="290"/>
      <c r="Z85" s="290"/>
      <c r="AA85" s="290"/>
      <c r="AB85" s="290"/>
      <c r="AC85" s="290"/>
      <c r="AD85" s="290"/>
      <c r="AS85" s="283" t="s">
        <v>129</v>
      </c>
      <c r="AT85" s="283" t="s">
        <v>68</v>
      </c>
    </row>
    <row r="86" spans="1:64" s="293" customFormat="1" ht="16.5" customHeight="1" x14ac:dyDescent="0.2">
      <c r="A86" s="290"/>
      <c r="B86" s="354"/>
      <c r="C86" s="355" t="s">
        <v>366</v>
      </c>
      <c r="D86" s="355" t="s">
        <v>120</v>
      </c>
      <c r="E86" s="356" t="s">
        <v>367</v>
      </c>
      <c r="F86" s="357" t="s">
        <v>368</v>
      </c>
      <c r="G86" s="358" t="s">
        <v>264</v>
      </c>
      <c r="H86" s="359">
        <v>1</v>
      </c>
      <c r="I86" s="360"/>
      <c r="J86" s="360">
        <f>ROUND(I86*H86,2)</f>
        <v>0</v>
      </c>
      <c r="K86" s="357" t="s">
        <v>125</v>
      </c>
      <c r="L86" s="291"/>
      <c r="M86" s="361" t="s">
        <v>3</v>
      </c>
      <c r="N86" s="362">
        <v>0</v>
      </c>
      <c r="O86" s="362">
        <f>N86*H86</f>
        <v>0</v>
      </c>
      <c r="P86" s="362">
        <v>0</v>
      </c>
      <c r="Q86" s="362">
        <f>P86*H86</f>
        <v>0</v>
      </c>
      <c r="R86" s="362">
        <v>0</v>
      </c>
      <c r="S86" s="363">
        <f>R86*H86</f>
        <v>0</v>
      </c>
      <c r="T86" s="290"/>
      <c r="U86" s="290"/>
      <c r="V86" s="290"/>
      <c r="W86" s="290"/>
      <c r="X86" s="290"/>
      <c r="Y86" s="290"/>
      <c r="Z86" s="290"/>
      <c r="AA86" s="290"/>
      <c r="AB86" s="290"/>
      <c r="AC86" s="290"/>
      <c r="AD86" s="290"/>
      <c r="AQ86" s="364" t="s">
        <v>360</v>
      </c>
      <c r="AS86" s="364" t="s">
        <v>120</v>
      </c>
      <c r="AT86" s="364" t="s">
        <v>68</v>
      </c>
      <c r="AX86" s="283" t="s">
        <v>119</v>
      </c>
      <c r="BD86" s="365" t="e">
        <f>IF(#REF!="základní",J86,0)</f>
        <v>#REF!</v>
      </c>
      <c r="BE86" s="365" t="e">
        <f>IF(#REF!="snížená",J86,0)</f>
        <v>#REF!</v>
      </c>
      <c r="BF86" s="365" t="e">
        <f>IF(#REF!="zákl. přenesená",J86,0)</f>
        <v>#REF!</v>
      </c>
      <c r="BG86" s="365" t="e">
        <f>IF(#REF!="sníž. přenesená",J86,0)</f>
        <v>#REF!</v>
      </c>
      <c r="BH86" s="365" t="e">
        <f>IF(#REF!="nulová",J86,0)</f>
        <v>#REF!</v>
      </c>
      <c r="BI86" s="283" t="s">
        <v>68</v>
      </c>
      <c r="BJ86" s="365">
        <f>ROUND(I86*H86,2)</f>
        <v>0</v>
      </c>
      <c r="BK86" s="283" t="s">
        <v>360</v>
      </c>
      <c r="BL86" s="364" t="s">
        <v>369</v>
      </c>
    </row>
    <row r="87" spans="1:64" s="293" customFormat="1" ht="39" x14ac:dyDescent="0.2">
      <c r="A87" s="290"/>
      <c r="B87" s="291"/>
      <c r="C87" s="290"/>
      <c r="D87" s="366" t="s">
        <v>129</v>
      </c>
      <c r="E87" s="290"/>
      <c r="F87" s="367" t="s">
        <v>370</v>
      </c>
      <c r="G87" s="290"/>
      <c r="H87" s="290"/>
      <c r="I87" s="371"/>
      <c r="J87" s="290"/>
      <c r="K87" s="290"/>
      <c r="L87" s="291"/>
      <c r="M87" s="368"/>
      <c r="N87" s="369"/>
      <c r="O87" s="369"/>
      <c r="P87" s="369"/>
      <c r="Q87" s="369"/>
      <c r="R87" s="369"/>
      <c r="S87" s="370"/>
      <c r="T87" s="290"/>
      <c r="U87" s="290"/>
      <c r="V87" s="290"/>
      <c r="W87" s="290"/>
      <c r="X87" s="290"/>
      <c r="Y87" s="290"/>
      <c r="Z87" s="290"/>
      <c r="AA87" s="290"/>
      <c r="AB87" s="290"/>
      <c r="AC87" s="290"/>
      <c r="AD87" s="290"/>
      <c r="AS87" s="283" t="s">
        <v>129</v>
      </c>
      <c r="AT87" s="283" t="s">
        <v>68</v>
      </c>
    </row>
    <row r="88" spans="1:64" s="293" customFormat="1" ht="16.5" customHeight="1" x14ac:dyDescent="0.2">
      <c r="A88" s="290"/>
      <c r="B88" s="354"/>
      <c r="C88" s="355" t="s">
        <v>121</v>
      </c>
      <c r="D88" s="355" t="s">
        <v>120</v>
      </c>
      <c r="E88" s="356" t="s">
        <v>371</v>
      </c>
      <c r="F88" s="357" t="s">
        <v>372</v>
      </c>
      <c r="G88" s="358" t="s">
        <v>264</v>
      </c>
      <c r="H88" s="359">
        <v>1</v>
      </c>
      <c r="I88" s="360"/>
      <c r="J88" s="360">
        <f>ROUND(I88*H88,2)</f>
        <v>0</v>
      </c>
      <c r="K88" s="357" t="s">
        <v>125</v>
      </c>
      <c r="L88" s="291"/>
      <c r="M88" s="361" t="s">
        <v>3</v>
      </c>
      <c r="N88" s="362">
        <v>0</v>
      </c>
      <c r="O88" s="362">
        <f>N88*H88</f>
        <v>0</v>
      </c>
      <c r="P88" s="362">
        <v>0</v>
      </c>
      <c r="Q88" s="362">
        <f>P88*H88</f>
        <v>0</v>
      </c>
      <c r="R88" s="362">
        <v>0</v>
      </c>
      <c r="S88" s="363">
        <f>R88*H88</f>
        <v>0</v>
      </c>
      <c r="T88" s="290"/>
      <c r="U88" s="290"/>
      <c r="V88" s="290"/>
      <c r="W88" s="290"/>
      <c r="X88" s="290"/>
      <c r="Y88" s="290"/>
      <c r="Z88" s="290"/>
      <c r="AA88" s="290"/>
      <c r="AB88" s="290"/>
      <c r="AC88" s="290"/>
      <c r="AD88" s="290"/>
      <c r="AQ88" s="364" t="s">
        <v>360</v>
      </c>
      <c r="AS88" s="364" t="s">
        <v>120</v>
      </c>
      <c r="AT88" s="364" t="s">
        <v>68</v>
      </c>
      <c r="AX88" s="283" t="s">
        <v>119</v>
      </c>
      <c r="BD88" s="365" t="e">
        <f>IF(#REF!="základní",J88,0)</f>
        <v>#REF!</v>
      </c>
      <c r="BE88" s="365" t="e">
        <f>IF(#REF!="snížená",J88,0)</f>
        <v>#REF!</v>
      </c>
      <c r="BF88" s="365" t="e">
        <f>IF(#REF!="zákl. přenesená",J88,0)</f>
        <v>#REF!</v>
      </c>
      <c r="BG88" s="365" t="e">
        <f>IF(#REF!="sníž. přenesená",J88,0)</f>
        <v>#REF!</v>
      </c>
      <c r="BH88" s="365" t="e">
        <f>IF(#REF!="nulová",J88,0)</f>
        <v>#REF!</v>
      </c>
      <c r="BI88" s="283" t="s">
        <v>68</v>
      </c>
      <c r="BJ88" s="365">
        <f>ROUND(I88*H88,2)</f>
        <v>0</v>
      </c>
      <c r="BK88" s="283" t="s">
        <v>360</v>
      </c>
      <c r="BL88" s="364" t="s">
        <v>373</v>
      </c>
    </row>
    <row r="89" spans="1:64" s="293" customFormat="1" ht="39" x14ac:dyDescent="0.2">
      <c r="A89" s="290"/>
      <c r="B89" s="291"/>
      <c r="C89" s="290"/>
      <c r="D89" s="366" t="s">
        <v>129</v>
      </c>
      <c r="E89" s="290"/>
      <c r="F89" s="367" t="s">
        <v>374</v>
      </c>
      <c r="G89" s="290"/>
      <c r="H89" s="290"/>
      <c r="I89" s="371"/>
      <c r="J89" s="290"/>
      <c r="K89" s="290"/>
      <c r="L89" s="291"/>
      <c r="M89" s="368"/>
      <c r="N89" s="369"/>
      <c r="O89" s="369"/>
      <c r="P89" s="369"/>
      <c r="Q89" s="369"/>
      <c r="R89" s="369"/>
      <c r="S89" s="370"/>
      <c r="T89" s="290"/>
      <c r="U89" s="290"/>
      <c r="V89" s="290"/>
      <c r="W89" s="290"/>
      <c r="X89" s="290"/>
      <c r="Y89" s="290"/>
      <c r="Z89" s="290"/>
      <c r="AA89" s="290"/>
      <c r="AB89" s="290"/>
      <c r="AC89" s="290"/>
      <c r="AD89" s="290"/>
      <c r="AS89" s="283" t="s">
        <v>129</v>
      </c>
      <c r="AT89" s="283" t="s">
        <v>68</v>
      </c>
    </row>
    <row r="90" spans="1:64" s="293" customFormat="1" ht="16.5" customHeight="1" x14ac:dyDescent="0.2">
      <c r="A90" s="290"/>
      <c r="B90" s="354"/>
      <c r="C90" s="355" t="s">
        <v>375</v>
      </c>
      <c r="D90" s="355" t="s">
        <v>120</v>
      </c>
      <c r="E90" s="356" t="s">
        <v>376</v>
      </c>
      <c r="F90" s="357" t="s">
        <v>377</v>
      </c>
      <c r="G90" s="358" t="s">
        <v>264</v>
      </c>
      <c r="H90" s="359">
        <v>1</v>
      </c>
      <c r="I90" s="372"/>
      <c r="J90" s="360">
        <f>ROUND(I90*H90,2)</f>
        <v>0</v>
      </c>
      <c r="K90" s="357" t="s">
        <v>125</v>
      </c>
      <c r="L90" s="291"/>
      <c r="M90" s="361" t="s">
        <v>3</v>
      </c>
      <c r="N90" s="362">
        <v>0</v>
      </c>
      <c r="O90" s="362">
        <f>N90*H90</f>
        <v>0</v>
      </c>
      <c r="P90" s="362">
        <v>0</v>
      </c>
      <c r="Q90" s="362">
        <f>P90*H90</f>
        <v>0</v>
      </c>
      <c r="R90" s="362">
        <v>0</v>
      </c>
      <c r="S90" s="363">
        <f>R90*H90</f>
        <v>0</v>
      </c>
      <c r="T90" s="290"/>
      <c r="U90" s="290"/>
      <c r="V90" s="290"/>
      <c r="W90" s="290"/>
      <c r="X90" s="290"/>
      <c r="Y90" s="290"/>
      <c r="Z90" s="290"/>
      <c r="AA90" s="290"/>
      <c r="AB90" s="290"/>
      <c r="AC90" s="290"/>
      <c r="AD90" s="290"/>
      <c r="AQ90" s="364" t="s">
        <v>360</v>
      </c>
      <c r="AS90" s="364" t="s">
        <v>120</v>
      </c>
      <c r="AT90" s="364" t="s">
        <v>68</v>
      </c>
      <c r="AX90" s="283" t="s">
        <v>119</v>
      </c>
      <c r="BD90" s="365" t="e">
        <f>IF(#REF!="základní",J90,0)</f>
        <v>#REF!</v>
      </c>
      <c r="BE90" s="365" t="e">
        <f>IF(#REF!="snížená",J90,0)</f>
        <v>#REF!</v>
      </c>
      <c r="BF90" s="365" t="e">
        <f>IF(#REF!="zákl. přenesená",J90,0)</f>
        <v>#REF!</v>
      </c>
      <c r="BG90" s="365" t="e">
        <f>IF(#REF!="sníž. přenesená",J90,0)</f>
        <v>#REF!</v>
      </c>
      <c r="BH90" s="365" t="e">
        <f>IF(#REF!="nulová",J90,0)</f>
        <v>#REF!</v>
      </c>
      <c r="BI90" s="283" t="s">
        <v>68</v>
      </c>
      <c r="BJ90" s="365">
        <f>ROUND(I90*H90,2)</f>
        <v>0</v>
      </c>
      <c r="BK90" s="283" t="s">
        <v>360</v>
      </c>
      <c r="BL90" s="364" t="s">
        <v>378</v>
      </c>
    </row>
    <row r="91" spans="1:64" s="293" customFormat="1" ht="19.5" x14ac:dyDescent="0.2">
      <c r="A91" s="290"/>
      <c r="B91" s="291"/>
      <c r="C91" s="290"/>
      <c r="D91" s="366" t="s">
        <v>129</v>
      </c>
      <c r="E91" s="290"/>
      <c r="F91" s="367" t="s">
        <v>379</v>
      </c>
      <c r="G91" s="290"/>
      <c r="H91" s="290"/>
      <c r="I91" s="290"/>
      <c r="J91" s="290"/>
      <c r="K91" s="290"/>
      <c r="L91" s="291"/>
      <c r="M91" s="368"/>
      <c r="N91" s="369"/>
      <c r="O91" s="369"/>
      <c r="P91" s="369"/>
      <c r="Q91" s="369"/>
      <c r="R91" s="369"/>
      <c r="S91" s="370"/>
      <c r="T91" s="290"/>
      <c r="U91" s="290"/>
      <c r="V91" s="290"/>
      <c r="W91" s="290"/>
      <c r="X91" s="290"/>
      <c r="Y91" s="290"/>
      <c r="Z91" s="290"/>
      <c r="AA91" s="290"/>
      <c r="AB91" s="290"/>
      <c r="AC91" s="290"/>
      <c r="AD91" s="290"/>
      <c r="AS91" s="283" t="s">
        <v>129</v>
      </c>
      <c r="AT91" s="283" t="s">
        <v>68</v>
      </c>
    </row>
    <row r="92" spans="1:64" s="293" customFormat="1" ht="16.5" customHeight="1" x14ac:dyDescent="0.2">
      <c r="A92" s="290"/>
      <c r="B92" s="354"/>
      <c r="C92" s="355" t="s">
        <v>380</v>
      </c>
      <c r="D92" s="355" t="s">
        <v>120</v>
      </c>
      <c r="E92" s="356" t="s">
        <v>381</v>
      </c>
      <c r="F92" s="357" t="s">
        <v>382</v>
      </c>
      <c r="G92" s="358" t="s">
        <v>264</v>
      </c>
      <c r="H92" s="359">
        <v>1</v>
      </c>
      <c r="I92" s="372"/>
      <c r="J92" s="360">
        <f>ROUND(I92*H92,2)</f>
        <v>0</v>
      </c>
      <c r="K92" s="357" t="s">
        <v>125</v>
      </c>
      <c r="L92" s="291"/>
      <c r="M92" s="361" t="s">
        <v>3</v>
      </c>
      <c r="N92" s="362">
        <v>0</v>
      </c>
      <c r="O92" s="362">
        <f>N92*H92</f>
        <v>0</v>
      </c>
      <c r="P92" s="362">
        <v>0</v>
      </c>
      <c r="Q92" s="362">
        <f>P92*H92</f>
        <v>0</v>
      </c>
      <c r="R92" s="362">
        <v>0</v>
      </c>
      <c r="S92" s="363">
        <f>R92*H92</f>
        <v>0</v>
      </c>
      <c r="T92" s="290"/>
      <c r="U92" s="290"/>
      <c r="V92" s="290"/>
      <c r="W92" s="290"/>
      <c r="X92" s="290"/>
      <c r="Y92" s="290"/>
      <c r="Z92" s="290"/>
      <c r="AA92" s="290"/>
      <c r="AB92" s="290"/>
      <c r="AC92" s="290"/>
      <c r="AD92" s="290"/>
      <c r="AQ92" s="364" t="s">
        <v>360</v>
      </c>
      <c r="AS92" s="364" t="s">
        <v>120</v>
      </c>
      <c r="AT92" s="364" t="s">
        <v>68</v>
      </c>
      <c r="AX92" s="283" t="s">
        <v>119</v>
      </c>
      <c r="BD92" s="365" t="e">
        <f>IF(#REF!="základní",J92,0)</f>
        <v>#REF!</v>
      </c>
      <c r="BE92" s="365" t="e">
        <f>IF(#REF!="snížená",J92,0)</f>
        <v>#REF!</v>
      </c>
      <c r="BF92" s="365" t="e">
        <f>IF(#REF!="zákl. přenesená",J92,0)</f>
        <v>#REF!</v>
      </c>
      <c r="BG92" s="365" t="e">
        <f>IF(#REF!="sníž. přenesená",J92,0)</f>
        <v>#REF!</v>
      </c>
      <c r="BH92" s="365" t="e">
        <f>IF(#REF!="nulová",J92,0)</f>
        <v>#REF!</v>
      </c>
      <c r="BI92" s="283" t="s">
        <v>68</v>
      </c>
      <c r="BJ92" s="365">
        <f>ROUND(I92*H92,2)</f>
        <v>0</v>
      </c>
      <c r="BK92" s="283" t="s">
        <v>360</v>
      </c>
      <c r="BL92" s="364" t="s">
        <v>383</v>
      </c>
    </row>
    <row r="93" spans="1:64" s="293" customFormat="1" ht="29.25" x14ac:dyDescent="0.2">
      <c r="A93" s="290"/>
      <c r="B93" s="291"/>
      <c r="C93" s="290"/>
      <c r="D93" s="366" t="s">
        <v>129</v>
      </c>
      <c r="E93" s="290"/>
      <c r="F93" s="367" t="s">
        <v>384</v>
      </c>
      <c r="G93" s="290"/>
      <c r="H93" s="290"/>
      <c r="I93" s="290"/>
      <c r="J93" s="290"/>
      <c r="K93" s="290"/>
      <c r="L93" s="291"/>
      <c r="M93" s="368"/>
      <c r="N93" s="369"/>
      <c r="O93" s="369"/>
      <c r="P93" s="369"/>
      <c r="Q93" s="369"/>
      <c r="R93" s="369"/>
      <c r="S93" s="370"/>
      <c r="T93" s="290"/>
      <c r="U93" s="290"/>
      <c r="V93" s="290"/>
      <c r="W93" s="290"/>
      <c r="X93" s="290"/>
      <c r="Y93" s="290"/>
      <c r="Z93" s="290"/>
      <c r="AA93" s="290"/>
      <c r="AB93" s="290"/>
      <c r="AC93" s="290"/>
      <c r="AD93" s="290"/>
      <c r="AS93" s="283" t="s">
        <v>129</v>
      </c>
      <c r="AT93" s="283" t="s">
        <v>68</v>
      </c>
    </row>
    <row r="94" spans="1:64" s="293" customFormat="1" ht="16.5" customHeight="1" x14ac:dyDescent="0.2">
      <c r="A94" s="290"/>
      <c r="B94" s="354"/>
      <c r="C94" s="355">
        <v>7</v>
      </c>
      <c r="D94" s="355" t="s">
        <v>120</v>
      </c>
      <c r="E94" s="356" t="s">
        <v>385</v>
      </c>
      <c r="F94" s="357" t="s">
        <v>386</v>
      </c>
      <c r="G94" s="358" t="s">
        <v>264</v>
      </c>
      <c r="H94" s="359">
        <v>1</v>
      </c>
      <c r="I94" s="360"/>
      <c r="J94" s="360">
        <f>ROUND(I94*H94,2)</f>
        <v>0</v>
      </c>
      <c r="K94" s="357" t="s">
        <v>125</v>
      </c>
      <c r="L94" s="291"/>
      <c r="M94" s="361" t="s">
        <v>3</v>
      </c>
      <c r="N94" s="362">
        <v>0</v>
      </c>
      <c r="O94" s="362">
        <f>N94*H94</f>
        <v>0</v>
      </c>
      <c r="P94" s="362">
        <v>0</v>
      </c>
      <c r="Q94" s="362">
        <f>P94*H94</f>
        <v>0</v>
      </c>
      <c r="R94" s="362">
        <v>0</v>
      </c>
      <c r="S94" s="363">
        <f>R94*H94</f>
        <v>0</v>
      </c>
      <c r="T94" s="290"/>
      <c r="U94" s="290"/>
      <c r="V94" s="290"/>
      <c r="W94" s="290"/>
      <c r="X94" s="290"/>
      <c r="Y94" s="290"/>
      <c r="Z94" s="290"/>
      <c r="AA94" s="290"/>
      <c r="AB94" s="290"/>
      <c r="AC94" s="290"/>
      <c r="AD94" s="290"/>
      <c r="AQ94" s="364" t="s">
        <v>360</v>
      </c>
      <c r="AS94" s="364" t="s">
        <v>120</v>
      </c>
      <c r="AT94" s="364" t="s">
        <v>68</v>
      </c>
      <c r="AX94" s="283" t="s">
        <v>119</v>
      </c>
      <c r="BD94" s="365" t="e">
        <f>IF(#REF!="základní",J94,0)</f>
        <v>#REF!</v>
      </c>
      <c r="BE94" s="365" t="e">
        <f>IF(#REF!="snížená",J94,0)</f>
        <v>#REF!</v>
      </c>
      <c r="BF94" s="365" t="e">
        <f>IF(#REF!="zákl. přenesená",J94,0)</f>
        <v>#REF!</v>
      </c>
      <c r="BG94" s="365" t="e">
        <f>IF(#REF!="sníž. přenesená",J94,0)</f>
        <v>#REF!</v>
      </c>
      <c r="BH94" s="365" t="e">
        <f>IF(#REF!="nulová",J94,0)</f>
        <v>#REF!</v>
      </c>
      <c r="BI94" s="283" t="s">
        <v>68</v>
      </c>
      <c r="BJ94" s="365">
        <f>ROUND(I94*H94,2)</f>
        <v>0</v>
      </c>
      <c r="BK94" s="283" t="s">
        <v>360</v>
      </c>
      <c r="BL94" s="364" t="s">
        <v>387</v>
      </c>
    </row>
    <row r="95" spans="1:64" s="293" customFormat="1" ht="58.5" x14ac:dyDescent="0.2">
      <c r="A95" s="290"/>
      <c r="B95" s="291"/>
      <c r="C95" s="290"/>
      <c r="D95" s="366" t="s">
        <v>129</v>
      </c>
      <c r="E95" s="290"/>
      <c r="F95" s="367" t="s">
        <v>388</v>
      </c>
      <c r="G95" s="290"/>
      <c r="H95" s="290"/>
      <c r="I95" s="371"/>
      <c r="J95" s="290"/>
      <c r="K95" s="290"/>
      <c r="L95" s="291"/>
      <c r="M95" s="368"/>
      <c r="N95" s="369"/>
      <c r="O95" s="369"/>
      <c r="P95" s="369"/>
      <c r="Q95" s="369"/>
      <c r="R95" s="369"/>
      <c r="S95" s="370"/>
      <c r="T95" s="290"/>
      <c r="U95" s="290"/>
      <c r="V95" s="290"/>
      <c r="W95" s="290"/>
      <c r="X95" s="290"/>
      <c r="Y95" s="290"/>
      <c r="Z95" s="290"/>
      <c r="AA95" s="290"/>
      <c r="AB95" s="290"/>
      <c r="AC95" s="290"/>
      <c r="AD95" s="290"/>
      <c r="AS95" s="283" t="s">
        <v>129</v>
      </c>
      <c r="AT95" s="283" t="s">
        <v>68</v>
      </c>
    </row>
    <row r="96" spans="1:64" s="293" customFormat="1" ht="16.5" customHeight="1" x14ac:dyDescent="0.2">
      <c r="A96" s="290"/>
      <c r="B96" s="354"/>
      <c r="C96" s="355">
        <v>8</v>
      </c>
      <c r="D96" s="355" t="s">
        <v>120</v>
      </c>
      <c r="E96" s="356" t="s">
        <v>389</v>
      </c>
      <c r="F96" s="357" t="s">
        <v>390</v>
      </c>
      <c r="G96" s="358" t="s">
        <v>264</v>
      </c>
      <c r="H96" s="359">
        <v>1</v>
      </c>
      <c r="I96" s="360"/>
      <c r="J96" s="360">
        <f>ROUND(I96*H96,2)</f>
        <v>0</v>
      </c>
      <c r="K96" s="357" t="s">
        <v>125</v>
      </c>
      <c r="L96" s="291"/>
      <c r="M96" s="361" t="s">
        <v>3</v>
      </c>
      <c r="N96" s="362">
        <v>0</v>
      </c>
      <c r="O96" s="362">
        <f>N96*H96</f>
        <v>0</v>
      </c>
      <c r="P96" s="362">
        <v>0</v>
      </c>
      <c r="Q96" s="362">
        <f>P96*H96</f>
        <v>0</v>
      </c>
      <c r="R96" s="362">
        <v>0</v>
      </c>
      <c r="S96" s="363">
        <f>R96*H96</f>
        <v>0</v>
      </c>
      <c r="T96" s="290"/>
      <c r="U96" s="290"/>
      <c r="V96" s="290"/>
      <c r="W96" s="290"/>
      <c r="X96" s="290"/>
      <c r="Y96" s="290"/>
      <c r="Z96" s="290"/>
      <c r="AA96" s="290"/>
      <c r="AB96" s="290"/>
      <c r="AC96" s="290"/>
      <c r="AD96" s="290"/>
      <c r="AQ96" s="364" t="s">
        <v>360</v>
      </c>
      <c r="AS96" s="364" t="s">
        <v>120</v>
      </c>
      <c r="AT96" s="364" t="s">
        <v>68</v>
      </c>
      <c r="AX96" s="283" t="s">
        <v>119</v>
      </c>
      <c r="BD96" s="365" t="e">
        <f>IF(#REF!="základní",J96,0)</f>
        <v>#REF!</v>
      </c>
      <c r="BE96" s="365" t="e">
        <f>IF(#REF!="snížená",J96,0)</f>
        <v>#REF!</v>
      </c>
      <c r="BF96" s="365" t="e">
        <f>IF(#REF!="zákl. přenesená",J96,0)</f>
        <v>#REF!</v>
      </c>
      <c r="BG96" s="365" t="e">
        <f>IF(#REF!="sníž. přenesená",J96,0)</f>
        <v>#REF!</v>
      </c>
      <c r="BH96" s="365" t="e">
        <f>IF(#REF!="nulová",J96,0)</f>
        <v>#REF!</v>
      </c>
      <c r="BI96" s="283" t="s">
        <v>68</v>
      </c>
      <c r="BJ96" s="365">
        <f>ROUND(I96*H96,2)</f>
        <v>0</v>
      </c>
      <c r="BK96" s="283" t="s">
        <v>360</v>
      </c>
      <c r="BL96" s="364" t="s">
        <v>391</v>
      </c>
    </row>
    <row r="97" spans="1:64" s="293" customFormat="1" ht="48.75" x14ac:dyDescent="0.2">
      <c r="A97" s="290"/>
      <c r="B97" s="291"/>
      <c r="C97" s="290"/>
      <c r="D97" s="366" t="s">
        <v>129</v>
      </c>
      <c r="E97" s="290"/>
      <c r="F97" s="367" t="s">
        <v>392</v>
      </c>
      <c r="G97" s="290"/>
      <c r="H97" s="290"/>
      <c r="I97" s="371"/>
      <c r="J97" s="290"/>
      <c r="K97" s="290"/>
      <c r="L97" s="291"/>
      <c r="M97" s="368"/>
      <c r="N97" s="369"/>
      <c r="O97" s="369"/>
      <c r="P97" s="369"/>
      <c r="Q97" s="369"/>
      <c r="R97" s="369"/>
      <c r="S97" s="370"/>
      <c r="T97" s="290"/>
      <c r="U97" s="290"/>
      <c r="V97" s="290"/>
      <c r="W97" s="290"/>
      <c r="X97" s="290"/>
      <c r="Y97" s="290"/>
      <c r="Z97" s="290"/>
      <c r="AA97" s="290"/>
      <c r="AB97" s="290"/>
      <c r="AC97" s="290"/>
      <c r="AD97" s="290"/>
      <c r="AS97" s="283" t="s">
        <v>129</v>
      </c>
      <c r="AT97" s="283" t="s">
        <v>68</v>
      </c>
    </row>
    <row r="98" spans="1:64" s="373" customFormat="1" ht="16.5" customHeight="1" x14ac:dyDescent="0.2">
      <c r="B98" s="374"/>
      <c r="C98" s="375">
        <v>9</v>
      </c>
      <c r="D98" s="375" t="s">
        <v>120</v>
      </c>
      <c r="E98" s="376" t="s">
        <v>393</v>
      </c>
      <c r="F98" s="377" t="s">
        <v>394</v>
      </c>
      <c r="G98" s="378" t="s">
        <v>264</v>
      </c>
      <c r="H98" s="379">
        <v>1</v>
      </c>
      <c r="I98" s="380"/>
      <c r="J98" s="380">
        <f>ROUND(I98*H98,2)</f>
        <v>0</v>
      </c>
      <c r="K98" s="377" t="s">
        <v>125</v>
      </c>
      <c r="L98" s="381"/>
      <c r="M98" s="382" t="s">
        <v>3</v>
      </c>
      <c r="N98" s="383">
        <v>0</v>
      </c>
      <c r="O98" s="383">
        <f>N98*H98</f>
        <v>0</v>
      </c>
      <c r="P98" s="383">
        <v>0</v>
      </c>
      <c r="Q98" s="383">
        <f>P98*H98</f>
        <v>0</v>
      </c>
      <c r="R98" s="383">
        <v>0</v>
      </c>
      <c r="S98" s="384">
        <f>R98*H98</f>
        <v>0</v>
      </c>
      <c r="AQ98" s="385" t="s">
        <v>360</v>
      </c>
      <c r="AS98" s="385" t="s">
        <v>120</v>
      </c>
      <c r="AT98" s="385" t="s">
        <v>68</v>
      </c>
      <c r="AX98" s="386" t="s">
        <v>119</v>
      </c>
      <c r="BD98" s="387" t="e">
        <f>IF(#REF!="základní",J98,0)</f>
        <v>#REF!</v>
      </c>
      <c r="BE98" s="387" t="e">
        <f>IF(#REF!="snížená",J98,0)</f>
        <v>#REF!</v>
      </c>
      <c r="BF98" s="387" t="e">
        <f>IF(#REF!="zákl. přenesená",J98,0)</f>
        <v>#REF!</v>
      </c>
      <c r="BG98" s="387" t="e">
        <f>IF(#REF!="sníž. přenesená",J98,0)</f>
        <v>#REF!</v>
      </c>
      <c r="BH98" s="387" t="e">
        <f>IF(#REF!="nulová",J98,0)</f>
        <v>#REF!</v>
      </c>
      <c r="BI98" s="386" t="s">
        <v>68</v>
      </c>
      <c r="BJ98" s="387">
        <f>ROUND(I98*H98,2)</f>
        <v>0</v>
      </c>
      <c r="BK98" s="386" t="s">
        <v>360</v>
      </c>
      <c r="BL98" s="385" t="s">
        <v>395</v>
      </c>
    </row>
    <row r="99" spans="1:64" s="373" customFormat="1" ht="19.5" x14ac:dyDescent="0.2">
      <c r="B99" s="381"/>
      <c r="D99" s="388" t="s">
        <v>129</v>
      </c>
      <c r="F99" s="367" t="s">
        <v>396</v>
      </c>
      <c r="L99" s="381"/>
      <c r="M99" s="389"/>
      <c r="N99" s="390"/>
      <c r="O99" s="390"/>
      <c r="P99" s="390"/>
      <c r="Q99" s="390"/>
      <c r="R99" s="390"/>
      <c r="S99" s="391"/>
      <c r="AS99" s="386" t="s">
        <v>129</v>
      </c>
      <c r="AT99" s="386" t="s">
        <v>68</v>
      </c>
    </row>
    <row r="100" spans="1:64" s="293" customFormat="1" ht="16.5" customHeight="1" x14ac:dyDescent="0.2">
      <c r="A100" s="290"/>
      <c r="B100" s="354"/>
      <c r="C100" s="355">
        <v>10</v>
      </c>
      <c r="D100" s="355" t="s">
        <v>120</v>
      </c>
      <c r="E100" s="356" t="s">
        <v>397</v>
      </c>
      <c r="F100" s="357" t="s">
        <v>398</v>
      </c>
      <c r="G100" s="358" t="s">
        <v>264</v>
      </c>
      <c r="H100" s="359">
        <v>1</v>
      </c>
      <c r="I100" s="360"/>
      <c r="J100" s="360">
        <f>ROUND(I100*H100,2)</f>
        <v>0</v>
      </c>
      <c r="K100" s="357" t="s">
        <v>125</v>
      </c>
      <c r="L100" s="291"/>
      <c r="M100" s="361" t="s">
        <v>3</v>
      </c>
      <c r="N100" s="362">
        <v>0</v>
      </c>
      <c r="O100" s="362">
        <f>N100*H100</f>
        <v>0</v>
      </c>
      <c r="P100" s="362">
        <v>0</v>
      </c>
      <c r="Q100" s="362">
        <f>P100*H100</f>
        <v>0</v>
      </c>
      <c r="R100" s="362">
        <v>0</v>
      </c>
      <c r="S100" s="363">
        <f>R100*H100</f>
        <v>0</v>
      </c>
      <c r="T100" s="290"/>
      <c r="U100" s="290"/>
      <c r="V100" s="290"/>
      <c r="W100" s="290"/>
      <c r="X100" s="290"/>
      <c r="Y100" s="290"/>
      <c r="Z100" s="290"/>
      <c r="AA100" s="290"/>
      <c r="AB100" s="290"/>
      <c r="AC100" s="290"/>
      <c r="AD100" s="290"/>
      <c r="AQ100" s="364" t="s">
        <v>360</v>
      </c>
      <c r="AS100" s="364" t="s">
        <v>120</v>
      </c>
      <c r="AT100" s="364" t="s">
        <v>68</v>
      </c>
      <c r="AX100" s="283" t="s">
        <v>119</v>
      </c>
      <c r="BD100" s="365" t="e">
        <f>IF(#REF!="základní",J100,0)</f>
        <v>#REF!</v>
      </c>
      <c r="BE100" s="365" t="e">
        <f>IF(#REF!="snížená",J100,0)</f>
        <v>#REF!</v>
      </c>
      <c r="BF100" s="365" t="e">
        <f>IF(#REF!="zákl. přenesená",J100,0)</f>
        <v>#REF!</v>
      </c>
      <c r="BG100" s="365" t="e">
        <f>IF(#REF!="sníž. přenesená",J100,0)</f>
        <v>#REF!</v>
      </c>
      <c r="BH100" s="365" t="e">
        <f>IF(#REF!="nulová",J100,0)</f>
        <v>#REF!</v>
      </c>
      <c r="BI100" s="283" t="s">
        <v>68</v>
      </c>
      <c r="BJ100" s="365">
        <f>ROUND(I100*H100,2)</f>
        <v>0</v>
      </c>
      <c r="BK100" s="283" t="s">
        <v>360</v>
      </c>
      <c r="BL100" s="364" t="s">
        <v>399</v>
      </c>
    </row>
    <row r="101" spans="1:64" s="293" customFormat="1" ht="19.5" x14ac:dyDescent="0.2">
      <c r="A101" s="290"/>
      <c r="B101" s="291"/>
      <c r="C101" s="290"/>
      <c r="D101" s="366" t="s">
        <v>129</v>
      </c>
      <c r="E101" s="290"/>
      <c r="F101" s="367" t="s">
        <v>400</v>
      </c>
      <c r="G101" s="290"/>
      <c r="H101" s="290"/>
      <c r="I101" s="371"/>
      <c r="J101" s="290"/>
      <c r="K101" s="290"/>
      <c r="L101" s="291"/>
      <c r="M101" s="368"/>
      <c r="N101" s="369"/>
      <c r="O101" s="369"/>
      <c r="P101" s="369"/>
      <c r="Q101" s="369"/>
      <c r="R101" s="369"/>
      <c r="S101" s="370"/>
      <c r="T101" s="290"/>
      <c r="U101" s="290"/>
      <c r="V101" s="290"/>
      <c r="W101" s="290"/>
      <c r="X101" s="290"/>
      <c r="Y101" s="290"/>
      <c r="Z101" s="290"/>
      <c r="AA101" s="290"/>
      <c r="AB101" s="290"/>
      <c r="AC101" s="290"/>
      <c r="AD101" s="290"/>
      <c r="AS101" s="283" t="s">
        <v>129</v>
      </c>
      <c r="AT101" s="283" t="s">
        <v>68</v>
      </c>
    </row>
    <row r="102" spans="1:64" s="293" customFormat="1" ht="16.5" customHeight="1" x14ac:dyDescent="0.2">
      <c r="A102" s="290"/>
      <c r="B102" s="354"/>
      <c r="C102" s="355">
        <v>11</v>
      </c>
      <c r="D102" s="355" t="s">
        <v>120</v>
      </c>
      <c r="E102" s="356" t="s">
        <v>401</v>
      </c>
      <c r="F102" s="357" t="s">
        <v>402</v>
      </c>
      <c r="G102" s="358" t="s">
        <v>264</v>
      </c>
      <c r="H102" s="359">
        <v>1</v>
      </c>
      <c r="I102" s="360"/>
      <c r="J102" s="360">
        <f>ROUND(I102*H102,2)</f>
        <v>0</v>
      </c>
      <c r="K102" s="357" t="s">
        <v>125</v>
      </c>
      <c r="L102" s="291"/>
      <c r="M102" s="361" t="s">
        <v>3</v>
      </c>
      <c r="N102" s="362">
        <v>0</v>
      </c>
      <c r="O102" s="362">
        <f>N102*H102</f>
        <v>0</v>
      </c>
      <c r="P102" s="362">
        <v>0</v>
      </c>
      <c r="Q102" s="362">
        <f>P102*H102</f>
        <v>0</v>
      </c>
      <c r="R102" s="362">
        <v>0</v>
      </c>
      <c r="S102" s="363">
        <f>R102*H102</f>
        <v>0</v>
      </c>
      <c r="T102" s="290"/>
      <c r="U102" s="290"/>
      <c r="V102" s="290"/>
      <c r="W102" s="290"/>
      <c r="X102" s="290"/>
      <c r="Y102" s="290"/>
      <c r="Z102" s="290"/>
      <c r="AA102" s="290"/>
      <c r="AB102" s="290"/>
      <c r="AC102" s="290"/>
      <c r="AD102" s="290"/>
      <c r="AQ102" s="364" t="s">
        <v>360</v>
      </c>
      <c r="AS102" s="364" t="s">
        <v>120</v>
      </c>
      <c r="AT102" s="364" t="s">
        <v>68</v>
      </c>
      <c r="AX102" s="283" t="s">
        <v>119</v>
      </c>
      <c r="BD102" s="365" t="e">
        <f>IF(#REF!="základní",J102,0)</f>
        <v>#REF!</v>
      </c>
      <c r="BE102" s="365" t="e">
        <f>IF(#REF!="snížená",J102,0)</f>
        <v>#REF!</v>
      </c>
      <c r="BF102" s="365" t="e">
        <f>IF(#REF!="zákl. přenesená",J102,0)</f>
        <v>#REF!</v>
      </c>
      <c r="BG102" s="365" t="e">
        <f>IF(#REF!="sníž. přenesená",J102,0)</f>
        <v>#REF!</v>
      </c>
      <c r="BH102" s="365" t="e">
        <f>IF(#REF!="nulová",J102,0)</f>
        <v>#REF!</v>
      </c>
      <c r="BI102" s="283" t="s">
        <v>68</v>
      </c>
      <c r="BJ102" s="365">
        <f>ROUND(I102*H102,2)</f>
        <v>0</v>
      </c>
      <c r="BK102" s="283" t="s">
        <v>360</v>
      </c>
      <c r="BL102" s="364" t="s">
        <v>403</v>
      </c>
    </row>
    <row r="103" spans="1:64" s="293" customFormat="1" ht="19.5" x14ac:dyDescent="0.2">
      <c r="A103" s="290"/>
      <c r="B103" s="291"/>
      <c r="C103" s="290"/>
      <c r="D103" s="366" t="s">
        <v>129</v>
      </c>
      <c r="E103" s="290"/>
      <c r="F103" s="367" t="s">
        <v>404</v>
      </c>
      <c r="G103" s="290"/>
      <c r="H103" s="290"/>
      <c r="I103" s="290"/>
      <c r="J103" s="290"/>
      <c r="K103" s="290"/>
      <c r="L103" s="291"/>
      <c r="M103" s="368"/>
      <c r="N103" s="369"/>
      <c r="O103" s="369"/>
      <c r="P103" s="369"/>
      <c r="Q103" s="369"/>
      <c r="R103" s="369"/>
      <c r="S103" s="370"/>
      <c r="T103" s="290"/>
      <c r="U103" s="290"/>
      <c r="V103" s="290"/>
      <c r="W103" s="290"/>
      <c r="X103" s="290"/>
      <c r="Y103" s="290"/>
      <c r="Z103" s="290"/>
      <c r="AA103" s="290"/>
      <c r="AB103" s="290"/>
      <c r="AC103" s="290"/>
      <c r="AD103" s="290"/>
      <c r="AS103" s="283" t="s">
        <v>129</v>
      </c>
      <c r="AT103" s="283" t="s">
        <v>68</v>
      </c>
    </row>
    <row r="104" spans="1:64" s="293" customFormat="1" ht="16.5" customHeight="1" x14ac:dyDescent="0.2">
      <c r="A104" s="290"/>
      <c r="B104" s="354"/>
      <c r="C104" s="355">
        <v>12</v>
      </c>
      <c r="D104" s="355" t="s">
        <v>120</v>
      </c>
      <c r="E104" s="356" t="s">
        <v>405</v>
      </c>
      <c r="F104" s="357" t="s">
        <v>406</v>
      </c>
      <c r="G104" s="358" t="s">
        <v>264</v>
      </c>
      <c r="H104" s="359">
        <v>1</v>
      </c>
      <c r="I104" s="360"/>
      <c r="J104" s="360">
        <f>ROUND(I104*H104,2)</f>
        <v>0</v>
      </c>
      <c r="K104" s="357" t="s">
        <v>125</v>
      </c>
      <c r="L104" s="291"/>
      <c r="M104" s="361" t="s">
        <v>3</v>
      </c>
      <c r="N104" s="362">
        <v>0</v>
      </c>
      <c r="O104" s="362">
        <f>N104*H104</f>
        <v>0</v>
      </c>
      <c r="P104" s="362">
        <v>0</v>
      </c>
      <c r="Q104" s="362">
        <f>P104*H104</f>
        <v>0</v>
      </c>
      <c r="R104" s="362">
        <v>0</v>
      </c>
      <c r="S104" s="363">
        <f>R104*H104</f>
        <v>0</v>
      </c>
      <c r="T104" s="290"/>
      <c r="U104" s="290"/>
      <c r="V104" s="290"/>
      <c r="W104" s="290"/>
      <c r="X104" s="290"/>
      <c r="Y104" s="290"/>
      <c r="Z104" s="290"/>
      <c r="AA104" s="290"/>
      <c r="AB104" s="290"/>
      <c r="AC104" s="290"/>
      <c r="AD104" s="290"/>
      <c r="AQ104" s="364" t="s">
        <v>360</v>
      </c>
      <c r="AS104" s="364" t="s">
        <v>120</v>
      </c>
      <c r="AT104" s="364" t="s">
        <v>68</v>
      </c>
      <c r="AX104" s="283" t="s">
        <v>119</v>
      </c>
      <c r="BD104" s="365" t="e">
        <f>IF(#REF!="základní",J104,0)</f>
        <v>#REF!</v>
      </c>
      <c r="BE104" s="365" t="e">
        <f>IF(#REF!="snížená",J104,0)</f>
        <v>#REF!</v>
      </c>
      <c r="BF104" s="365" t="e">
        <f>IF(#REF!="zákl. přenesená",J104,0)</f>
        <v>#REF!</v>
      </c>
      <c r="BG104" s="365" t="e">
        <f>IF(#REF!="sníž. přenesená",J104,0)</f>
        <v>#REF!</v>
      </c>
      <c r="BH104" s="365" t="e">
        <f>IF(#REF!="nulová",J104,0)</f>
        <v>#REF!</v>
      </c>
      <c r="BI104" s="283" t="s">
        <v>68</v>
      </c>
      <c r="BJ104" s="365">
        <f>ROUND(I104*H104,2)</f>
        <v>0</v>
      </c>
      <c r="BK104" s="283" t="s">
        <v>360</v>
      </c>
      <c r="BL104" s="364" t="s">
        <v>407</v>
      </c>
    </row>
    <row r="105" spans="1:64" s="293" customFormat="1" ht="29.25" x14ac:dyDescent="0.2">
      <c r="A105" s="290"/>
      <c r="B105" s="291"/>
      <c r="C105" s="290"/>
      <c r="D105" s="366" t="s">
        <v>129</v>
      </c>
      <c r="E105" s="290"/>
      <c r="F105" s="367" t="s">
        <v>408</v>
      </c>
      <c r="G105" s="290"/>
      <c r="H105" s="290"/>
      <c r="I105" s="371"/>
      <c r="J105" s="290"/>
      <c r="K105" s="290"/>
      <c r="L105" s="291"/>
      <c r="M105" s="368"/>
      <c r="N105" s="369"/>
      <c r="O105" s="369"/>
      <c r="P105" s="369"/>
      <c r="Q105" s="369"/>
      <c r="R105" s="369"/>
      <c r="S105" s="370"/>
      <c r="T105" s="290"/>
      <c r="U105" s="290"/>
      <c r="V105" s="290"/>
      <c r="W105" s="290"/>
      <c r="X105" s="290"/>
      <c r="Y105" s="290"/>
      <c r="Z105" s="290"/>
      <c r="AA105" s="290"/>
      <c r="AB105" s="290"/>
      <c r="AC105" s="290"/>
      <c r="AD105" s="290"/>
      <c r="AS105" s="283" t="s">
        <v>129</v>
      </c>
      <c r="AT105" s="283" t="s">
        <v>68</v>
      </c>
    </row>
    <row r="106" spans="1:64" s="293" customFormat="1" ht="16.5" customHeight="1" x14ac:dyDescent="0.2">
      <c r="A106" s="290"/>
      <c r="B106" s="354"/>
      <c r="C106" s="355">
        <v>13</v>
      </c>
      <c r="D106" s="355" t="s">
        <v>120</v>
      </c>
      <c r="E106" s="356" t="s">
        <v>409</v>
      </c>
      <c r="F106" s="357" t="s">
        <v>411</v>
      </c>
      <c r="G106" s="358" t="s">
        <v>264</v>
      </c>
      <c r="H106" s="359">
        <v>1</v>
      </c>
      <c r="I106" s="360"/>
      <c r="J106" s="360">
        <f>ROUND(I106*H106,2)</f>
        <v>0</v>
      </c>
      <c r="K106" s="357" t="s">
        <v>125</v>
      </c>
      <c r="L106" s="291"/>
      <c r="M106" s="361" t="s">
        <v>3</v>
      </c>
      <c r="N106" s="362">
        <v>0</v>
      </c>
      <c r="O106" s="362">
        <f>N106*H106</f>
        <v>0</v>
      </c>
      <c r="P106" s="362">
        <v>0</v>
      </c>
      <c r="Q106" s="362">
        <f>P106*H106</f>
        <v>0</v>
      </c>
      <c r="R106" s="362">
        <v>0</v>
      </c>
      <c r="S106" s="363">
        <f>R106*H106</f>
        <v>0</v>
      </c>
      <c r="T106" s="290"/>
      <c r="U106" s="290"/>
      <c r="V106" s="290"/>
      <c r="W106" s="290"/>
      <c r="X106" s="290"/>
      <c r="Y106" s="290"/>
      <c r="Z106" s="290"/>
      <c r="AA106" s="290"/>
      <c r="AB106" s="290"/>
      <c r="AC106" s="290"/>
      <c r="AD106" s="290"/>
      <c r="AQ106" s="364" t="s">
        <v>360</v>
      </c>
      <c r="AS106" s="364" t="s">
        <v>120</v>
      </c>
      <c r="AT106" s="364" t="s">
        <v>68</v>
      </c>
      <c r="AX106" s="283" t="s">
        <v>119</v>
      </c>
      <c r="BD106" s="365" t="e">
        <f>IF(#REF!="základní",J106,0)</f>
        <v>#REF!</v>
      </c>
      <c r="BE106" s="365" t="e">
        <f>IF(#REF!="snížená",J106,0)</f>
        <v>#REF!</v>
      </c>
      <c r="BF106" s="365" t="e">
        <f>IF(#REF!="zákl. přenesená",J106,0)</f>
        <v>#REF!</v>
      </c>
      <c r="BG106" s="365" t="e">
        <f>IF(#REF!="sníž. přenesená",J106,0)</f>
        <v>#REF!</v>
      </c>
      <c r="BH106" s="365" t="e">
        <f>IF(#REF!="nulová",J106,0)</f>
        <v>#REF!</v>
      </c>
      <c r="BI106" s="283" t="s">
        <v>68</v>
      </c>
      <c r="BJ106" s="365">
        <f>ROUND(I106*H106,2)</f>
        <v>0</v>
      </c>
      <c r="BK106" s="283" t="s">
        <v>360</v>
      </c>
      <c r="BL106" s="364" t="s">
        <v>407</v>
      </c>
    </row>
    <row r="107" spans="1:64" s="293" customFormat="1" x14ac:dyDescent="0.2">
      <c r="A107" s="290"/>
      <c r="B107" s="291"/>
      <c r="C107" s="290"/>
      <c r="D107" s="366" t="s">
        <v>129</v>
      </c>
      <c r="E107" s="290"/>
      <c r="F107" s="367"/>
      <c r="G107" s="290"/>
      <c r="H107" s="290"/>
      <c r="I107" s="371"/>
      <c r="J107" s="290"/>
      <c r="K107" s="290"/>
      <c r="L107" s="291"/>
      <c r="M107" s="368"/>
      <c r="N107" s="369"/>
      <c r="O107" s="369"/>
      <c r="P107" s="369"/>
      <c r="Q107" s="369"/>
      <c r="R107" s="369"/>
      <c r="S107" s="370"/>
      <c r="T107" s="290"/>
      <c r="U107" s="290"/>
      <c r="V107" s="290"/>
      <c r="W107" s="290"/>
      <c r="X107" s="290"/>
      <c r="Y107" s="290"/>
      <c r="Z107" s="290"/>
      <c r="AA107" s="290"/>
      <c r="AB107" s="290"/>
      <c r="AC107" s="290"/>
      <c r="AD107" s="290"/>
      <c r="AS107" s="283" t="s">
        <v>129</v>
      </c>
      <c r="AT107" s="283" t="s">
        <v>68</v>
      </c>
    </row>
    <row r="108" spans="1:64" s="293" customFormat="1" ht="6.95" customHeight="1" x14ac:dyDescent="0.2">
      <c r="A108" s="290"/>
      <c r="B108" s="314"/>
      <c r="C108" s="315"/>
      <c r="D108" s="315"/>
      <c r="E108" s="315"/>
      <c r="F108" s="315"/>
      <c r="G108" s="315"/>
      <c r="H108" s="315"/>
      <c r="I108" s="315"/>
      <c r="J108" s="315"/>
      <c r="K108" s="315"/>
      <c r="L108" s="291"/>
      <c r="M108" s="290"/>
      <c r="N108" s="290"/>
      <c r="O108" s="290"/>
      <c r="P108" s="290"/>
      <c r="Q108" s="290"/>
      <c r="R108" s="290"/>
      <c r="S108" s="290"/>
      <c r="T108" s="290"/>
      <c r="U108" s="290"/>
      <c r="V108" s="290"/>
      <c r="W108" s="290"/>
      <c r="X108" s="290"/>
      <c r="Y108" s="290"/>
      <c r="Z108" s="290"/>
      <c r="AA108" s="290"/>
      <c r="AB108" s="290"/>
      <c r="AC108" s="290"/>
      <c r="AD108" s="290"/>
    </row>
  </sheetData>
  <sheetProtection algorithmName="SHA-512" hashValue="br+Hb6WDvPnSL1LAzFcHWLAyJ3mYSmUsvT6y8on7HoqRzxyNarww96G3g8pS1+VRSSWIQB+kzsg8Q1xwGxWU7A==" saltValue="ehrpxmrisJ13MNVVJyfmIw==" spinCount="100000" sheet="1" objects="1" scenarios="1"/>
  <protectedRanges>
    <protectedRange sqref="I82:I106" name="Oblast1"/>
  </protectedRanges>
  <autoFilter ref="C79:K105"/>
  <mergeCells count="9">
    <mergeCell ref="E50:H50"/>
    <mergeCell ref="E70:H70"/>
    <mergeCell ref="E72:H72"/>
    <mergeCell ref="L2:U2"/>
    <mergeCell ref="E7:H7"/>
    <mergeCell ref="E9:H9"/>
    <mergeCell ref="E18:H18"/>
    <mergeCell ref="E27:H27"/>
    <mergeCell ref="E48:H48"/>
  </mergeCells>
  <pageMargins left="0.39374999999999999" right="0.39374999999999999" top="0.39374999999999999" bottom="0.39374999999999999" header="0" footer="0"/>
  <pageSetup paperSize="9" scale="84" fitToHeight="100" orientation="landscape" blackAndWhite="1" r:id="rId1"/>
  <headerFooter>
    <oddFooter>&amp;CStrana &amp;P z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12</vt:i4>
      </vt:variant>
    </vt:vector>
  </HeadingPairs>
  <TitlesOfParts>
    <vt:vector size="18" baseType="lpstr">
      <vt:lpstr>Rekapitulace stavby</vt:lpstr>
      <vt:lpstr>Příprava stanovišt</vt:lpstr>
      <vt:lpstr>zpevněné plochy a mobiliář</vt:lpstr>
      <vt:lpstr>Vegetační úpravy (2)</vt:lpstr>
      <vt:lpstr>Následná péče...</vt:lpstr>
      <vt:lpstr>VRN - Vedlejší rozpočtové...</vt:lpstr>
      <vt:lpstr>'Následná péče...'!Názvy_tisku</vt:lpstr>
      <vt:lpstr>'Příprava stanovišt'!Názvy_tisku</vt:lpstr>
      <vt:lpstr>'Rekapitulace stavby'!Názvy_tisku</vt:lpstr>
      <vt:lpstr>'Vegetační úpravy (2)'!Názvy_tisku</vt:lpstr>
      <vt:lpstr>'VRN - Vedlejší rozpočtové...'!Názvy_tisku</vt:lpstr>
      <vt:lpstr>'zpevněné plochy a mobiliář'!Názvy_tisku</vt:lpstr>
      <vt:lpstr>'Následná péče...'!Oblast_tisku</vt:lpstr>
      <vt:lpstr>'Příprava stanovišt'!Oblast_tisku</vt:lpstr>
      <vt:lpstr>'Rekapitulace stavby'!Oblast_tisku</vt:lpstr>
      <vt:lpstr>'Vegetační úpravy (2)'!Oblast_tisku</vt:lpstr>
      <vt:lpstr>'VRN - Vedlejší rozpočtové...'!Oblast_tisku</vt:lpstr>
      <vt:lpstr>'zpevněné plochy a mobiliář'!Oblast_tisku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2025-02-17T09:25:40Z</dcterms:created>
  <dcterms:modified xsi:type="dcterms:W3CDTF">2025-09-23T13:50:16Z</dcterms:modified>
</cp:coreProperties>
</file>