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kce\2025\Polopodzemní kontejnery_Staré Brno\Výkaz výměr\"/>
    </mc:Choice>
  </mc:AlternateContent>
  <xr:revisionPtr revIDLastSave="0" documentId="8_{9C368A0F-47AD-4228-9718-236BCB0B6E44}" xr6:coauthVersionLast="47" xr6:coauthVersionMax="47" xr10:uidLastSave="{00000000-0000-0000-0000-000000000000}"/>
  <bookViews>
    <workbookView xWindow="-110" yWindow="-110" windowWidth="38620" windowHeight="212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11327_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11327_02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11327_02 Pol'!$A$1:$Y$76</definedName>
    <definedName name="_xlnm.Print_Area" localSheetId="1">Stavba!$A$1:$J$55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2" l="1"/>
  <c r="M9" i="12" s="1"/>
  <c r="I9" i="12"/>
  <c r="K9" i="12"/>
  <c r="O9" i="12"/>
  <c r="Q9" i="12"/>
  <c r="V9" i="12"/>
  <c r="G11" i="12"/>
  <c r="M11" i="12" s="1"/>
  <c r="I11" i="12"/>
  <c r="K11" i="12"/>
  <c r="O11" i="12"/>
  <c r="Q11" i="12"/>
  <c r="V11" i="12"/>
  <c r="G13" i="12"/>
  <c r="I13" i="12"/>
  <c r="K13" i="12"/>
  <c r="M13" i="12"/>
  <c r="O13" i="12"/>
  <c r="Q13" i="12"/>
  <c r="V13" i="12"/>
  <c r="G14" i="12"/>
  <c r="M14" i="12" s="1"/>
  <c r="I14" i="12"/>
  <c r="K14" i="12"/>
  <c r="O14" i="12"/>
  <c r="Q14" i="12"/>
  <c r="V14" i="12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20" i="12"/>
  <c r="G8" i="12" s="1"/>
  <c r="I20" i="12"/>
  <c r="K20" i="12"/>
  <c r="O20" i="12"/>
  <c r="Q20" i="12"/>
  <c r="V20" i="12"/>
  <c r="G21" i="12"/>
  <c r="M21" i="12" s="1"/>
  <c r="I21" i="12"/>
  <c r="K21" i="12"/>
  <c r="O21" i="12"/>
  <c r="Q21" i="12"/>
  <c r="V21" i="12"/>
  <c r="G23" i="12"/>
  <c r="M23" i="12" s="1"/>
  <c r="I23" i="12"/>
  <c r="K23" i="12"/>
  <c r="O23" i="12"/>
  <c r="Q23" i="12"/>
  <c r="V23" i="12"/>
  <c r="G24" i="12"/>
  <c r="M24" i="12" s="1"/>
  <c r="I24" i="12"/>
  <c r="K24" i="12"/>
  <c r="O24" i="12"/>
  <c r="Q24" i="12"/>
  <c r="V24" i="12"/>
  <c r="G26" i="12"/>
  <c r="M26" i="12" s="1"/>
  <c r="I26" i="12"/>
  <c r="K26" i="12"/>
  <c r="O26" i="12"/>
  <c r="Q26" i="12"/>
  <c r="V26" i="12"/>
  <c r="G28" i="12"/>
  <c r="M28" i="12" s="1"/>
  <c r="I28" i="12"/>
  <c r="K28" i="12"/>
  <c r="O28" i="12"/>
  <c r="O27" i="12" s="1"/>
  <c r="Q28" i="12"/>
  <c r="Q27" i="12" s="1"/>
  <c r="V28" i="12"/>
  <c r="G30" i="12"/>
  <c r="I30" i="12"/>
  <c r="K30" i="12"/>
  <c r="M30" i="12"/>
  <c r="O30" i="12"/>
  <c r="Q30" i="12"/>
  <c r="V30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6" i="12"/>
  <c r="I36" i="12"/>
  <c r="K36" i="12"/>
  <c r="M36" i="12"/>
  <c r="O36" i="12"/>
  <c r="Q36" i="12"/>
  <c r="V36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1" i="12"/>
  <c r="I41" i="12"/>
  <c r="K41" i="12"/>
  <c r="M41" i="12"/>
  <c r="O41" i="12"/>
  <c r="Q41" i="12"/>
  <c r="V41" i="12"/>
  <c r="G43" i="12"/>
  <c r="I43" i="12"/>
  <c r="K43" i="12"/>
  <c r="O43" i="12"/>
  <c r="Q43" i="12"/>
  <c r="V43" i="12"/>
  <c r="G44" i="12"/>
  <c r="M44" i="12" s="1"/>
  <c r="I44" i="12"/>
  <c r="K44" i="12"/>
  <c r="O44" i="12"/>
  <c r="Q44" i="12"/>
  <c r="V44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I49" i="12"/>
  <c r="K49" i="12"/>
  <c r="M49" i="12"/>
  <c r="O49" i="12"/>
  <c r="Q49" i="12"/>
  <c r="V49" i="12"/>
  <c r="G50" i="12"/>
  <c r="M50" i="12" s="1"/>
  <c r="I50" i="12"/>
  <c r="K50" i="12"/>
  <c r="O50" i="12"/>
  <c r="Q50" i="12"/>
  <c r="V50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I53" i="1" s="1"/>
  <c r="G60" i="12"/>
  <c r="M60" i="12" s="1"/>
  <c r="M59" i="12" s="1"/>
  <c r="I60" i="12"/>
  <c r="I59" i="12" s="1"/>
  <c r="K60" i="12"/>
  <c r="K59" i="12" s="1"/>
  <c r="O60" i="12"/>
  <c r="O59" i="12" s="1"/>
  <c r="Q60" i="12"/>
  <c r="Q59" i="12" s="1"/>
  <c r="V60" i="12"/>
  <c r="V59" i="12" s="1"/>
  <c r="V61" i="12"/>
  <c r="G62" i="12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4" i="12"/>
  <c r="I64" i="12"/>
  <c r="K64" i="12"/>
  <c r="M64" i="12"/>
  <c r="O64" i="12"/>
  <c r="Q64" i="12"/>
  <c r="V64" i="12"/>
  <c r="AE66" i="12"/>
  <c r="F40" i="1" s="1"/>
  <c r="I20" i="1"/>
  <c r="I19" i="1"/>
  <c r="I18" i="1"/>
  <c r="I17" i="1"/>
  <c r="J28" i="1"/>
  <c r="J26" i="1"/>
  <c r="G38" i="1"/>
  <c r="F38" i="1"/>
  <c r="J23" i="1"/>
  <c r="J24" i="1"/>
  <c r="J25" i="1"/>
  <c r="J27" i="1"/>
  <c r="E24" i="1"/>
  <c r="E26" i="1"/>
  <c r="M27" i="12" l="1"/>
  <c r="G27" i="12"/>
  <c r="I50" i="1" s="1"/>
  <c r="G32" i="12"/>
  <c r="I51" i="1" s="1"/>
  <c r="K61" i="12"/>
  <c r="I32" i="12"/>
  <c r="K8" i="12"/>
  <c r="F41" i="1"/>
  <c r="O40" i="12"/>
  <c r="I8" i="12"/>
  <c r="V27" i="12"/>
  <c r="I49" i="1"/>
  <c r="V8" i="12"/>
  <c r="F39" i="1"/>
  <c r="G40" i="12"/>
  <c r="I52" i="1" s="1"/>
  <c r="O61" i="12"/>
  <c r="I40" i="12"/>
  <c r="Q40" i="12"/>
  <c r="Q61" i="12"/>
  <c r="I61" i="12"/>
  <c r="Q32" i="12"/>
  <c r="G61" i="12"/>
  <c r="I54" i="1" s="1"/>
  <c r="O32" i="12"/>
  <c r="K27" i="12"/>
  <c r="Q8" i="12"/>
  <c r="V40" i="12"/>
  <c r="K40" i="12"/>
  <c r="V32" i="12"/>
  <c r="K32" i="12"/>
  <c r="I27" i="12"/>
  <c r="O8" i="12"/>
  <c r="M32" i="12"/>
  <c r="AF66" i="12"/>
  <c r="M43" i="12"/>
  <c r="M40" i="12" s="1"/>
  <c r="M20" i="12"/>
  <c r="M8" i="12" s="1"/>
  <c r="M62" i="12"/>
  <c r="M61" i="12" s="1"/>
  <c r="F42" i="1" l="1"/>
  <c r="G40" i="1"/>
  <c r="H40" i="1" s="1"/>
  <c r="I40" i="1" s="1"/>
  <c r="G39" i="1"/>
  <c r="G41" i="1"/>
  <c r="H41" i="1" s="1"/>
  <c r="I41" i="1" s="1"/>
  <c r="I16" i="1"/>
  <c r="I21" i="1" s="1"/>
  <c r="I55" i="1"/>
  <c r="G66" i="12"/>
  <c r="G42" i="1" l="1"/>
  <c r="G25" i="1" s="1"/>
  <c r="A25" i="1" s="1"/>
  <c r="H39" i="1"/>
  <c r="H42" i="1" s="1"/>
  <c r="G23" i="1"/>
  <c r="A23" i="1" s="1"/>
  <c r="A24" i="1" s="1"/>
  <c r="J54" i="1"/>
  <c r="J51" i="1"/>
  <c r="J53" i="1"/>
  <c r="J52" i="1"/>
  <c r="J49" i="1"/>
  <c r="J50" i="1"/>
  <c r="J55" i="1" l="1"/>
  <c r="G24" i="1"/>
  <c r="G28" i="1"/>
  <c r="I39" i="1"/>
  <c r="I42" i="1" s="1"/>
  <c r="G26" i="1"/>
  <c r="A26" i="1"/>
  <c r="J40" i="1" l="1"/>
  <c r="J41" i="1"/>
  <c r="J39" i="1"/>
  <c r="J42" i="1" s="1"/>
  <c r="A27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guziu</author>
  </authors>
  <commentList>
    <comment ref="S6" authorId="0" shapeId="0" xr:uid="{8669EEF6-BFBC-4E25-B63B-825950238D5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847C471-7A20-4720-84F1-F421DF220D8B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<sst xmlns="http://schemas.openxmlformats.org/spreadsheetml/2006/main" count="491" uniqueCount="216">
  <si>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</si>
  <si>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</si>
  <si>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</si>
  <si>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</si>
  <si>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</si>
  <si>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</si>
  <si>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</si>
  <si>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</si>
  <si>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</si>
  <si>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</si>
  <si>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</si>
  <si>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</si>
  <si>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</si>
  <si>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</si>
  <si>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</si>
  <si>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</si>
  <si>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</si>
  <si>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</si>
  <si>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</si>
  <si>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</si>
  <si>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</si>
  <si>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</si>
  <si>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</si>
  <si>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</si>
  <si>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</si>
  <si>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</si>
  <si>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</si>
  <si>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</si>
  <si>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</si>
  <si>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</si>
  <si>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</si>
  <si>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</si>
  <si>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</si>
  <si>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</si>
  <si>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</si>
  <si>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</si>
  <si>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</si>
  <si>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</si>
  <si>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</si>
  <si>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</si>
  <si>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</si>
  <si>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</si>
  <si>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</si>
  <si>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11327/02</t>
  </si>
  <si>
    <t>Polopodzemní kontejnery na tříděný odpad, ul.Hlinky</t>
  </si>
  <si>
    <t>01</t>
  </si>
  <si>
    <t>Kontejnery na odpad, Brno - střed</t>
  </si>
  <si>
    <t>Objekt:</t>
  </si>
  <si>
    <t>Rozpočet:</t>
  </si>
  <si>
    <t>11327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</si>
  <si>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</si>
  <si>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</si>
  <si>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</si>
  <si>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</si>
  <si>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</si>
  <si>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</si>
  <si>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</si>
  <si>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</si>
  <si>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</si>
  <si>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5</t>
  </si>
  <si>
    <t>Komunikace</t>
  </si>
  <si>
    <t>9</t>
  </si>
  <si>
    <t>Ostatní konstrukce, bourání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</si>
  <si>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</si>
  <si>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</si>
  <si>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</si>
  <si>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</si>
  <si>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</si>
  <si>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</si>
  <si>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</si>
  <si>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</si>
  <si>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</si>
  <si>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</si>
  <si>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</si>
  <si>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</si>
  <si>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</si>
  <si>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</si>
  <si>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</si>
  <si>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</si>
  <si>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</si>
  <si>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</si>
  <si>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</si>
  <si>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</si>
  <si>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</si>
  <si>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</si>
  <si>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</si>
  <si>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</si>
  <si>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</si>
  <si>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</si>
  <si>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</si>
  <si>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</si>
  <si>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</si>
  <si>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</si>
  <si>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</si>
  <si>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</si>
  <si>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</si>
  <si>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</si>
  <si>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</si>
  <si>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121101103R00</t>
  </si>
  <si>
    <t>Sejmutí ornice s přemístěním přes 100 do 250 m</t>
  </si>
  <si>
    <t>m3</t>
  </si>
  <si>
    <t>RTS 25/ II</t>
  </si>
  <si>
    <t>RTS 25/ I</t>
  </si>
  <si>
    <t>Práce</t>
  </si>
  <si>
    <t>Běžná</t>
  </si>
  <si>
    <t>POL1_</t>
  </si>
  <si>
    <t>5,21*2,15*0,3</t>
  </si>
  <si>
    <t>VV</t>
  </si>
  <si>
    <t>139601102R00</t>
  </si>
  <si>
    <t>Ruční výkop jam, rýh a šachet v hornině tř. 3</t>
  </si>
  <si>
    <t>POL1_1</t>
  </si>
  <si>
    <t>5,41*2,45*1,5</t>
  </si>
  <si>
    <t>161101101R00</t>
  </si>
  <si>
    <t>Svislé přemístění výkopku z hor.1-4 do 2,5 m</t>
  </si>
  <si>
    <t>162701105R00</t>
  </si>
  <si>
    <t>Vodorovné přemístění výkopku z hor.1-4 do 10000 m</t>
  </si>
  <si>
    <t>19,88175-7,7714</t>
  </si>
  <si>
    <t>167101101R00</t>
  </si>
  <si>
    <t>Nakládání výkopku z hor.1-4 v množství do 100 m3</t>
  </si>
  <si>
    <t>171201201R00</t>
  </si>
  <si>
    <t>Uložení sypaniny na skl.-modelace na výšku přes 2m</t>
  </si>
  <si>
    <t>174101101R00</t>
  </si>
  <si>
    <t>Zásyp jam, rýh, šachet se zhutněním</t>
  </si>
  <si>
    <t>5,41*2,45*1,3-4,41*1,65*1,3</t>
  </si>
  <si>
    <t>181101102R00</t>
  </si>
  <si>
    <t>Úprava pláně v zářezech v hor. 1-4, se zhutněním</t>
  </si>
  <si>
    <t>m2</t>
  </si>
  <si>
    <t>181301105R00</t>
  </si>
  <si>
    <t>Rozprostření ornice, rovina, tl. 25-30 cm,do 500m2</t>
  </si>
  <si>
    <t>6,2*1,87</t>
  </si>
  <si>
    <t>199000002R00</t>
  </si>
  <si>
    <t>Poplatek za skládku horniny 1- 4</t>
  </si>
  <si>
    <t>151201201RXX</t>
  </si>
  <si>
    <t>Pažení stěn výkopu popis viz projektová dokumentace, vč.odstranění</t>
  </si>
  <si>
    <t>Vlastní</t>
  </si>
  <si>
    <t>Indiv</t>
  </si>
  <si>
    <t>POL1_0</t>
  </si>
  <si>
    <t>(5,41+2,45)*2*1,5</t>
  </si>
  <si>
    <t>180400020RA0</t>
  </si>
  <si>
    <t>Založení trávníku parkového v rovině s dodáním osiva</t>
  </si>
  <si>
    <t>Součtová</t>
  </si>
  <si>
    <t>Agregovaná položka</t>
  </si>
  <si>
    <t>POL2_</t>
  </si>
  <si>
    <t>273321411R00</t>
  </si>
  <si>
    <t>Železobeton základových desek C 25/30</t>
  </si>
  <si>
    <t>5,41*2,45*0,2+2,45*0,2*0,1*2</t>
  </si>
  <si>
    <t>273362021R00</t>
  </si>
  <si>
    <t>Výztuž základových desek ze svařovaných sití KARI</t>
  </si>
  <si>
    <t>t</t>
  </si>
  <si>
    <t>5,41*2,45*4,44/1000*1,2*2</t>
  </si>
  <si>
    <t>564861111R00</t>
  </si>
  <si>
    <t>Podklad ze štěrkodrti po zhutnění tloušťky 20 cm</t>
  </si>
  <si>
    <t>596111111R00</t>
  </si>
  <si>
    <t>Kladení dlažby, lože z kam.do 4 cm</t>
  </si>
  <si>
    <t>5,41*2,3-4,41*1,65</t>
  </si>
  <si>
    <t>917862111R00</t>
  </si>
  <si>
    <t>Osazení stojat. obrub.bet. s opěrou,lože z C 12/15</t>
  </si>
  <si>
    <t>m</t>
  </si>
  <si>
    <t>2,05+5,41+2,55</t>
  </si>
  <si>
    <t>59217421</t>
  </si>
  <si>
    <t>Obrubník chodníkový ABO 14-10 1000/100/250</t>
  </si>
  <si>
    <t>kus</t>
  </si>
  <si>
    <t>SPCM</t>
  </si>
  <si>
    <t>Specifikace</t>
  </si>
  <si>
    <t>POL3_1</t>
  </si>
  <si>
    <t>5924511900R</t>
  </si>
  <si>
    <t>Dlažba betonová 200 x 200 x 60 mm, přírodní</t>
  </si>
  <si>
    <t>113106121R00</t>
  </si>
  <si>
    <t>Rozebrání dlažeb z betonových dlaždic na sucho</t>
  </si>
  <si>
    <t>113107524R00</t>
  </si>
  <si>
    <t>Odstranění podkladu pl. 50 m2,kam.drcené tl.24 cm</t>
  </si>
  <si>
    <t>113201111R00</t>
  </si>
  <si>
    <t>Vytrhání obrubníků chodníkových a parkových</t>
  </si>
  <si>
    <t>6,2+1,87*2</t>
  </si>
  <si>
    <t>5,21</t>
  </si>
  <si>
    <t>90001</t>
  </si>
  <si>
    <t>Osazení kontejneru vč. dopravy</t>
  </si>
  <si>
    <t>ks</t>
  </si>
  <si>
    <t>90002</t>
  </si>
  <si>
    <t>Dodávka kontejnerů (3ks) - 2x5m3+1x3m3</t>
  </si>
  <si>
    <t>soub</t>
  </si>
  <si>
    <t>90003</t>
  </si>
  <si>
    <t>D+M popisná tabulka</t>
  </si>
  <si>
    <t>90004</t>
  </si>
  <si>
    <t>Demontáž oplocení vč.likvidace</t>
  </si>
  <si>
    <t>(6,2+1,87)*2</t>
  </si>
  <si>
    <t>90005</t>
  </si>
  <si>
    <t>Odvoz bet.dlažby do areálu BKOM a uskladnění</t>
  </si>
  <si>
    <t>90006</t>
  </si>
  <si>
    <t>Odstranění vodorovného dopravního značení</t>
  </si>
  <si>
    <t>90007</t>
  </si>
  <si>
    <t>Zřízení vodorovného dopravního značení</t>
  </si>
  <si>
    <t>90008</t>
  </si>
  <si>
    <t>Ochrana stávajících sítí EGD v chodníku dle vyjádření EGD včetně všech souvisejících prací a obnovy povrchu chodníku</t>
  </si>
  <si>
    <t>90011</t>
  </si>
  <si>
    <t>Vytýčení inž. sítí</t>
  </si>
  <si>
    <t>90012</t>
  </si>
  <si>
    <t xml:space="preserve">Zajištění prostoru staveniště-oplocení,onačení stavby,ZUK, atd. </t>
  </si>
  <si>
    <t>90014</t>
  </si>
  <si>
    <t>Projekt skutečného provedení stavby, včetně geodet, zaměření a předání zaměření na GIS OI MMB doklady k trvalému užívání stavby a kolaudaci stavby</t>
  </si>
  <si>
    <t>998011031R00</t>
  </si>
  <si>
    <t>Přesun hmot</t>
  </si>
  <si>
    <t>POL7_</t>
  </si>
  <si>
    <t>979081111R00</t>
  </si>
  <si>
    <t>Odvoz suti a vybour. hmot na skládku do 1 km</t>
  </si>
  <si>
    <t>Přesun suti</t>
  </si>
  <si>
    <t>POL8_</t>
  </si>
  <si>
    <t>979081121R00</t>
  </si>
  <si>
    <t>Příplatek k odvozu za každý další 1 km</t>
  </si>
  <si>
    <t>979999973R00</t>
  </si>
  <si>
    <t>Poplatek za uložení, zemina a kamení, (skup.170504)</t>
  </si>
  <si>
    <t>SUM</t>
  </si>
  <si>
    <t>Poznámky uchazeče k zadání</t>
  </si>
  <si>
    <t>POPUZIV</t>
  </si>
  <si>
    <t>END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</si>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</sst>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4" fontId="7" fillId="3" borderId="39" xfId="0" applyNumberFormat="1" applyFont="1" applyFill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5" x14ac:dyDescent="0.25"/>
  <sheetData>
    <row r="1" spans="1:7" ht="13" x14ac:dyDescent="0.3">
      <c r="A1" s="21" t="s">
        <v>40</v>
      </c>
    </row>
    <row r="2" spans="1:7" ht="57.75" customHeight="1" x14ac:dyDescent="0.25">
      <c r="A2" s="189" t="s">
        <v>41</v>
      </c>
      <c r="B2" s="189"/>
      <c r="C2" s="189"/>
      <c r="D2" s="189"/>
      <c r="E2" s="189"/>
      <c r="F2" s="189"/>
      <c r="G2" s="18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8"/>
  <sheetViews>
    <sheetView showGridLines="0" topLeftCell="B1" zoomScaleNormal="100" zoomScaleSheetLayoutView="75" workbookViewId="0">
      <selection activeCell="A28" sqref="A28"/>
    </sheetView>
  </sheetViews>
  <sheetFormatPr defaultColWidth="9" defaultRowHeight="12.5" x14ac:dyDescent="0.25"/>
  <cols>
    <col min="1" max="1" width="8.453125" hidden="1" customWidth="1"/>
    <col min="2" max="2" width="13.453125" customWidth="1"/>
    <col min="3" max="3" width="7.453125" style="52" customWidth="1"/>
    <col min="4" max="4" width="13" style="52" customWidth="1"/>
    <col min="5" max="5" width="9.7265625" style="52" customWidth="1"/>
    <col min="6" max="6" width="11.7265625" customWidth="1"/>
    <col min="7" max="9" width="13" customWidth="1"/>
    <col min="10" max="10" width="5.54296875" customWidth="1"/>
    <col min="11" max="11" width="4.26953125" customWidth="1"/>
    <col min="12" max="15" width="10.7265625" customWidth="1"/>
  </cols>
  <sheetData>
    <row r="1" spans="1:15" ht="33.75" customHeight="1" x14ac:dyDescent="0.25">
      <c r="A1" s="47" t="s">
        <v>38</v>
      </c>
      <c r="B1" s="225" t="s">
        <v>4</v>
      </c>
      <c r="C1" s="226"/>
      <c r="D1" s="226"/>
      <c r="E1" s="226"/>
      <c r="F1" s="226"/>
      <c r="G1" s="226"/>
      <c r="H1" s="226"/>
      <c r="I1" s="226"/>
      <c r="J1" s="227"/>
    </row>
    <row r="2" spans="1:15" ht="36" customHeight="1" x14ac:dyDescent="0.25">
      <c r="A2" s="2"/>
      <c r="B2" s="77" t="s">
        <v>24</v>
      </c>
      <c r="C2" s="78"/>
      <c r="D2" s="79" t="s">
        <v>49</v>
      </c>
      <c r="E2" s="231" t="s">
        <v>46</v>
      </c>
      <c r="F2" s="232"/>
      <c r="G2" s="232"/>
      <c r="H2" s="232"/>
      <c r="I2" s="232"/>
      <c r="J2" s="233"/>
      <c r="O2" s="1"/>
    </row>
    <row r="3" spans="1:15" ht="27" customHeight="1" x14ac:dyDescent="0.25">
      <c r="A3" s="2"/>
      <c r="B3" s="80" t="s">
        <v>47</v>
      </c>
      <c r="C3" s="78"/>
      <c r="D3" s="81" t="s">
        <v>45</v>
      </c>
      <c r="E3" s="234" t="s">
        <v>46</v>
      </c>
      <c r="F3" s="235"/>
      <c r="G3" s="235"/>
      <c r="H3" s="235"/>
      <c r="I3" s="235"/>
      <c r="J3" s="236"/>
    </row>
    <row r="4" spans="1:15" ht="23.25" customHeight="1" x14ac:dyDescent="0.25">
      <c r="A4" s="76">
        <v>5106</v>
      </c>
      <c r="B4" s="82" t="s">
        <v>48</v>
      </c>
      <c r="C4" s="83"/>
      <c r="D4" s="84" t="s">
        <v>43</v>
      </c>
      <c r="E4" s="214" t="s">
        <v>44</v>
      </c>
      <c r="F4" s="215"/>
      <c r="G4" s="215"/>
      <c r="H4" s="215"/>
      <c r="I4" s="215"/>
      <c r="J4" s="216"/>
    </row>
    <row r="5" spans="1:15" ht="24" customHeight="1" x14ac:dyDescent="0.25">
      <c r="A5" s="2"/>
      <c r="B5" s="31" t="s">
        <v>23</v>
      </c>
      <c r="D5" s="219"/>
      <c r="E5" s="220"/>
      <c r="F5" s="220"/>
      <c r="G5" s="220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221"/>
      <c r="E6" s="222"/>
      <c r="F6" s="222"/>
      <c r="G6" s="222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223"/>
      <c r="F7" s="224"/>
      <c r="G7" s="224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38"/>
      <c r="E11" s="238"/>
      <c r="F11" s="238"/>
      <c r="G11" s="238"/>
      <c r="H11" s="18" t="s">
        <v>42</v>
      </c>
      <c r="I11" s="85"/>
      <c r="J11" s="8"/>
    </row>
    <row r="12" spans="1:15" ht="15.75" customHeight="1" x14ac:dyDescent="0.25">
      <c r="A12" s="2"/>
      <c r="B12" s="28"/>
      <c r="C12" s="55"/>
      <c r="D12" s="213"/>
      <c r="E12" s="213"/>
      <c r="F12" s="213"/>
      <c r="G12" s="213"/>
      <c r="H12" s="18" t="s">
        <v>36</v>
      </c>
      <c r="I12" s="85"/>
      <c r="J12" s="8"/>
    </row>
    <row r="13" spans="1:15" ht="15.75" customHeight="1" x14ac:dyDescent="0.25">
      <c r="A13" s="2"/>
      <c r="B13" s="29"/>
      <c r="C13" s="56"/>
      <c r="D13" s="86"/>
      <c r="E13" s="217"/>
      <c r="F13" s="218"/>
      <c r="G13" s="218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237"/>
      <c r="F15" s="237"/>
      <c r="G15" s="239"/>
      <c r="H15" s="239"/>
      <c r="I15" s="239" t="s">
        <v>31</v>
      </c>
      <c r="J15" s="240"/>
    </row>
    <row r="16" spans="1:15" ht="23.25" customHeight="1" x14ac:dyDescent="0.25">
      <c r="A16" s="139" t="s">
        <v>26</v>
      </c>
      <c r="B16" s="38" t="s">
        <v>26</v>
      </c>
      <c r="C16" s="62"/>
      <c r="D16" s="63"/>
      <c r="E16" s="202"/>
      <c r="F16" s="203"/>
      <c r="G16" s="202"/>
      <c r="H16" s="203"/>
      <c r="I16" s="202">
        <f>SUMIF(F49:F54,A16,I49:I54)+SUMIF(F49:F54,"PSU",I49:I54)</f>
        <v>0</v>
      </c>
      <c r="J16" s="204"/>
    </row>
    <row r="17" spans="1:10" ht="23.25" customHeight="1" x14ac:dyDescent="0.25">
      <c r="A17" s="139" t="s">
        <v>27</v>
      </c>
      <c r="B17" s="38" t="s">
        <v>27</v>
      </c>
      <c r="C17" s="62"/>
      <c r="D17" s="63"/>
      <c r="E17" s="202"/>
      <c r="F17" s="203"/>
      <c r="G17" s="202"/>
      <c r="H17" s="203"/>
      <c r="I17" s="202">
        <f>SUMIF(F49:F54,A17,I49:I54)</f>
        <v>0</v>
      </c>
      <c r="J17" s="204"/>
    </row>
    <row r="18" spans="1:10" ht="23.25" customHeight="1" x14ac:dyDescent="0.25">
      <c r="A18" s="139" t="s">
        <v>28</v>
      </c>
      <c r="B18" s="38" t="s">
        <v>28</v>
      </c>
      <c r="C18" s="62"/>
      <c r="D18" s="63"/>
      <c r="E18" s="202"/>
      <c r="F18" s="203"/>
      <c r="G18" s="202"/>
      <c r="H18" s="203"/>
      <c r="I18" s="202">
        <f>SUMIF(F49:F54,A18,I49:I54)</f>
        <v>0</v>
      </c>
      <c r="J18" s="204"/>
    </row>
    <row r="19" spans="1:10" ht="23.25" customHeight="1" x14ac:dyDescent="0.25">
      <c r="A19" s="139" t="s">
        <v>68</v>
      </c>
      <c r="B19" s="38" t="s">
        <v>29</v>
      </c>
      <c r="C19" s="62"/>
      <c r="D19" s="63"/>
      <c r="E19" s="202"/>
      <c r="F19" s="203"/>
      <c r="G19" s="202"/>
      <c r="H19" s="203"/>
      <c r="I19" s="202">
        <f>SUMIF(F49:F54,A19,I49:I54)</f>
        <v>0</v>
      </c>
      <c r="J19" s="204"/>
    </row>
    <row r="20" spans="1:10" ht="23.25" customHeight="1" x14ac:dyDescent="0.25">
      <c r="A20" s="139" t="s">
        <v>69</v>
      </c>
      <c r="B20" s="38" t="s">
        <v>30</v>
      </c>
      <c r="C20" s="62"/>
      <c r="D20" s="63"/>
      <c r="E20" s="202"/>
      <c r="F20" s="203"/>
      <c r="G20" s="202"/>
      <c r="H20" s="203"/>
      <c r="I20" s="202">
        <f>SUMIF(F49:F54,A20,I49:I54)</f>
        <v>0</v>
      </c>
      <c r="J20" s="204"/>
    </row>
    <row r="21" spans="1:10" ht="23.25" customHeight="1" x14ac:dyDescent="0.3">
      <c r="A21" s="2"/>
      <c r="B21" s="48" t="s">
        <v>31</v>
      </c>
      <c r="C21" s="64"/>
      <c r="D21" s="65"/>
      <c r="E21" s="205"/>
      <c r="F21" s="241"/>
      <c r="G21" s="205"/>
      <c r="H21" s="241"/>
      <c r="I21" s="205">
        <f>SUM(I16:J20)</f>
        <v>0</v>
      </c>
      <c r="J21" s="206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00">
        <f>ZakladDPHSniVypocet</f>
        <v>0</v>
      </c>
      <c r="H23" s="201"/>
      <c r="I23" s="201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198">
        <f>A23</f>
        <v>0</v>
      </c>
      <c r="H24" s="199"/>
      <c r="I24" s="199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0">
        <f>ZakladDPHZaklVypocet</f>
        <v>0</v>
      </c>
      <c r="H25" s="201"/>
      <c r="I25" s="201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28">
        <f>A25</f>
        <v>0</v>
      </c>
      <c r="H26" s="229"/>
      <c r="I26" s="229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0">
        <f>CenaCelkem-(ZakladDPHSni+DPHSni+ZakladDPHZakl+DPHZakl)</f>
        <v>0</v>
      </c>
      <c r="H27" s="230"/>
      <c r="I27" s="230"/>
      <c r="J27" s="41" t="str">
        <f t="shared" si="0"/>
        <v>CZK</v>
      </c>
    </row>
    <row r="28" spans="1:10" ht="27.75" hidden="1" customHeight="1" thickBot="1" x14ac:dyDescent="0.3">
      <c r="A28" s="2"/>
      <c r="B28" s="112" t="s">
        <v>25</v>
      </c>
      <c r="C28" s="113"/>
      <c r="D28" s="113"/>
      <c r="E28" s="114"/>
      <c r="F28" s="115"/>
      <c r="G28" s="207">
        <f>ZakladDPHSniVypocet+ZakladDPHZaklVypocet</f>
        <v>0</v>
      </c>
      <c r="H28" s="208"/>
      <c r="I28" s="208"/>
      <c r="J28" s="116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2" t="s">
        <v>37</v>
      </c>
      <c r="C29" s="117"/>
      <c r="D29" s="117"/>
      <c r="E29" s="117"/>
      <c r="F29" s="118"/>
      <c r="G29" s="207">
        <f>A27</f>
        <v>0</v>
      </c>
      <c r="H29" s="207"/>
      <c r="I29" s="207"/>
      <c r="J29" s="119" t="s">
        <v>52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3">
      <c r="A34" s="20"/>
      <c r="B34" s="20"/>
      <c r="C34" s="74"/>
      <c r="D34" s="209"/>
      <c r="E34" s="210"/>
      <c r="G34" s="211"/>
      <c r="H34" s="212"/>
      <c r="I34" s="212"/>
      <c r="J34" s="25"/>
    </row>
    <row r="35" spans="1:10" ht="12.75" customHeight="1" x14ac:dyDescent="0.25">
      <c r="A35" s="2"/>
      <c r="B35" s="2"/>
      <c r="D35" s="197" t="s">
        <v>2</v>
      </c>
      <c r="E35" s="197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5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5">
      <c r="A39" s="88">
        <v>1</v>
      </c>
      <c r="B39" s="98" t="s">
        <v>50</v>
      </c>
      <c r="C39" s="192"/>
      <c r="D39" s="192"/>
      <c r="E39" s="192"/>
      <c r="F39" s="99">
        <f>'01 11327_02 Pol'!AE66</f>
        <v>0</v>
      </c>
      <c r="G39" s="100">
        <f>'01 11327_02 Pol'!AF66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5">
      <c r="A40" s="88">
        <v>2</v>
      </c>
      <c r="B40" s="103" t="s">
        <v>45</v>
      </c>
      <c r="C40" s="193" t="s">
        <v>46</v>
      </c>
      <c r="D40" s="193"/>
      <c r="E40" s="193"/>
      <c r="F40" s="104">
        <f>'01 11327_02 Pol'!AE66</f>
        <v>0</v>
      </c>
      <c r="G40" s="105">
        <f>'01 11327_02 Pol'!AF66</f>
        <v>0</v>
      </c>
      <c r="H40" s="105">
        <f>(F40*SazbaDPH1/100)+(G40*SazbaDPH2/100)</f>
        <v>0</v>
      </c>
      <c r="I40" s="105">
        <f>F40+G40+H40</f>
        <v>0</v>
      </c>
      <c r="J40" s="106" t="str">
        <f>IF(CenaCelkemVypocet=0,"",I40/CenaCelkemVypocet*100)</f>
        <v/>
      </c>
    </row>
    <row r="41" spans="1:10" ht="25.5" hidden="1" customHeight="1" x14ac:dyDescent="0.25">
      <c r="A41" s="88">
        <v>3</v>
      </c>
      <c r="B41" s="107" t="s">
        <v>43</v>
      </c>
      <c r="C41" s="192" t="s">
        <v>44</v>
      </c>
      <c r="D41" s="192"/>
      <c r="E41" s="192"/>
      <c r="F41" s="108">
        <f>'01 11327_02 Pol'!AE66</f>
        <v>0</v>
      </c>
      <c r="G41" s="101">
        <f>'01 11327_02 Pol'!AF66</f>
        <v>0</v>
      </c>
      <c r="H41" s="101">
        <f>(F41*SazbaDPH1/100)+(G41*SazbaDPH2/100)</f>
        <v>0</v>
      </c>
      <c r="I41" s="101">
        <f>F41+G41+H41</f>
        <v>0</v>
      </c>
      <c r="J41" s="102" t="str">
        <f>IF(CenaCelkemVypocet=0,"",I41/CenaCelkemVypocet*100)</f>
        <v/>
      </c>
    </row>
    <row r="42" spans="1:10" ht="25.5" hidden="1" customHeight="1" x14ac:dyDescent="0.25">
      <c r="A42" s="88"/>
      <c r="B42" s="194" t="s">
        <v>51</v>
      </c>
      <c r="C42" s="195"/>
      <c r="D42" s="195"/>
      <c r="E42" s="196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>
        <f>SUMIF(A39:A41,"=1",J39:J41)</f>
        <v>0</v>
      </c>
    </row>
    <row r="46" spans="1:10" ht="15.5" x14ac:dyDescent="0.35">
      <c r="B46" s="120" t="s">
        <v>53</v>
      </c>
    </row>
    <row r="48" spans="1:10" ht="25.5" customHeight="1" x14ac:dyDescent="0.25">
      <c r="A48" s="122"/>
      <c r="B48" s="125" t="s">
        <v>18</v>
      </c>
      <c r="C48" s="125" t="s">
        <v>6</v>
      </c>
      <c r="D48" s="126"/>
      <c r="E48" s="126"/>
      <c r="F48" s="127" t="s">
        <v>54</v>
      </c>
      <c r="G48" s="127"/>
      <c r="H48" s="127"/>
      <c r="I48" s="127" t="s">
        <v>31</v>
      </c>
      <c r="J48" s="127" t="s">
        <v>0</v>
      </c>
    </row>
    <row r="49" spans="1:10" ht="36.75" customHeight="1" x14ac:dyDescent="0.25">
      <c r="A49" s="123"/>
      <c r="B49" s="128" t="s">
        <v>55</v>
      </c>
      <c r="C49" s="190" t="s">
        <v>56</v>
      </c>
      <c r="D49" s="191"/>
      <c r="E49" s="191"/>
      <c r="F49" s="137" t="s">
        <v>26</v>
      </c>
      <c r="G49" s="129"/>
      <c r="H49" s="129"/>
      <c r="I49" s="129">
        <f>'01 11327_02 Pol'!G8</f>
        <v>0</v>
      </c>
      <c r="J49" s="134" t="str">
        <f>IF(I55=0,"",I49/I55*100)</f>
        <v/>
      </c>
    </row>
    <row r="50" spans="1:10" ht="36.75" customHeight="1" x14ac:dyDescent="0.25">
      <c r="A50" s="123"/>
      <c r="B50" s="128" t="s">
        <v>57</v>
      </c>
      <c r="C50" s="190" t="s">
        <v>58</v>
      </c>
      <c r="D50" s="191"/>
      <c r="E50" s="191"/>
      <c r="F50" s="137" t="s">
        <v>26</v>
      </c>
      <c r="G50" s="129"/>
      <c r="H50" s="129"/>
      <c r="I50" s="129">
        <f>'01 11327_02 Pol'!G27</f>
        <v>0</v>
      </c>
      <c r="J50" s="134" t="str">
        <f>IF(I55=0,"",I50/I55*100)</f>
        <v/>
      </c>
    </row>
    <row r="51" spans="1:10" ht="36.75" customHeight="1" x14ac:dyDescent="0.25">
      <c r="A51" s="123"/>
      <c r="B51" s="128" t="s">
        <v>59</v>
      </c>
      <c r="C51" s="190" t="s">
        <v>60</v>
      </c>
      <c r="D51" s="191"/>
      <c r="E51" s="191"/>
      <c r="F51" s="137" t="s">
        <v>26</v>
      </c>
      <c r="G51" s="129"/>
      <c r="H51" s="129"/>
      <c r="I51" s="129">
        <f>'01 11327_02 Pol'!G32</f>
        <v>0</v>
      </c>
      <c r="J51" s="134" t="str">
        <f>IF(I55=0,"",I51/I55*100)</f>
        <v/>
      </c>
    </row>
    <row r="52" spans="1:10" ht="36.75" customHeight="1" x14ac:dyDescent="0.25">
      <c r="A52" s="123"/>
      <c r="B52" s="128" t="s">
        <v>61</v>
      </c>
      <c r="C52" s="190" t="s">
        <v>62</v>
      </c>
      <c r="D52" s="191"/>
      <c r="E52" s="191"/>
      <c r="F52" s="137" t="s">
        <v>26</v>
      </c>
      <c r="G52" s="129"/>
      <c r="H52" s="129"/>
      <c r="I52" s="129">
        <f>'01 11327_02 Pol'!G40</f>
        <v>0</v>
      </c>
      <c r="J52" s="134" t="str">
        <f>IF(I55=0,"",I52/I55*100)</f>
        <v/>
      </c>
    </row>
    <row r="53" spans="1:10" ht="36.75" customHeight="1" x14ac:dyDescent="0.25">
      <c r="A53" s="123"/>
      <c r="B53" s="128" t="s">
        <v>63</v>
      </c>
      <c r="C53" s="190" t="s">
        <v>64</v>
      </c>
      <c r="D53" s="191"/>
      <c r="E53" s="191"/>
      <c r="F53" s="137" t="s">
        <v>26</v>
      </c>
      <c r="G53" s="129"/>
      <c r="H53" s="129"/>
      <c r="I53" s="129">
        <f>'01 11327_02 Pol'!G59</f>
        <v>0</v>
      </c>
      <c r="J53" s="134" t="str">
        <f>IF(I55=0,"",I53/I55*100)</f>
        <v/>
      </c>
    </row>
    <row r="54" spans="1:10" ht="36.75" customHeight="1" x14ac:dyDescent="0.25">
      <c r="A54" s="123"/>
      <c r="B54" s="128" t="s">
        <v>65</v>
      </c>
      <c r="C54" s="190" t="s">
        <v>66</v>
      </c>
      <c r="D54" s="191"/>
      <c r="E54" s="191"/>
      <c r="F54" s="137" t="s">
        <v>67</v>
      </c>
      <c r="G54" s="129"/>
      <c r="H54" s="129"/>
      <c r="I54" s="129">
        <f>'01 11327_02 Pol'!G61</f>
        <v>0</v>
      </c>
      <c r="J54" s="134" t="str">
        <f>IF(I55=0,"",I54/I55*100)</f>
        <v/>
      </c>
    </row>
    <row r="55" spans="1:10" ht="25.5" customHeight="1" x14ac:dyDescent="0.25">
      <c r="A55" s="124"/>
      <c r="B55" s="130" t="s">
        <v>1</v>
      </c>
      <c r="C55" s="131"/>
      <c r="D55" s="132"/>
      <c r="E55" s="132"/>
      <c r="F55" s="138"/>
      <c r="G55" s="133"/>
      <c r="H55" s="133"/>
      <c r="I55" s="133">
        <f>SUM(I49:I54)</f>
        <v>0</v>
      </c>
      <c r="J55" s="135">
        <f>SUM(J49:J54)</f>
        <v>0</v>
      </c>
    </row>
    <row r="56" spans="1:10" x14ac:dyDescent="0.25">
      <c r="F56" s="87"/>
      <c r="G56" s="87"/>
      <c r="H56" s="87"/>
      <c r="I56" s="87"/>
      <c r="J56" s="136"/>
    </row>
    <row r="57" spans="1:10" x14ac:dyDescent="0.25">
      <c r="F57" s="87"/>
      <c r="G57" s="87"/>
      <c r="H57" s="87"/>
      <c r="I57" s="87"/>
      <c r="J57" s="136"/>
    </row>
    <row r="58" spans="1:10" x14ac:dyDescent="0.25">
      <c r="F58" s="87"/>
      <c r="G58" s="87"/>
      <c r="H58" s="87"/>
      <c r="I58" s="87"/>
      <c r="J58" s="13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1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796875" defaultRowHeight="12.5" x14ac:dyDescent="0.25"/>
  <cols>
    <col min="1" max="1" width="4.26953125" style="3" customWidth="1"/>
    <col min="2" max="2" width="14.453125" style="3" customWidth="1"/>
    <col min="3" max="3" width="38.26953125" style="7" customWidth="1"/>
    <col min="4" max="4" width="4.54296875" style="3" customWidth="1"/>
    <col min="5" max="5" width="10.54296875" style="3" customWidth="1"/>
    <col min="6" max="6" width="9.81640625" style="3" customWidth="1"/>
    <col min="7" max="7" width="12.7265625" style="3" customWidth="1"/>
    <col min="8" max="16384" width="9.1796875" style="3"/>
  </cols>
  <sheetData>
    <row r="1" spans="1:7" ht="15.5" x14ac:dyDescent="0.25">
      <c r="A1" s="242" t="s">
        <v>7</v>
      </c>
      <c r="B1" s="242"/>
      <c r="C1" s="243"/>
      <c r="D1" s="242"/>
      <c r="E1" s="242"/>
      <c r="F1" s="242"/>
      <c r="G1" s="242"/>
    </row>
    <row r="2" spans="1:7" ht="25" customHeight="1" x14ac:dyDescent="0.25">
      <c r="A2" s="50" t="s">
        <v>8</v>
      </c>
      <c r="B2" s="49"/>
      <c r="C2" s="244"/>
      <c r="D2" s="244"/>
      <c r="E2" s="244"/>
      <c r="F2" s="244"/>
      <c r="G2" s="245"/>
    </row>
    <row r="3" spans="1:7" ht="25" customHeight="1" x14ac:dyDescent="0.25">
      <c r="A3" s="50" t="s">
        <v>9</v>
      </c>
      <c r="B3" s="49"/>
      <c r="C3" s="244"/>
      <c r="D3" s="244"/>
      <c r="E3" s="244"/>
      <c r="F3" s="244"/>
      <c r="G3" s="245"/>
    </row>
    <row r="4" spans="1:7" ht="25" customHeight="1" x14ac:dyDescent="0.25">
      <c r="A4" s="50" t="s">
        <v>10</v>
      </c>
      <c r="B4" s="49"/>
      <c r="C4" s="244"/>
      <c r="D4" s="244"/>
      <c r="E4" s="244"/>
      <c r="F4" s="244"/>
      <c r="G4" s="245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3434E-1668-4711-8996-F7AA21B7A743}">
  <sheetPr>
    <outlinePr summaryBelow="0"/>
  </sheetPr>
  <dimension ref="A1:BH5000"/>
  <sheetViews>
    <sheetView tabSelected="1" workbookViewId="0">
      <pane ySplit="7" topLeftCell="A16" activePane="bottomLeft" state="frozen"/>
      <selection pane="bottomLeft" activeCell="AT26" sqref="AT26"/>
    </sheetView>
  </sheetViews>
  <sheetFormatPr defaultRowHeight="12.5" outlineLevelRow="3" x14ac:dyDescent="0.25"/>
  <cols>
    <col min="1" max="1" width="3.453125" customWidth="1"/>
    <col min="2" max="2" width="12.54296875" style="121" customWidth="1"/>
    <col min="3" max="3" width="38.26953125" style="121" customWidth="1"/>
    <col min="4" max="4" width="4.81640625" customWidth="1"/>
    <col min="5" max="5" width="10.54296875" customWidth="1"/>
    <col min="6" max="6" width="9.81640625" customWidth="1"/>
    <col min="7" max="7" width="12.726562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5">
      <c r="A1" s="258" t="s">
        <v>215</v>
      </c>
      <c r="B1" s="258"/>
      <c r="C1" s="258"/>
      <c r="D1" s="258"/>
      <c r="E1" s="258"/>
      <c r="F1" s="258"/>
      <c r="G1" s="258"/>
      <c r="AG1" t="s">
        <v>70</v>
      </c>
    </row>
    <row r="2" spans="1:60" ht="25" customHeight="1" x14ac:dyDescent="0.25">
      <c r="A2" s="50" t="s">
        <v>8</v>
      </c>
      <c r="B2" s="49" t="s">
        <v>49</v>
      </c>
      <c r="C2" s="259" t="s">
        <v>46</v>
      </c>
      <c r="D2" s="260"/>
      <c r="E2" s="260"/>
      <c r="F2" s="260"/>
      <c r="G2" s="261"/>
      <c r="AG2" t="s">
        <v>71</v>
      </c>
    </row>
    <row r="3" spans="1:60" ht="25" customHeight="1" x14ac:dyDescent="0.25">
      <c r="A3" s="50" t="s">
        <v>9</v>
      </c>
      <c r="B3" s="49" t="s">
        <v>45</v>
      </c>
      <c r="C3" s="259" t="s">
        <v>46</v>
      </c>
      <c r="D3" s="260"/>
      <c r="E3" s="260"/>
      <c r="F3" s="260"/>
      <c r="G3" s="261"/>
      <c r="AC3" s="121" t="s">
        <v>71</v>
      </c>
      <c r="AG3" t="s">
        <v>72</v>
      </c>
    </row>
    <row r="4" spans="1:60" ht="25" customHeight="1" x14ac:dyDescent="0.25">
      <c r="A4" s="140" t="s">
        <v>10</v>
      </c>
      <c r="B4" s="141" t="s">
        <v>43</v>
      </c>
      <c r="C4" s="262" t="s">
        <v>44</v>
      </c>
      <c r="D4" s="263"/>
      <c r="E4" s="263"/>
      <c r="F4" s="263"/>
      <c r="G4" s="264"/>
      <c r="AG4" t="s">
        <v>73</v>
      </c>
    </row>
    <row r="5" spans="1:60" x14ac:dyDescent="0.25">
      <c r="D5" s="10"/>
    </row>
    <row r="6" spans="1:60" ht="37.5" x14ac:dyDescent="0.25">
      <c r="A6" s="143" t="s">
        <v>74</v>
      </c>
      <c r="B6" s="145" t="s">
        <v>75</v>
      </c>
      <c r="C6" s="145" t="s">
        <v>76</v>
      </c>
      <c r="D6" s="144" t="s">
        <v>77</v>
      </c>
      <c r="E6" s="143" t="s">
        <v>78</v>
      </c>
      <c r="F6" s="142" t="s">
        <v>79</v>
      </c>
      <c r="G6" s="143" t="s">
        <v>31</v>
      </c>
      <c r="H6" s="146" t="s">
        <v>32</v>
      </c>
      <c r="I6" s="146" t="s">
        <v>80</v>
      </c>
      <c r="J6" s="146" t="s">
        <v>33</v>
      </c>
      <c r="K6" s="146" t="s">
        <v>81</v>
      </c>
      <c r="L6" s="146" t="s">
        <v>82</v>
      </c>
      <c r="M6" s="146" t="s">
        <v>83</v>
      </c>
      <c r="N6" s="146" t="s">
        <v>84</v>
      </c>
      <c r="O6" s="146" t="s">
        <v>85</v>
      </c>
      <c r="P6" s="146" t="s">
        <v>86</v>
      </c>
      <c r="Q6" s="146" t="s">
        <v>87</v>
      </c>
      <c r="R6" s="146" t="s">
        <v>88</v>
      </c>
      <c r="S6" s="146" t="s">
        <v>89</v>
      </c>
      <c r="T6" s="146" t="s">
        <v>90</v>
      </c>
      <c r="U6" s="146" t="s">
        <v>91</v>
      </c>
      <c r="V6" s="146" t="s">
        <v>92</v>
      </c>
      <c r="W6" s="146" t="s">
        <v>93</v>
      </c>
      <c r="X6" s="146" t="s">
        <v>94</v>
      </c>
      <c r="Y6" s="146" t="s">
        <v>95</v>
      </c>
    </row>
    <row r="7" spans="1:60" hidden="1" x14ac:dyDescent="0.25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ht="13" x14ac:dyDescent="0.25">
      <c r="A8" s="163" t="s">
        <v>96</v>
      </c>
      <c r="B8" s="164" t="s">
        <v>55</v>
      </c>
      <c r="C8" s="182" t="s">
        <v>56</v>
      </c>
      <c r="D8" s="165"/>
      <c r="E8" s="166"/>
      <c r="F8" s="167"/>
      <c r="G8" s="168">
        <f>SUMIF(AG9:AG26,"&lt;&gt;NOR",G9:G26)</f>
        <v>0</v>
      </c>
      <c r="H8" s="162"/>
      <c r="I8" s="162">
        <f>SUM(I9:I26)</f>
        <v>4017.28</v>
      </c>
      <c r="J8" s="162"/>
      <c r="K8" s="162">
        <f>SUM(K9:K26)</f>
        <v>79577.500000000015</v>
      </c>
      <c r="L8" s="162"/>
      <c r="M8" s="162">
        <f>SUM(M9:M26)</f>
        <v>0</v>
      </c>
      <c r="N8" s="161"/>
      <c r="O8" s="161">
        <f>SUM(O9:O26)</f>
        <v>0.04</v>
      </c>
      <c r="P8" s="161"/>
      <c r="Q8" s="161">
        <f>SUM(Q9:Q26)</f>
        <v>0</v>
      </c>
      <c r="R8" s="162"/>
      <c r="S8" s="162"/>
      <c r="T8" s="162"/>
      <c r="U8" s="162"/>
      <c r="V8" s="162">
        <f>SUM(V9:V26)</f>
        <v>100.08999999999999</v>
      </c>
      <c r="W8" s="162"/>
      <c r="X8" s="162"/>
      <c r="Y8" s="162"/>
      <c r="AG8" t="s">
        <v>97</v>
      </c>
    </row>
    <row r="9" spans="1:60" outlineLevel="1" x14ac:dyDescent="0.25">
      <c r="A9" s="170">
        <v>1</v>
      </c>
      <c r="B9" s="171" t="s">
        <v>98</v>
      </c>
      <c r="C9" s="183" t="s">
        <v>99</v>
      </c>
      <c r="D9" s="172" t="s">
        <v>100</v>
      </c>
      <c r="E9" s="173">
        <v>3.3604500000000002</v>
      </c>
      <c r="F9" s="174"/>
      <c r="G9" s="175">
        <f>ROUND(E9*F9,2)</f>
        <v>0</v>
      </c>
      <c r="H9" s="158">
        <v>0</v>
      </c>
      <c r="I9" s="157">
        <f>ROUND(E9*H9,2)</f>
        <v>0</v>
      </c>
      <c r="J9" s="158">
        <v>106</v>
      </c>
      <c r="K9" s="157">
        <f>ROUND(E9*J9,2)</f>
        <v>356.21</v>
      </c>
      <c r="L9" s="157">
        <v>21</v>
      </c>
      <c r="M9" s="157">
        <f>G9*(1+L9/100)</f>
        <v>0</v>
      </c>
      <c r="N9" s="156">
        <v>0</v>
      </c>
      <c r="O9" s="156">
        <f>ROUND(E9*N9,2)</f>
        <v>0</v>
      </c>
      <c r="P9" s="156">
        <v>0</v>
      </c>
      <c r="Q9" s="156">
        <f>ROUND(E9*P9,2)</f>
        <v>0</v>
      </c>
      <c r="R9" s="157"/>
      <c r="S9" s="157" t="s">
        <v>101</v>
      </c>
      <c r="T9" s="157" t="s">
        <v>102</v>
      </c>
      <c r="U9" s="157">
        <v>1.34E-2</v>
      </c>
      <c r="V9" s="157">
        <f>ROUND(E9*U9,2)</f>
        <v>0.05</v>
      </c>
      <c r="W9" s="157"/>
      <c r="X9" s="157" t="s">
        <v>103</v>
      </c>
      <c r="Y9" s="157" t="s">
        <v>104</v>
      </c>
      <c r="Z9" s="147"/>
      <c r="AA9" s="147"/>
      <c r="AB9" s="147"/>
      <c r="AC9" s="147"/>
      <c r="AD9" s="147"/>
      <c r="AE9" s="147"/>
      <c r="AF9" s="147"/>
      <c r="AG9" s="147" t="s">
        <v>105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5">
      <c r="A10" s="154"/>
      <c r="B10" s="155"/>
      <c r="C10" s="184" t="s">
        <v>106</v>
      </c>
      <c r="D10" s="159"/>
      <c r="E10" s="160">
        <v>3.3604500000000002</v>
      </c>
      <c r="F10" s="157"/>
      <c r="G10" s="157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107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5">
      <c r="A11" s="170">
        <v>2</v>
      </c>
      <c r="B11" s="171" t="s">
        <v>108</v>
      </c>
      <c r="C11" s="183" t="s">
        <v>109</v>
      </c>
      <c r="D11" s="172" t="s">
        <v>100</v>
      </c>
      <c r="E11" s="173">
        <v>19.88175</v>
      </c>
      <c r="F11" s="174"/>
      <c r="G11" s="175">
        <f>ROUND(E11*F11,2)</f>
        <v>0</v>
      </c>
      <c r="H11" s="158">
        <v>0</v>
      </c>
      <c r="I11" s="157">
        <f>ROUND(E11*H11,2)</f>
        <v>0</v>
      </c>
      <c r="J11" s="158">
        <v>1815</v>
      </c>
      <c r="K11" s="157">
        <f>ROUND(E11*J11,2)</f>
        <v>36085.379999999997</v>
      </c>
      <c r="L11" s="157">
        <v>21</v>
      </c>
      <c r="M11" s="157">
        <f>G11*(1+L11/100)</f>
        <v>0</v>
      </c>
      <c r="N11" s="156">
        <v>0</v>
      </c>
      <c r="O11" s="156">
        <f>ROUND(E11*N11,2)</f>
        <v>0</v>
      </c>
      <c r="P11" s="156">
        <v>0</v>
      </c>
      <c r="Q11" s="156">
        <f>ROUND(E11*P11,2)</f>
        <v>0</v>
      </c>
      <c r="R11" s="157"/>
      <c r="S11" s="157" t="s">
        <v>101</v>
      </c>
      <c r="T11" s="157" t="s">
        <v>102</v>
      </c>
      <c r="U11" s="157">
        <v>3.5329999999999999</v>
      </c>
      <c r="V11" s="157">
        <f>ROUND(E11*U11,2)</f>
        <v>70.239999999999995</v>
      </c>
      <c r="W11" s="157"/>
      <c r="X11" s="157" t="s">
        <v>103</v>
      </c>
      <c r="Y11" s="157" t="s">
        <v>104</v>
      </c>
      <c r="Z11" s="147"/>
      <c r="AA11" s="147"/>
      <c r="AB11" s="147"/>
      <c r="AC11" s="147"/>
      <c r="AD11" s="147"/>
      <c r="AE11" s="147"/>
      <c r="AF11" s="147"/>
      <c r="AG11" s="147" t="s">
        <v>110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2" x14ac:dyDescent="0.25">
      <c r="A12" s="154"/>
      <c r="B12" s="155"/>
      <c r="C12" s="184" t="s">
        <v>111</v>
      </c>
      <c r="D12" s="159"/>
      <c r="E12" s="160">
        <v>19.88175</v>
      </c>
      <c r="F12" s="157"/>
      <c r="G12" s="157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7"/>
      <c r="AA12" s="147"/>
      <c r="AB12" s="147"/>
      <c r="AC12" s="147"/>
      <c r="AD12" s="147"/>
      <c r="AE12" s="147"/>
      <c r="AF12" s="147"/>
      <c r="AG12" s="147" t="s">
        <v>107</v>
      </c>
      <c r="AH12" s="147">
        <v>0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5">
      <c r="A13" s="176">
        <v>3</v>
      </c>
      <c r="B13" s="177" t="s">
        <v>112</v>
      </c>
      <c r="C13" s="185" t="s">
        <v>113</v>
      </c>
      <c r="D13" s="178" t="s">
        <v>100</v>
      </c>
      <c r="E13" s="179">
        <v>19.88175</v>
      </c>
      <c r="F13" s="180"/>
      <c r="G13" s="181">
        <f>ROUND(E13*F13,2)</f>
        <v>0</v>
      </c>
      <c r="H13" s="158">
        <v>0</v>
      </c>
      <c r="I13" s="157">
        <f>ROUND(E13*H13,2)</f>
        <v>0</v>
      </c>
      <c r="J13" s="158">
        <v>183</v>
      </c>
      <c r="K13" s="157">
        <f>ROUND(E13*J13,2)</f>
        <v>3638.36</v>
      </c>
      <c r="L13" s="157">
        <v>21</v>
      </c>
      <c r="M13" s="157">
        <f>G13*(1+L13/100)</f>
        <v>0</v>
      </c>
      <c r="N13" s="156">
        <v>0</v>
      </c>
      <c r="O13" s="156">
        <f>ROUND(E13*N13,2)</f>
        <v>0</v>
      </c>
      <c r="P13" s="156">
        <v>0</v>
      </c>
      <c r="Q13" s="156">
        <f>ROUND(E13*P13,2)</f>
        <v>0</v>
      </c>
      <c r="R13" s="157"/>
      <c r="S13" s="157" t="s">
        <v>101</v>
      </c>
      <c r="T13" s="157" t="s">
        <v>102</v>
      </c>
      <c r="U13" s="157">
        <v>0.34499999999999997</v>
      </c>
      <c r="V13" s="157">
        <f>ROUND(E13*U13,2)</f>
        <v>6.86</v>
      </c>
      <c r="W13" s="157"/>
      <c r="X13" s="157" t="s">
        <v>103</v>
      </c>
      <c r="Y13" s="157" t="s">
        <v>104</v>
      </c>
      <c r="Z13" s="147"/>
      <c r="AA13" s="147"/>
      <c r="AB13" s="147"/>
      <c r="AC13" s="147"/>
      <c r="AD13" s="147"/>
      <c r="AE13" s="147"/>
      <c r="AF13" s="147"/>
      <c r="AG13" s="147" t="s">
        <v>110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5">
      <c r="A14" s="170">
        <v>4</v>
      </c>
      <c r="B14" s="171" t="s">
        <v>114</v>
      </c>
      <c r="C14" s="183" t="s">
        <v>115</v>
      </c>
      <c r="D14" s="172" t="s">
        <v>100</v>
      </c>
      <c r="E14" s="173">
        <v>12.11035</v>
      </c>
      <c r="F14" s="174"/>
      <c r="G14" s="175">
        <f>ROUND(E14*F14,2)</f>
        <v>0</v>
      </c>
      <c r="H14" s="158">
        <v>0</v>
      </c>
      <c r="I14" s="157">
        <f>ROUND(E14*H14,2)</f>
        <v>0</v>
      </c>
      <c r="J14" s="158">
        <v>321.5</v>
      </c>
      <c r="K14" s="157">
        <f>ROUND(E14*J14,2)</f>
        <v>3893.48</v>
      </c>
      <c r="L14" s="157">
        <v>21</v>
      </c>
      <c r="M14" s="157">
        <f>G14*(1+L14/100)</f>
        <v>0</v>
      </c>
      <c r="N14" s="156">
        <v>0</v>
      </c>
      <c r="O14" s="156">
        <f>ROUND(E14*N14,2)</f>
        <v>0</v>
      </c>
      <c r="P14" s="156">
        <v>0</v>
      </c>
      <c r="Q14" s="156">
        <f>ROUND(E14*P14,2)</f>
        <v>0</v>
      </c>
      <c r="R14" s="157"/>
      <c r="S14" s="157" t="s">
        <v>101</v>
      </c>
      <c r="T14" s="157" t="s">
        <v>102</v>
      </c>
      <c r="U14" s="157">
        <v>1.0999999999999999E-2</v>
      </c>
      <c r="V14" s="157">
        <f>ROUND(E14*U14,2)</f>
        <v>0.13</v>
      </c>
      <c r="W14" s="157"/>
      <c r="X14" s="157" t="s">
        <v>103</v>
      </c>
      <c r="Y14" s="157" t="s">
        <v>104</v>
      </c>
      <c r="Z14" s="147"/>
      <c r="AA14" s="147"/>
      <c r="AB14" s="147"/>
      <c r="AC14" s="147"/>
      <c r="AD14" s="147"/>
      <c r="AE14" s="147"/>
      <c r="AF14" s="147"/>
      <c r="AG14" s="147" t="s">
        <v>110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2" x14ac:dyDescent="0.25">
      <c r="A15" s="154"/>
      <c r="B15" s="155"/>
      <c r="C15" s="184" t="s">
        <v>116</v>
      </c>
      <c r="D15" s="159"/>
      <c r="E15" s="160">
        <v>12.11035</v>
      </c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107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5">
      <c r="A16" s="176">
        <v>5</v>
      </c>
      <c r="B16" s="177" t="s">
        <v>117</v>
      </c>
      <c r="C16" s="185" t="s">
        <v>118</v>
      </c>
      <c r="D16" s="178" t="s">
        <v>100</v>
      </c>
      <c r="E16" s="179">
        <v>12.11035</v>
      </c>
      <c r="F16" s="180"/>
      <c r="G16" s="181">
        <f>ROUND(E16*F16,2)</f>
        <v>0</v>
      </c>
      <c r="H16" s="158">
        <v>0</v>
      </c>
      <c r="I16" s="157">
        <f>ROUND(E16*H16,2)</f>
        <v>0</v>
      </c>
      <c r="J16" s="158">
        <v>374</v>
      </c>
      <c r="K16" s="157">
        <f>ROUND(E16*J16,2)</f>
        <v>4529.2700000000004</v>
      </c>
      <c r="L16" s="157">
        <v>21</v>
      </c>
      <c r="M16" s="157">
        <f>G16*(1+L16/100)</f>
        <v>0</v>
      </c>
      <c r="N16" s="156">
        <v>0</v>
      </c>
      <c r="O16" s="156">
        <f>ROUND(E16*N16,2)</f>
        <v>0</v>
      </c>
      <c r="P16" s="156">
        <v>0</v>
      </c>
      <c r="Q16" s="156">
        <f>ROUND(E16*P16,2)</f>
        <v>0</v>
      </c>
      <c r="R16" s="157"/>
      <c r="S16" s="157" t="s">
        <v>101</v>
      </c>
      <c r="T16" s="157" t="s">
        <v>102</v>
      </c>
      <c r="U16" s="157">
        <v>0.65200000000000002</v>
      </c>
      <c r="V16" s="157">
        <f>ROUND(E16*U16,2)</f>
        <v>7.9</v>
      </c>
      <c r="W16" s="157"/>
      <c r="X16" s="157" t="s">
        <v>103</v>
      </c>
      <c r="Y16" s="157" t="s">
        <v>104</v>
      </c>
      <c r="Z16" s="147"/>
      <c r="AA16" s="147"/>
      <c r="AB16" s="147"/>
      <c r="AC16" s="147"/>
      <c r="AD16" s="147"/>
      <c r="AE16" s="147"/>
      <c r="AF16" s="147"/>
      <c r="AG16" s="147" t="s">
        <v>110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5">
      <c r="A17" s="176">
        <v>6</v>
      </c>
      <c r="B17" s="177" t="s">
        <v>119</v>
      </c>
      <c r="C17" s="185" t="s">
        <v>120</v>
      </c>
      <c r="D17" s="178" t="s">
        <v>100</v>
      </c>
      <c r="E17" s="179">
        <v>12.11035</v>
      </c>
      <c r="F17" s="180"/>
      <c r="G17" s="181">
        <f>ROUND(E17*F17,2)</f>
        <v>0</v>
      </c>
      <c r="H17" s="158">
        <v>0</v>
      </c>
      <c r="I17" s="157">
        <f>ROUND(E17*H17,2)</f>
        <v>0</v>
      </c>
      <c r="J17" s="158">
        <v>21.1</v>
      </c>
      <c r="K17" s="157">
        <f>ROUND(E17*J17,2)</f>
        <v>255.53</v>
      </c>
      <c r="L17" s="157">
        <v>21</v>
      </c>
      <c r="M17" s="157">
        <f>G17*(1+L17/100)</f>
        <v>0</v>
      </c>
      <c r="N17" s="156">
        <v>0</v>
      </c>
      <c r="O17" s="156">
        <f>ROUND(E17*N17,2)</f>
        <v>0</v>
      </c>
      <c r="P17" s="156">
        <v>0</v>
      </c>
      <c r="Q17" s="156">
        <f>ROUND(E17*P17,2)</f>
        <v>0</v>
      </c>
      <c r="R17" s="157"/>
      <c r="S17" s="157" t="s">
        <v>101</v>
      </c>
      <c r="T17" s="157" t="s">
        <v>102</v>
      </c>
      <c r="U17" s="157">
        <v>8.9999999999999993E-3</v>
      </c>
      <c r="V17" s="157">
        <f>ROUND(E17*U17,2)</f>
        <v>0.11</v>
      </c>
      <c r="W17" s="157"/>
      <c r="X17" s="157" t="s">
        <v>103</v>
      </c>
      <c r="Y17" s="157" t="s">
        <v>104</v>
      </c>
      <c r="Z17" s="147"/>
      <c r="AA17" s="147"/>
      <c r="AB17" s="147"/>
      <c r="AC17" s="147"/>
      <c r="AD17" s="147"/>
      <c r="AE17" s="147"/>
      <c r="AF17" s="147"/>
      <c r="AG17" s="147" t="s">
        <v>110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5">
      <c r="A18" s="170">
        <v>7</v>
      </c>
      <c r="B18" s="171" t="s">
        <v>121</v>
      </c>
      <c r="C18" s="183" t="s">
        <v>122</v>
      </c>
      <c r="D18" s="172" t="s">
        <v>100</v>
      </c>
      <c r="E18" s="173">
        <v>7.7713999999999999</v>
      </c>
      <c r="F18" s="174"/>
      <c r="G18" s="175">
        <f>ROUND(E18*F18,2)</f>
        <v>0</v>
      </c>
      <c r="H18" s="158">
        <v>0</v>
      </c>
      <c r="I18" s="157">
        <f>ROUND(E18*H18,2)</f>
        <v>0</v>
      </c>
      <c r="J18" s="158">
        <v>168.5</v>
      </c>
      <c r="K18" s="157">
        <f>ROUND(E18*J18,2)</f>
        <v>1309.48</v>
      </c>
      <c r="L18" s="157">
        <v>21</v>
      </c>
      <c r="M18" s="157">
        <f>G18*(1+L18/100)</f>
        <v>0</v>
      </c>
      <c r="N18" s="156">
        <v>0</v>
      </c>
      <c r="O18" s="156">
        <f>ROUND(E18*N18,2)</f>
        <v>0</v>
      </c>
      <c r="P18" s="156">
        <v>0</v>
      </c>
      <c r="Q18" s="156">
        <f>ROUND(E18*P18,2)</f>
        <v>0</v>
      </c>
      <c r="R18" s="157"/>
      <c r="S18" s="157" t="s">
        <v>101</v>
      </c>
      <c r="T18" s="157" t="s">
        <v>102</v>
      </c>
      <c r="U18" s="157">
        <v>0.20200000000000001</v>
      </c>
      <c r="V18" s="157">
        <f>ROUND(E18*U18,2)</f>
        <v>1.57</v>
      </c>
      <c r="W18" s="157"/>
      <c r="X18" s="157" t="s">
        <v>103</v>
      </c>
      <c r="Y18" s="157" t="s">
        <v>104</v>
      </c>
      <c r="Z18" s="147"/>
      <c r="AA18" s="147"/>
      <c r="AB18" s="147"/>
      <c r="AC18" s="147"/>
      <c r="AD18" s="147"/>
      <c r="AE18" s="147"/>
      <c r="AF18" s="147"/>
      <c r="AG18" s="147" t="s">
        <v>110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2" x14ac:dyDescent="0.25">
      <c r="A19" s="154"/>
      <c r="B19" s="155"/>
      <c r="C19" s="184" t="s">
        <v>123</v>
      </c>
      <c r="D19" s="159"/>
      <c r="E19" s="160">
        <v>7.7713999999999999</v>
      </c>
      <c r="F19" s="157"/>
      <c r="G19" s="157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107</v>
      </c>
      <c r="AH19" s="147">
        <v>0</v>
      </c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5">
      <c r="A20" s="176">
        <v>8</v>
      </c>
      <c r="B20" s="177" t="s">
        <v>124</v>
      </c>
      <c r="C20" s="185" t="s">
        <v>125</v>
      </c>
      <c r="D20" s="178" t="s">
        <v>126</v>
      </c>
      <c r="E20" s="179">
        <v>5.1665000000000001</v>
      </c>
      <c r="F20" s="180"/>
      <c r="G20" s="181">
        <f>ROUND(E20*F20,2)</f>
        <v>0</v>
      </c>
      <c r="H20" s="158">
        <v>0</v>
      </c>
      <c r="I20" s="157">
        <f>ROUND(E20*H20,2)</f>
        <v>0</v>
      </c>
      <c r="J20" s="158">
        <v>18</v>
      </c>
      <c r="K20" s="157">
        <f>ROUND(E20*J20,2)</f>
        <v>93</v>
      </c>
      <c r="L20" s="157">
        <v>21</v>
      </c>
      <c r="M20" s="157">
        <f>G20*(1+L20/100)</f>
        <v>0</v>
      </c>
      <c r="N20" s="156">
        <v>0</v>
      </c>
      <c r="O20" s="156">
        <f>ROUND(E20*N20,2)</f>
        <v>0</v>
      </c>
      <c r="P20" s="156">
        <v>0</v>
      </c>
      <c r="Q20" s="156">
        <f>ROUND(E20*P20,2)</f>
        <v>0</v>
      </c>
      <c r="R20" s="157"/>
      <c r="S20" s="157" t="s">
        <v>101</v>
      </c>
      <c r="T20" s="157" t="s">
        <v>102</v>
      </c>
      <c r="U20" s="157">
        <v>1.7999999999999999E-2</v>
      </c>
      <c r="V20" s="157">
        <f>ROUND(E20*U20,2)</f>
        <v>0.09</v>
      </c>
      <c r="W20" s="157"/>
      <c r="X20" s="157" t="s">
        <v>103</v>
      </c>
      <c r="Y20" s="157" t="s">
        <v>104</v>
      </c>
      <c r="Z20" s="147"/>
      <c r="AA20" s="147"/>
      <c r="AB20" s="147"/>
      <c r="AC20" s="147"/>
      <c r="AD20" s="147"/>
      <c r="AE20" s="147"/>
      <c r="AF20" s="147"/>
      <c r="AG20" s="147" t="s">
        <v>110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5">
      <c r="A21" s="170">
        <v>9</v>
      </c>
      <c r="B21" s="171" t="s">
        <v>127</v>
      </c>
      <c r="C21" s="183" t="s">
        <v>128</v>
      </c>
      <c r="D21" s="172" t="s">
        <v>126</v>
      </c>
      <c r="E21" s="173">
        <v>11.593999999999999</v>
      </c>
      <c r="F21" s="174"/>
      <c r="G21" s="175">
        <f>ROUND(E21*F21,2)</f>
        <v>0</v>
      </c>
      <c r="H21" s="158">
        <v>0</v>
      </c>
      <c r="I21" s="157">
        <f>ROUND(E21*H21,2)</f>
        <v>0</v>
      </c>
      <c r="J21" s="158">
        <v>220.5</v>
      </c>
      <c r="K21" s="157">
        <f>ROUND(E21*J21,2)</f>
        <v>2556.48</v>
      </c>
      <c r="L21" s="157">
        <v>21</v>
      </c>
      <c r="M21" s="157">
        <f>G21*(1+L21/100)</f>
        <v>0</v>
      </c>
      <c r="N21" s="156">
        <v>0</v>
      </c>
      <c r="O21" s="156">
        <f>ROUND(E21*N21,2)</f>
        <v>0</v>
      </c>
      <c r="P21" s="156">
        <v>0</v>
      </c>
      <c r="Q21" s="156">
        <f>ROUND(E21*P21,2)</f>
        <v>0</v>
      </c>
      <c r="R21" s="157"/>
      <c r="S21" s="157" t="s">
        <v>101</v>
      </c>
      <c r="T21" s="157" t="s">
        <v>102</v>
      </c>
      <c r="U21" s="157">
        <v>0.41599999999999998</v>
      </c>
      <c r="V21" s="157">
        <f>ROUND(E21*U21,2)</f>
        <v>4.82</v>
      </c>
      <c r="W21" s="157"/>
      <c r="X21" s="157" t="s">
        <v>103</v>
      </c>
      <c r="Y21" s="157" t="s">
        <v>104</v>
      </c>
      <c r="Z21" s="147"/>
      <c r="AA21" s="147"/>
      <c r="AB21" s="147"/>
      <c r="AC21" s="147"/>
      <c r="AD21" s="147"/>
      <c r="AE21" s="147"/>
      <c r="AF21" s="147"/>
      <c r="AG21" s="147" t="s">
        <v>105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5">
      <c r="A22" s="154"/>
      <c r="B22" s="155"/>
      <c r="C22" s="184" t="s">
        <v>129</v>
      </c>
      <c r="D22" s="159"/>
      <c r="E22" s="160">
        <v>11.593999999999999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107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5">
      <c r="A23" s="176">
        <v>10</v>
      </c>
      <c r="B23" s="177" t="s">
        <v>130</v>
      </c>
      <c r="C23" s="185" t="s">
        <v>131</v>
      </c>
      <c r="D23" s="178" t="s">
        <v>100</v>
      </c>
      <c r="E23" s="179">
        <v>12.11035</v>
      </c>
      <c r="F23" s="180"/>
      <c r="G23" s="181">
        <f>ROUND(E23*F23,2)</f>
        <v>0</v>
      </c>
      <c r="H23" s="158">
        <v>0</v>
      </c>
      <c r="I23" s="157">
        <f>ROUND(E23*H23,2)</f>
        <v>0</v>
      </c>
      <c r="J23" s="158">
        <v>564</v>
      </c>
      <c r="K23" s="157">
        <f>ROUND(E23*J23,2)</f>
        <v>6830.24</v>
      </c>
      <c r="L23" s="157">
        <v>21</v>
      </c>
      <c r="M23" s="157">
        <f>G23*(1+L23/100)</f>
        <v>0</v>
      </c>
      <c r="N23" s="156">
        <v>0</v>
      </c>
      <c r="O23" s="156">
        <f>ROUND(E23*N23,2)</f>
        <v>0</v>
      </c>
      <c r="P23" s="156">
        <v>0</v>
      </c>
      <c r="Q23" s="156">
        <f>ROUND(E23*P23,2)</f>
        <v>0</v>
      </c>
      <c r="R23" s="157"/>
      <c r="S23" s="157" t="s">
        <v>101</v>
      </c>
      <c r="T23" s="157" t="s">
        <v>102</v>
      </c>
      <c r="U23" s="157">
        <v>0</v>
      </c>
      <c r="V23" s="157">
        <f>ROUND(E23*U23,2)</f>
        <v>0</v>
      </c>
      <c r="W23" s="157"/>
      <c r="X23" s="157" t="s">
        <v>103</v>
      </c>
      <c r="Y23" s="157" t="s">
        <v>104</v>
      </c>
      <c r="Z23" s="147"/>
      <c r="AA23" s="147"/>
      <c r="AB23" s="147"/>
      <c r="AC23" s="147"/>
      <c r="AD23" s="147"/>
      <c r="AE23" s="147"/>
      <c r="AF23" s="147"/>
      <c r="AG23" s="147" t="s">
        <v>110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ht="20" outlineLevel="1" x14ac:dyDescent="0.25">
      <c r="A24" s="170">
        <v>11</v>
      </c>
      <c r="B24" s="171" t="s">
        <v>132</v>
      </c>
      <c r="C24" s="183" t="s">
        <v>133</v>
      </c>
      <c r="D24" s="172" t="s">
        <v>126</v>
      </c>
      <c r="E24" s="173">
        <v>23.58</v>
      </c>
      <c r="F24" s="174"/>
      <c r="G24" s="175">
        <f>ROUND(E24*F24,2)</f>
        <v>0</v>
      </c>
      <c r="H24" s="158">
        <v>167.31</v>
      </c>
      <c r="I24" s="157">
        <f>ROUND(E24*H24,2)</f>
        <v>3945.17</v>
      </c>
      <c r="J24" s="158">
        <v>832.69</v>
      </c>
      <c r="K24" s="157">
        <f>ROUND(E24*J24,2)</f>
        <v>19634.830000000002</v>
      </c>
      <c r="L24" s="157">
        <v>21</v>
      </c>
      <c r="M24" s="157">
        <f>G24*(1+L24/100)</f>
        <v>0</v>
      </c>
      <c r="N24" s="156">
        <v>1.49E-3</v>
      </c>
      <c r="O24" s="156">
        <f>ROUND(E24*N24,2)</f>
        <v>0.04</v>
      </c>
      <c r="P24" s="156">
        <v>0</v>
      </c>
      <c r="Q24" s="156">
        <f>ROUND(E24*P24,2)</f>
        <v>0</v>
      </c>
      <c r="R24" s="157"/>
      <c r="S24" s="157" t="s">
        <v>134</v>
      </c>
      <c r="T24" s="157" t="s">
        <v>135</v>
      </c>
      <c r="U24" s="157">
        <v>0.32300000000000001</v>
      </c>
      <c r="V24" s="157">
        <f>ROUND(E24*U24,2)</f>
        <v>7.62</v>
      </c>
      <c r="W24" s="157"/>
      <c r="X24" s="157" t="s">
        <v>103</v>
      </c>
      <c r="Y24" s="157" t="s">
        <v>104</v>
      </c>
      <c r="Z24" s="147"/>
      <c r="AA24" s="147"/>
      <c r="AB24" s="147"/>
      <c r="AC24" s="147"/>
      <c r="AD24" s="147"/>
      <c r="AE24" s="147"/>
      <c r="AF24" s="147"/>
      <c r="AG24" s="147" t="s">
        <v>136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2" x14ac:dyDescent="0.25">
      <c r="A25" s="154"/>
      <c r="B25" s="155"/>
      <c r="C25" s="184" t="s">
        <v>137</v>
      </c>
      <c r="D25" s="159"/>
      <c r="E25" s="160">
        <v>23.58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107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5">
      <c r="A26" s="176">
        <v>12</v>
      </c>
      <c r="B26" s="177" t="s">
        <v>138</v>
      </c>
      <c r="C26" s="185" t="s">
        <v>139</v>
      </c>
      <c r="D26" s="178" t="s">
        <v>126</v>
      </c>
      <c r="E26" s="179">
        <v>11.593999999999999</v>
      </c>
      <c r="F26" s="180"/>
      <c r="G26" s="181">
        <f>ROUND(E26*F26,2)</f>
        <v>0</v>
      </c>
      <c r="H26" s="158">
        <v>6.22</v>
      </c>
      <c r="I26" s="157">
        <f>ROUND(E26*H26,2)</f>
        <v>72.11</v>
      </c>
      <c r="J26" s="158">
        <v>34.090000000000003</v>
      </c>
      <c r="K26" s="157">
        <f>ROUND(E26*J26,2)</f>
        <v>395.24</v>
      </c>
      <c r="L26" s="157">
        <v>21</v>
      </c>
      <c r="M26" s="157">
        <f>G26*(1+L26/100)</f>
        <v>0</v>
      </c>
      <c r="N26" s="156">
        <v>3.0000000000000001E-5</v>
      </c>
      <c r="O26" s="156">
        <f>ROUND(E26*N26,2)</f>
        <v>0</v>
      </c>
      <c r="P26" s="156">
        <v>0</v>
      </c>
      <c r="Q26" s="156">
        <f>ROUND(E26*P26,2)</f>
        <v>0</v>
      </c>
      <c r="R26" s="157"/>
      <c r="S26" s="157" t="s">
        <v>101</v>
      </c>
      <c r="T26" s="157" t="s">
        <v>140</v>
      </c>
      <c r="U26" s="157">
        <v>0.06</v>
      </c>
      <c r="V26" s="157">
        <f>ROUND(E26*U26,2)</f>
        <v>0.7</v>
      </c>
      <c r="W26" s="157"/>
      <c r="X26" s="157" t="s">
        <v>141</v>
      </c>
      <c r="Y26" s="157" t="s">
        <v>104</v>
      </c>
      <c r="Z26" s="147"/>
      <c r="AA26" s="147"/>
      <c r="AB26" s="147"/>
      <c r="AC26" s="147"/>
      <c r="AD26" s="147"/>
      <c r="AE26" s="147"/>
      <c r="AF26" s="147"/>
      <c r="AG26" s="147" t="s">
        <v>142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ht="13" x14ac:dyDescent="0.25">
      <c r="A27" s="163" t="s">
        <v>96</v>
      </c>
      <c r="B27" s="164" t="s">
        <v>57</v>
      </c>
      <c r="C27" s="182" t="s">
        <v>58</v>
      </c>
      <c r="D27" s="165"/>
      <c r="E27" s="166"/>
      <c r="F27" s="167"/>
      <c r="G27" s="168">
        <f>SUMIF(AG28:AG31,"&lt;&gt;NOR",G28:G31)</f>
        <v>0</v>
      </c>
      <c r="H27" s="162"/>
      <c r="I27" s="162">
        <f>SUM(I28:I31)</f>
        <v>14868.71</v>
      </c>
      <c r="J27" s="162"/>
      <c r="K27" s="162">
        <f>SUM(K28:K31)</f>
        <v>2564.3100000000004</v>
      </c>
      <c r="L27" s="162"/>
      <c r="M27" s="162">
        <f>SUM(M28:M31)</f>
        <v>0</v>
      </c>
      <c r="N27" s="161"/>
      <c r="O27" s="161">
        <f>SUM(O28:O31)</f>
        <v>7.0900000000000007</v>
      </c>
      <c r="P27" s="161"/>
      <c r="Q27" s="161">
        <f>SUM(Q28:Q31)</f>
        <v>0</v>
      </c>
      <c r="R27" s="162"/>
      <c r="S27" s="162"/>
      <c r="T27" s="162"/>
      <c r="U27" s="162"/>
      <c r="V27" s="162">
        <f>SUM(V28:V31)</f>
        <v>3.4699999999999998</v>
      </c>
      <c r="W27" s="162"/>
      <c r="X27" s="162"/>
      <c r="Y27" s="162"/>
      <c r="AG27" t="s">
        <v>97</v>
      </c>
    </row>
    <row r="28" spans="1:60" outlineLevel="1" x14ac:dyDescent="0.25">
      <c r="A28" s="170">
        <v>13</v>
      </c>
      <c r="B28" s="171" t="s">
        <v>143</v>
      </c>
      <c r="C28" s="183" t="s">
        <v>144</v>
      </c>
      <c r="D28" s="172" t="s">
        <v>100</v>
      </c>
      <c r="E28" s="173">
        <v>2.7488999999999999</v>
      </c>
      <c r="F28" s="174"/>
      <c r="G28" s="175">
        <f>ROUND(E28*F28,2)</f>
        <v>0</v>
      </c>
      <c r="H28" s="158">
        <v>3788.96</v>
      </c>
      <c r="I28" s="157">
        <f>ROUND(E28*H28,2)</f>
        <v>10415.469999999999</v>
      </c>
      <c r="J28" s="158">
        <v>401.04</v>
      </c>
      <c r="K28" s="157">
        <f>ROUND(E28*J28,2)</f>
        <v>1102.42</v>
      </c>
      <c r="L28" s="157">
        <v>21</v>
      </c>
      <c r="M28" s="157">
        <f>G28*(1+L28/100)</f>
        <v>0</v>
      </c>
      <c r="N28" s="156">
        <v>2.5249999999999999</v>
      </c>
      <c r="O28" s="156">
        <f>ROUND(E28*N28,2)</f>
        <v>6.94</v>
      </c>
      <c r="P28" s="156">
        <v>0</v>
      </c>
      <c r="Q28" s="156">
        <f>ROUND(E28*P28,2)</f>
        <v>0</v>
      </c>
      <c r="R28" s="157"/>
      <c r="S28" s="157" t="s">
        <v>101</v>
      </c>
      <c r="T28" s="157" t="s">
        <v>102</v>
      </c>
      <c r="U28" s="157">
        <v>0.48</v>
      </c>
      <c r="V28" s="157">
        <f>ROUND(E28*U28,2)</f>
        <v>1.32</v>
      </c>
      <c r="W28" s="157"/>
      <c r="X28" s="157" t="s">
        <v>103</v>
      </c>
      <c r="Y28" s="157" t="s">
        <v>104</v>
      </c>
      <c r="Z28" s="147"/>
      <c r="AA28" s="147"/>
      <c r="AB28" s="147"/>
      <c r="AC28" s="147"/>
      <c r="AD28" s="147"/>
      <c r="AE28" s="147"/>
      <c r="AF28" s="147"/>
      <c r="AG28" s="147" t="s">
        <v>110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2" x14ac:dyDescent="0.25">
      <c r="A29" s="154"/>
      <c r="B29" s="155"/>
      <c r="C29" s="184" t="s">
        <v>145</v>
      </c>
      <c r="D29" s="159"/>
      <c r="E29" s="160">
        <v>2.7488999999999999</v>
      </c>
      <c r="F29" s="157"/>
      <c r="G29" s="157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7"/>
      <c r="AA29" s="147"/>
      <c r="AB29" s="147"/>
      <c r="AC29" s="147"/>
      <c r="AD29" s="147"/>
      <c r="AE29" s="147"/>
      <c r="AF29" s="147"/>
      <c r="AG29" s="147" t="s">
        <v>107</v>
      </c>
      <c r="AH29" s="147">
        <v>0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5">
      <c r="A30" s="170">
        <v>14</v>
      </c>
      <c r="B30" s="171" t="s">
        <v>146</v>
      </c>
      <c r="C30" s="183" t="s">
        <v>147</v>
      </c>
      <c r="D30" s="172" t="s">
        <v>148</v>
      </c>
      <c r="E30" s="173">
        <v>0.14124</v>
      </c>
      <c r="F30" s="174"/>
      <c r="G30" s="175">
        <f>ROUND(E30*F30,2)</f>
        <v>0</v>
      </c>
      <c r="H30" s="158">
        <v>31529.62</v>
      </c>
      <c r="I30" s="157">
        <f>ROUND(E30*H30,2)</f>
        <v>4453.24</v>
      </c>
      <c r="J30" s="158">
        <v>10350.379999999999</v>
      </c>
      <c r="K30" s="157">
        <f>ROUND(E30*J30,2)</f>
        <v>1461.89</v>
      </c>
      <c r="L30" s="157">
        <v>21</v>
      </c>
      <c r="M30" s="157">
        <f>G30*(1+L30/100)</f>
        <v>0</v>
      </c>
      <c r="N30" s="156">
        <v>1.0570200000000001</v>
      </c>
      <c r="O30" s="156">
        <f>ROUND(E30*N30,2)</f>
        <v>0.15</v>
      </c>
      <c r="P30" s="156">
        <v>0</v>
      </c>
      <c r="Q30" s="156">
        <f>ROUND(E30*P30,2)</f>
        <v>0</v>
      </c>
      <c r="R30" s="157"/>
      <c r="S30" s="157" t="s">
        <v>101</v>
      </c>
      <c r="T30" s="157" t="s">
        <v>102</v>
      </c>
      <c r="U30" s="157">
        <v>15.231</v>
      </c>
      <c r="V30" s="157">
        <f>ROUND(E30*U30,2)</f>
        <v>2.15</v>
      </c>
      <c r="W30" s="157"/>
      <c r="X30" s="157" t="s">
        <v>103</v>
      </c>
      <c r="Y30" s="157" t="s">
        <v>104</v>
      </c>
      <c r="Z30" s="147"/>
      <c r="AA30" s="147"/>
      <c r="AB30" s="147"/>
      <c r="AC30" s="147"/>
      <c r="AD30" s="147"/>
      <c r="AE30" s="147"/>
      <c r="AF30" s="147"/>
      <c r="AG30" s="147" t="s">
        <v>110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2" x14ac:dyDescent="0.25">
      <c r="A31" s="154"/>
      <c r="B31" s="155"/>
      <c r="C31" s="184" t="s">
        <v>149</v>
      </c>
      <c r="D31" s="159"/>
      <c r="E31" s="160">
        <v>0.14124</v>
      </c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107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ht="13" x14ac:dyDescent="0.25">
      <c r="A32" s="163" t="s">
        <v>96</v>
      </c>
      <c r="B32" s="164" t="s">
        <v>59</v>
      </c>
      <c r="C32" s="182" t="s">
        <v>60</v>
      </c>
      <c r="D32" s="165"/>
      <c r="E32" s="166"/>
      <c r="F32" s="167"/>
      <c r="G32" s="168">
        <f>SUMIF(AG33:AG39,"&lt;&gt;NOR",G33:G39)</f>
        <v>0</v>
      </c>
      <c r="H32" s="162"/>
      <c r="I32" s="162">
        <f>SUM(I33:I39)</f>
        <v>9069.2199999999993</v>
      </c>
      <c r="J32" s="162"/>
      <c r="K32" s="162">
        <f>SUM(K33:K39)</f>
        <v>4665.25</v>
      </c>
      <c r="L32" s="162"/>
      <c r="M32" s="162">
        <f>SUM(M33:M39)</f>
        <v>0</v>
      </c>
      <c r="N32" s="161"/>
      <c r="O32" s="161">
        <f>SUM(O33:O39)</f>
        <v>6.31</v>
      </c>
      <c r="P32" s="161"/>
      <c r="Q32" s="161">
        <f>SUM(Q33:Q39)</f>
        <v>0</v>
      </c>
      <c r="R32" s="162"/>
      <c r="S32" s="162"/>
      <c r="T32" s="162"/>
      <c r="U32" s="162"/>
      <c r="V32" s="162">
        <f>SUM(V33:V39)</f>
        <v>6.77</v>
      </c>
      <c r="W32" s="162"/>
      <c r="X32" s="162"/>
      <c r="Y32" s="162"/>
      <c r="AG32" t="s">
        <v>97</v>
      </c>
    </row>
    <row r="33" spans="1:60" outlineLevel="1" x14ac:dyDescent="0.25">
      <c r="A33" s="176">
        <v>15</v>
      </c>
      <c r="B33" s="177" t="s">
        <v>150</v>
      </c>
      <c r="C33" s="185" t="s">
        <v>151</v>
      </c>
      <c r="D33" s="178" t="s">
        <v>126</v>
      </c>
      <c r="E33" s="179">
        <v>5.1665000000000001</v>
      </c>
      <c r="F33" s="180"/>
      <c r="G33" s="181">
        <f>ROUND(E33*F33,2)</f>
        <v>0</v>
      </c>
      <c r="H33" s="158">
        <v>215.97</v>
      </c>
      <c r="I33" s="157">
        <f>ROUND(E33*H33,2)</f>
        <v>1115.81</v>
      </c>
      <c r="J33" s="158">
        <v>41.53</v>
      </c>
      <c r="K33" s="157">
        <f>ROUND(E33*J33,2)</f>
        <v>214.56</v>
      </c>
      <c r="L33" s="157">
        <v>21</v>
      </c>
      <c r="M33" s="157">
        <f>G33*(1+L33/100)</f>
        <v>0</v>
      </c>
      <c r="N33" s="156">
        <v>0.46</v>
      </c>
      <c r="O33" s="156">
        <f>ROUND(E33*N33,2)</f>
        <v>2.38</v>
      </c>
      <c r="P33" s="156">
        <v>0</v>
      </c>
      <c r="Q33" s="156">
        <f>ROUND(E33*P33,2)</f>
        <v>0</v>
      </c>
      <c r="R33" s="157"/>
      <c r="S33" s="157" t="s">
        <v>101</v>
      </c>
      <c r="T33" s="157" t="s">
        <v>102</v>
      </c>
      <c r="U33" s="157">
        <v>2.9000000000000001E-2</v>
      </c>
      <c r="V33" s="157">
        <f>ROUND(E33*U33,2)</f>
        <v>0.15</v>
      </c>
      <c r="W33" s="157"/>
      <c r="X33" s="157" t="s">
        <v>103</v>
      </c>
      <c r="Y33" s="157" t="s">
        <v>104</v>
      </c>
      <c r="Z33" s="147"/>
      <c r="AA33" s="147"/>
      <c r="AB33" s="147"/>
      <c r="AC33" s="147"/>
      <c r="AD33" s="147"/>
      <c r="AE33" s="147"/>
      <c r="AF33" s="147"/>
      <c r="AG33" s="147" t="s">
        <v>110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1" x14ac:dyDescent="0.25">
      <c r="A34" s="170">
        <v>16</v>
      </c>
      <c r="B34" s="171" t="s">
        <v>152</v>
      </c>
      <c r="C34" s="183" t="s">
        <v>153</v>
      </c>
      <c r="D34" s="172" t="s">
        <v>126</v>
      </c>
      <c r="E34" s="173">
        <v>5.1665000000000001</v>
      </c>
      <c r="F34" s="174"/>
      <c r="G34" s="175">
        <f>ROUND(E34*F34,2)</f>
        <v>0</v>
      </c>
      <c r="H34" s="158">
        <v>61.86</v>
      </c>
      <c r="I34" s="157">
        <f>ROUND(E34*H34,2)</f>
        <v>319.60000000000002</v>
      </c>
      <c r="J34" s="158">
        <v>509.14</v>
      </c>
      <c r="K34" s="157">
        <f>ROUND(E34*J34,2)</f>
        <v>2630.47</v>
      </c>
      <c r="L34" s="157">
        <v>21</v>
      </c>
      <c r="M34" s="157">
        <f>G34*(1+L34/100)</f>
        <v>0</v>
      </c>
      <c r="N34" s="156">
        <v>0.16700000000000001</v>
      </c>
      <c r="O34" s="156">
        <f>ROUND(E34*N34,2)</f>
        <v>0.86</v>
      </c>
      <c r="P34" s="156">
        <v>0</v>
      </c>
      <c r="Q34" s="156">
        <f>ROUND(E34*P34,2)</f>
        <v>0</v>
      </c>
      <c r="R34" s="157"/>
      <c r="S34" s="157" t="s">
        <v>101</v>
      </c>
      <c r="T34" s="157" t="s">
        <v>102</v>
      </c>
      <c r="U34" s="157">
        <v>0.755</v>
      </c>
      <c r="V34" s="157">
        <f>ROUND(E34*U34,2)</f>
        <v>3.9</v>
      </c>
      <c r="W34" s="157"/>
      <c r="X34" s="157" t="s">
        <v>103</v>
      </c>
      <c r="Y34" s="157" t="s">
        <v>104</v>
      </c>
      <c r="Z34" s="147"/>
      <c r="AA34" s="147"/>
      <c r="AB34" s="147"/>
      <c r="AC34" s="147"/>
      <c r="AD34" s="147"/>
      <c r="AE34" s="147"/>
      <c r="AF34" s="147"/>
      <c r="AG34" s="147" t="s">
        <v>110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2" x14ac:dyDescent="0.25">
      <c r="A35" s="154"/>
      <c r="B35" s="155"/>
      <c r="C35" s="184" t="s">
        <v>154</v>
      </c>
      <c r="D35" s="159"/>
      <c r="E35" s="160">
        <v>5.1665000000000001</v>
      </c>
      <c r="F35" s="157"/>
      <c r="G35" s="157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107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5">
      <c r="A36" s="170">
        <v>17</v>
      </c>
      <c r="B36" s="171" t="s">
        <v>155</v>
      </c>
      <c r="C36" s="183" t="s">
        <v>156</v>
      </c>
      <c r="D36" s="172" t="s">
        <v>157</v>
      </c>
      <c r="E36" s="173">
        <v>10.01</v>
      </c>
      <c r="F36" s="174"/>
      <c r="G36" s="175">
        <f>ROUND(E36*F36,2)</f>
        <v>0</v>
      </c>
      <c r="H36" s="158">
        <v>220.66</v>
      </c>
      <c r="I36" s="157">
        <f>ROUND(E36*H36,2)</f>
        <v>2208.81</v>
      </c>
      <c r="J36" s="158">
        <v>181.84</v>
      </c>
      <c r="K36" s="157">
        <f>ROUND(E36*J36,2)</f>
        <v>1820.22</v>
      </c>
      <c r="L36" s="157">
        <v>21</v>
      </c>
      <c r="M36" s="157">
        <f>G36*(1+L36/100)</f>
        <v>0</v>
      </c>
      <c r="N36" s="156">
        <v>0.14874000000000001</v>
      </c>
      <c r="O36" s="156">
        <f>ROUND(E36*N36,2)</f>
        <v>1.49</v>
      </c>
      <c r="P36" s="156">
        <v>0</v>
      </c>
      <c r="Q36" s="156">
        <f>ROUND(E36*P36,2)</f>
        <v>0</v>
      </c>
      <c r="R36" s="157"/>
      <c r="S36" s="157" t="s">
        <v>101</v>
      </c>
      <c r="T36" s="157" t="s">
        <v>102</v>
      </c>
      <c r="U36" s="157">
        <v>0.27200000000000002</v>
      </c>
      <c r="V36" s="157">
        <f>ROUND(E36*U36,2)</f>
        <v>2.72</v>
      </c>
      <c r="W36" s="157"/>
      <c r="X36" s="157" t="s">
        <v>103</v>
      </c>
      <c r="Y36" s="157" t="s">
        <v>104</v>
      </c>
      <c r="Z36" s="147"/>
      <c r="AA36" s="147"/>
      <c r="AB36" s="147"/>
      <c r="AC36" s="147"/>
      <c r="AD36" s="147"/>
      <c r="AE36" s="147"/>
      <c r="AF36" s="147"/>
      <c r="AG36" s="147" t="s">
        <v>110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2" x14ac:dyDescent="0.25">
      <c r="A37" s="154"/>
      <c r="B37" s="155"/>
      <c r="C37" s="184" t="s">
        <v>158</v>
      </c>
      <c r="D37" s="159"/>
      <c r="E37" s="160">
        <v>10.01</v>
      </c>
      <c r="F37" s="157"/>
      <c r="G37" s="157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57"/>
      <c r="Z37" s="147"/>
      <c r="AA37" s="147"/>
      <c r="AB37" s="147"/>
      <c r="AC37" s="147"/>
      <c r="AD37" s="147"/>
      <c r="AE37" s="147"/>
      <c r="AF37" s="147"/>
      <c r="AG37" s="147" t="s">
        <v>107</v>
      </c>
      <c r="AH37" s="147">
        <v>0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1" x14ac:dyDescent="0.25">
      <c r="A38" s="176">
        <v>18</v>
      </c>
      <c r="B38" s="177" t="s">
        <v>159</v>
      </c>
      <c r="C38" s="185" t="s">
        <v>160</v>
      </c>
      <c r="D38" s="178" t="s">
        <v>161</v>
      </c>
      <c r="E38" s="179">
        <v>11</v>
      </c>
      <c r="F38" s="180"/>
      <c r="G38" s="181">
        <f>ROUND(E38*F38,2)</f>
        <v>0</v>
      </c>
      <c r="H38" s="158">
        <v>199.5</v>
      </c>
      <c r="I38" s="157">
        <f>ROUND(E38*H38,2)</f>
        <v>2194.5</v>
      </c>
      <c r="J38" s="158">
        <v>0</v>
      </c>
      <c r="K38" s="157">
        <f>ROUND(E38*J38,2)</f>
        <v>0</v>
      </c>
      <c r="L38" s="157">
        <v>21</v>
      </c>
      <c r="M38" s="157">
        <f>G38*(1+L38/100)</f>
        <v>0</v>
      </c>
      <c r="N38" s="156">
        <v>0.06</v>
      </c>
      <c r="O38" s="156">
        <f>ROUND(E38*N38,2)</f>
        <v>0.66</v>
      </c>
      <c r="P38" s="156">
        <v>0</v>
      </c>
      <c r="Q38" s="156">
        <f>ROUND(E38*P38,2)</f>
        <v>0</v>
      </c>
      <c r="R38" s="157" t="s">
        <v>162</v>
      </c>
      <c r="S38" s="157" t="s">
        <v>101</v>
      </c>
      <c r="T38" s="157" t="s">
        <v>102</v>
      </c>
      <c r="U38" s="157">
        <v>0</v>
      </c>
      <c r="V38" s="157">
        <f>ROUND(E38*U38,2)</f>
        <v>0</v>
      </c>
      <c r="W38" s="157"/>
      <c r="X38" s="157" t="s">
        <v>163</v>
      </c>
      <c r="Y38" s="157" t="s">
        <v>104</v>
      </c>
      <c r="Z38" s="147"/>
      <c r="AA38" s="147"/>
      <c r="AB38" s="147"/>
      <c r="AC38" s="147"/>
      <c r="AD38" s="147"/>
      <c r="AE38" s="147"/>
      <c r="AF38" s="147"/>
      <c r="AG38" s="147" t="s">
        <v>164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1" x14ac:dyDescent="0.25">
      <c r="A39" s="176">
        <v>19</v>
      </c>
      <c r="B39" s="177" t="s">
        <v>165</v>
      </c>
      <c r="C39" s="185" t="s">
        <v>166</v>
      </c>
      <c r="D39" s="178" t="s">
        <v>126</v>
      </c>
      <c r="E39" s="179">
        <v>7</v>
      </c>
      <c r="F39" s="180"/>
      <c r="G39" s="181">
        <f>ROUND(E39*F39,2)</f>
        <v>0</v>
      </c>
      <c r="H39" s="158">
        <v>461.5</v>
      </c>
      <c r="I39" s="157">
        <f>ROUND(E39*H39,2)</f>
        <v>3230.5</v>
      </c>
      <c r="J39" s="158">
        <v>0</v>
      </c>
      <c r="K39" s="157">
        <f>ROUND(E39*J39,2)</f>
        <v>0</v>
      </c>
      <c r="L39" s="157">
        <v>21</v>
      </c>
      <c r="M39" s="157">
        <f>G39*(1+L39/100)</f>
        <v>0</v>
      </c>
      <c r="N39" s="156">
        <v>0.13100000000000001</v>
      </c>
      <c r="O39" s="156">
        <f>ROUND(E39*N39,2)</f>
        <v>0.92</v>
      </c>
      <c r="P39" s="156">
        <v>0</v>
      </c>
      <c r="Q39" s="156">
        <f>ROUND(E39*P39,2)</f>
        <v>0</v>
      </c>
      <c r="R39" s="157" t="s">
        <v>162</v>
      </c>
      <c r="S39" s="157" t="s">
        <v>101</v>
      </c>
      <c r="T39" s="157" t="s">
        <v>102</v>
      </c>
      <c r="U39" s="157">
        <v>0</v>
      </c>
      <c r="V39" s="157">
        <f>ROUND(E39*U39,2)</f>
        <v>0</v>
      </c>
      <c r="W39" s="157"/>
      <c r="X39" s="157" t="s">
        <v>163</v>
      </c>
      <c r="Y39" s="157" t="s">
        <v>104</v>
      </c>
      <c r="Z39" s="147"/>
      <c r="AA39" s="147"/>
      <c r="AB39" s="147"/>
      <c r="AC39" s="147"/>
      <c r="AD39" s="147"/>
      <c r="AE39" s="147"/>
      <c r="AF39" s="147"/>
      <c r="AG39" s="147" t="s">
        <v>164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ht="13" x14ac:dyDescent="0.25">
      <c r="A40" s="163" t="s">
        <v>96</v>
      </c>
      <c r="B40" s="164" t="s">
        <v>61</v>
      </c>
      <c r="C40" s="182" t="s">
        <v>62</v>
      </c>
      <c r="D40" s="165"/>
      <c r="E40" s="166"/>
      <c r="F40" s="167"/>
      <c r="G40" s="168">
        <f>SUMIF(AG41:AG58,"&lt;&gt;NOR",G41:G58)</f>
        <v>0</v>
      </c>
      <c r="H40" s="162"/>
      <c r="I40" s="162">
        <f>SUM(I41:I58)</f>
        <v>0</v>
      </c>
      <c r="J40" s="162"/>
      <c r="K40" s="162">
        <f>SUM(K41:K58)</f>
        <v>867834.96</v>
      </c>
      <c r="L40" s="162"/>
      <c r="M40" s="162">
        <f>SUM(M41:M58)</f>
        <v>0</v>
      </c>
      <c r="N40" s="161"/>
      <c r="O40" s="161">
        <f>SUM(O41:O58)</f>
        <v>1.6</v>
      </c>
      <c r="P40" s="161"/>
      <c r="Q40" s="161">
        <f>SUM(Q41:Q58)</f>
        <v>9.4499999999999993</v>
      </c>
      <c r="R40" s="162"/>
      <c r="S40" s="162"/>
      <c r="T40" s="162"/>
      <c r="U40" s="162"/>
      <c r="V40" s="162">
        <f>SUM(V41:V58)</f>
        <v>13.37</v>
      </c>
      <c r="W40" s="162"/>
      <c r="X40" s="162"/>
      <c r="Y40" s="162"/>
      <c r="AG40" t="s">
        <v>97</v>
      </c>
    </row>
    <row r="41" spans="1:60" outlineLevel="1" x14ac:dyDescent="0.25">
      <c r="A41" s="170">
        <v>20</v>
      </c>
      <c r="B41" s="171" t="s">
        <v>167</v>
      </c>
      <c r="C41" s="183" t="s">
        <v>168</v>
      </c>
      <c r="D41" s="172" t="s">
        <v>126</v>
      </c>
      <c r="E41" s="173">
        <v>11.593999999999999</v>
      </c>
      <c r="F41" s="174"/>
      <c r="G41" s="175">
        <f>ROUND(E41*F41,2)</f>
        <v>0</v>
      </c>
      <c r="H41" s="158">
        <v>0</v>
      </c>
      <c r="I41" s="157">
        <f>ROUND(E41*H41,2)</f>
        <v>0</v>
      </c>
      <c r="J41" s="158">
        <v>88.6</v>
      </c>
      <c r="K41" s="157">
        <f>ROUND(E41*J41,2)</f>
        <v>1027.23</v>
      </c>
      <c r="L41" s="157">
        <v>21</v>
      </c>
      <c r="M41" s="157">
        <f>G41*(1+L41/100)</f>
        <v>0</v>
      </c>
      <c r="N41" s="156">
        <v>0.13800000000000001</v>
      </c>
      <c r="O41" s="156">
        <f>ROUND(E41*N41,2)</f>
        <v>1.6</v>
      </c>
      <c r="P41" s="156">
        <v>0</v>
      </c>
      <c r="Q41" s="156">
        <f>ROUND(E41*P41,2)</f>
        <v>0</v>
      </c>
      <c r="R41" s="157"/>
      <c r="S41" s="157" t="s">
        <v>101</v>
      </c>
      <c r="T41" s="157" t="s">
        <v>102</v>
      </c>
      <c r="U41" s="157">
        <v>0.16</v>
      </c>
      <c r="V41" s="157">
        <f>ROUND(E41*U41,2)</f>
        <v>1.86</v>
      </c>
      <c r="W41" s="157"/>
      <c r="X41" s="157" t="s">
        <v>103</v>
      </c>
      <c r="Y41" s="157" t="s">
        <v>104</v>
      </c>
      <c r="Z41" s="147"/>
      <c r="AA41" s="147"/>
      <c r="AB41" s="147"/>
      <c r="AC41" s="147"/>
      <c r="AD41" s="147"/>
      <c r="AE41" s="147"/>
      <c r="AF41" s="147"/>
      <c r="AG41" s="147" t="s">
        <v>110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2" x14ac:dyDescent="0.25">
      <c r="A42" s="154"/>
      <c r="B42" s="155"/>
      <c r="C42" s="184" t="s">
        <v>129</v>
      </c>
      <c r="D42" s="159"/>
      <c r="E42" s="160">
        <v>11.593999999999999</v>
      </c>
      <c r="F42" s="157"/>
      <c r="G42" s="1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7"/>
      <c r="AA42" s="147"/>
      <c r="AB42" s="147"/>
      <c r="AC42" s="147"/>
      <c r="AD42" s="147"/>
      <c r="AE42" s="147"/>
      <c r="AF42" s="147"/>
      <c r="AG42" s="147" t="s">
        <v>107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1" x14ac:dyDescent="0.25">
      <c r="A43" s="176">
        <v>21</v>
      </c>
      <c r="B43" s="177" t="s">
        <v>169</v>
      </c>
      <c r="C43" s="185" t="s">
        <v>170</v>
      </c>
      <c r="D43" s="178" t="s">
        <v>126</v>
      </c>
      <c r="E43" s="179">
        <v>11.593999999999999</v>
      </c>
      <c r="F43" s="180"/>
      <c r="G43" s="181">
        <f>ROUND(E43*F43,2)</f>
        <v>0</v>
      </c>
      <c r="H43" s="158">
        <v>0</v>
      </c>
      <c r="I43" s="157">
        <f>ROUND(E43*H43,2)</f>
        <v>0</v>
      </c>
      <c r="J43" s="158">
        <v>611</v>
      </c>
      <c r="K43" s="157">
        <f>ROUND(E43*J43,2)</f>
        <v>7083.93</v>
      </c>
      <c r="L43" s="157">
        <v>21</v>
      </c>
      <c r="M43" s="157">
        <f>G43*(1+L43/100)</f>
        <v>0</v>
      </c>
      <c r="N43" s="156">
        <v>0</v>
      </c>
      <c r="O43" s="156">
        <f>ROUND(E43*N43,2)</f>
        <v>0</v>
      </c>
      <c r="P43" s="156">
        <v>0.52800000000000002</v>
      </c>
      <c r="Q43" s="156">
        <f>ROUND(E43*P43,2)</f>
        <v>6.12</v>
      </c>
      <c r="R43" s="157"/>
      <c r="S43" s="157" t="s">
        <v>101</v>
      </c>
      <c r="T43" s="157" t="s">
        <v>102</v>
      </c>
      <c r="U43" s="157">
        <v>0.80559999999999998</v>
      </c>
      <c r="V43" s="157">
        <f>ROUND(E43*U43,2)</f>
        <v>9.34</v>
      </c>
      <c r="W43" s="157"/>
      <c r="X43" s="157" t="s">
        <v>103</v>
      </c>
      <c r="Y43" s="157" t="s">
        <v>104</v>
      </c>
      <c r="Z43" s="147"/>
      <c r="AA43" s="147"/>
      <c r="AB43" s="147"/>
      <c r="AC43" s="147"/>
      <c r="AD43" s="147"/>
      <c r="AE43" s="147"/>
      <c r="AF43" s="147"/>
      <c r="AG43" s="147" t="s">
        <v>105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1" x14ac:dyDescent="0.25">
      <c r="A44" s="170">
        <v>22</v>
      </c>
      <c r="B44" s="171" t="s">
        <v>171</v>
      </c>
      <c r="C44" s="183" t="s">
        <v>172</v>
      </c>
      <c r="D44" s="172" t="s">
        <v>157</v>
      </c>
      <c r="E44" s="173">
        <v>15.15</v>
      </c>
      <c r="F44" s="174"/>
      <c r="G44" s="175">
        <f>ROUND(E44*F44,2)</f>
        <v>0</v>
      </c>
      <c r="H44" s="158">
        <v>0</v>
      </c>
      <c r="I44" s="157">
        <f>ROUND(E44*H44,2)</f>
        <v>0</v>
      </c>
      <c r="J44" s="158">
        <v>152</v>
      </c>
      <c r="K44" s="157">
        <f>ROUND(E44*J44,2)</f>
        <v>2302.8000000000002</v>
      </c>
      <c r="L44" s="157">
        <v>21</v>
      </c>
      <c r="M44" s="157">
        <f>G44*(1+L44/100)</f>
        <v>0</v>
      </c>
      <c r="N44" s="156">
        <v>0</v>
      </c>
      <c r="O44" s="156">
        <f>ROUND(E44*N44,2)</f>
        <v>0</v>
      </c>
      <c r="P44" s="156">
        <v>0.22</v>
      </c>
      <c r="Q44" s="156">
        <f>ROUND(E44*P44,2)</f>
        <v>3.33</v>
      </c>
      <c r="R44" s="157"/>
      <c r="S44" s="157" t="s">
        <v>101</v>
      </c>
      <c r="T44" s="157" t="s">
        <v>102</v>
      </c>
      <c r="U44" s="157">
        <v>0.14299999999999999</v>
      </c>
      <c r="V44" s="157">
        <f>ROUND(E44*U44,2)</f>
        <v>2.17</v>
      </c>
      <c r="W44" s="157"/>
      <c r="X44" s="157" t="s">
        <v>103</v>
      </c>
      <c r="Y44" s="157" t="s">
        <v>104</v>
      </c>
      <c r="Z44" s="147"/>
      <c r="AA44" s="147"/>
      <c r="AB44" s="147"/>
      <c r="AC44" s="147"/>
      <c r="AD44" s="147"/>
      <c r="AE44" s="147"/>
      <c r="AF44" s="147"/>
      <c r="AG44" s="147" t="s">
        <v>105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2" x14ac:dyDescent="0.25">
      <c r="A45" s="154"/>
      <c r="B45" s="155"/>
      <c r="C45" s="184" t="s">
        <v>173</v>
      </c>
      <c r="D45" s="159"/>
      <c r="E45" s="160">
        <v>9.94</v>
      </c>
      <c r="F45" s="157"/>
      <c r="G45" s="157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57"/>
      <c r="Z45" s="147"/>
      <c r="AA45" s="147"/>
      <c r="AB45" s="147"/>
      <c r="AC45" s="147"/>
      <c r="AD45" s="147"/>
      <c r="AE45" s="147"/>
      <c r="AF45" s="147"/>
      <c r="AG45" s="147" t="s">
        <v>107</v>
      </c>
      <c r="AH45" s="147">
        <v>0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3" x14ac:dyDescent="0.25">
      <c r="A46" s="154"/>
      <c r="B46" s="155"/>
      <c r="C46" s="184" t="s">
        <v>174</v>
      </c>
      <c r="D46" s="159"/>
      <c r="E46" s="160">
        <v>5.21</v>
      </c>
      <c r="F46" s="157"/>
      <c r="G46" s="157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7"/>
      <c r="AA46" s="147"/>
      <c r="AB46" s="147"/>
      <c r="AC46" s="147"/>
      <c r="AD46" s="147"/>
      <c r="AE46" s="147"/>
      <c r="AF46" s="147"/>
      <c r="AG46" s="147" t="s">
        <v>107</v>
      </c>
      <c r="AH46" s="147">
        <v>0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 x14ac:dyDescent="0.25">
      <c r="A47" s="176">
        <v>23</v>
      </c>
      <c r="B47" s="177" t="s">
        <v>175</v>
      </c>
      <c r="C47" s="185" t="s">
        <v>176</v>
      </c>
      <c r="D47" s="178" t="s">
        <v>177</v>
      </c>
      <c r="E47" s="179">
        <v>3</v>
      </c>
      <c r="F47" s="180"/>
      <c r="G47" s="181">
        <f>ROUND(E47*F47,2)</f>
        <v>0</v>
      </c>
      <c r="H47" s="158">
        <v>0</v>
      </c>
      <c r="I47" s="157">
        <f>ROUND(E47*H47,2)</f>
        <v>0</v>
      </c>
      <c r="J47" s="158">
        <v>50000</v>
      </c>
      <c r="K47" s="157">
        <f>ROUND(E47*J47,2)</f>
        <v>150000</v>
      </c>
      <c r="L47" s="157">
        <v>21</v>
      </c>
      <c r="M47" s="157">
        <f>G47*(1+L47/100)</f>
        <v>0</v>
      </c>
      <c r="N47" s="156">
        <v>0</v>
      </c>
      <c r="O47" s="156">
        <f>ROUND(E47*N47,2)</f>
        <v>0</v>
      </c>
      <c r="P47" s="156">
        <v>0</v>
      </c>
      <c r="Q47" s="156">
        <f>ROUND(E47*P47,2)</f>
        <v>0</v>
      </c>
      <c r="R47" s="157"/>
      <c r="S47" s="157" t="s">
        <v>134</v>
      </c>
      <c r="T47" s="157" t="s">
        <v>135</v>
      </c>
      <c r="U47" s="157">
        <v>0</v>
      </c>
      <c r="V47" s="157">
        <f>ROUND(E47*U47,2)</f>
        <v>0</v>
      </c>
      <c r="W47" s="157"/>
      <c r="X47" s="157" t="s">
        <v>103</v>
      </c>
      <c r="Y47" s="157" t="s">
        <v>104</v>
      </c>
      <c r="Z47" s="147"/>
      <c r="AA47" s="147"/>
      <c r="AB47" s="147"/>
      <c r="AC47" s="147"/>
      <c r="AD47" s="147"/>
      <c r="AE47" s="147"/>
      <c r="AF47" s="147"/>
      <c r="AG47" s="147" t="s">
        <v>110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1" x14ac:dyDescent="0.25">
      <c r="A48" s="176">
        <v>24</v>
      </c>
      <c r="B48" s="177" t="s">
        <v>178</v>
      </c>
      <c r="C48" s="185" t="s">
        <v>179</v>
      </c>
      <c r="D48" s="178" t="s">
        <v>180</v>
      </c>
      <c r="E48" s="179">
        <v>1</v>
      </c>
      <c r="F48" s="180"/>
      <c r="G48" s="181">
        <f>ROUND(E48*F48,2)</f>
        <v>0</v>
      </c>
      <c r="H48" s="158">
        <v>0</v>
      </c>
      <c r="I48" s="157">
        <f>ROUND(E48*H48,2)</f>
        <v>0</v>
      </c>
      <c r="J48" s="158">
        <v>550000</v>
      </c>
      <c r="K48" s="157">
        <f>ROUND(E48*J48,2)</f>
        <v>550000</v>
      </c>
      <c r="L48" s="157">
        <v>21</v>
      </c>
      <c r="M48" s="157">
        <f>G48*(1+L48/100)</f>
        <v>0</v>
      </c>
      <c r="N48" s="156">
        <v>0</v>
      </c>
      <c r="O48" s="156">
        <f>ROUND(E48*N48,2)</f>
        <v>0</v>
      </c>
      <c r="P48" s="156">
        <v>0</v>
      </c>
      <c r="Q48" s="156">
        <f>ROUND(E48*P48,2)</f>
        <v>0</v>
      </c>
      <c r="R48" s="157"/>
      <c r="S48" s="157" t="s">
        <v>134</v>
      </c>
      <c r="T48" s="157" t="s">
        <v>135</v>
      </c>
      <c r="U48" s="157">
        <v>0</v>
      </c>
      <c r="V48" s="157">
        <f>ROUND(E48*U48,2)</f>
        <v>0</v>
      </c>
      <c r="W48" s="157"/>
      <c r="X48" s="157" t="s">
        <v>103</v>
      </c>
      <c r="Y48" s="157" t="s">
        <v>104</v>
      </c>
      <c r="Z48" s="147"/>
      <c r="AA48" s="147"/>
      <c r="AB48" s="147"/>
      <c r="AC48" s="147"/>
      <c r="AD48" s="147"/>
      <c r="AE48" s="147"/>
      <c r="AF48" s="147"/>
      <c r="AG48" s="147" t="s">
        <v>110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1" x14ac:dyDescent="0.25">
      <c r="A49" s="176">
        <v>25</v>
      </c>
      <c r="B49" s="177" t="s">
        <v>181</v>
      </c>
      <c r="C49" s="185" t="s">
        <v>182</v>
      </c>
      <c r="D49" s="178" t="s">
        <v>177</v>
      </c>
      <c r="E49" s="179">
        <v>3</v>
      </c>
      <c r="F49" s="180"/>
      <c r="G49" s="181">
        <f>ROUND(E49*F49,2)</f>
        <v>0</v>
      </c>
      <c r="H49" s="158">
        <v>0</v>
      </c>
      <c r="I49" s="157">
        <f>ROUND(E49*H49,2)</f>
        <v>0</v>
      </c>
      <c r="J49" s="158">
        <v>1500</v>
      </c>
      <c r="K49" s="157">
        <f>ROUND(E49*J49,2)</f>
        <v>4500</v>
      </c>
      <c r="L49" s="157">
        <v>21</v>
      </c>
      <c r="M49" s="157">
        <f>G49*(1+L49/100)</f>
        <v>0</v>
      </c>
      <c r="N49" s="156">
        <v>0</v>
      </c>
      <c r="O49" s="156">
        <f>ROUND(E49*N49,2)</f>
        <v>0</v>
      </c>
      <c r="P49" s="156">
        <v>0</v>
      </c>
      <c r="Q49" s="156">
        <f>ROUND(E49*P49,2)</f>
        <v>0</v>
      </c>
      <c r="R49" s="157"/>
      <c r="S49" s="157" t="s">
        <v>134</v>
      </c>
      <c r="T49" s="157" t="s">
        <v>135</v>
      </c>
      <c r="U49" s="157">
        <v>0</v>
      </c>
      <c r="V49" s="157">
        <f>ROUND(E49*U49,2)</f>
        <v>0</v>
      </c>
      <c r="W49" s="157"/>
      <c r="X49" s="157" t="s">
        <v>103</v>
      </c>
      <c r="Y49" s="157" t="s">
        <v>104</v>
      </c>
      <c r="Z49" s="147"/>
      <c r="AA49" s="147"/>
      <c r="AB49" s="147"/>
      <c r="AC49" s="147"/>
      <c r="AD49" s="147"/>
      <c r="AE49" s="147"/>
      <c r="AF49" s="147"/>
      <c r="AG49" s="147" t="s">
        <v>110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1" x14ac:dyDescent="0.25">
      <c r="A50" s="170">
        <v>26</v>
      </c>
      <c r="B50" s="171" t="s">
        <v>183</v>
      </c>
      <c r="C50" s="183" t="s">
        <v>184</v>
      </c>
      <c r="D50" s="172" t="s">
        <v>157</v>
      </c>
      <c r="E50" s="173">
        <v>16.14</v>
      </c>
      <c r="F50" s="174"/>
      <c r="G50" s="175">
        <f>ROUND(E50*F50,2)</f>
        <v>0</v>
      </c>
      <c r="H50" s="158">
        <v>0</v>
      </c>
      <c r="I50" s="157">
        <f>ROUND(E50*H50,2)</f>
        <v>0</v>
      </c>
      <c r="J50" s="158">
        <v>150</v>
      </c>
      <c r="K50" s="157">
        <f>ROUND(E50*J50,2)</f>
        <v>2421</v>
      </c>
      <c r="L50" s="157">
        <v>21</v>
      </c>
      <c r="M50" s="157">
        <f>G50*(1+L50/100)</f>
        <v>0</v>
      </c>
      <c r="N50" s="156">
        <v>0</v>
      </c>
      <c r="O50" s="156">
        <f>ROUND(E50*N50,2)</f>
        <v>0</v>
      </c>
      <c r="P50" s="156">
        <v>0</v>
      </c>
      <c r="Q50" s="156">
        <f>ROUND(E50*P50,2)</f>
        <v>0</v>
      </c>
      <c r="R50" s="157"/>
      <c r="S50" s="157" t="s">
        <v>134</v>
      </c>
      <c r="T50" s="157" t="s">
        <v>135</v>
      </c>
      <c r="U50" s="157">
        <v>0</v>
      </c>
      <c r="V50" s="157">
        <f>ROUND(E50*U50,2)</f>
        <v>0</v>
      </c>
      <c r="W50" s="157"/>
      <c r="X50" s="157" t="s">
        <v>103</v>
      </c>
      <c r="Y50" s="157" t="s">
        <v>104</v>
      </c>
      <c r="Z50" s="147"/>
      <c r="AA50" s="147"/>
      <c r="AB50" s="147"/>
      <c r="AC50" s="147"/>
      <c r="AD50" s="147"/>
      <c r="AE50" s="147"/>
      <c r="AF50" s="147"/>
      <c r="AG50" s="147" t="s">
        <v>105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2" x14ac:dyDescent="0.25">
      <c r="A51" s="154"/>
      <c r="B51" s="155"/>
      <c r="C51" s="184" t="s">
        <v>185</v>
      </c>
      <c r="D51" s="159"/>
      <c r="E51" s="160">
        <v>16.14</v>
      </c>
      <c r="F51" s="157"/>
      <c r="G51" s="157"/>
      <c r="H51" s="157"/>
      <c r="I51" s="157"/>
      <c r="J51" s="157"/>
      <c r="K51" s="157"/>
      <c r="L51" s="157"/>
      <c r="M51" s="157"/>
      <c r="N51" s="156"/>
      <c r="O51" s="156"/>
      <c r="P51" s="156"/>
      <c r="Q51" s="156"/>
      <c r="R51" s="157"/>
      <c r="S51" s="157"/>
      <c r="T51" s="157"/>
      <c r="U51" s="157"/>
      <c r="V51" s="157"/>
      <c r="W51" s="157"/>
      <c r="X51" s="157"/>
      <c r="Y51" s="157"/>
      <c r="Z51" s="147"/>
      <c r="AA51" s="147"/>
      <c r="AB51" s="147"/>
      <c r="AC51" s="147"/>
      <c r="AD51" s="147"/>
      <c r="AE51" s="147"/>
      <c r="AF51" s="147"/>
      <c r="AG51" s="147" t="s">
        <v>107</v>
      </c>
      <c r="AH51" s="147">
        <v>0</v>
      </c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1" x14ac:dyDescent="0.25">
      <c r="A52" s="176">
        <v>27</v>
      </c>
      <c r="B52" s="177" t="s">
        <v>186</v>
      </c>
      <c r="C52" s="185" t="s">
        <v>187</v>
      </c>
      <c r="D52" s="178" t="s">
        <v>177</v>
      </c>
      <c r="E52" s="179">
        <v>1</v>
      </c>
      <c r="F52" s="180"/>
      <c r="G52" s="181">
        <f t="shared" ref="G52:G58" si="0">ROUND(E52*F52,2)</f>
        <v>0</v>
      </c>
      <c r="H52" s="158">
        <v>0</v>
      </c>
      <c r="I52" s="157">
        <f t="shared" ref="I52:I58" si="1">ROUND(E52*H52,2)</f>
        <v>0</v>
      </c>
      <c r="J52" s="158">
        <v>1500</v>
      </c>
      <c r="K52" s="157">
        <f t="shared" ref="K52:K58" si="2">ROUND(E52*J52,2)</f>
        <v>1500</v>
      </c>
      <c r="L52" s="157">
        <v>21</v>
      </c>
      <c r="M52" s="157">
        <f t="shared" ref="M52:M58" si="3">G52*(1+L52/100)</f>
        <v>0</v>
      </c>
      <c r="N52" s="156">
        <v>0</v>
      </c>
      <c r="O52" s="156">
        <f t="shared" ref="O52:O58" si="4">ROUND(E52*N52,2)</f>
        <v>0</v>
      </c>
      <c r="P52" s="156">
        <v>0</v>
      </c>
      <c r="Q52" s="156">
        <f t="shared" ref="Q52:Q58" si="5">ROUND(E52*P52,2)</f>
        <v>0</v>
      </c>
      <c r="R52" s="157"/>
      <c r="S52" s="157" t="s">
        <v>134</v>
      </c>
      <c r="T52" s="157" t="s">
        <v>135</v>
      </c>
      <c r="U52" s="157">
        <v>0</v>
      </c>
      <c r="V52" s="157">
        <f t="shared" ref="V52:V58" si="6">ROUND(E52*U52,2)</f>
        <v>0</v>
      </c>
      <c r="W52" s="157"/>
      <c r="X52" s="157" t="s">
        <v>103</v>
      </c>
      <c r="Y52" s="157" t="s">
        <v>104</v>
      </c>
      <c r="Z52" s="147"/>
      <c r="AA52" s="147"/>
      <c r="AB52" s="147"/>
      <c r="AC52" s="147"/>
      <c r="AD52" s="147"/>
      <c r="AE52" s="147"/>
      <c r="AF52" s="147"/>
      <c r="AG52" s="147" t="s">
        <v>105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1" x14ac:dyDescent="0.25">
      <c r="A53" s="176">
        <v>28</v>
      </c>
      <c r="B53" s="177" t="s">
        <v>188</v>
      </c>
      <c r="C53" s="185" t="s">
        <v>189</v>
      </c>
      <c r="D53" s="178" t="s">
        <v>180</v>
      </c>
      <c r="E53" s="179">
        <v>1</v>
      </c>
      <c r="F53" s="180"/>
      <c r="G53" s="181">
        <f t="shared" si="0"/>
        <v>0</v>
      </c>
      <c r="H53" s="158">
        <v>0</v>
      </c>
      <c r="I53" s="157">
        <f t="shared" si="1"/>
        <v>0</v>
      </c>
      <c r="J53" s="158">
        <v>2000</v>
      </c>
      <c r="K53" s="157">
        <f t="shared" si="2"/>
        <v>2000</v>
      </c>
      <c r="L53" s="157">
        <v>21</v>
      </c>
      <c r="M53" s="157">
        <f t="shared" si="3"/>
        <v>0</v>
      </c>
      <c r="N53" s="156">
        <v>0</v>
      </c>
      <c r="O53" s="156">
        <f t="shared" si="4"/>
        <v>0</v>
      </c>
      <c r="P53" s="156">
        <v>0</v>
      </c>
      <c r="Q53" s="156">
        <f t="shared" si="5"/>
        <v>0</v>
      </c>
      <c r="R53" s="157"/>
      <c r="S53" s="157" t="s">
        <v>134</v>
      </c>
      <c r="T53" s="157" t="s">
        <v>135</v>
      </c>
      <c r="U53" s="157">
        <v>0</v>
      </c>
      <c r="V53" s="157">
        <f t="shared" si="6"/>
        <v>0</v>
      </c>
      <c r="W53" s="157"/>
      <c r="X53" s="157" t="s">
        <v>103</v>
      </c>
      <c r="Y53" s="157" t="s">
        <v>104</v>
      </c>
      <c r="Z53" s="147"/>
      <c r="AA53" s="147"/>
      <c r="AB53" s="147"/>
      <c r="AC53" s="147"/>
      <c r="AD53" s="147"/>
      <c r="AE53" s="147"/>
      <c r="AF53" s="147"/>
      <c r="AG53" s="147" t="s">
        <v>105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1" x14ac:dyDescent="0.25">
      <c r="A54" s="176">
        <v>29</v>
      </c>
      <c r="B54" s="177" t="s">
        <v>190</v>
      </c>
      <c r="C54" s="185" t="s">
        <v>191</v>
      </c>
      <c r="D54" s="178" t="s">
        <v>180</v>
      </c>
      <c r="E54" s="179">
        <v>1</v>
      </c>
      <c r="F54" s="180"/>
      <c r="G54" s="181">
        <f t="shared" si="0"/>
        <v>0</v>
      </c>
      <c r="H54" s="158">
        <v>0</v>
      </c>
      <c r="I54" s="157">
        <f t="shared" si="1"/>
        <v>0</v>
      </c>
      <c r="J54" s="158">
        <v>5000</v>
      </c>
      <c r="K54" s="157">
        <f t="shared" si="2"/>
        <v>5000</v>
      </c>
      <c r="L54" s="157">
        <v>21</v>
      </c>
      <c r="M54" s="157">
        <f t="shared" si="3"/>
        <v>0</v>
      </c>
      <c r="N54" s="156">
        <v>0</v>
      </c>
      <c r="O54" s="156">
        <f t="shared" si="4"/>
        <v>0</v>
      </c>
      <c r="P54" s="156">
        <v>0</v>
      </c>
      <c r="Q54" s="156">
        <f t="shared" si="5"/>
        <v>0</v>
      </c>
      <c r="R54" s="157"/>
      <c r="S54" s="157" t="s">
        <v>134</v>
      </c>
      <c r="T54" s="157" t="s">
        <v>135</v>
      </c>
      <c r="U54" s="157">
        <v>0</v>
      </c>
      <c r="V54" s="157">
        <f t="shared" si="6"/>
        <v>0</v>
      </c>
      <c r="W54" s="157"/>
      <c r="X54" s="157" t="s">
        <v>103</v>
      </c>
      <c r="Y54" s="157" t="s">
        <v>104</v>
      </c>
      <c r="Z54" s="147"/>
      <c r="AA54" s="147"/>
      <c r="AB54" s="147"/>
      <c r="AC54" s="147"/>
      <c r="AD54" s="147"/>
      <c r="AE54" s="147"/>
      <c r="AF54" s="147"/>
      <c r="AG54" s="147" t="s">
        <v>105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ht="30" outlineLevel="1" x14ac:dyDescent="0.25">
      <c r="A55" s="176">
        <v>30</v>
      </c>
      <c r="B55" s="177" t="s">
        <v>192</v>
      </c>
      <c r="C55" s="185" t="s">
        <v>193</v>
      </c>
      <c r="D55" s="178" t="s">
        <v>157</v>
      </c>
      <c r="E55" s="179">
        <v>10</v>
      </c>
      <c r="F55" s="180"/>
      <c r="G55" s="181">
        <f t="shared" si="0"/>
        <v>0</v>
      </c>
      <c r="H55" s="158">
        <v>0</v>
      </c>
      <c r="I55" s="157">
        <f t="shared" si="1"/>
        <v>0</v>
      </c>
      <c r="J55" s="158">
        <v>8700</v>
      </c>
      <c r="K55" s="157">
        <f t="shared" si="2"/>
        <v>87000</v>
      </c>
      <c r="L55" s="157">
        <v>21</v>
      </c>
      <c r="M55" s="157">
        <f t="shared" si="3"/>
        <v>0</v>
      </c>
      <c r="N55" s="156">
        <v>0</v>
      </c>
      <c r="O55" s="156">
        <f t="shared" si="4"/>
        <v>0</v>
      </c>
      <c r="P55" s="156">
        <v>0</v>
      </c>
      <c r="Q55" s="156">
        <f t="shared" si="5"/>
        <v>0</v>
      </c>
      <c r="R55" s="157"/>
      <c r="S55" s="157" t="s">
        <v>134</v>
      </c>
      <c r="T55" s="157" t="s">
        <v>135</v>
      </c>
      <c r="U55" s="157">
        <v>0</v>
      </c>
      <c r="V55" s="157">
        <f t="shared" si="6"/>
        <v>0</v>
      </c>
      <c r="W55" s="157"/>
      <c r="X55" s="157" t="s">
        <v>103</v>
      </c>
      <c r="Y55" s="157" t="s">
        <v>104</v>
      </c>
      <c r="Z55" s="147"/>
      <c r="AA55" s="147"/>
      <c r="AB55" s="147"/>
      <c r="AC55" s="147"/>
      <c r="AD55" s="147"/>
      <c r="AE55" s="147"/>
      <c r="AF55" s="147"/>
      <c r="AG55" s="147" t="s">
        <v>105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x14ac:dyDescent="0.25">
      <c r="A56" s="176">
        <v>31</v>
      </c>
      <c r="B56" s="177" t="s">
        <v>194</v>
      </c>
      <c r="C56" s="185" t="s">
        <v>195</v>
      </c>
      <c r="D56" s="178" t="s">
        <v>180</v>
      </c>
      <c r="E56" s="179">
        <v>1</v>
      </c>
      <c r="F56" s="180"/>
      <c r="G56" s="181">
        <f t="shared" si="0"/>
        <v>0</v>
      </c>
      <c r="H56" s="158">
        <v>0</v>
      </c>
      <c r="I56" s="157">
        <f t="shared" si="1"/>
        <v>0</v>
      </c>
      <c r="J56" s="158">
        <v>10000</v>
      </c>
      <c r="K56" s="157">
        <f t="shared" si="2"/>
        <v>10000</v>
      </c>
      <c r="L56" s="157">
        <v>21</v>
      </c>
      <c r="M56" s="157">
        <f t="shared" si="3"/>
        <v>0</v>
      </c>
      <c r="N56" s="156">
        <v>0</v>
      </c>
      <c r="O56" s="156">
        <f t="shared" si="4"/>
        <v>0</v>
      </c>
      <c r="P56" s="156">
        <v>0</v>
      </c>
      <c r="Q56" s="156">
        <f t="shared" si="5"/>
        <v>0</v>
      </c>
      <c r="R56" s="157"/>
      <c r="S56" s="157" t="s">
        <v>134</v>
      </c>
      <c r="T56" s="157" t="s">
        <v>135</v>
      </c>
      <c r="U56" s="157">
        <v>0</v>
      </c>
      <c r="V56" s="157">
        <f t="shared" si="6"/>
        <v>0</v>
      </c>
      <c r="W56" s="157"/>
      <c r="X56" s="157" t="s">
        <v>103</v>
      </c>
      <c r="Y56" s="157" t="s">
        <v>104</v>
      </c>
      <c r="Z56" s="147"/>
      <c r="AA56" s="147"/>
      <c r="AB56" s="147"/>
      <c r="AC56" s="147"/>
      <c r="AD56" s="147"/>
      <c r="AE56" s="147"/>
      <c r="AF56" s="147"/>
      <c r="AG56" s="147" t="s">
        <v>110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ht="20" outlineLevel="1" x14ac:dyDescent="0.25">
      <c r="A57" s="176">
        <v>32</v>
      </c>
      <c r="B57" s="177" t="s">
        <v>196</v>
      </c>
      <c r="C57" s="185" t="s">
        <v>197</v>
      </c>
      <c r="D57" s="178" t="s">
        <v>180</v>
      </c>
      <c r="E57" s="179">
        <v>1</v>
      </c>
      <c r="F57" s="180"/>
      <c r="G57" s="181">
        <f t="shared" si="0"/>
        <v>0</v>
      </c>
      <c r="H57" s="158">
        <v>0</v>
      </c>
      <c r="I57" s="157">
        <f t="shared" si="1"/>
        <v>0</v>
      </c>
      <c r="J57" s="158">
        <v>30000</v>
      </c>
      <c r="K57" s="157">
        <f t="shared" si="2"/>
        <v>30000</v>
      </c>
      <c r="L57" s="157">
        <v>21</v>
      </c>
      <c r="M57" s="157">
        <f t="shared" si="3"/>
        <v>0</v>
      </c>
      <c r="N57" s="156">
        <v>0</v>
      </c>
      <c r="O57" s="156">
        <f t="shared" si="4"/>
        <v>0</v>
      </c>
      <c r="P57" s="156">
        <v>0</v>
      </c>
      <c r="Q57" s="156">
        <f t="shared" si="5"/>
        <v>0</v>
      </c>
      <c r="R57" s="157"/>
      <c r="S57" s="157" t="s">
        <v>134</v>
      </c>
      <c r="T57" s="157" t="s">
        <v>135</v>
      </c>
      <c r="U57" s="157">
        <v>0</v>
      </c>
      <c r="V57" s="157">
        <f t="shared" si="6"/>
        <v>0</v>
      </c>
      <c r="W57" s="157"/>
      <c r="X57" s="157" t="s">
        <v>103</v>
      </c>
      <c r="Y57" s="157" t="s">
        <v>104</v>
      </c>
      <c r="Z57" s="147"/>
      <c r="AA57" s="147"/>
      <c r="AB57" s="147"/>
      <c r="AC57" s="147"/>
      <c r="AD57" s="147"/>
      <c r="AE57" s="147"/>
      <c r="AF57" s="147"/>
      <c r="AG57" s="147" t="s">
        <v>110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ht="30" outlineLevel="1" x14ac:dyDescent="0.25">
      <c r="A58" s="176">
        <v>33</v>
      </c>
      <c r="B58" s="177" t="s">
        <v>198</v>
      </c>
      <c r="C58" s="185" t="s">
        <v>199</v>
      </c>
      <c r="D58" s="178" t="s">
        <v>180</v>
      </c>
      <c r="E58" s="179">
        <v>1</v>
      </c>
      <c r="F58" s="180"/>
      <c r="G58" s="181">
        <f t="shared" si="0"/>
        <v>0</v>
      </c>
      <c r="H58" s="158">
        <v>0</v>
      </c>
      <c r="I58" s="157">
        <f t="shared" si="1"/>
        <v>0</v>
      </c>
      <c r="J58" s="158">
        <v>15000</v>
      </c>
      <c r="K58" s="157">
        <f t="shared" si="2"/>
        <v>15000</v>
      </c>
      <c r="L58" s="157">
        <v>21</v>
      </c>
      <c r="M58" s="157">
        <f t="shared" si="3"/>
        <v>0</v>
      </c>
      <c r="N58" s="156">
        <v>0</v>
      </c>
      <c r="O58" s="156">
        <f t="shared" si="4"/>
        <v>0</v>
      </c>
      <c r="P58" s="156">
        <v>0</v>
      </c>
      <c r="Q58" s="156">
        <f t="shared" si="5"/>
        <v>0</v>
      </c>
      <c r="R58" s="157"/>
      <c r="S58" s="157" t="s">
        <v>134</v>
      </c>
      <c r="T58" s="157" t="s">
        <v>135</v>
      </c>
      <c r="U58" s="157">
        <v>0</v>
      </c>
      <c r="V58" s="157">
        <f t="shared" si="6"/>
        <v>0</v>
      </c>
      <c r="W58" s="157"/>
      <c r="X58" s="157" t="s">
        <v>103</v>
      </c>
      <c r="Y58" s="157" t="s">
        <v>104</v>
      </c>
      <c r="Z58" s="147"/>
      <c r="AA58" s="147"/>
      <c r="AB58" s="147"/>
      <c r="AC58" s="147"/>
      <c r="AD58" s="147"/>
      <c r="AE58" s="147"/>
      <c r="AF58" s="147"/>
      <c r="AG58" s="147" t="s">
        <v>110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ht="13" x14ac:dyDescent="0.25">
      <c r="A59" s="163" t="s">
        <v>96</v>
      </c>
      <c r="B59" s="164" t="s">
        <v>63</v>
      </c>
      <c r="C59" s="182" t="s">
        <v>64</v>
      </c>
      <c r="D59" s="165"/>
      <c r="E59" s="166"/>
      <c r="F59" s="167"/>
      <c r="G59" s="168">
        <f>SUMIF(AG60:AG60,"&lt;&gt;NOR",G60:G60)</f>
        <v>0</v>
      </c>
      <c r="H59" s="162"/>
      <c r="I59" s="162">
        <f>SUM(I60:I60)</f>
        <v>0</v>
      </c>
      <c r="J59" s="162"/>
      <c r="K59" s="162">
        <f>SUM(K60:K60)</f>
        <v>6590.94</v>
      </c>
      <c r="L59" s="162"/>
      <c r="M59" s="162">
        <f>SUM(M60:M60)</f>
        <v>0</v>
      </c>
      <c r="N59" s="161"/>
      <c r="O59" s="161">
        <f>SUM(O60:O60)</f>
        <v>0</v>
      </c>
      <c r="P59" s="161"/>
      <c r="Q59" s="161">
        <f>SUM(Q60:Q60)</f>
        <v>0</v>
      </c>
      <c r="R59" s="162"/>
      <c r="S59" s="162"/>
      <c r="T59" s="162"/>
      <c r="U59" s="162"/>
      <c r="V59" s="162">
        <f>SUM(V60:V60)</f>
        <v>11.26</v>
      </c>
      <c r="W59" s="162"/>
      <c r="X59" s="162"/>
      <c r="Y59" s="162"/>
      <c r="AG59" t="s">
        <v>97</v>
      </c>
    </row>
    <row r="60" spans="1:60" outlineLevel="1" x14ac:dyDescent="0.25">
      <c r="A60" s="176">
        <v>34</v>
      </c>
      <c r="B60" s="177" t="s">
        <v>200</v>
      </c>
      <c r="C60" s="185" t="s">
        <v>201</v>
      </c>
      <c r="D60" s="178" t="s">
        <v>148</v>
      </c>
      <c r="E60" s="179">
        <v>15.030659999999999</v>
      </c>
      <c r="F60" s="180"/>
      <c r="G60" s="181">
        <f>ROUND(E60*F60,2)</f>
        <v>0</v>
      </c>
      <c r="H60" s="158">
        <v>0</v>
      </c>
      <c r="I60" s="157">
        <f>ROUND(E60*H60,2)</f>
        <v>0</v>
      </c>
      <c r="J60" s="158">
        <v>438.5</v>
      </c>
      <c r="K60" s="157">
        <f>ROUND(E60*J60,2)</f>
        <v>6590.94</v>
      </c>
      <c r="L60" s="157">
        <v>21</v>
      </c>
      <c r="M60" s="157">
        <f>G60*(1+L60/100)</f>
        <v>0</v>
      </c>
      <c r="N60" s="156">
        <v>0</v>
      </c>
      <c r="O60" s="156">
        <f>ROUND(E60*N60,2)</f>
        <v>0</v>
      </c>
      <c r="P60" s="156">
        <v>0</v>
      </c>
      <c r="Q60" s="156">
        <f>ROUND(E60*P60,2)</f>
        <v>0</v>
      </c>
      <c r="R60" s="157"/>
      <c r="S60" s="157" t="s">
        <v>101</v>
      </c>
      <c r="T60" s="157" t="s">
        <v>102</v>
      </c>
      <c r="U60" s="157">
        <v>0.749</v>
      </c>
      <c r="V60" s="157">
        <f>ROUND(E60*U60,2)</f>
        <v>11.26</v>
      </c>
      <c r="W60" s="157"/>
      <c r="X60" s="157" t="s">
        <v>201</v>
      </c>
      <c r="Y60" s="157" t="s">
        <v>104</v>
      </c>
      <c r="Z60" s="147"/>
      <c r="AA60" s="147"/>
      <c r="AB60" s="147"/>
      <c r="AC60" s="147"/>
      <c r="AD60" s="147"/>
      <c r="AE60" s="147"/>
      <c r="AF60" s="147"/>
      <c r="AG60" s="147" t="s">
        <v>202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ht="13" x14ac:dyDescent="0.25">
      <c r="A61" s="163" t="s">
        <v>96</v>
      </c>
      <c r="B61" s="164" t="s">
        <v>65</v>
      </c>
      <c r="C61" s="182" t="s">
        <v>66</v>
      </c>
      <c r="D61" s="165"/>
      <c r="E61" s="166"/>
      <c r="F61" s="167"/>
      <c r="G61" s="168">
        <f>SUMIF(AG62:AG64,"&lt;&gt;NOR",G62:G64)</f>
        <v>0</v>
      </c>
      <c r="H61" s="162"/>
      <c r="I61" s="162">
        <f>SUM(I62:I64)</f>
        <v>0</v>
      </c>
      <c r="J61" s="162"/>
      <c r="K61" s="162">
        <f>SUM(K62:K64)</f>
        <v>10866.210000000001</v>
      </c>
      <c r="L61" s="162"/>
      <c r="M61" s="162">
        <f>SUM(M62:M64)</f>
        <v>0</v>
      </c>
      <c r="N61" s="161"/>
      <c r="O61" s="161">
        <f>SUM(O62:O64)</f>
        <v>0</v>
      </c>
      <c r="P61" s="161"/>
      <c r="Q61" s="161">
        <f>SUM(Q62:Q64)</f>
        <v>0</v>
      </c>
      <c r="R61" s="162"/>
      <c r="S61" s="162"/>
      <c r="T61" s="162"/>
      <c r="U61" s="162"/>
      <c r="V61" s="162">
        <f>SUM(V62:V64)</f>
        <v>4.63</v>
      </c>
      <c r="W61" s="162"/>
      <c r="X61" s="162"/>
      <c r="Y61" s="162"/>
      <c r="AG61" t="s">
        <v>97</v>
      </c>
    </row>
    <row r="62" spans="1:60" outlineLevel="1" x14ac:dyDescent="0.25">
      <c r="A62" s="176">
        <v>35</v>
      </c>
      <c r="B62" s="177" t="s">
        <v>203</v>
      </c>
      <c r="C62" s="185" t="s">
        <v>204</v>
      </c>
      <c r="D62" s="178" t="s">
        <v>148</v>
      </c>
      <c r="E62" s="179">
        <v>9.4546299999999999</v>
      </c>
      <c r="F62" s="180"/>
      <c r="G62" s="181">
        <f>ROUND(E62*F62,2)</f>
        <v>0</v>
      </c>
      <c r="H62" s="158">
        <v>0</v>
      </c>
      <c r="I62" s="157">
        <f>ROUND(E62*H62,2)</f>
        <v>0</v>
      </c>
      <c r="J62" s="158">
        <v>330.5</v>
      </c>
      <c r="K62" s="157">
        <f>ROUND(E62*J62,2)</f>
        <v>3124.76</v>
      </c>
      <c r="L62" s="157">
        <v>21</v>
      </c>
      <c r="M62" s="157">
        <f>G62*(1+L62/100)</f>
        <v>0</v>
      </c>
      <c r="N62" s="156">
        <v>0</v>
      </c>
      <c r="O62" s="156">
        <f>ROUND(E62*N62,2)</f>
        <v>0</v>
      </c>
      <c r="P62" s="156">
        <v>0</v>
      </c>
      <c r="Q62" s="156">
        <f>ROUND(E62*P62,2)</f>
        <v>0</v>
      </c>
      <c r="R62" s="157"/>
      <c r="S62" s="157" t="s">
        <v>101</v>
      </c>
      <c r="T62" s="157" t="s">
        <v>102</v>
      </c>
      <c r="U62" s="157">
        <v>0.49</v>
      </c>
      <c r="V62" s="157">
        <f>ROUND(E62*U62,2)</f>
        <v>4.63</v>
      </c>
      <c r="W62" s="157"/>
      <c r="X62" s="157" t="s">
        <v>205</v>
      </c>
      <c r="Y62" s="157" t="s">
        <v>104</v>
      </c>
      <c r="Z62" s="147"/>
      <c r="AA62" s="147"/>
      <c r="AB62" s="147"/>
      <c r="AC62" s="147"/>
      <c r="AD62" s="147"/>
      <c r="AE62" s="147"/>
      <c r="AF62" s="147"/>
      <c r="AG62" s="147" t="s">
        <v>206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1" x14ac:dyDescent="0.25">
      <c r="A63" s="176">
        <v>36</v>
      </c>
      <c r="B63" s="177" t="s">
        <v>207</v>
      </c>
      <c r="C63" s="185" t="s">
        <v>208</v>
      </c>
      <c r="D63" s="178" t="s">
        <v>148</v>
      </c>
      <c r="E63" s="179">
        <v>132.36484999999999</v>
      </c>
      <c r="F63" s="180"/>
      <c r="G63" s="181">
        <f>ROUND(E63*F63,2)</f>
        <v>0</v>
      </c>
      <c r="H63" s="158">
        <v>0</v>
      </c>
      <c r="I63" s="157">
        <f>ROUND(E63*H63,2)</f>
        <v>0</v>
      </c>
      <c r="J63" s="158">
        <v>28.2</v>
      </c>
      <c r="K63" s="157">
        <f>ROUND(E63*J63,2)</f>
        <v>3732.69</v>
      </c>
      <c r="L63" s="157">
        <v>21</v>
      </c>
      <c r="M63" s="157">
        <f>G63*(1+L63/100)</f>
        <v>0</v>
      </c>
      <c r="N63" s="156">
        <v>0</v>
      </c>
      <c r="O63" s="156">
        <f>ROUND(E63*N63,2)</f>
        <v>0</v>
      </c>
      <c r="P63" s="156">
        <v>0</v>
      </c>
      <c r="Q63" s="156">
        <f>ROUND(E63*P63,2)</f>
        <v>0</v>
      </c>
      <c r="R63" s="157"/>
      <c r="S63" s="157" t="s">
        <v>101</v>
      </c>
      <c r="T63" s="157" t="s">
        <v>102</v>
      </c>
      <c r="U63" s="157">
        <v>0</v>
      </c>
      <c r="V63" s="157">
        <f>ROUND(E63*U63,2)</f>
        <v>0</v>
      </c>
      <c r="W63" s="157"/>
      <c r="X63" s="157" t="s">
        <v>205</v>
      </c>
      <c r="Y63" s="157" t="s">
        <v>104</v>
      </c>
      <c r="Z63" s="147"/>
      <c r="AA63" s="147"/>
      <c r="AB63" s="147"/>
      <c r="AC63" s="147"/>
      <c r="AD63" s="147"/>
      <c r="AE63" s="147"/>
      <c r="AF63" s="147"/>
      <c r="AG63" s="147" t="s">
        <v>206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1" x14ac:dyDescent="0.25">
      <c r="A64" s="170">
        <v>37</v>
      </c>
      <c r="B64" s="171" t="s">
        <v>209</v>
      </c>
      <c r="C64" s="183" t="s">
        <v>210</v>
      </c>
      <c r="D64" s="172" t="s">
        <v>148</v>
      </c>
      <c r="E64" s="173">
        <v>9.4546299999999999</v>
      </c>
      <c r="F64" s="174"/>
      <c r="G64" s="175">
        <f>ROUND(E64*F64,2)</f>
        <v>0</v>
      </c>
      <c r="H64" s="158">
        <v>0</v>
      </c>
      <c r="I64" s="157">
        <f>ROUND(E64*H64,2)</f>
        <v>0</v>
      </c>
      <c r="J64" s="158">
        <v>424</v>
      </c>
      <c r="K64" s="157">
        <f>ROUND(E64*J64,2)</f>
        <v>4008.76</v>
      </c>
      <c r="L64" s="157">
        <v>21</v>
      </c>
      <c r="M64" s="157">
        <f>G64*(1+L64/100)</f>
        <v>0</v>
      </c>
      <c r="N64" s="156">
        <v>0</v>
      </c>
      <c r="O64" s="156">
        <f>ROUND(E64*N64,2)</f>
        <v>0</v>
      </c>
      <c r="P64" s="156">
        <v>0</v>
      </c>
      <c r="Q64" s="156">
        <f>ROUND(E64*P64,2)</f>
        <v>0</v>
      </c>
      <c r="R64" s="157"/>
      <c r="S64" s="157" t="s">
        <v>101</v>
      </c>
      <c r="T64" s="157" t="s">
        <v>102</v>
      </c>
      <c r="U64" s="157">
        <v>0</v>
      </c>
      <c r="V64" s="157">
        <f>ROUND(E64*U64,2)</f>
        <v>0</v>
      </c>
      <c r="W64" s="157"/>
      <c r="X64" s="157" t="s">
        <v>205</v>
      </c>
      <c r="Y64" s="157" t="s">
        <v>104</v>
      </c>
      <c r="Z64" s="147"/>
      <c r="AA64" s="147"/>
      <c r="AB64" s="147"/>
      <c r="AC64" s="147"/>
      <c r="AD64" s="147"/>
      <c r="AE64" s="147"/>
      <c r="AF64" s="147"/>
      <c r="AG64" s="147" t="s">
        <v>206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33" x14ac:dyDescent="0.25">
      <c r="A65" s="3"/>
      <c r="B65" s="4"/>
      <c r="C65" s="186"/>
      <c r="D65" s="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AE65">
        <v>12</v>
      </c>
      <c r="AF65">
        <v>21</v>
      </c>
      <c r="AG65" t="s">
        <v>82</v>
      </c>
    </row>
    <row r="66" spans="1:33" ht="13" x14ac:dyDescent="0.25">
      <c r="A66" s="150"/>
      <c r="B66" s="151" t="s">
        <v>31</v>
      </c>
      <c r="C66" s="187"/>
      <c r="D66" s="152"/>
      <c r="E66" s="153"/>
      <c r="F66" s="153"/>
      <c r="G66" s="169">
        <f>G8+G27+G32+G40+G59+G61</f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AE66">
        <f>SUMIF(L7:L64,AE65,G7:G64)</f>
        <v>0</v>
      </c>
      <c r="AF66">
        <f>SUMIF(L7:L64,AF65,G7:G64)</f>
        <v>0</v>
      </c>
      <c r="AG66" t="s">
        <v>211</v>
      </c>
    </row>
    <row r="67" spans="1:33" x14ac:dyDescent="0.25">
      <c r="A67" s="3"/>
      <c r="B67" s="4"/>
      <c r="C67" s="186"/>
      <c r="D67" s="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3" x14ac:dyDescent="0.25">
      <c r="A68" s="3"/>
      <c r="B68" s="4"/>
      <c r="C68" s="186"/>
      <c r="D68" s="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33" x14ac:dyDescent="0.25">
      <c r="A69" s="265" t="s">
        <v>212</v>
      </c>
      <c r="B69" s="265"/>
      <c r="C69" s="266"/>
      <c r="D69" s="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33" x14ac:dyDescent="0.25">
      <c r="A70" s="246"/>
      <c r="B70" s="247"/>
      <c r="C70" s="248"/>
      <c r="D70" s="247"/>
      <c r="E70" s="247"/>
      <c r="F70" s="247"/>
      <c r="G70" s="249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AG70" t="s">
        <v>213</v>
      </c>
    </row>
    <row r="71" spans="1:33" x14ac:dyDescent="0.25">
      <c r="A71" s="250"/>
      <c r="B71" s="251"/>
      <c r="C71" s="252"/>
      <c r="D71" s="251"/>
      <c r="E71" s="251"/>
      <c r="F71" s="251"/>
      <c r="G71" s="25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33" x14ac:dyDescent="0.25">
      <c r="A72" s="250"/>
      <c r="B72" s="251"/>
      <c r="C72" s="252"/>
      <c r="D72" s="251"/>
      <c r="E72" s="251"/>
      <c r="F72" s="251"/>
      <c r="G72" s="25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33" x14ac:dyDescent="0.25">
      <c r="A73" s="250"/>
      <c r="B73" s="251"/>
      <c r="C73" s="252"/>
      <c r="D73" s="251"/>
      <c r="E73" s="251"/>
      <c r="F73" s="251"/>
      <c r="G73" s="25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33" x14ac:dyDescent="0.25">
      <c r="A74" s="254"/>
      <c r="B74" s="255"/>
      <c r="C74" s="256"/>
      <c r="D74" s="255"/>
      <c r="E74" s="255"/>
      <c r="F74" s="255"/>
      <c r="G74" s="257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33" x14ac:dyDescent="0.25">
      <c r="A75" s="3"/>
      <c r="B75" s="4"/>
      <c r="C75" s="186"/>
      <c r="D75" s="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33" x14ac:dyDescent="0.25">
      <c r="C76" s="188"/>
      <c r="D76" s="10"/>
      <c r="AG76" t="s">
        <v>214</v>
      </c>
    </row>
    <row r="77" spans="1:33" x14ac:dyDescent="0.25">
      <c r="D77" s="10"/>
    </row>
    <row r="78" spans="1:33" x14ac:dyDescent="0.25">
      <c r="D78" s="10"/>
    </row>
    <row r="79" spans="1:33" x14ac:dyDescent="0.25">
      <c r="D79" s="10"/>
    </row>
    <row r="80" spans="1:33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70:G74"/>
    <mergeCell ref="A1:G1"/>
    <mergeCell ref="C2:G2"/>
    <mergeCell ref="C3:G3"/>
    <mergeCell ref="C4:G4"/>
    <mergeCell ref="A69:C69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11327_02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11327_02 Pol'!Názvy_tisku</vt:lpstr>
      <vt:lpstr>oadresa</vt:lpstr>
      <vt:lpstr>Stavba!Objednatel</vt:lpstr>
      <vt:lpstr>Stavba!Objekt</vt:lpstr>
      <vt:lpstr>'01 11327_02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Guziur</dc:creator>
  <cp:lastModifiedBy>Kazimír Horák</cp:lastModifiedBy>
  <cp:lastPrinted>2025-11-12T19:38:42Z</cp:lastPrinted>
  <dcterms:created xsi:type="dcterms:W3CDTF">2009-04-08T07:15:50Z</dcterms:created>
  <dcterms:modified xsi:type="dcterms:W3CDTF">2025-11-12T19:42:45Z</dcterms:modified>
</cp:coreProperties>
</file>