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Cdata\users\hana.novotna\Dokumenty\PRACOVNÍ\STAVBY\RADIM SLÁMA\Dvořákova 3- úprava podest pro výtah v BD\NA E_ZAK\"/>
    </mc:Choice>
  </mc:AlternateContent>
  <bookViews>
    <workbookView xWindow="28680" yWindow="-120" windowWidth="29040" windowHeight="15840" activeTab="1"/>
  </bookViews>
  <sheets>
    <sheet name="Pokyny pro vyplnění" sheetId="11" r:id="rId1"/>
    <sheet name="Stavba" sheetId="1" r:id="rId2"/>
    <sheet name="VzorPolozky" sheetId="10" state="hidden" r:id="rId3"/>
    <sheet name="00 00 Naklady" sheetId="12" r:id="rId4"/>
    <sheet name="01 1 Pol" sheetId="13" r:id="rId5"/>
  </sheets>
  <externalReferences>
    <externalReference r:id="rId6"/>
  </externalReferences>
  <definedNames>
    <definedName name="CelkemDPHVypocet" localSheetId="1">Stavba!$H$45</definedName>
    <definedName name="CenaCelkem">Stavba!$G$29</definedName>
    <definedName name="CenaCelkemBezDPH">Stavba!$G$28</definedName>
    <definedName name="CenaCelkemVypocet" localSheetId="1">Stavba!$I$45</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'00 00 Naklady'!$1:$7</definedName>
    <definedName name="_xlnm.Print_Titles" localSheetId="4">'01 1 Pol'!$1:$7</definedName>
    <definedName name="oadresa">Stavba!$D$6</definedName>
    <definedName name="Objednatel" localSheetId="1">Stavba!$D$5</definedName>
    <definedName name="Objekt" localSheetId="1">Stavba!$B$38</definedName>
    <definedName name="_xlnm.Print_Area" localSheetId="3">'00 00 Naklady'!$A$1:$Y$14</definedName>
    <definedName name="_xlnm.Print_Area" localSheetId="4">'01 1 Pol'!$A$1:$Y$146</definedName>
    <definedName name="_xlnm.Print_Area" localSheetId="1">Stavba!$A$1:$J$146</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Stavba!$F$45</definedName>
    <definedName name="ZakladDPHZakl">Stavba!$G$25</definedName>
    <definedName name="ZakladDPHZaklVypocet" localSheetId="1">Stavba!$G$45</definedName>
    <definedName name="ZaObjednatele">Stavba!$G$34</definedName>
    <definedName name="Zaokrouhleni">Stavba!$G$27</definedName>
    <definedName name="ZaZhotovitele">Stavba!$D$34</definedName>
    <definedName name="Zhotovitel">Stavba!$D$11:$G$11</definedName>
  </definedNames>
  <calcPr calcId="162913"/>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145" i="1" l="1"/>
  <c r="I144" i="1"/>
  <c r="I143" i="1"/>
  <c r="I142" i="1"/>
  <c r="I141" i="1"/>
  <c r="I140" i="1"/>
  <c r="I139" i="1"/>
  <c r="I138" i="1"/>
  <c r="I137" i="1"/>
  <c r="I136" i="1"/>
  <c r="I135" i="1"/>
  <c r="I134" i="1"/>
  <c r="I133" i="1"/>
  <c r="I132" i="1"/>
  <c r="I131" i="1"/>
  <c r="I130" i="1"/>
  <c r="I129" i="1"/>
  <c r="I128" i="1"/>
  <c r="G44" i="1"/>
  <c r="F44" i="1"/>
  <c r="G43" i="1"/>
  <c r="F43" i="1"/>
  <c r="G41" i="1"/>
  <c r="F41" i="1"/>
  <c r="G40" i="1"/>
  <c r="F40" i="1"/>
  <c r="G39" i="1"/>
  <c r="F39" i="1"/>
  <c r="G145" i="13"/>
  <c r="BA108" i="13"/>
  <c r="BA49" i="13"/>
  <c r="BA38" i="13"/>
  <c r="BA21" i="13"/>
  <c r="BA19" i="13"/>
  <c r="BA17" i="13"/>
  <c r="G9" i="13"/>
  <c r="I9" i="13"/>
  <c r="I8" i="13" s="1"/>
  <c r="K9" i="13"/>
  <c r="K8" i="13" s="1"/>
  <c r="M9" i="13"/>
  <c r="O9" i="13"/>
  <c r="O8" i="13" s="1"/>
  <c r="Q9" i="13"/>
  <c r="Q8" i="13" s="1"/>
  <c r="V9" i="13"/>
  <c r="V8" i="13" s="1"/>
  <c r="G11" i="13"/>
  <c r="G8" i="13" s="1"/>
  <c r="I11" i="13"/>
  <c r="K11" i="13"/>
  <c r="M11" i="13"/>
  <c r="O11" i="13"/>
  <c r="Q11" i="13"/>
  <c r="V11" i="13"/>
  <c r="G14" i="13"/>
  <c r="I14" i="13"/>
  <c r="K14" i="13"/>
  <c r="M14" i="13"/>
  <c r="O14" i="13"/>
  <c r="Q14" i="13"/>
  <c r="V14" i="13"/>
  <c r="G16" i="13"/>
  <c r="M16" i="13" s="1"/>
  <c r="I16" i="13"/>
  <c r="K16" i="13"/>
  <c r="O16" i="13"/>
  <c r="Q16" i="13"/>
  <c r="V16" i="13"/>
  <c r="G18" i="13"/>
  <c r="M18" i="13" s="1"/>
  <c r="I18" i="13"/>
  <c r="K18" i="13"/>
  <c r="O18" i="13"/>
  <c r="Q18" i="13"/>
  <c r="V18" i="13"/>
  <c r="G20" i="13"/>
  <c r="I20" i="13"/>
  <c r="K20" i="13"/>
  <c r="M20" i="13"/>
  <c r="O20" i="13"/>
  <c r="Q20" i="13"/>
  <c r="V20" i="13"/>
  <c r="G23" i="13"/>
  <c r="I23" i="13"/>
  <c r="K23" i="13"/>
  <c r="M23" i="13"/>
  <c r="O23" i="13"/>
  <c r="Q23" i="13"/>
  <c r="V23" i="13"/>
  <c r="G24" i="13"/>
  <c r="M24" i="13" s="1"/>
  <c r="I24" i="13"/>
  <c r="K24" i="13"/>
  <c r="O24" i="13"/>
  <c r="Q24" i="13"/>
  <c r="V24" i="13"/>
  <c r="G25" i="13"/>
  <c r="I25" i="13"/>
  <c r="K25" i="13"/>
  <c r="M25" i="13"/>
  <c r="O25" i="13"/>
  <c r="Q25" i="13"/>
  <c r="V25" i="13"/>
  <c r="G29" i="13"/>
  <c r="G28" i="13" s="1"/>
  <c r="I29" i="13"/>
  <c r="I28" i="13" s="1"/>
  <c r="K29" i="13"/>
  <c r="K28" i="13" s="1"/>
  <c r="O29" i="13"/>
  <c r="O28" i="13" s="1"/>
  <c r="Q29" i="13"/>
  <c r="Q28" i="13" s="1"/>
  <c r="V29" i="13"/>
  <c r="V28" i="13" s="1"/>
  <c r="G31" i="13"/>
  <c r="I31" i="13"/>
  <c r="K31" i="13"/>
  <c r="M31" i="13"/>
  <c r="O31" i="13"/>
  <c r="Q31" i="13"/>
  <c r="V31" i="13"/>
  <c r="G33" i="13"/>
  <c r="M33" i="13" s="1"/>
  <c r="I33" i="13"/>
  <c r="K33" i="13"/>
  <c r="O33" i="13"/>
  <c r="Q33" i="13"/>
  <c r="V33" i="13"/>
  <c r="G35" i="13"/>
  <c r="I35" i="13"/>
  <c r="I34" i="13" s="1"/>
  <c r="K35" i="13"/>
  <c r="K34" i="13" s="1"/>
  <c r="M35" i="13"/>
  <c r="M34" i="13" s="1"/>
  <c r="O35" i="13"/>
  <c r="O34" i="13" s="1"/>
  <c r="Q35" i="13"/>
  <c r="Q34" i="13" s="1"/>
  <c r="V35" i="13"/>
  <c r="V34" i="13" s="1"/>
  <c r="G37" i="13"/>
  <c r="I37" i="13"/>
  <c r="K37" i="13"/>
  <c r="M37" i="13"/>
  <c r="O37" i="13"/>
  <c r="Q37" i="13"/>
  <c r="V37" i="13"/>
  <c r="G39" i="13"/>
  <c r="M39" i="13" s="1"/>
  <c r="I39" i="13"/>
  <c r="K39" i="13"/>
  <c r="O39" i="13"/>
  <c r="Q39" i="13"/>
  <c r="V39" i="13"/>
  <c r="G41" i="13"/>
  <c r="G40" i="13" s="1"/>
  <c r="I41" i="13"/>
  <c r="I40" i="13" s="1"/>
  <c r="K41" i="13"/>
  <c r="O41" i="13"/>
  <c r="Q41" i="13"/>
  <c r="Q40" i="13" s="1"/>
  <c r="V41" i="13"/>
  <c r="V40" i="13" s="1"/>
  <c r="G44" i="13"/>
  <c r="I44" i="13"/>
  <c r="K44" i="13"/>
  <c r="K40" i="13" s="1"/>
  <c r="M44" i="13"/>
  <c r="O44" i="13"/>
  <c r="O40" i="13" s="1"/>
  <c r="Q44" i="13"/>
  <c r="V44" i="13"/>
  <c r="O47" i="13"/>
  <c r="Q47" i="13"/>
  <c r="V47" i="13"/>
  <c r="G48" i="13"/>
  <c r="I48" i="13"/>
  <c r="K48" i="13"/>
  <c r="M48" i="13"/>
  <c r="O48" i="13"/>
  <c r="Q48" i="13"/>
  <c r="V48" i="13"/>
  <c r="G51" i="13"/>
  <c r="I51" i="13"/>
  <c r="K51" i="13"/>
  <c r="M51" i="13"/>
  <c r="O51" i="13"/>
  <c r="Q51" i="13"/>
  <c r="V51" i="13"/>
  <c r="G54" i="13"/>
  <c r="I54" i="13"/>
  <c r="K54" i="13"/>
  <c r="M54" i="13"/>
  <c r="O54" i="13"/>
  <c r="Q54" i="13"/>
  <c r="V54" i="13"/>
  <c r="G56" i="13"/>
  <c r="I56" i="13"/>
  <c r="K56" i="13"/>
  <c r="K47" i="13" s="1"/>
  <c r="M56" i="13"/>
  <c r="O56" i="13"/>
  <c r="Q56" i="13"/>
  <c r="V56" i="13"/>
  <c r="G59" i="13"/>
  <c r="G47" i="13" s="1"/>
  <c r="I59" i="13"/>
  <c r="I47" i="13" s="1"/>
  <c r="K59" i="13"/>
  <c r="M59" i="13"/>
  <c r="M47" i="13" s="1"/>
  <c r="O59" i="13"/>
  <c r="Q59" i="13"/>
  <c r="V59" i="13"/>
  <c r="G61" i="13"/>
  <c r="I61" i="13"/>
  <c r="K61" i="13"/>
  <c r="M61" i="13"/>
  <c r="O61" i="13"/>
  <c r="Q61" i="13"/>
  <c r="V61" i="13"/>
  <c r="G63" i="13"/>
  <c r="I63" i="13"/>
  <c r="K63" i="13"/>
  <c r="M63" i="13"/>
  <c r="O63" i="13"/>
  <c r="Q63" i="13"/>
  <c r="V63" i="13"/>
  <c r="G64" i="13"/>
  <c r="I64" i="13"/>
  <c r="K64" i="13"/>
  <c r="M64" i="13"/>
  <c r="O64" i="13"/>
  <c r="Q64" i="13"/>
  <c r="V64" i="13"/>
  <c r="G65" i="13"/>
  <c r="I65" i="13"/>
  <c r="K65" i="13"/>
  <c r="O65" i="13"/>
  <c r="Q65" i="13"/>
  <c r="V65" i="13"/>
  <c r="G66" i="13"/>
  <c r="M66" i="13" s="1"/>
  <c r="M65" i="13" s="1"/>
  <c r="I66" i="13"/>
  <c r="K66" i="13"/>
  <c r="O66" i="13"/>
  <c r="Q66" i="13"/>
  <c r="V66" i="13"/>
  <c r="G68" i="13"/>
  <c r="I68" i="13"/>
  <c r="I67" i="13" s="1"/>
  <c r="K68" i="13"/>
  <c r="M68" i="13"/>
  <c r="M67" i="13" s="1"/>
  <c r="O68" i="13"/>
  <c r="O67" i="13" s="1"/>
  <c r="Q68" i="13"/>
  <c r="Q67" i="13" s="1"/>
  <c r="V68" i="13"/>
  <c r="V67" i="13" s="1"/>
  <c r="G70" i="13"/>
  <c r="G67" i="13" s="1"/>
  <c r="I70" i="13"/>
  <c r="K70" i="13"/>
  <c r="K67" i="13" s="1"/>
  <c r="M70" i="13"/>
  <c r="O70" i="13"/>
  <c r="Q70" i="13"/>
  <c r="V70" i="13"/>
  <c r="G71" i="13"/>
  <c r="I71" i="13"/>
  <c r="K71" i="13"/>
  <c r="M71" i="13"/>
  <c r="O71" i="13"/>
  <c r="Q71" i="13"/>
  <c r="V71" i="13"/>
  <c r="O72" i="13"/>
  <c r="V72" i="13"/>
  <c r="G73" i="13"/>
  <c r="G72" i="13" s="1"/>
  <c r="I73" i="13"/>
  <c r="I72" i="13" s="1"/>
  <c r="K73" i="13"/>
  <c r="K72" i="13" s="1"/>
  <c r="M73" i="13"/>
  <c r="M72" i="13" s="1"/>
  <c r="O73" i="13"/>
  <c r="Q73" i="13"/>
  <c r="Q72" i="13" s="1"/>
  <c r="V73" i="13"/>
  <c r="G76" i="13"/>
  <c r="I76" i="13"/>
  <c r="I75" i="13" s="1"/>
  <c r="K76" i="13"/>
  <c r="K75" i="13" s="1"/>
  <c r="M76" i="13"/>
  <c r="M75" i="13" s="1"/>
  <c r="O76" i="13"/>
  <c r="O75" i="13" s="1"/>
  <c r="Q76" i="13"/>
  <c r="Q75" i="13" s="1"/>
  <c r="V76" i="13"/>
  <c r="V75" i="13" s="1"/>
  <c r="G77" i="13"/>
  <c r="M77" i="13" s="1"/>
  <c r="I77" i="13"/>
  <c r="K77" i="13"/>
  <c r="O77" i="13"/>
  <c r="Q77" i="13"/>
  <c r="V77" i="13"/>
  <c r="G78" i="13"/>
  <c r="I78" i="13"/>
  <c r="K78" i="13"/>
  <c r="M78" i="13"/>
  <c r="O78" i="13"/>
  <c r="Q78" i="13"/>
  <c r="V78" i="13"/>
  <c r="G80" i="13"/>
  <c r="G81" i="13"/>
  <c r="M81" i="13" s="1"/>
  <c r="I81" i="13"/>
  <c r="I80" i="13" s="1"/>
  <c r="K81" i="13"/>
  <c r="K80" i="13" s="1"/>
  <c r="O81" i="13"/>
  <c r="O80" i="13" s="1"/>
  <c r="Q81" i="13"/>
  <c r="Q80" i="13" s="1"/>
  <c r="V81" i="13"/>
  <c r="V80" i="13" s="1"/>
  <c r="G82" i="13"/>
  <c r="I82" i="13"/>
  <c r="K82" i="13"/>
  <c r="M82" i="13"/>
  <c r="O82" i="13"/>
  <c r="Q82" i="13"/>
  <c r="V82" i="13"/>
  <c r="G84" i="13"/>
  <c r="I84" i="13"/>
  <c r="K84" i="13"/>
  <c r="M84" i="13"/>
  <c r="O84" i="13"/>
  <c r="Q84" i="13"/>
  <c r="V84" i="13"/>
  <c r="G86" i="13"/>
  <c r="M86" i="13" s="1"/>
  <c r="I86" i="13"/>
  <c r="K86" i="13"/>
  <c r="O86" i="13"/>
  <c r="Q86" i="13"/>
  <c r="V86" i="13"/>
  <c r="G88" i="13"/>
  <c r="I88" i="13"/>
  <c r="K88" i="13"/>
  <c r="M88" i="13"/>
  <c r="O88" i="13"/>
  <c r="Q88" i="13"/>
  <c r="V88" i="13"/>
  <c r="G89" i="13"/>
  <c r="I89" i="13"/>
  <c r="K89" i="13"/>
  <c r="M89" i="13"/>
  <c r="O89" i="13"/>
  <c r="Q89" i="13"/>
  <c r="V89" i="13"/>
  <c r="G91" i="13"/>
  <c r="M91" i="13" s="1"/>
  <c r="I91" i="13"/>
  <c r="K91" i="13"/>
  <c r="O91" i="13"/>
  <c r="Q91" i="13"/>
  <c r="V91" i="13"/>
  <c r="G93" i="13"/>
  <c r="M93" i="13" s="1"/>
  <c r="I93" i="13"/>
  <c r="K93" i="13"/>
  <c r="O93" i="13"/>
  <c r="Q93" i="13"/>
  <c r="V93" i="13"/>
  <c r="G95" i="13"/>
  <c r="G96" i="13"/>
  <c r="I96" i="13"/>
  <c r="I95" i="13" s="1"/>
  <c r="K96" i="13"/>
  <c r="K95" i="13" s="1"/>
  <c r="M96" i="13"/>
  <c r="M95" i="13" s="1"/>
  <c r="O96" i="13"/>
  <c r="O95" i="13" s="1"/>
  <c r="Q96" i="13"/>
  <c r="Q95" i="13" s="1"/>
  <c r="V96" i="13"/>
  <c r="V95" i="13" s="1"/>
  <c r="G99" i="13"/>
  <c r="I99" i="13"/>
  <c r="K99" i="13"/>
  <c r="M99" i="13"/>
  <c r="O99" i="13"/>
  <c r="Q99" i="13"/>
  <c r="V99" i="13"/>
  <c r="G102" i="13"/>
  <c r="I102" i="13"/>
  <c r="I101" i="13" s="1"/>
  <c r="K102" i="13"/>
  <c r="M102" i="13"/>
  <c r="M101" i="13" s="1"/>
  <c r="O102" i="13"/>
  <c r="O101" i="13" s="1"/>
  <c r="Q102" i="13"/>
  <c r="Q101" i="13" s="1"/>
  <c r="V102" i="13"/>
  <c r="G104" i="13"/>
  <c r="G101" i="13" s="1"/>
  <c r="I104" i="13"/>
  <c r="K104" i="13"/>
  <c r="K101" i="13" s="1"/>
  <c r="M104" i="13"/>
  <c r="O104" i="13"/>
  <c r="Q104" i="13"/>
  <c r="V104" i="13"/>
  <c r="V101" i="13" s="1"/>
  <c r="G106" i="13"/>
  <c r="O106" i="13"/>
  <c r="Q106" i="13"/>
  <c r="V106" i="13"/>
  <c r="G107" i="13"/>
  <c r="I107" i="13"/>
  <c r="I106" i="13" s="1"/>
  <c r="K107" i="13"/>
  <c r="K106" i="13" s="1"/>
  <c r="M107" i="13"/>
  <c r="M106" i="13" s="1"/>
  <c r="O107" i="13"/>
  <c r="Q107" i="13"/>
  <c r="V107" i="13"/>
  <c r="G122" i="13"/>
  <c r="M122" i="13"/>
  <c r="Q122" i="13"/>
  <c r="G123" i="13"/>
  <c r="I123" i="13"/>
  <c r="I122" i="13" s="1"/>
  <c r="K123" i="13"/>
  <c r="K122" i="13" s="1"/>
  <c r="M123" i="13"/>
  <c r="O123" i="13"/>
  <c r="O122" i="13" s="1"/>
  <c r="Q123" i="13"/>
  <c r="V123" i="13"/>
  <c r="V122" i="13" s="1"/>
  <c r="G126" i="13"/>
  <c r="M126" i="13" s="1"/>
  <c r="I126" i="13"/>
  <c r="I125" i="13" s="1"/>
  <c r="K126" i="13"/>
  <c r="K125" i="13" s="1"/>
  <c r="O126" i="13"/>
  <c r="O125" i="13" s="1"/>
  <c r="Q126" i="13"/>
  <c r="Q125" i="13" s="1"/>
  <c r="V126" i="13"/>
  <c r="V125" i="13" s="1"/>
  <c r="G127" i="13"/>
  <c r="M127" i="13" s="1"/>
  <c r="I127" i="13"/>
  <c r="K127" i="13"/>
  <c r="O127" i="13"/>
  <c r="Q127" i="13"/>
  <c r="V127" i="13"/>
  <c r="G128" i="13"/>
  <c r="M128" i="13" s="1"/>
  <c r="I128" i="13"/>
  <c r="K128" i="13"/>
  <c r="O128" i="13"/>
  <c r="Q128" i="13"/>
  <c r="V128" i="13"/>
  <c r="G130" i="13"/>
  <c r="I130" i="13"/>
  <c r="K130" i="13"/>
  <c r="M130" i="13"/>
  <c r="O130" i="13"/>
  <c r="Q130" i="13"/>
  <c r="V130" i="13"/>
  <c r="G132" i="13"/>
  <c r="I132" i="13"/>
  <c r="K132" i="13"/>
  <c r="M132" i="13"/>
  <c r="O132" i="13"/>
  <c r="Q132" i="13"/>
  <c r="V132" i="13"/>
  <c r="G135" i="13"/>
  <c r="K135" i="13"/>
  <c r="O135" i="13"/>
  <c r="G136" i="13"/>
  <c r="M136" i="13" s="1"/>
  <c r="M135" i="13" s="1"/>
  <c r="I136" i="13"/>
  <c r="K136" i="13"/>
  <c r="O136" i="13"/>
  <c r="Q136" i="13"/>
  <c r="V136" i="13"/>
  <c r="V135" i="13" s="1"/>
  <c r="G137" i="13"/>
  <c r="I137" i="13"/>
  <c r="K137" i="13"/>
  <c r="M137" i="13"/>
  <c r="O137" i="13"/>
  <c r="Q137" i="13"/>
  <c r="Q135" i="13" s="1"/>
  <c r="V137" i="13"/>
  <c r="G139" i="13"/>
  <c r="I139" i="13"/>
  <c r="K139" i="13"/>
  <c r="M139" i="13"/>
  <c r="O139" i="13"/>
  <c r="Q139" i="13"/>
  <c r="V139" i="13"/>
  <c r="G140" i="13"/>
  <c r="I140" i="13"/>
  <c r="K140" i="13"/>
  <c r="M140" i="13"/>
  <c r="O140" i="13"/>
  <c r="Q140" i="13"/>
  <c r="V140" i="13"/>
  <c r="G142" i="13"/>
  <c r="M142" i="13" s="1"/>
  <c r="I142" i="13"/>
  <c r="I135" i="13" s="1"/>
  <c r="K142" i="13"/>
  <c r="O142" i="13"/>
  <c r="Q142" i="13"/>
  <c r="V142" i="13"/>
  <c r="G143" i="13"/>
  <c r="I143" i="13"/>
  <c r="K143" i="13"/>
  <c r="M143" i="13"/>
  <c r="O143" i="13"/>
  <c r="Q143" i="13"/>
  <c r="V143" i="13"/>
  <c r="AF145" i="13"/>
  <c r="G13" i="12"/>
  <c r="G8" i="12"/>
  <c r="G9" i="12"/>
  <c r="M9" i="12" s="1"/>
  <c r="M8" i="12" s="1"/>
  <c r="I9" i="12"/>
  <c r="I8" i="12" s="1"/>
  <c r="K9" i="12"/>
  <c r="K8" i="12" s="1"/>
  <c r="O9" i="12"/>
  <c r="O8" i="12" s="1"/>
  <c r="Q9" i="12"/>
  <c r="Q8" i="12" s="1"/>
  <c r="V9" i="12"/>
  <c r="V8" i="12" s="1"/>
  <c r="G10" i="12"/>
  <c r="G11" i="12"/>
  <c r="M11" i="12" s="1"/>
  <c r="M10" i="12" s="1"/>
  <c r="I11" i="12"/>
  <c r="I10" i="12" s="1"/>
  <c r="K11" i="12"/>
  <c r="K10" i="12" s="1"/>
  <c r="O11" i="12"/>
  <c r="O10" i="12" s="1"/>
  <c r="Q11" i="12"/>
  <c r="Q10" i="12" s="1"/>
  <c r="V11" i="12"/>
  <c r="V10" i="12" s="1"/>
  <c r="AE13" i="12"/>
  <c r="AF13" i="12"/>
  <c r="I20" i="1"/>
  <c r="I19" i="1"/>
  <c r="I18" i="1"/>
  <c r="I17" i="1"/>
  <c r="I16" i="1"/>
  <c r="I146" i="1"/>
  <c r="J145" i="1" s="1"/>
  <c r="J142" i="1"/>
  <c r="J141" i="1"/>
  <c r="J140" i="1"/>
  <c r="J139" i="1"/>
  <c r="J138" i="1"/>
  <c r="J137" i="1"/>
  <c r="J136" i="1"/>
  <c r="J135" i="1"/>
  <c r="J134" i="1"/>
  <c r="AZ118" i="1"/>
  <c r="AZ117" i="1"/>
  <c r="AZ115" i="1"/>
  <c r="AZ114" i="1"/>
  <c r="AZ112" i="1"/>
  <c r="AZ111" i="1"/>
  <c r="AZ109" i="1"/>
  <c r="AZ107" i="1"/>
  <c r="AZ106" i="1"/>
  <c r="AZ105" i="1"/>
  <c r="AZ103" i="1"/>
  <c r="AZ100" i="1"/>
  <c r="AZ98" i="1"/>
  <c r="AZ94" i="1"/>
  <c r="AZ93" i="1"/>
  <c r="AZ91" i="1"/>
  <c r="AZ90" i="1"/>
  <c r="AZ88" i="1"/>
  <c r="AZ87" i="1"/>
  <c r="AZ86" i="1"/>
  <c r="AZ84" i="1"/>
  <c r="AZ83" i="1"/>
  <c r="AZ81" i="1"/>
  <c r="AZ79" i="1"/>
  <c r="AZ78" i="1"/>
  <c r="AZ76" i="1"/>
  <c r="AZ74" i="1"/>
  <c r="AZ73" i="1"/>
  <c r="AZ71" i="1"/>
  <c r="AZ70" i="1"/>
  <c r="AZ68" i="1"/>
  <c r="AZ67" i="1"/>
  <c r="AZ65" i="1"/>
  <c r="AZ63" i="1"/>
  <c r="AZ62" i="1"/>
  <c r="AZ61" i="1"/>
  <c r="AZ60" i="1"/>
  <c r="AZ59" i="1"/>
  <c r="AZ58" i="1"/>
  <c r="AZ55" i="1"/>
  <c r="AZ53" i="1"/>
  <c r="AZ52" i="1"/>
  <c r="AZ50" i="1"/>
  <c r="AZ48" i="1"/>
  <c r="F45" i="1"/>
  <c r="G45" i="1"/>
  <c r="G25" i="1" s="1"/>
  <c r="A25" i="1" s="1"/>
  <c r="H44" i="1"/>
  <c r="I44" i="1" s="1"/>
  <c r="H43" i="1"/>
  <c r="I43" i="1" s="1"/>
  <c r="H42" i="1"/>
  <c r="H41" i="1"/>
  <c r="I41" i="1" s="1"/>
  <c r="H40" i="1"/>
  <c r="I40" i="1" s="1"/>
  <c r="H39" i="1"/>
  <c r="H45" i="1" s="1"/>
  <c r="J143" i="1" l="1"/>
  <c r="J133" i="1"/>
  <c r="J144" i="1"/>
  <c r="J129" i="1"/>
  <c r="J128" i="1"/>
  <c r="J131" i="1"/>
  <c r="J130" i="1"/>
  <c r="J132" i="1"/>
  <c r="G26" i="1"/>
  <c r="A26" i="1"/>
  <c r="G28" i="1"/>
  <c r="G23" i="1"/>
  <c r="M125" i="13"/>
  <c r="M80" i="13"/>
  <c r="M8" i="13"/>
  <c r="M29" i="13"/>
  <c r="M28" i="13" s="1"/>
  <c r="G75" i="13"/>
  <c r="G125" i="13"/>
  <c r="M41" i="13"/>
  <c r="M40" i="13" s="1"/>
  <c r="G34" i="13"/>
  <c r="AE145" i="13"/>
  <c r="I39" i="1"/>
  <c r="I45" i="1" s="1"/>
  <c r="I21" i="1"/>
  <c r="J28" i="1"/>
  <c r="J26" i="1"/>
  <c r="G38" i="1"/>
  <c r="F38" i="1"/>
  <c r="J23" i="1"/>
  <c r="J24" i="1"/>
  <c r="J25" i="1"/>
  <c r="J27" i="1"/>
  <c r="E24" i="1"/>
  <c r="E26" i="1"/>
  <c r="J146" i="1" l="1"/>
  <c r="A23" i="1"/>
  <c r="J44" i="1"/>
  <c r="J41" i="1"/>
  <c r="J43" i="1"/>
  <c r="J40" i="1"/>
  <c r="J39" i="1"/>
  <c r="J45" i="1" s="1"/>
  <c r="G24" i="1" l="1"/>
  <c r="A27" i="1" s="1"/>
  <c r="A24" i="1"/>
  <c r="G29" i="1" l="1"/>
  <c r="G27" i="1" s="1"/>
  <c r="A29" i="1"/>
</calcChain>
</file>

<file path=xl/comments1.xml><?xml version="1.0" encoding="utf-8"?>
<comments xmlns="http://schemas.openxmlformats.org/spreadsheetml/2006/main">
  <authors>
    <author>Radim Štěpánek</author>
    <author>Pavel Veternik</author>
  </authors>
  <commentList>
    <comment ref="D11" authorId="0" shapeId="0">
      <text>
        <r>
          <rPr>
            <sz val="9"/>
            <color indexed="81"/>
            <rFont val="Tahoma"/>
            <family val="2"/>
            <charset val="238"/>
          </rPr>
          <t>Název</t>
        </r>
      </text>
    </comment>
    <comment ref="I11" authorId="0" shapeId="0">
      <text>
        <r>
          <rPr>
            <sz val="9"/>
            <color indexed="81"/>
            <rFont val="Tahoma"/>
            <family val="2"/>
            <charset val="238"/>
          </rPr>
          <t>IČO</t>
        </r>
      </text>
    </comment>
    <comment ref="D12" authorId="0" shapeId="0">
      <text>
        <r>
          <rPr>
            <sz val="9"/>
            <color indexed="81"/>
            <rFont val="Tahoma"/>
            <family val="2"/>
            <charset val="238"/>
          </rPr>
          <t>Ulice</t>
        </r>
      </text>
    </comment>
    <comment ref="I12" authorId="0" shapeId="0">
      <text>
        <r>
          <rPr>
            <sz val="9"/>
            <color indexed="81"/>
            <rFont val="Tahoma"/>
            <family val="2"/>
            <charset val="238"/>
          </rPr>
          <t>DIČ</t>
        </r>
      </text>
    </comment>
    <comment ref="D13" authorId="0" shapeId="0">
      <text>
        <r>
          <rPr>
            <sz val="9"/>
            <color indexed="81"/>
            <rFont val="Tahoma"/>
            <family val="2"/>
            <charset val="238"/>
          </rPr>
          <t>PSČ</t>
        </r>
      </text>
    </comment>
    <comment ref="E13" authorId="1" shapeId="0">
      <text>
        <r>
          <rPr>
            <sz val="9"/>
            <color indexed="81"/>
            <rFont val="Tahoma"/>
            <family val="2"/>
            <charset val="238"/>
          </rPr>
          <t>Místo</t>
        </r>
      </text>
    </comment>
  </commentList>
</comments>
</file>

<file path=xl/comments2.xml><?xml version="1.0" encoding="utf-8"?>
<comments xmlns="http://schemas.openxmlformats.org/spreadsheetml/2006/main">
  <authors>
    <author>Hana Novotná</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authors>
    <author>Hana Novotná</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<sst xmlns="http://schemas.openxmlformats.org/spreadsheetml/2006/main" count="1006" uniqueCount="406">
  <si>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</si>
  <si>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</si>
  <si>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</si>
  <si>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</si>
  <si>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</si>
  <si>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</si>
  <si>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</si>
  <si>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</si>
  <si>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</si>
  <si>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</si>
  <si>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</si>
  <si>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</si>
  <si>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</si>
  <si>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</si>
  <si>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</si>
  <si>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</si>
  <si>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</si>
  <si>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</si>
  <si>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</si>
  <si>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</si>
  <si>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</si>
  <si>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</si>
  <si>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</si>
  <si>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</si>
  <si>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</si>
  <si>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</si>
  <si>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</si>
  <si>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</si>
  <si>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</si>
  <si>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</si>
  <si>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</si>
  <si>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</si>
  <si>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</si>
  <si>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</si>
  <si>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</si>
  <si>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</si>
  <si>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</si>
  <si>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</si>
  <si>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</si>
  <si>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</si>
  <si>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</si>
  <si>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</si>
  <si>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</si>
  <si>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11360_1</t>
  </si>
  <si>
    <t>BD Dvořákova 3, Brno - úprava nástupních podest-stanic výtahu</t>
  </si>
  <si>
    <t>Statutární město Brno - MČ Brno-střed</t>
  </si>
  <si>
    <t>Dominikánská 2</t>
  </si>
  <si>
    <t>Brno</t>
  </si>
  <si>
    <t>60169</t>
  </si>
  <si>
    <t>44992785</t>
  </si>
  <si>
    <t>CZ44992785</t>
  </si>
  <si>
    <t>Stavba</t>
  </si>
  <si>
    <t>Ostatní a vedlejší náklady</t>
  </si>
  <si>
    <t>00</t>
  </si>
  <si>
    <t>Vedlejší a ostatní náklady</t>
  </si>
  <si>
    <t>Stavební objekt</t>
  </si>
  <si>
    <t>01</t>
  </si>
  <si>
    <t>Úprava nástupních podest-stanic výtahu</t>
  </si>
  <si>
    <t>1</t>
  </si>
  <si>
    <t>Úprava podest výtahu</t>
  </si>
  <si>
    <t>Celkem za stavbu</t>
  </si>
  <si>
    <t>CZK</t>
  </si>
  <si>
    <t>#POPS</t>
  </si>
  <si>
    <t>Popis stavby: 11360_1 - BD Dvořákova 3, Brno - úprava nástupních podest-stanic výtahu</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</si>
  <si>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</si>
  <si>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</si>
  <si>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</si>
  <si>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</si>
  <si>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</si>
  <si>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</si>
  <si>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</si>
  <si>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</si>
  <si>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</si>
  <si>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</si>
  <si>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</si>
  <si>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</si>
  <si>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</si>
  <si>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</si>
  <si>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</si>
  <si>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</si>
  <si>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</si>
  <si>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</si>
  <si>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</si>
  <si>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</si>
  <si>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</si>
  <si>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</si>
  <si>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</si>
  <si>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</si>
  <si>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</si>
  <si>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</si>
  <si>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</si>
  <si>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</si>
  <si>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</si>
  <si>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</si>
  <si>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</si>
  <si>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</si>
  <si>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</si>
  <si>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</si>
  <si>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</si>
  <si>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</si>
  <si>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</si>
  <si>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</si>
  <si>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</si>
  <si>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</si>
  <si>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</si>
  <si>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</si>
  <si>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</si>
  <si>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</si>
  <si>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#POPO</t>
  </si>
  <si>
    <t>Popis objektu: 00 - Vedlejší a ostatní náklady</t>
  </si>
  <si>
    <t>#POPR</t>
  </si>
  <si>
    <t>Popis rozpočtu: 00 - Vedlejší a ostatní náklady</t>
  </si>
  <si>
    <t>Popis objektu: 01 - Úprava nástupních podest-stanic výtahu</t>
  </si>
  <si>
    <t>Popis rozpočtu: 1 - Úprava podest výtahu</t>
  </si>
  <si>
    <t>Rekapitulace dílů</t>
  </si>
  <si>
    <t>Typ dílu</t>
  </si>
  <si>
    <t>41</t>
  </si>
  <si>
    <t>Stropy a stropní konstrukce</t>
  </si>
  <si>
    <t>416</t>
  </si>
  <si>
    <t>Podhledy a mezistropy montované lehké</t>
  </si>
  <si>
    <t>61</t>
  </si>
  <si>
    <t>Úpravy povrchu, podlahy</t>
  </si>
  <si>
    <t>63</t>
  </si>
  <si>
    <t>Podlahy a podlahové konstrukce</t>
  </si>
  <si>
    <t>9</t>
  </si>
  <si>
    <t>Ostatní konstrukce, bourání</t>
  </si>
  <si>
    <t>94</t>
  </si>
  <si>
    <t>Lešení a stavební výtahy</t>
  </si>
  <si>
    <t>95</t>
  </si>
  <si>
    <t>Dokončovací konstrukce na pozemních stavbách</t>
  </si>
  <si>
    <t>99</t>
  </si>
  <si>
    <t>Staveništní přesun hmot</t>
  </si>
  <si>
    <t>712</t>
  </si>
  <si>
    <t>Povlakové krytiny</t>
  </si>
  <si>
    <t>762</t>
  </si>
  <si>
    <t>Konstrukce tesařské</t>
  </si>
  <si>
    <t>764</t>
  </si>
  <si>
    <t>Konstrukce klempířské</t>
  </si>
  <si>
    <t>767</t>
  </si>
  <si>
    <t>Konstrukce zámečnické</t>
  </si>
  <si>
    <t>777</t>
  </si>
  <si>
    <t>Podlahy ze syntetických hmot</t>
  </si>
  <si>
    <t>783</t>
  </si>
  <si>
    <t>Nátěry</t>
  </si>
  <si>
    <t>784</t>
  </si>
  <si>
    <t>Malby</t>
  </si>
  <si>
    <t>D96</t>
  </si>
  <si>
    <t>Přesuny suti a vybouraných hmot</t>
  </si>
  <si>
    <t>PSU</t>
  </si>
  <si>
    <t>VN</t>
  </si>
  <si>
    <t>ON</t>
  </si>
  <si>
    <t>Soupis vedlejších a ostatních nákladů</t>
  </si>
  <si>
    <t>#TypZaznamu#</t>
  </si>
  <si>
    <t>STA</t>
  </si>
  <si>
    <t>NAK</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</si>
  <si>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</si>
  <si>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</si>
  <si>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</si>
  <si>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</si>
  <si>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</si>
  <si>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</si>
  <si>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</si>
  <si>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</si>
  <si>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</si>
  <si>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</si>
  <si>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</si>
  <si>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</si>
  <si>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</si>
  <si>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</si>
  <si>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</si>
  <si>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</si>
  <si>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</si>
  <si>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</si>
  <si>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</si>
  <si>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</si>
  <si>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</si>
  <si>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</si>
  <si>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</si>
  <si>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</si>
  <si>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</si>
  <si>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</si>
  <si>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005122010R</t>
  </si>
  <si>
    <t xml:space="preserve">Provoz objednatele </t>
  </si>
  <si>
    <t>Soubor</t>
  </si>
  <si>
    <t>Vlastní</t>
  </si>
  <si>
    <t>Indiv</t>
  </si>
  <si>
    <t>VRN</t>
  </si>
  <si>
    <t>Běžná</t>
  </si>
  <si>
    <t>POL99_8</t>
  </si>
  <si>
    <t>005121 R</t>
  </si>
  <si>
    <t>Zařízení staveniště</t>
  </si>
  <si>
    <t>SUM</t>
  </si>
  <si>
    <t>END</t>
  </si>
  <si>
    <t>Položkový soupis prací a dodávek</t>
  </si>
  <si>
    <t>411321414R00</t>
  </si>
  <si>
    <t>Beton stropů železový stropů deskových, desek plochých střech, desek balkónových, desek hřibových stropů včetně hlavic hřibových sloupů, železový (bez výztuže) třídy C 25/30</t>
  </si>
  <si>
    <t>m3</t>
  </si>
  <si>
    <t>801-1</t>
  </si>
  <si>
    <t>RTS 26/ I</t>
  </si>
  <si>
    <t>Práce</t>
  </si>
  <si>
    <t>POL1_1</t>
  </si>
  <si>
    <t>(0,27*3+2,15*2)*0,12</t>
  </si>
  <si>
    <t>VV</t>
  </si>
  <si>
    <t>411351101R00</t>
  </si>
  <si>
    <t>Bednění stropů deskových, balkonových nebo plošných konzol plné, rovné, popř. s náběhy včetně podpěrné konstrukce systémové, včetně podepření, tloušťka stropu 120 mm, zřízení</t>
  </si>
  <si>
    <t>m2</t>
  </si>
  <si>
    <t>s pomocným lešením</t>
  </si>
  <si>
    <t>SPI</t>
  </si>
  <si>
    <t>2,15*2+0,27*3</t>
  </si>
  <si>
    <t>411351102R00</t>
  </si>
  <si>
    <t>Bednění stropů deskových, balkonových nebo plošných konzol plné, rovné, popř. s náběhy včetně podpěrné konstrukce  , odstranění</t>
  </si>
  <si>
    <t>411354171R00</t>
  </si>
  <si>
    <t>Podpěrná konstrukce bednění stropů do 5 kPa, zřízení</t>
  </si>
  <si>
    <t>výšky do 4 m se zesílením dna bednění podle hodnoty zatížení betonovou směsí a výztuží. Bez pomocného lešení.</t>
  </si>
  <si>
    <t>411354172R00</t>
  </si>
  <si>
    <t>Podpěrná konstrukce bednění stropů do 5 kPa, odstranění</t>
  </si>
  <si>
    <t>411361821R00</t>
  </si>
  <si>
    <t>Výztuž stropů z betonářské oceli 10 505(R)</t>
  </si>
  <si>
    <t>t</t>
  </si>
  <si>
    <t>prostě uložených, vetknutých i spojitých, deskových, trámových (žebrových, kazetových), s keramickými a jinými vložkami, konzolových nebo balkónových, hřibových včetně hlavic hřibových sloupů, plochých střech a pro zavěšení železobetonových podhledů. Včetně distančních prvků.</t>
  </si>
  <si>
    <t>0,6132*0,15</t>
  </si>
  <si>
    <t>413231211R00</t>
  </si>
  <si>
    <t>Zazdívka zhlaví jakýmikoliv cihlami pálenými stropních trámů o průřezu trámu do 2000 mm2</t>
  </si>
  <si>
    <t>kus</t>
  </si>
  <si>
    <t>801-4</t>
  </si>
  <si>
    <t>POL1_</t>
  </si>
  <si>
    <t>413232221R00</t>
  </si>
  <si>
    <t>Zazdívka zhlaví jakýmikoliv cihlami pálenými válcovaných nosníků výšky přes 150 do 300 mm</t>
  </si>
  <si>
    <t>413941123RT3</t>
  </si>
  <si>
    <t>Osazení ocelových válcovaných nosníků ve stropech profil I, 160 mm</t>
  </si>
  <si>
    <t>I , IE, U , UE nebo L</t>
  </si>
  <si>
    <t>(4*2+1,5*3)*17,9/1000</t>
  </si>
  <si>
    <t>342264051RT3</t>
  </si>
  <si>
    <t>Podhledy na kovové konstrukci opláštěné deskami sádrokartonovými nosná konstrukce z profilů CD s přímým uchycením 1x deska, tloušťky 12,5 mm, impregnovaná, bez izolace</t>
  </si>
  <si>
    <t>2,5*4</t>
  </si>
  <si>
    <t>416091082R00</t>
  </si>
  <si>
    <t>Příplatky k podhledům sádrokartonovým příplatek k podhledu sádrokartonovému za plochu přes 2 do 5 m2</t>
  </si>
  <si>
    <t>Odkaz na mn. položky pořadí 10 : 10,00000</t>
  </si>
  <si>
    <t>416091211R00</t>
  </si>
  <si>
    <t>Příplatky k podhledům sádrokartonovým Úprava napojovací spáry SDK s jinou stavební konstrukcí akrylovým tmelem šířka spáry do 2 mm</t>
  </si>
  <si>
    <t>m</t>
  </si>
  <si>
    <t>612421421R00</t>
  </si>
  <si>
    <t>Oprava vnitřních vápenných omítek stěn v množství opravované plochy přes 30 do 50 %, hladkých</t>
  </si>
  <si>
    <t>(2,45+0,675)*3,71*4</t>
  </si>
  <si>
    <t>612471411R00</t>
  </si>
  <si>
    <t>Tenkovrstvá úprava stěn aktivovaným štukem malta vápenocementová</t>
  </si>
  <si>
    <t>na rovném povrchu vnitřních stěn, pilířů, svislých panelových konstrukcí, s nejnutnějším obroušením podkladu (pemzou apod.) a oprášením,</t>
  </si>
  <si>
    <t>612481211RT2</t>
  </si>
  <si>
    <t>Vyztužení povrchu vnitřních stěn sklotextilní síťovinou s dodávkou síťoviny a stěrkového tmelu</t>
  </si>
  <si>
    <t>631312611R00</t>
  </si>
  <si>
    <t xml:space="preserve">Mazanina z betonu prostého tl. přes 50 do 80 mm třídy C 16/20,  </t>
  </si>
  <si>
    <t>(z kameniva) hlazená dřevěným hladítkem</t>
  </si>
  <si>
    <t>2,5*4*0,08</t>
  </si>
  <si>
    <t>631362021R00</t>
  </si>
  <si>
    <t>Výztuž mazanin z betonů a z lehkých betonů ze svařovaných sítí ze svařovaných sítí</t>
  </si>
  <si>
    <t>včetně distančních prvků</t>
  </si>
  <si>
    <t>2,5*3,03/1000*1,2*4</t>
  </si>
  <si>
    <t>962032231R00</t>
  </si>
  <si>
    <t>Bourání zdiva nadzákladového z cihel pálených nebo vápenopískových, na maltu vápenou nebo vápenocementovou</t>
  </si>
  <si>
    <t>801-3</t>
  </si>
  <si>
    <t>nebo vybourání otvorů průřezové plochy přes 4 m2 ve zdivu nadzákladovém, včetně pomocného lešení o výšce podlahy do 1900 mm a pro zatížení do 1,5 kPa  (150 kg/m2)</t>
  </si>
  <si>
    <t>1,5*3,71*0,145*2</t>
  </si>
  <si>
    <t>963051113R00</t>
  </si>
  <si>
    <t>Bourání železobetonových stropů deskových  tloušťky přes 80 mm</t>
  </si>
  <si>
    <t>včetně pomocného lešení o výšce podlahy do 1900 mm a pro zatížení do 1,5 kPa  (150 kg/m2),</t>
  </si>
  <si>
    <t>2,15*0,15*2</t>
  </si>
  <si>
    <t>965042131R00</t>
  </si>
  <si>
    <t>Bourání podkladů pod dlažby nebo litých celistvých dlažeb a mazanin  betonových nebo z litého asfaltu, tloušťky do 100 mm, plochy do 4 m2</t>
  </si>
  <si>
    <t>2,15*0,08*4</t>
  </si>
  <si>
    <t>973031325R00</t>
  </si>
  <si>
    <t>Vysekání v cihelném zdivu výklenků a kapes kapes na jakoukoliv maltu vápennou nebo vápenocementovou, plochy do 0,1 m2, hloubky do 300 mm</t>
  </si>
  <si>
    <t>24</t>
  </si>
  <si>
    <t>14</t>
  </si>
  <si>
    <t>976071111R00</t>
  </si>
  <si>
    <t>Vybourání kovových doplňkových konstrukcí madel a zábradlí  v jakémkoliv zdivu</t>
  </si>
  <si>
    <t>(1,1+2,45)*3</t>
  </si>
  <si>
    <t>978015261R00</t>
  </si>
  <si>
    <t>Otlučení omítek vápenných nebo vápenocementových vnějších s vyškrabáním spár, s očištěním zdiva  1. až 4. stupni složitosti, v rozsahu do 50 %</t>
  </si>
  <si>
    <t>90003</t>
  </si>
  <si>
    <t>Příplatek za bourání zdiva - odřezání</t>
  </si>
  <si>
    <t>90010</t>
  </si>
  <si>
    <t>Uzavření pater objektu proti prašnosti, zakrývání, oblepování apod.</t>
  </si>
  <si>
    <t>patro</t>
  </si>
  <si>
    <t>941955003R00</t>
  </si>
  <si>
    <t>Lešení lehké pracovní pomocné pomocné, o výšce lešeňové podlahy přes 1,9 do 2,5 m</t>
  </si>
  <si>
    <t>800-3</t>
  </si>
  <si>
    <t>952902110R00</t>
  </si>
  <si>
    <t>Čištění budov zametáním v místnostech, chodbách, na schodišti a na půdě</t>
  </si>
  <si>
    <t>(15*5+10)*30</t>
  </si>
  <si>
    <t>90001</t>
  </si>
  <si>
    <t>Výlez na střechu 600x600mm plast, Dodávka + montáž, kompletní provedení</t>
  </si>
  <si>
    <t>ks</t>
  </si>
  <si>
    <t>90002</t>
  </si>
  <si>
    <t>Žebřík Al dl.5m, Dodávka + montáž</t>
  </si>
  <si>
    <t>999281111R00</t>
  </si>
  <si>
    <t xml:space="preserve">Přesun hmot pro opravy a údržbu objektů pro opravy a údržbu dosavadních objektů včetně vnějších plášťů  výšky do 25 m,  </t>
  </si>
  <si>
    <t>Přesun hmot</t>
  </si>
  <si>
    <t>POL7_1</t>
  </si>
  <si>
    <t>oborů 801, 803, 811 a 812</t>
  </si>
  <si>
    <t>712371801RZ5</t>
  </si>
  <si>
    <t>Povlakové krytiny střech do 10° z termoplastické fólie volně položené,  ,  , včetně dodávky fólie, tloušťky 2 mm</t>
  </si>
  <si>
    <t>800-711</t>
  </si>
  <si>
    <t>712391171RZ7</t>
  </si>
  <si>
    <t>Textílie na střechách do 10° podkladní, včetně dodávky netkané sklovláknité textílie plošné hmotnosti 120 g/m2</t>
  </si>
  <si>
    <t>998712103R00</t>
  </si>
  <si>
    <t>Přesun hmot pro povlakové krytiny v objektech výšky od 12 do 24 m</t>
  </si>
  <si>
    <t>POL1_7</t>
  </si>
  <si>
    <t>50 m vodorovně</t>
  </si>
  <si>
    <t>762342202RT4</t>
  </si>
  <si>
    <t>Montáž laťování střech o sklonu do 60° při vzdálenost latí do 220 mm, včetně dodávky latí 40/60 mm</t>
  </si>
  <si>
    <t>800-762</t>
  </si>
  <si>
    <t>762712120R00</t>
  </si>
  <si>
    <t>Prostorové vázané konstrukce z řeziva montáž hraněného , průřezové plochy přes 120 do 224 cm2</t>
  </si>
  <si>
    <t>včetně vyvrtání děr, osazení svorníků a dotažení rektifikačních článků.</t>
  </si>
  <si>
    <t>762795000R00</t>
  </si>
  <si>
    <t>Spojovací a ochranné prostředky hřebíky, svory, fiksační prkna, impregnace</t>
  </si>
  <si>
    <t>0,2574+5*0,018*1,1</t>
  </si>
  <si>
    <t>762812370R00</t>
  </si>
  <si>
    <t>Záklop stropů montáž  z hoblovaných prken s olištováním kolem zdi, vrchního na pero a drážku, polodrážku</t>
  </si>
  <si>
    <t>2,5*2</t>
  </si>
  <si>
    <t>76202</t>
  </si>
  <si>
    <t>Kotvení trámů, D+M</t>
  </si>
  <si>
    <t>soub</t>
  </si>
  <si>
    <t>60511100R</t>
  </si>
  <si>
    <t>Fošna dřevina: jehličnatá; jakost: I; tl do 100 mm; š do 200 mm; dl do 6 000 mm</t>
  </si>
  <si>
    <t>SPCM</t>
  </si>
  <si>
    <t>Specifikace</t>
  </si>
  <si>
    <t>POL3_</t>
  </si>
  <si>
    <t>0,1*0,18*13*1,08</t>
  </si>
  <si>
    <t>60726121R</t>
  </si>
  <si>
    <t>Deska z plochých třísek (OSB) typ: 3; tl = 18,0 mm; povrch: broušený; hrana: P + D</t>
  </si>
  <si>
    <t>RTS 25/ I</t>
  </si>
  <si>
    <t>2,5*2*1,08</t>
  </si>
  <si>
    <t>998762103R00</t>
  </si>
  <si>
    <t>Přesun hmot pro konstrukce tesařské v objektech výšky do 24 m</t>
  </si>
  <si>
    <t>POL7_7</t>
  </si>
  <si>
    <t>764430230R00</t>
  </si>
  <si>
    <t>Oplechování zdí a nadezdívek z pozinkovaného plechu výroba a montáž   rš 400 mm</t>
  </si>
  <si>
    <t>800-764</t>
  </si>
  <si>
    <t>včetně rohů</t>
  </si>
  <si>
    <t>7</t>
  </si>
  <si>
    <t>998764103R00</t>
  </si>
  <si>
    <t>Přesun hmot pro konstrukce klempířské v objektech výšky do 24 m</t>
  </si>
  <si>
    <t>767996802R00</t>
  </si>
  <si>
    <t>Demontáž ostatních doplňků staveb atypických konstrukcí  o hmotnosti přes 50 do 100 kg</t>
  </si>
  <si>
    <t>kg</t>
  </si>
  <si>
    <t>800-767</t>
  </si>
  <si>
    <t>4*2*17,9</t>
  </si>
  <si>
    <t>998767103R00</t>
  </si>
  <si>
    <t>Přesun hmot pro kovové stavební doplňk. konstrukce v objektech výšky do 24 m</t>
  </si>
  <si>
    <t>POL7_</t>
  </si>
  <si>
    <t>777615110RAA</t>
  </si>
  <si>
    <t>Oprava betonových podlah povrch epoxidový nátěr, opravovaná plocha do 10%</t>
  </si>
  <si>
    <t>AP-PSV</t>
  </si>
  <si>
    <t>Agregovaná položka</t>
  </si>
  <si>
    <t>POL2_</t>
  </si>
  <si>
    <t>broušení a frézování podlahy, vodorovné vnitrostaveništní přemístění suti do 30 m, odvoz suti na skládku do 10 km bez poplatku za skládku, penetrace podkladu, oprava výtluků cementovou opravnou hmotou, broušení po vytvrdnutí, podlahová stěrka, penetrace podkladu se zásypem z písku, epoxidový nátěr v celé ploše.</t>
  </si>
  <si>
    <t xml:space="preserve">Položka obsahuje: : </t>
  </si>
  <si>
    <t xml:space="preserve">- broušení podlahy : </t>
  </si>
  <si>
    <t xml:space="preserve">- frézování podlahy z 10% plochy : </t>
  </si>
  <si>
    <t xml:space="preserve">- vodorovné vnitrostaveništní přemístění suti do 30 m : </t>
  </si>
  <si>
    <t xml:space="preserve">- odvoz suti na skládku do 10 km bez poplatku za skládku. : </t>
  </si>
  <si>
    <t xml:space="preserve">- penetrace podkladu : </t>
  </si>
  <si>
    <t xml:space="preserve">- oprava výtluků cementovou opravnou hmotou 10 % plochy : </t>
  </si>
  <si>
    <t xml:space="preserve">- broušení po vytvrdnutí : </t>
  </si>
  <si>
    <t xml:space="preserve">- podlahová stěrka : </t>
  </si>
  <si>
    <t xml:space="preserve">- penetrace podkladu se zásypem z písku : </t>
  </si>
  <si>
    <t xml:space="preserve">- epoxidový nátěr : </t>
  </si>
  <si>
    <t xml:space="preserve">- přesun hmot : </t>
  </si>
  <si>
    <t>plocha : 2,5*4</t>
  </si>
  <si>
    <t>783782205R00</t>
  </si>
  <si>
    <t>Nátěr tesařských konstrukcí ochranný fungicidní+ biocidní (proti plísním, houbám a hmyzu), dvojnásobný</t>
  </si>
  <si>
    <t>800-783</t>
  </si>
  <si>
    <t>(0,1+0,18)*2*13*1,1</t>
  </si>
  <si>
    <t>784402801R00</t>
  </si>
  <si>
    <t>Odstranění maleb oškrabáním, v místnostech do 3,8 m</t>
  </si>
  <si>
    <t>800-784</t>
  </si>
  <si>
    <t>784191101R00</t>
  </si>
  <si>
    <t>Příprava povrchu Penetrace (napouštění) podkladu disperzní, jednonásobná</t>
  </si>
  <si>
    <t>784195212R00</t>
  </si>
  <si>
    <t>Malby z malířských směsí otěruvzdorných,  , bělost 82 %, dvojnásobné</t>
  </si>
  <si>
    <t>46,375+10</t>
  </si>
  <si>
    <t>784011111R00</t>
  </si>
  <si>
    <t xml:space="preserve">Ostatní práce oprášení/ometení podkladu,  ,   </t>
  </si>
  <si>
    <t>56,375</t>
  </si>
  <si>
    <t>784011222RT2</t>
  </si>
  <si>
    <t>Ostatní práce zakrytí podlah,  , včetně papírové lepenky</t>
  </si>
  <si>
    <t>podesty : 10</t>
  </si>
  <si>
    <t>společné prostory : 15*5+10</t>
  </si>
  <si>
    <t>979011111R00</t>
  </si>
  <si>
    <t>Svislá doprava suti a vybouraných hmot za prvé podlaží nad nebo pod základním podlažím</t>
  </si>
  <si>
    <t>Přesun suti</t>
  </si>
  <si>
    <t>POL8_9</t>
  </si>
  <si>
    <t>979011121R00</t>
  </si>
  <si>
    <t>Svislá doprava suti a vybouraných hmot příplatek za každé další podlaží</t>
  </si>
  <si>
    <t>POL1_9</t>
  </si>
  <si>
    <t>8,68334*3</t>
  </si>
  <si>
    <t>979081111R00</t>
  </si>
  <si>
    <t>Odvoz suti a vybouraných hmot na skládku do 1 km</t>
  </si>
  <si>
    <t>979081121R00</t>
  </si>
  <si>
    <t>Odvoz suti a vybouraných hmot na skládku příplatek za každý další 1 km</t>
  </si>
  <si>
    <t>8,68334*14</t>
  </si>
  <si>
    <t>979082111R00</t>
  </si>
  <si>
    <t>Vnitrostaveništní doprava suti a vybouraných hmot do 10 m</t>
  </si>
  <si>
    <t>979999987R00</t>
  </si>
  <si>
    <t>Poplatek za recyklaci, směsi suti betonu, cihel, tašek a keramiky, kusovost nad 1600 cm2, skupina 17 01 07 z Katalogu odpadů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</si>
</sst>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
  </numFmts>
  <fonts count="20"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charset val="238"/>
    </font>
    <font>
      <b/>
      <sz val="9"/>
      <name val="Arial CE"/>
      <charset val="238"/>
    </font>
    <font>
      <sz val="8"/>
      <name val="Arial CE"/>
      <charset val="238"/>
    </font>
    <font>
      <sz val="8"/>
      <color indexed="12"/>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59">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0" fillId="0" borderId="18"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49" fontId="8" fillId="0" borderId="18"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6" xfId="0" applyNumberFormat="1" applyFont="1" applyBorder="1" applyAlignment="1">
      <alignment vertical="center" wrapText="1"/>
    </xf>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0" fillId="0" borderId="32" xfId="0" applyNumberFormat="1" applyBorder="1" applyAlignment="1">
      <alignment vertical="center" wrapText="1"/>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2" xfId="0" applyNumberFormat="1" applyFont="1" applyBorder="1" applyAlignment="1">
      <alignment vertical="center" wrapText="1"/>
    </xf>
    <xf numFmtId="4" fontId="8" fillId="0" borderId="33" xfId="0" applyNumberFormat="1" applyFont="1" applyBorder="1" applyAlignment="1">
      <alignment vertical="center" wrapText="1"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15" fillId="0" borderId="0" xfId="0" applyNumberFormat="1" applyFont="1" applyAlignment="1">
      <alignment wrapText="1"/>
    </xf>
    <xf numFmtId="0" fontId="0" fillId="0" borderId="0" xfId="0" applyNumberFormat="1" applyAlignment="1">
      <alignment wrapText="1"/>
    </xf>
    <xf numFmtId="0" fontId="6" fillId="0" borderId="0" xfId="0" applyFont="1"/>
    <xf numFmtId="49" fontId="0" fillId="0" borderId="0" xfId="0" applyNumberFormat="1"/>
    <xf numFmtId="0" fontId="16"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49" fontId="7" fillId="0" borderId="31" xfId="0" applyNumberFormat="1" applyFont="1" applyBorder="1" applyAlignment="1">
      <alignment vertical="center"/>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164" fontId="7" fillId="0" borderId="33" xfId="0" applyNumberFormat="1" applyFont="1" applyBorder="1" applyAlignment="1">
      <alignment vertical="center"/>
    </xf>
    <xf numFmtId="164" fontId="7" fillId="3" borderId="37" xfId="0" applyNumberFormat="1" applyFont="1" applyFill="1" applyBorder="1" applyAlignment="1">
      <alignment vertical="center"/>
    </xf>
    <xf numFmtId="164" fontId="0" fillId="0" borderId="0" xfId="0" applyNumberFormat="1"/>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3" borderId="37" xfId="0" applyNumberFormat="1" applyFont="1" applyFill="1" applyBorder="1" applyAlignment="1">
      <alignment horizontal="center" vertical="center"/>
    </xf>
    <xf numFmtId="4" fontId="7" fillId="3" borderId="37" xfId="0" applyNumberFormat="1" applyFont="1" applyFill="1" applyBorder="1" applyAlignment="1">
      <alignment vertical="center"/>
    </xf>
    <xf numFmtId="49" fontId="0" fillId="0" borderId="1" xfId="0" applyNumberFormat="1" applyBorder="1"/>
    <xf numFmtId="0" fontId="6" fillId="0" borderId="0" xfId="0" applyFont="1" applyAlignment="1">
      <alignment horizontal="center"/>
    </xf>
    <xf numFmtId="0" fontId="0"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7" fillId="0" borderId="0" xfId="0" applyFont="1" applyBorder="1" applyAlignment="1">
      <alignment vertical="top"/>
    </xf>
    <xf numFmtId="49" fontId="17" fillId="0" borderId="0" xfId="0" applyNumberFormat="1" applyFont="1" applyBorder="1" applyAlignment="1">
      <alignment vertical="top"/>
    </xf>
    <xf numFmtId="165" fontId="17" fillId="0" borderId="0" xfId="0" applyNumberFormat="1" applyFont="1" applyBorder="1" applyAlignment="1">
      <alignment vertical="top" shrinkToFit="1"/>
    </xf>
    <xf numFmtId="4" fontId="17" fillId="0" borderId="0" xfId="0" applyNumberFormat="1" applyFont="1" applyBorder="1" applyAlignment="1">
      <alignment vertical="top" shrinkToFit="1"/>
    </xf>
    <xf numFmtId="4" fontId="8" fillId="3" borderId="0" xfId="0" applyNumberFormat="1" applyFont="1" applyFill="1" applyBorder="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8"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7" fillId="0" borderId="39" xfId="0" applyFont="1" applyBorder="1" applyAlignment="1">
      <alignment vertical="top"/>
    </xf>
    <xf numFmtId="49" fontId="17" fillId="0" borderId="40" xfId="0" applyNumberFormat="1" applyFont="1" applyBorder="1" applyAlignment="1">
      <alignment vertical="top"/>
    </xf>
    <xf numFmtId="0" fontId="17" fillId="0" borderId="40" xfId="0" applyFont="1" applyBorder="1" applyAlignment="1">
      <alignment horizontal="center" vertical="top" shrinkToFit="1"/>
    </xf>
    <xf numFmtId="165" fontId="17" fillId="0" borderId="40" xfId="0" applyNumberFormat="1" applyFont="1" applyBorder="1" applyAlignment="1">
      <alignment vertical="top" shrinkToFit="1"/>
    </xf>
    <xf numFmtId="4" fontId="17" fillId="4" borderId="40" xfId="0" applyNumberFormat="1" applyFont="1" applyFill="1" applyBorder="1" applyAlignment="1" applyProtection="1">
      <alignment vertical="top" shrinkToFit="1"/>
      <protection locked="0"/>
    </xf>
    <xf numFmtId="4" fontId="17" fillId="0" borderId="40" xfId="0" applyNumberFormat="1" applyFont="1" applyBorder="1" applyAlignment="1">
      <alignment vertical="top" shrinkToFit="1"/>
    </xf>
    <xf numFmtId="4" fontId="17" fillId="0" borderId="41" xfId="0" applyNumberFormat="1" applyFont="1" applyBorder="1" applyAlignment="1">
      <alignment vertical="top" shrinkToFit="1"/>
    </xf>
    <xf numFmtId="0" fontId="17" fillId="0" borderId="42" xfId="0" applyFont="1" applyBorder="1" applyAlignment="1">
      <alignment vertical="top"/>
    </xf>
    <xf numFmtId="49" fontId="17" fillId="0" borderId="43" xfId="0" applyNumberFormat="1" applyFont="1" applyBorder="1" applyAlignment="1">
      <alignment vertical="top"/>
    </xf>
    <xf numFmtId="0" fontId="17" fillId="0" borderId="43" xfId="0" applyFont="1" applyBorder="1" applyAlignment="1">
      <alignment horizontal="center" vertical="top" shrinkToFit="1"/>
    </xf>
    <xf numFmtId="165" fontId="17" fillId="0" borderId="43" xfId="0" applyNumberFormat="1" applyFont="1" applyBorder="1" applyAlignment="1">
      <alignment vertical="top" shrinkToFit="1"/>
    </xf>
    <xf numFmtId="4" fontId="17" fillId="4" borderId="43" xfId="0" applyNumberFormat="1" applyFont="1" applyFill="1" applyBorder="1" applyAlignment="1" applyProtection="1">
      <alignment vertical="top" shrinkToFit="1"/>
      <protection locked="0"/>
    </xf>
    <xf numFmtId="4" fontId="17" fillId="0" borderId="43" xfId="0" applyNumberFormat="1" applyFont="1" applyBorder="1" applyAlignment="1">
      <alignment vertical="top" shrinkToFit="1"/>
    </xf>
    <xf numFmtId="4" fontId="17" fillId="0" borderId="44" xfId="0" applyNumberFormat="1" applyFont="1" applyBorder="1" applyAlignment="1">
      <alignment vertical="top" shrinkToFit="1"/>
    </xf>
    <xf numFmtId="49" fontId="8" fillId="3" borderId="18" xfId="0" applyNumberFormat="1" applyFont="1" applyFill="1" applyBorder="1" applyAlignment="1">
      <alignment horizontal="left" vertical="top" wrapText="1"/>
    </xf>
    <xf numFmtId="49" fontId="17" fillId="0" borderId="43" xfId="0" applyNumberFormat="1" applyFont="1" applyBorder="1" applyAlignment="1">
      <alignment horizontal="left" vertical="top" wrapText="1"/>
    </xf>
    <xf numFmtId="49" fontId="17" fillId="0" borderId="40"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xf numFmtId="165" fontId="18" fillId="0" borderId="0" xfId="0" applyNumberFormat="1" applyFont="1" applyBorder="1" applyAlignment="1">
      <alignment horizontal="center" vertical="top" wrapText="1" shrinkToFit="1"/>
    </xf>
    <xf numFmtId="165" fontId="18" fillId="0" borderId="0" xfId="0" applyNumberFormat="1" applyFont="1" applyBorder="1" applyAlignment="1">
      <alignment vertical="top" wrapText="1" shrinkToFit="1"/>
    </xf>
    <xf numFmtId="0" fontId="17" fillId="0" borderId="18" xfId="0" applyNumberFormat="1" applyFont="1" applyBorder="1" applyAlignment="1">
      <alignment vertical="top" wrapText="1"/>
    </xf>
    <xf numFmtId="0" fontId="19" fillId="0" borderId="0" xfId="0" applyNumberFormat="1" applyFont="1" applyAlignment="1">
      <alignment wrapText="1"/>
    </xf>
    <xf numFmtId="165" fontId="18" fillId="0" borderId="0" xfId="0" quotePrefix="1" applyNumberFormat="1" applyFont="1" applyBorder="1" applyAlignment="1">
      <alignment horizontal="left" vertical="top" wrapText="1"/>
    </xf>
    <xf numFmtId="0" fontId="17" fillId="0" borderId="18" xfId="0" applyNumberFormat="1" applyFont="1" applyBorder="1" applyAlignment="1">
      <alignment horizontal="left" vertical="top" wrapText="1"/>
    </xf>
  </cellXfs>
  <cellStyles count="2">
    <cellStyle name="Normální" xfId="0" builtinId="0"/>
    <cellStyle name="normáln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G2"/>
  <sheetViews>
    <sheetView workbookViewId="0">
      <selection activeCell="K34" sqref="K34"/>
    </sheetView>
  </sheetViews>
  <sheetFormatPr defaultRowHeight="12.75" x14ac:dyDescent="0.2"/>
  <sheetData>
    <row r="1" spans="1:7" x14ac:dyDescent="0.2">
      <c r="A1" s="21" t="s">
        <v>38</v>
      </c>
    </row>
    <row r="2" spans="1:7" ht="57.75" customHeight="1" x14ac:dyDescent="0.2">
      <c r="A2" s="76" t="s">
        <v>39</v>
      </c>
      <c r="B2" s="76"/>
      <c r="C2" s="76"/>
      <c r="D2" s="76"/>
      <c r="E2" s="76"/>
      <c r="F2" s="76"/>
      <c r="G2" s="76"/>
    </row>
  </sheetData>
  <sheetProtection algorithmName="SHA-512" hashValue="fFa1brORv3VJYr0/d0YgNYsGYyjOcHRB3lNZEvWZBexdO3T4psBwAjTCBEi8gv1XEmxE/Z1ZKvLGPb/ICu8Nhw==" saltValue="8QuC6GPU9WCw7tdxir74cQ=="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112">
    <tabColor rgb="FF66FF66"/>
  </sheetPr>
  <dimension ref="A1:AZ149"/>
  <sheetViews>
    <sheetView showGridLines="0" tabSelected="1" topLeftCell="B1" zoomScaleNormal="100" zoomScaleSheetLayoutView="75" workbookViewId="0">
      <selection activeCell="A28" sqref="A28"/>
    </sheetView>
  </sheetViews>
  <sheetFormatPr defaultColWidth="9" defaultRowHeight="12.75" x14ac:dyDescent="0.2"/>
  <cols>
    <col min="1" max="1" width="8.42578125" hidden="1" customWidth="1"/>
    <col min="2" max="2" width="13.42578125" customWidth="1"/>
    <col min="3" max="3" width="7.42578125" style="52" customWidth="1"/>
    <col min="4" max="4" width="13" style="52" customWidth="1"/>
    <col min="5" max="5" width="9.7109375" style="52" customWidth="1"/>
    <col min="6" max="6" width="11.7109375" customWidth="1"/>
    <col min="7" max="9" width="13" customWidth="1"/>
    <col min="10" max="10" width="5.5703125" customWidth="1"/>
    <col min="11" max="11" width="4.28515625" customWidth="1"/>
    <col min="12" max="15" width="10.7109375" customWidth="1"/>
    <col min="52" max="52" width="94.5703125" customWidth="1"/>
  </cols>
  <sheetData>
    <row r="1" spans="1:15" ht="33.75" customHeight="1" x14ac:dyDescent="0.2">
      <c r="A1" s="47" t="s">
        <v>36</v>
      </c>
      <c r="B1" s="77" t="s">
        <v>41</v>
      </c>
      <c r="C1" s="78"/>
      <c r="D1" s="78"/>
      <c r="E1" s="78"/>
      <c r="F1" s="78"/>
      <c r="G1" s="78"/>
      <c r="H1" s="78"/>
      <c r="I1" s="78"/>
      <c r="J1" s="79"/>
    </row>
    <row r="2" spans="1:15" ht="36" customHeight="1" x14ac:dyDescent="0.2">
      <c r="A2" s="2"/>
      <c r="B2" s="108" t="s">
        <v>22</v>
      </c>
      <c r="C2" s="109"/>
      <c r="D2" s="110" t="s">
        <v>43</v>
      </c>
      <c r="E2" s="111" t="s">
        <v>44</v>
      </c>
      <c r="F2" s="112"/>
      <c r="G2" s="112"/>
      <c r="H2" s="112"/>
      <c r="I2" s="112"/>
      <c r="J2" s="113"/>
      <c r="O2" s="1"/>
    </row>
    <row r="3" spans="1:15" ht="27" hidden="1" customHeight="1" x14ac:dyDescent="0.2">
      <c r="A3" s="2"/>
      <c r="B3" s="114"/>
      <c r="C3" s="109"/>
      <c r="D3" s="115"/>
      <c r="E3" s="116"/>
      <c r="F3" s="117"/>
      <c r="G3" s="117"/>
      <c r="H3" s="117"/>
      <c r="I3" s="117"/>
      <c r="J3" s="118"/>
    </row>
    <row r="4" spans="1:15" ht="23.25" customHeight="1" x14ac:dyDescent="0.2">
      <c r="A4" s="2"/>
      <c r="B4" s="119"/>
      <c r="C4" s="120"/>
      <c r="D4" s="121"/>
      <c r="E4" s="122"/>
      <c r="F4" s="122"/>
      <c r="G4" s="122"/>
      <c r="H4" s="122"/>
      <c r="I4" s="122"/>
      <c r="J4" s="123"/>
    </row>
    <row r="5" spans="1:15" ht="24" customHeight="1" x14ac:dyDescent="0.2">
      <c r="A5" s="2"/>
      <c r="B5" s="31" t="s">
        <v>42</v>
      </c>
      <c r="D5" s="124" t="s">
        <v>45</v>
      </c>
      <c r="E5" s="91"/>
      <c r="F5" s="91"/>
      <c r="G5" s="91"/>
      <c r="H5" s="18" t="s">
        <v>40</v>
      </c>
      <c r="I5" s="128" t="s">
        <v>49</v>
      </c>
      <c r="J5" s="8"/>
    </row>
    <row r="6" spans="1:15" ht="15.75" customHeight="1" x14ac:dyDescent="0.2">
      <c r="A6" s="2"/>
      <c r="B6" s="28"/>
      <c r="C6" s="55"/>
      <c r="D6" s="125" t="s">
        <v>46</v>
      </c>
      <c r="E6" s="92"/>
      <c r="F6" s="92"/>
      <c r="G6" s="92"/>
      <c r="H6" s="18" t="s">
        <v>34</v>
      </c>
      <c r="I6" s="128" t="s">
        <v>50</v>
      </c>
      <c r="J6" s="8"/>
    </row>
    <row r="7" spans="1:15" ht="15.75" customHeight="1" x14ac:dyDescent="0.2">
      <c r="A7" s="2"/>
      <c r="B7" s="29"/>
      <c r="C7" s="56"/>
      <c r="D7" s="127" t="s">
        <v>48</v>
      </c>
      <c r="E7" s="126" t="s">
        <v>47</v>
      </c>
      <c r="F7" s="93"/>
      <c r="G7" s="93"/>
      <c r="H7" s="24"/>
      <c r="I7" s="23"/>
      <c r="J7" s="34"/>
    </row>
    <row r="8" spans="1:15" ht="24" hidden="1" customHeight="1" x14ac:dyDescent="0.2">
      <c r="A8" s="2"/>
      <c r="B8" s="31" t="s">
        <v>20</v>
      </c>
      <c r="D8" s="51"/>
      <c r="H8" s="18" t="s">
        <v>40</v>
      </c>
      <c r="I8" s="22"/>
      <c r="J8" s="8"/>
    </row>
    <row r="9" spans="1:15" ht="15.75" hidden="1" customHeight="1" x14ac:dyDescent="0.2">
      <c r="A9" s="2"/>
      <c r="B9" s="2"/>
      <c r="D9" s="51"/>
      <c r="H9" s="18" t="s">
        <v>34</v>
      </c>
      <c r="I9" s="22"/>
      <c r="J9" s="8"/>
    </row>
    <row r="10" spans="1:15" ht="15.75" hidden="1" customHeight="1" x14ac:dyDescent="0.2">
      <c r="A10" s="2"/>
      <c r="B10" s="35"/>
      <c r="C10" s="56"/>
      <c r="D10" s="53"/>
      <c r="E10" s="57"/>
      <c r="F10" s="24"/>
      <c r="G10" s="14"/>
      <c r="H10" s="14"/>
      <c r="I10" s="36"/>
      <c r="J10" s="34"/>
    </row>
    <row r="11" spans="1:15" ht="24" customHeight="1" x14ac:dyDescent="0.2">
      <c r="A11" s="2"/>
      <c r="B11" s="31" t="s">
        <v>19</v>
      </c>
      <c r="D11" s="129"/>
      <c r="E11" s="129"/>
      <c r="F11" s="129"/>
      <c r="G11" s="129"/>
      <c r="H11" s="18" t="s">
        <v>40</v>
      </c>
      <c r="I11" s="134"/>
      <c r="J11" s="8"/>
    </row>
    <row r="12" spans="1:15" ht="15.75" customHeight="1" x14ac:dyDescent="0.2">
      <c r="A12" s="2"/>
      <c r="B12" s="28"/>
      <c r="C12" s="55"/>
      <c r="D12" s="130"/>
      <c r="E12" s="130"/>
      <c r="F12" s="130"/>
      <c r="G12" s="130"/>
      <c r="H12" s="18" t="s">
        <v>34</v>
      </c>
      <c r="I12" s="134"/>
      <c r="J12" s="8"/>
    </row>
    <row r="13" spans="1:15" ht="15.75" customHeight="1" x14ac:dyDescent="0.2">
      <c r="A13" s="2"/>
      <c r="B13" s="29"/>
      <c r="C13" s="56"/>
      <c r="D13" s="133"/>
      <c r="E13" s="131"/>
      <c r="F13" s="132"/>
      <c r="G13" s="132"/>
      <c r="H13" s="19"/>
      <c r="I13" s="23"/>
      <c r="J13" s="34"/>
    </row>
    <row r="14" spans="1:15" ht="24" customHeight="1" x14ac:dyDescent="0.2">
      <c r="A14" s="2"/>
      <c r="B14" s="43" t="s">
        <v>21</v>
      </c>
      <c r="C14" s="58"/>
      <c r="D14" s="59"/>
      <c r="E14" s="60"/>
      <c r="F14" s="44"/>
      <c r="G14" s="44"/>
      <c r="H14" s="45"/>
      <c r="I14" s="44"/>
      <c r="J14" s="46"/>
    </row>
    <row r="15" spans="1:15" ht="32.25" customHeight="1" x14ac:dyDescent="0.2">
      <c r="A15" s="2"/>
      <c r="B15" s="35" t="s">
        <v>32</v>
      </c>
      <c r="C15" s="61"/>
      <c r="D15" s="54"/>
      <c r="E15" s="86"/>
      <c r="F15" s="86"/>
      <c r="G15" s="87"/>
      <c r="H15" s="87"/>
      <c r="I15" s="87" t="s">
        <v>29</v>
      </c>
      <c r="J15" s="88"/>
    </row>
    <row r="16" spans="1:15" ht="23.25" customHeight="1" x14ac:dyDescent="0.2">
      <c r="A16" s="198" t="s">
        <v>24</v>
      </c>
      <c r="B16" s="38" t="s">
        <v>24</v>
      </c>
      <c r="C16" s="62"/>
      <c r="D16" s="63"/>
      <c r="E16" s="83"/>
      <c r="F16" s="84"/>
      <c r="G16" s="83"/>
      <c r="H16" s="84"/>
      <c r="I16" s="83">
        <f>SUMIF(F128:F145,A16,I128:I145)+SUMIF(F128:F145,"PSU",I128:I145)</f>
        <v>0</v>
      </c>
      <c r="J16" s="85"/>
    </row>
    <row r="17" spans="1:10" ht="23.25" customHeight="1" x14ac:dyDescent="0.2">
      <c r="A17" s="198" t="s">
        <v>25</v>
      </c>
      <c r="B17" s="38" t="s">
        <v>25</v>
      </c>
      <c r="C17" s="62"/>
      <c r="D17" s="63"/>
      <c r="E17" s="83"/>
      <c r="F17" s="84"/>
      <c r="G17" s="83"/>
      <c r="H17" s="84"/>
      <c r="I17" s="83">
        <f>SUMIF(F128:F145,A17,I128:I145)</f>
        <v>0</v>
      </c>
      <c r="J17" s="85"/>
    </row>
    <row r="18" spans="1:10" ht="23.25" customHeight="1" x14ac:dyDescent="0.2">
      <c r="A18" s="198" t="s">
        <v>26</v>
      </c>
      <c r="B18" s="38" t="s">
        <v>26</v>
      </c>
      <c r="C18" s="62"/>
      <c r="D18" s="63"/>
      <c r="E18" s="83"/>
      <c r="F18" s="84"/>
      <c r="G18" s="83"/>
      <c r="H18" s="84"/>
      <c r="I18" s="83">
        <f>SUMIF(F128:F145,A18,I128:I145)</f>
        <v>0</v>
      </c>
      <c r="J18" s="85"/>
    </row>
    <row r="19" spans="1:10" ht="23.25" customHeight="1" x14ac:dyDescent="0.2">
      <c r="A19" s="198" t="s">
        <v>149</v>
      </c>
      <c r="B19" s="38" t="s">
        <v>27</v>
      </c>
      <c r="C19" s="62"/>
      <c r="D19" s="63"/>
      <c r="E19" s="83"/>
      <c r="F19" s="84"/>
      <c r="G19" s="83"/>
      <c r="H19" s="84"/>
      <c r="I19" s="83">
        <f>SUMIF(F128:F145,A19,I128:I145)</f>
        <v>0</v>
      </c>
      <c r="J19" s="85"/>
    </row>
    <row r="20" spans="1:10" ht="23.25" customHeight="1" x14ac:dyDescent="0.2">
      <c r="A20" s="198" t="s">
        <v>150</v>
      </c>
      <c r="B20" s="38" t="s">
        <v>28</v>
      </c>
      <c r="C20" s="62"/>
      <c r="D20" s="63"/>
      <c r="E20" s="83"/>
      <c r="F20" s="84"/>
      <c r="G20" s="83"/>
      <c r="H20" s="84"/>
      <c r="I20" s="83">
        <f>SUMIF(F128:F145,A20,I128:I145)</f>
        <v>0</v>
      </c>
      <c r="J20" s="85"/>
    </row>
    <row r="21" spans="1:10" ht="23.25" customHeight="1" x14ac:dyDescent="0.2">
      <c r="A21" s="2"/>
      <c r="B21" s="48" t="s">
        <v>29</v>
      </c>
      <c r="C21" s="64"/>
      <c r="D21" s="65"/>
      <c r="E21" s="89"/>
      <c r="F21" s="90"/>
      <c r="G21" s="89"/>
      <c r="H21" s="90"/>
      <c r="I21" s="89">
        <f>SUM(I16:J20)</f>
        <v>0</v>
      </c>
      <c r="J21" s="99"/>
    </row>
    <row r="22" spans="1:10" ht="33" customHeight="1" x14ac:dyDescent="0.2">
      <c r="A22" s="2"/>
      <c r="B22" s="42" t="s">
        <v>33</v>
      </c>
      <c r="C22" s="62"/>
      <c r="D22" s="63"/>
      <c r="E22" s="66"/>
      <c r="F22" s="39"/>
      <c r="G22" s="33"/>
      <c r="H22" s="33"/>
      <c r="I22" s="33"/>
      <c r="J22" s="40"/>
    </row>
    <row r="23" spans="1:10" ht="23.25" customHeight="1" x14ac:dyDescent="0.2">
      <c r="A23" s="2">
        <f>ZakladDPHSni*SazbaDPH1/100</f>
        <v>0</v>
      </c>
      <c r="B23" s="38" t="s">
        <v>12</v>
      </c>
      <c r="C23" s="62"/>
      <c r="D23" s="63"/>
      <c r="E23" s="67">
        <v>12</v>
      </c>
      <c r="F23" s="39" t="s">
        <v>0</v>
      </c>
      <c r="G23" s="97">
        <f>ZakladDPHSniVypocet</f>
        <v>0</v>
      </c>
      <c r="H23" s="98"/>
      <c r="I23" s="98"/>
      <c r="J23" s="40" t="str">
        <f t="shared" ref="J23:J28" si="0">Mena</f>
        <v>CZK</v>
      </c>
    </row>
    <row r="24" spans="1:10" ht="23.25" customHeight="1" x14ac:dyDescent="0.2">
      <c r="A24" s="2">
        <f>(A23-INT(A23))*100</f>
        <v>0</v>
      </c>
      <c r="B24" s="38" t="s">
        <v>13</v>
      </c>
      <c r="C24" s="62"/>
      <c r="D24" s="63"/>
      <c r="E24" s="67">
        <f>SazbaDPH1</f>
        <v>12</v>
      </c>
      <c r="F24" s="39" t="s">
        <v>0</v>
      </c>
      <c r="G24" s="95">
        <f>A23</f>
        <v>0</v>
      </c>
      <c r="H24" s="96"/>
      <c r="I24" s="96"/>
      <c r="J24" s="40" t="str">
        <f t="shared" si="0"/>
        <v>CZK</v>
      </c>
    </row>
    <row r="25" spans="1:10" ht="23.25" customHeight="1" x14ac:dyDescent="0.2">
      <c r="A25" s="2">
        <f>ZakladDPHZakl*SazbaDPH2/100</f>
        <v>0</v>
      </c>
      <c r="B25" s="38" t="s">
        <v>14</v>
      </c>
      <c r="C25" s="62"/>
      <c r="D25" s="63"/>
      <c r="E25" s="67">
        <v>21</v>
      </c>
      <c r="F25" s="39" t="s">
        <v>0</v>
      </c>
      <c r="G25" s="97">
        <f>ZakladDPHZaklVypocet</f>
        <v>0</v>
      </c>
      <c r="H25" s="98"/>
      <c r="I25" s="98"/>
      <c r="J25" s="40" t="str">
        <f t="shared" si="0"/>
        <v>CZK</v>
      </c>
    </row>
    <row r="26" spans="1:10" ht="23.25" customHeight="1" x14ac:dyDescent="0.2">
      <c r="A26" s="2">
        <f>(A25-INT(A25))*100</f>
        <v>0</v>
      </c>
      <c r="B26" s="32" t="s">
        <v>15</v>
      </c>
      <c r="C26" s="68"/>
      <c r="D26" s="54"/>
      <c r="E26" s="69">
        <f>SazbaDPH2</f>
        <v>21</v>
      </c>
      <c r="F26" s="30" t="s">
        <v>0</v>
      </c>
      <c r="G26" s="80">
        <f>A25</f>
        <v>0</v>
      </c>
      <c r="H26" s="81"/>
      <c r="I26" s="81"/>
      <c r="J26" s="37" t="str">
        <f t="shared" si="0"/>
        <v>CZK</v>
      </c>
    </row>
    <row r="27" spans="1:10" ht="23.25" customHeight="1" thickBot="1" x14ac:dyDescent="0.25">
      <c r="A27" s="2">
        <f>ZakladDPHSni+DPHSni+ZakladDPHZakl+DPHZakl</f>
        <v>0</v>
      </c>
      <c r="B27" s="31" t="s">
        <v>4</v>
      </c>
      <c r="C27" s="70"/>
      <c r="D27" s="71"/>
      <c r="E27" s="70"/>
      <c r="F27" s="16"/>
      <c r="G27" s="82">
        <f>CenaCelkem-(ZakladDPHSni+DPHSni+ZakladDPHZakl+DPHZakl)</f>
        <v>0</v>
      </c>
      <c r="H27" s="82"/>
      <c r="I27" s="82"/>
      <c r="J27" s="41" t="str">
        <f t="shared" si="0"/>
        <v>CZK</v>
      </c>
    </row>
    <row r="28" spans="1:10" ht="27.75" hidden="1" customHeight="1" thickBot="1" x14ac:dyDescent="0.25">
      <c r="A28" s="2"/>
      <c r="B28" s="165" t="s">
        <v>23</v>
      </c>
      <c r="C28" s="166"/>
      <c r="D28" s="166"/>
      <c r="E28" s="167"/>
      <c r="F28" s="168"/>
      <c r="G28" s="169">
        <f>ZakladDPHSniVypocet+ZakladDPHZaklVypocet</f>
        <v>0</v>
      </c>
      <c r="H28" s="169"/>
      <c r="I28" s="169"/>
      <c r="J28" s="170" t="str">
        <f t="shared" si="0"/>
        <v>CZK</v>
      </c>
    </row>
    <row r="29" spans="1:10" ht="27.75" customHeight="1" thickBot="1" x14ac:dyDescent="0.25">
      <c r="A29" s="2">
        <f>(A27-INT(A27))*100</f>
        <v>0</v>
      </c>
      <c r="B29" s="165" t="s">
        <v>35</v>
      </c>
      <c r="C29" s="171"/>
      <c r="D29" s="171"/>
      <c r="E29" s="171"/>
      <c r="F29" s="172"/>
      <c r="G29" s="173">
        <f>A27</f>
        <v>0</v>
      </c>
      <c r="H29" s="173"/>
      <c r="I29" s="173"/>
      <c r="J29" s="174" t="s">
        <v>61</v>
      </c>
    </row>
    <row r="30" spans="1:10" ht="12.75" customHeight="1" x14ac:dyDescent="0.2">
      <c r="A30" s="2"/>
      <c r="B30" s="2"/>
      <c r="J30" s="9"/>
    </row>
    <row r="31" spans="1:10" ht="30" customHeight="1" x14ac:dyDescent="0.2">
      <c r="A31" s="2"/>
      <c r="B31" s="2"/>
      <c r="J31" s="9"/>
    </row>
    <row r="32" spans="1:10" ht="18.75" customHeight="1" x14ac:dyDescent="0.2">
      <c r="A32" s="2"/>
      <c r="B32" s="17"/>
      <c r="C32" s="72" t="s">
        <v>11</v>
      </c>
      <c r="D32" s="73"/>
      <c r="E32" s="73"/>
      <c r="F32" s="15" t="s">
        <v>10</v>
      </c>
      <c r="G32" s="26"/>
      <c r="H32" s="27"/>
      <c r="I32" s="26"/>
      <c r="J32" s="9"/>
    </row>
    <row r="33" spans="1:52" ht="47.25" customHeight="1" x14ac:dyDescent="0.2">
      <c r="A33" s="2"/>
      <c r="B33" s="2"/>
      <c r="J33" s="9"/>
    </row>
    <row r="34" spans="1:52" s="21" customFormat="1" ht="18.75" customHeight="1" x14ac:dyDescent="0.2">
      <c r="A34" s="20"/>
      <c r="B34" s="20"/>
      <c r="C34" s="74"/>
      <c r="D34" s="100"/>
      <c r="E34" s="101"/>
      <c r="G34" s="102"/>
      <c r="H34" s="103"/>
      <c r="I34" s="103"/>
      <c r="J34" s="25"/>
    </row>
    <row r="35" spans="1:52" ht="12.75" customHeight="1" x14ac:dyDescent="0.2">
      <c r="A35" s="2"/>
      <c r="B35" s="2"/>
      <c r="D35" s="94" t="s">
        <v>2</v>
      </c>
      <c r="E35" s="94"/>
      <c r="H35" s="10" t="s">
        <v>3</v>
      </c>
      <c r="J35" s="9"/>
    </row>
    <row r="36" spans="1:52" ht="13.5" customHeight="1" thickBot="1" x14ac:dyDescent="0.25">
      <c r="A36" s="11"/>
      <c r="B36" s="11"/>
      <c r="C36" s="75"/>
      <c r="D36" s="75"/>
      <c r="E36" s="75"/>
      <c r="F36" s="12"/>
      <c r="G36" s="12"/>
      <c r="H36" s="12"/>
      <c r="I36" s="12"/>
      <c r="J36" s="13"/>
    </row>
    <row r="37" spans="1:52" ht="27" customHeight="1" x14ac:dyDescent="0.2">
      <c r="B37" s="137" t="s">
        <v>16</v>
      </c>
      <c r="C37" s="138"/>
      <c r="D37" s="138"/>
      <c r="E37" s="138"/>
      <c r="F37" s="139"/>
      <c r="G37" s="139"/>
      <c r="H37" s="139"/>
      <c r="I37" s="139"/>
      <c r="J37" s="140"/>
    </row>
    <row r="38" spans="1:52" ht="25.5" customHeight="1" x14ac:dyDescent="0.2">
      <c r="A38" s="136" t="s">
        <v>37</v>
      </c>
      <c r="B38" s="141" t="s">
        <v>17</v>
      </c>
      <c r="C38" s="142" t="s">
        <v>5</v>
      </c>
      <c r="D38" s="142"/>
      <c r="E38" s="142"/>
      <c r="F38" s="143" t="str">
        <f>B23</f>
        <v>Základ pro sníženou DPH</v>
      </c>
      <c r="G38" s="143" t="str">
        <f>B25</f>
        <v>Základ pro základní DPH</v>
      </c>
      <c r="H38" s="144" t="s">
        <v>18</v>
      </c>
      <c r="I38" s="144" t="s">
        <v>1</v>
      </c>
      <c r="J38" s="145" t="s">
        <v>0</v>
      </c>
    </row>
    <row r="39" spans="1:52" ht="25.5" hidden="1" customHeight="1" x14ac:dyDescent="0.2">
      <c r="A39" s="136">
        <v>1</v>
      </c>
      <c r="B39" s="146" t="s">
        <v>51</v>
      </c>
      <c r="C39" s="147"/>
      <c r="D39" s="147"/>
      <c r="E39" s="147"/>
      <c r="F39" s="148">
        <f>'00 00 Naklady'!AE13+'01 1 Pol'!AE145</f>
        <v>0</v>
      </c>
      <c r="G39" s="149">
        <f>'00 00 Naklady'!AF13+'01 1 Pol'!AF145</f>
        <v>0</v>
      </c>
      <c r="H39" s="150">
        <f>(F39*SazbaDPH1/100)+(G39*SazbaDPH2/100)</f>
        <v>0</v>
      </c>
      <c r="I39" s="150">
        <f>F39+G39+H39</f>
        <v>0</v>
      </c>
      <c r="J39" s="151" t="str">
        <f>IF(CenaCelkemVypocet=0,"",I39/CenaCelkemVypocet*100)</f>
        <v/>
      </c>
    </row>
    <row r="40" spans="1:52" ht="25.5" customHeight="1" x14ac:dyDescent="0.2">
      <c r="A40" s="136">
        <v>2</v>
      </c>
      <c r="B40" s="152"/>
      <c r="C40" s="153" t="s">
        <v>52</v>
      </c>
      <c r="D40" s="153"/>
      <c r="E40" s="153"/>
      <c r="F40" s="154">
        <f>'00 00 Naklady'!AE13</f>
        <v>0</v>
      </c>
      <c r="G40" s="155">
        <f>'00 00 Naklady'!AF13</f>
        <v>0</v>
      </c>
      <c r="H40" s="155">
        <f>(F40*SazbaDPH1/100)+(G40*SazbaDPH2/100)</f>
        <v>0</v>
      </c>
      <c r="I40" s="155">
        <f>F40+G40+H40</f>
        <v>0</v>
      </c>
      <c r="J40" s="156" t="str">
        <f>IF(CenaCelkemVypocet=0,"",I40/CenaCelkemVypocet*100)</f>
        <v/>
      </c>
    </row>
    <row r="41" spans="1:52" ht="25.5" customHeight="1" x14ac:dyDescent="0.2">
      <c r="A41" s="136">
        <v>3</v>
      </c>
      <c r="B41" s="157" t="s">
        <v>53</v>
      </c>
      <c r="C41" s="147" t="s">
        <v>54</v>
      </c>
      <c r="D41" s="147"/>
      <c r="E41" s="147"/>
      <c r="F41" s="158">
        <f>'00 00 Naklady'!AE13</f>
        <v>0</v>
      </c>
      <c r="G41" s="150">
        <f>'00 00 Naklady'!AF13</f>
        <v>0</v>
      </c>
      <c r="H41" s="150">
        <f>(F41*SazbaDPH1/100)+(G41*SazbaDPH2/100)</f>
        <v>0</v>
      </c>
      <c r="I41" s="150">
        <f>F41+G41+H41</f>
        <v>0</v>
      </c>
      <c r="J41" s="151" t="str">
        <f>IF(CenaCelkemVypocet=0,"",I41/CenaCelkemVypocet*100)</f>
        <v/>
      </c>
    </row>
    <row r="42" spans="1:52" ht="25.5" customHeight="1" x14ac:dyDescent="0.2">
      <c r="A42" s="136">
        <v>2</v>
      </c>
      <c r="B42" s="152"/>
      <c r="C42" s="153" t="s">
        <v>55</v>
      </c>
      <c r="D42" s="153"/>
      <c r="E42" s="153"/>
      <c r="F42" s="154"/>
      <c r="G42" s="155"/>
      <c r="H42" s="155">
        <f>(F42*SazbaDPH1/100)+(G42*SazbaDPH2/100)</f>
        <v>0</v>
      </c>
      <c r="I42" s="155"/>
      <c r="J42" s="156"/>
    </row>
    <row r="43" spans="1:52" ht="25.5" customHeight="1" x14ac:dyDescent="0.2">
      <c r="A43" s="136">
        <v>2</v>
      </c>
      <c r="B43" s="152" t="s">
        <v>56</v>
      </c>
      <c r="C43" s="153" t="s">
        <v>57</v>
      </c>
      <c r="D43" s="153"/>
      <c r="E43" s="153"/>
      <c r="F43" s="154">
        <f>'01 1 Pol'!AE145</f>
        <v>0</v>
      </c>
      <c r="G43" s="155">
        <f>'01 1 Pol'!AF145</f>
        <v>0</v>
      </c>
      <c r="H43" s="155">
        <f>(F43*SazbaDPH1/100)+(G43*SazbaDPH2/100)</f>
        <v>0</v>
      </c>
      <c r="I43" s="155">
        <f>F43+G43+H43</f>
        <v>0</v>
      </c>
      <c r="J43" s="156" t="str">
        <f>IF(CenaCelkemVypocet=0,"",I43/CenaCelkemVypocet*100)</f>
        <v/>
      </c>
    </row>
    <row r="44" spans="1:52" ht="25.5" customHeight="1" x14ac:dyDescent="0.2">
      <c r="A44" s="136">
        <v>3</v>
      </c>
      <c r="B44" s="157" t="s">
        <v>58</v>
      </c>
      <c r="C44" s="147" t="s">
        <v>59</v>
      </c>
      <c r="D44" s="147"/>
      <c r="E44" s="147"/>
      <c r="F44" s="158">
        <f>'01 1 Pol'!AE145</f>
        <v>0</v>
      </c>
      <c r="G44" s="150">
        <f>'01 1 Pol'!AF145</f>
        <v>0</v>
      </c>
      <c r="H44" s="150">
        <f>(F44*SazbaDPH1/100)+(G44*SazbaDPH2/100)</f>
        <v>0</v>
      </c>
      <c r="I44" s="150">
        <f>F44+G44+H44</f>
        <v>0</v>
      </c>
      <c r="J44" s="151" t="str">
        <f>IF(CenaCelkemVypocet=0,"",I44/CenaCelkemVypocet*100)</f>
        <v/>
      </c>
    </row>
    <row r="45" spans="1:52" ht="25.5" customHeight="1" x14ac:dyDescent="0.2">
      <c r="A45" s="136"/>
      <c r="B45" s="159" t="s">
        <v>60</v>
      </c>
      <c r="C45" s="160"/>
      <c r="D45" s="160"/>
      <c r="E45" s="161"/>
      <c r="F45" s="162">
        <f>SUMIF(A39:A44,"=1",F39:F44)</f>
        <v>0</v>
      </c>
      <c r="G45" s="163">
        <f>SUMIF(A39:A44,"=1",G39:G44)</f>
        <v>0</v>
      </c>
      <c r="H45" s="163">
        <f>SUMIF(A39:A44,"=1",H39:H44)</f>
        <v>0</v>
      </c>
      <c r="I45" s="163">
        <f>SUMIF(A39:A44,"=1",I39:I44)</f>
        <v>0</v>
      </c>
      <c r="J45" s="164">
        <f>SUMIF(A39:A44,"=1",J39:J44)</f>
        <v>0</v>
      </c>
    </row>
    <row r="47" spans="1:52" x14ac:dyDescent="0.2">
      <c r="A47" t="s">
        <v>62</v>
      </c>
      <c r="B47" t="s">
        <v>63</v>
      </c>
    </row>
    <row r="48" spans="1:52" x14ac:dyDescent="0.2">
      <c r="B48" s="176" t="s">
        <v>64</v>
      </c>
      <c r="C48" s="176"/>
      <c r="D48" s="176"/>
      <c r="E48" s="176"/>
      <c r="F48" s="176"/>
      <c r="G48" s="176"/>
      <c r="H48" s="176"/>
      <c r="I48" s="176"/>
      <c r="J48" s="176"/>
      <c r="AZ48" s="175" t="str">
        <f>B48</f>
        <v>1. PODMÍNKY PRO ZPRACOVÁNÍ NABÍDKOVÉ CENY</v>
      </c>
    </row>
    <row r="50" spans="2:52" x14ac:dyDescent="0.2">
      <c r="B50" s="176" t="s">
        <v>65</v>
      </c>
      <c r="C50" s="176"/>
      <c r="D50" s="176"/>
      <c r="E50" s="176"/>
      <c r="F50" s="176"/>
      <c r="G50" s="176"/>
      <c r="H50" s="176"/>
      <c r="I50" s="176"/>
      <c r="J50" s="176"/>
      <c r="AZ50" s="175" t="str">
        <f>B50</f>
        <v xml:space="preserve">        Preambule</v>
      </c>
    </row>
    <row r="52" spans="2:52" ht="51" x14ac:dyDescent="0.2">
      <c r="B52" s="176" t="s">
        <v>66</v>
      </c>
      <c r="C52" s="176"/>
      <c r="D52" s="176"/>
      <c r="E52" s="176"/>
      <c r="F52" s="176"/>
      <c r="G52" s="176"/>
      <c r="H52" s="176"/>
      <c r="I52" s="176"/>
      <c r="J52" s="176"/>
      <c r="AZ52" s="175" t="str">
        <f>B52</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53" spans="2:52" ht="51" x14ac:dyDescent="0.2">
      <c r="B53" s="176" t="s">
        <v>67</v>
      </c>
      <c r="C53" s="176"/>
      <c r="D53" s="176"/>
      <c r="E53" s="176"/>
      <c r="F53" s="176"/>
      <c r="G53" s="176"/>
      <c r="H53" s="176"/>
      <c r="I53" s="176"/>
      <c r="J53" s="176"/>
      <c r="AZ53" s="175" t="str">
        <f>B53</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v>
      </c>
    </row>
    <row r="55" spans="2:52" x14ac:dyDescent="0.2">
      <c r="B55" s="176" t="s">
        <v>68</v>
      </c>
      <c r="C55" s="176"/>
      <c r="D55" s="176"/>
      <c r="E55" s="176"/>
      <c r="F55" s="176"/>
      <c r="G55" s="176"/>
      <c r="H55" s="176"/>
      <c r="I55" s="176"/>
      <c r="J55" s="176"/>
      <c r="AZ55" s="175" t="str">
        <f>B55</f>
        <v xml:space="preserve">        Vymezení některých pojmů</v>
      </c>
    </row>
    <row r="58" spans="2:52" x14ac:dyDescent="0.2">
      <c r="B58" s="176" t="s">
        <v>69</v>
      </c>
      <c r="C58" s="176"/>
      <c r="D58" s="176"/>
      <c r="E58" s="176"/>
      <c r="F58" s="176"/>
      <c r="G58" s="176"/>
      <c r="H58" s="176"/>
      <c r="I58" s="176"/>
      <c r="J58" s="176"/>
      <c r="AZ58" s="175" t="str">
        <f>B58</f>
        <v>Pro účely zpracování nabídkové ceny se jsou použity některé pojmy, pod kterými se rozumí:</v>
      </c>
    </row>
    <row r="59" spans="2:52" ht="38.25" x14ac:dyDescent="0.2">
      <c r="B59" s="176" t="s">
        <v>70</v>
      </c>
      <c r="C59" s="176"/>
      <c r="D59" s="176"/>
      <c r="E59" s="176"/>
      <c r="F59" s="176"/>
      <c r="G59" s="176"/>
      <c r="H59" s="176"/>
      <c r="I59" s="176"/>
      <c r="J59" s="176"/>
      <c r="AZ59" s="175" t="str">
        <f>B59</f>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60" spans="2:52" ht="38.25" x14ac:dyDescent="0.2">
      <c r="B60" s="176" t="s">
        <v>71</v>
      </c>
      <c r="C60" s="176"/>
      <c r="D60" s="176"/>
      <c r="E60" s="176"/>
      <c r="F60" s="176"/>
      <c r="G60" s="176"/>
      <c r="H60" s="176"/>
      <c r="I60" s="176"/>
      <c r="J60" s="176"/>
      <c r="AZ60" s="175" t="str">
        <f>B60</f>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61" spans="2:52" ht="51" x14ac:dyDescent="0.2">
      <c r="B61" s="176" t="s">
        <v>72</v>
      </c>
      <c r="C61" s="176"/>
      <c r="D61" s="176"/>
      <c r="E61" s="176"/>
      <c r="F61" s="176"/>
      <c r="G61" s="176"/>
      <c r="H61" s="176"/>
      <c r="I61" s="176"/>
      <c r="J61" s="176"/>
      <c r="AZ61" s="175" t="str">
        <f>B61</f>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62" spans="2:52" ht="76.5" x14ac:dyDescent="0.2">
      <c r="B62" s="176" t="s">
        <v>73</v>
      </c>
      <c r="C62" s="176"/>
      <c r="D62" s="176"/>
      <c r="E62" s="176"/>
      <c r="F62" s="176"/>
      <c r="G62" s="176"/>
      <c r="H62" s="176"/>
      <c r="I62" s="176"/>
      <c r="J62" s="176"/>
      <c r="AZ62" s="175" t="str">
        <f>B62</f>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63" spans="2:52" ht="51" x14ac:dyDescent="0.2">
      <c r="B63" s="176" t="s">
        <v>74</v>
      </c>
      <c r="C63" s="176"/>
      <c r="D63" s="176"/>
      <c r="E63" s="176"/>
      <c r="F63" s="176"/>
      <c r="G63" s="176"/>
      <c r="H63" s="176"/>
      <c r="I63" s="176"/>
      <c r="J63" s="176"/>
      <c r="AZ63" s="175" t="str">
        <f>B63</f>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65" spans="2:52" x14ac:dyDescent="0.2">
      <c r="B65" s="176" t="s">
        <v>75</v>
      </c>
      <c r="C65" s="176"/>
      <c r="D65" s="176"/>
      <c r="E65" s="176"/>
      <c r="F65" s="176"/>
      <c r="G65" s="176"/>
      <c r="H65" s="176"/>
      <c r="I65" s="176"/>
      <c r="J65" s="176"/>
      <c r="AZ65" s="175" t="str">
        <f>B65</f>
        <v xml:space="preserve">        Cenová soustava</v>
      </c>
    </row>
    <row r="67" spans="2:52" x14ac:dyDescent="0.2">
      <c r="B67" s="176" t="s">
        <v>76</v>
      </c>
      <c r="C67" s="176"/>
      <c r="D67" s="176"/>
      <c r="E67" s="176"/>
      <c r="F67" s="176"/>
      <c r="G67" s="176"/>
      <c r="H67" s="176"/>
      <c r="I67" s="176"/>
      <c r="J67" s="176"/>
      <c r="AZ67" s="175" t="str">
        <f>B67</f>
        <v xml:space="preserve">        Použitá cenová soustava</v>
      </c>
    </row>
    <row r="68" spans="2:52" ht="38.25" x14ac:dyDescent="0.2">
      <c r="B68" s="176" t="s">
        <v>77</v>
      </c>
      <c r="C68" s="176"/>
      <c r="D68" s="176"/>
      <c r="E68" s="176"/>
      <c r="F68" s="176"/>
      <c r="G68" s="176"/>
      <c r="H68" s="176"/>
      <c r="I68" s="176"/>
      <c r="J68" s="176"/>
      <c r="AZ68" s="175" t="str">
        <f>B68</f>
        <v>Soupisy stavebních prací, dodávek a služeb jsou zpracovány s použitím cenové soustavy zpracované společností RTS, a.s.. Položky z cenové soustavy mají uveden odkaz na cenovou soustavu včetně označení příslušného ceníku.</v>
      </c>
    </row>
    <row r="70" spans="2:52" x14ac:dyDescent="0.2">
      <c r="B70" s="176" t="s">
        <v>78</v>
      </c>
      <c r="C70" s="176"/>
      <c r="D70" s="176"/>
      <c r="E70" s="176"/>
      <c r="F70" s="176"/>
      <c r="G70" s="176"/>
      <c r="H70" s="176"/>
      <c r="I70" s="176"/>
      <c r="J70" s="176"/>
      <c r="AZ70" s="175" t="str">
        <f>B70</f>
        <v xml:space="preserve">        Technické podmínky</v>
      </c>
    </row>
    <row r="71" spans="2:52" ht="38.25" x14ac:dyDescent="0.2">
      <c r="B71" s="176" t="s">
        <v>79</v>
      </c>
      <c r="C71" s="176"/>
      <c r="D71" s="176"/>
      <c r="E71" s="176"/>
      <c r="F71" s="176"/>
      <c r="G71" s="176"/>
      <c r="H71" s="176"/>
      <c r="I71" s="176"/>
      <c r="J71" s="176"/>
      <c r="AZ71" s="175" t="str">
        <f>B71</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73" spans="2:52" x14ac:dyDescent="0.2">
      <c r="B73" s="176" t="s">
        <v>80</v>
      </c>
      <c r="C73" s="176"/>
      <c r="D73" s="176"/>
      <c r="E73" s="176"/>
      <c r="F73" s="176"/>
      <c r="G73" s="176"/>
      <c r="H73" s="176"/>
      <c r="I73" s="176"/>
      <c r="J73" s="176"/>
      <c r="AZ73" s="175" t="str">
        <f>B73</f>
        <v>Individuální položky</v>
      </c>
    </row>
    <row r="74" spans="2:52" ht="38.25" x14ac:dyDescent="0.2">
      <c r="B74" s="176" t="s">
        <v>81</v>
      </c>
      <c r="C74" s="176"/>
      <c r="D74" s="176"/>
      <c r="E74" s="176"/>
      <c r="F74" s="176"/>
      <c r="G74" s="176"/>
      <c r="H74" s="176"/>
      <c r="I74" s="176"/>
      <c r="J74" s="176"/>
      <c r="AZ74" s="175" t="str">
        <f>B74</f>
        <v>Položky soupisu prací, které cenová soustava neobsahuje, jsou označeny popisem „vlastní“. Pro tyto položky jsou cenové a technické podmínky definovány jejich popisem, případně odkazem na konkrétní část příslušné dokumentace.</v>
      </c>
    </row>
    <row r="76" spans="2:52" x14ac:dyDescent="0.2">
      <c r="B76" s="176" t="s">
        <v>82</v>
      </c>
      <c r="C76" s="176"/>
      <c r="D76" s="176"/>
      <c r="E76" s="176"/>
      <c r="F76" s="176"/>
      <c r="G76" s="176"/>
      <c r="H76" s="176"/>
      <c r="I76" s="176"/>
      <c r="J76" s="176"/>
      <c r="AZ76" s="175" t="str">
        <f>B76</f>
        <v xml:space="preserve">        Závaznost a změna soupisu</v>
      </c>
    </row>
    <row r="78" spans="2:52" x14ac:dyDescent="0.2">
      <c r="B78" s="176" t="s">
        <v>83</v>
      </c>
      <c r="C78" s="176"/>
      <c r="D78" s="176"/>
      <c r="E78" s="176"/>
      <c r="F78" s="176"/>
      <c r="G78" s="176"/>
      <c r="H78" s="176"/>
      <c r="I78" s="176"/>
      <c r="J78" s="176"/>
      <c r="AZ78" s="175" t="str">
        <f>B78</f>
        <v xml:space="preserve">        Závaznost soupisu</v>
      </c>
    </row>
    <row r="79" spans="2:52" ht="38.25" x14ac:dyDescent="0.2">
      <c r="B79" s="176" t="s">
        <v>84</v>
      </c>
      <c r="C79" s="176"/>
      <c r="D79" s="176"/>
      <c r="E79" s="176"/>
      <c r="F79" s="176"/>
      <c r="G79" s="176"/>
      <c r="H79" s="176"/>
      <c r="I79" s="176"/>
      <c r="J79" s="176"/>
      <c r="AZ79" s="175" t="str">
        <f>B79</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81" spans="2:52" x14ac:dyDescent="0.2">
      <c r="B81" s="176" t="s">
        <v>85</v>
      </c>
      <c r="C81" s="176"/>
      <c r="D81" s="176"/>
      <c r="E81" s="176"/>
      <c r="F81" s="176"/>
      <c r="G81" s="176"/>
      <c r="H81" s="176"/>
      <c r="I81" s="176"/>
      <c r="J81" s="176"/>
      <c r="AZ81" s="175" t="str">
        <f>B81</f>
        <v xml:space="preserve">        Zvláštní podmínky pro stanovení nabídkové ceny</v>
      </c>
    </row>
    <row r="83" spans="2:52" x14ac:dyDescent="0.2">
      <c r="B83" s="176" t="s">
        <v>86</v>
      </c>
      <c r="C83" s="176"/>
      <c r="D83" s="176"/>
      <c r="E83" s="176"/>
      <c r="F83" s="176"/>
      <c r="G83" s="176"/>
      <c r="H83" s="176"/>
      <c r="I83" s="176"/>
      <c r="J83" s="176"/>
      <c r="AZ83" s="175" t="str">
        <f>B83</f>
        <v xml:space="preserve">        Přeprava vybouraných hmot, suti a vytěžené zeminy</v>
      </c>
    </row>
    <row r="84" spans="2:52" ht="76.5" x14ac:dyDescent="0.2">
      <c r="B84" s="176" t="s">
        <v>87</v>
      </c>
      <c r="C84" s="176"/>
      <c r="D84" s="176"/>
      <c r="E84" s="176"/>
      <c r="F84" s="176"/>
      <c r="G84" s="176"/>
      <c r="H84" s="176"/>
      <c r="I84" s="176"/>
      <c r="J84" s="176"/>
      <c r="AZ84" s="175" t="str">
        <f>B84</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86" spans="2:52" x14ac:dyDescent="0.2">
      <c r="B86" s="176" t="s">
        <v>88</v>
      </c>
      <c r="C86" s="176"/>
      <c r="D86" s="176"/>
      <c r="E86" s="176"/>
      <c r="F86" s="176"/>
      <c r="G86" s="176"/>
      <c r="H86" s="176"/>
      <c r="I86" s="176"/>
      <c r="J86" s="176"/>
      <c r="AZ86" s="175" t="str">
        <f>B86</f>
        <v xml:space="preserve">        Vnitrostaveništní přesun stavebního materiálu</v>
      </c>
    </row>
    <row r="87" spans="2:52" ht="51" x14ac:dyDescent="0.2">
      <c r="B87" s="176" t="s">
        <v>89</v>
      </c>
      <c r="C87" s="176"/>
      <c r="D87" s="176"/>
      <c r="E87" s="176"/>
      <c r="F87" s="176"/>
      <c r="G87" s="176"/>
      <c r="H87" s="176"/>
      <c r="I87" s="176"/>
      <c r="J87" s="176"/>
      <c r="AZ87" s="175" t="str">
        <f>B87</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88" spans="2:52" ht="51" x14ac:dyDescent="0.2">
      <c r="B88" s="176" t="s">
        <v>90</v>
      </c>
      <c r="C88" s="176"/>
      <c r="D88" s="176"/>
      <c r="E88" s="176"/>
      <c r="F88" s="176"/>
      <c r="G88" s="176"/>
      <c r="H88" s="176"/>
      <c r="I88" s="176"/>
      <c r="J88" s="176"/>
      <c r="AZ88" s="175" t="str">
        <f>B88</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90" spans="2:52" x14ac:dyDescent="0.2">
      <c r="B90" s="176" t="s">
        <v>91</v>
      </c>
      <c r="C90" s="176"/>
      <c r="D90" s="176"/>
      <c r="E90" s="176"/>
      <c r="F90" s="176"/>
      <c r="G90" s="176"/>
      <c r="H90" s="176"/>
      <c r="I90" s="176"/>
      <c r="J90" s="176"/>
      <c r="AZ90" s="175" t="str">
        <f>B90</f>
        <v xml:space="preserve">        Příplatky za ztížené podmínky prací</v>
      </c>
    </row>
    <row r="91" spans="2:52" ht="25.5" x14ac:dyDescent="0.2">
      <c r="B91" s="176" t="s">
        <v>92</v>
      </c>
      <c r="C91" s="176"/>
      <c r="D91" s="176"/>
      <c r="E91" s="176"/>
      <c r="F91" s="176"/>
      <c r="G91" s="176"/>
      <c r="H91" s="176"/>
      <c r="I91" s="176"/>
      <c r="J91" s="176"/>
      <c r="AZ91" s="175" t="str">
        <f>B91</f>
        <v>Pokud soupis položku příplatku za ztížené podmínky obsahuje, je dodavatel povinen ji ocenit bez ohledu na to, že tento příplatek dodavatel standardně neuplatňuje.</v>
      </c>
    </row>
    <row r="93" spans="2:52" x14ac:dyDescent="0.2">
      <c r="B93" s="176" t="s">
        <v>93</v>
      </c>
      <c r="C93" s="176"/>
      <c r="D93" s="176"/>
      <c r="E93" s="176"/>
      <c r="F93" s="176"/>
      <c r="G93" s="176"/>
      <c r="H93" s="176"/>
      <c r="I93" s="176"/>
      <c r="J93" s="176"/>
      <c r="AZ93" s="175" t="str">
        <f>B93</f>
        <v xml:space="preserve">        Vedlejší a ostatní náklady</v>
      </c>
    </row>
    <row r="94" spans="2:52" ht="25.5" x14ac:dyDescent="0.2">
      <c r="B94" s="176" t="s">
        <v>94</v>
      </c>
      <c r="C94" s="176"/>
      <c r="D94" s="176"/>
      <c r="E94" s="176"/>
      <c r="F94" s="176"/>
      <c r="G94" s="176"/>
      <c r="H94" s="176"/>
      <c r="I94" s="176"/>
      <c r="J94" s="176"/>
      <c r="AZ94" s="175" t="str">
        <f>B94</f>
        <v>Tyto náklady jsou popsány v samostatném soupisu stavebních prací, dodávek a služeb s tím, že dodavatel je povinen v rámci těchto nákladů ocenit všechny definované náklady souhrnně pro celou stavbu.</v>
      </c>
    </row>
    <row r="98" spans="2:52" x14ac:dyDescent="0.2">
      <c r="B98" s="176" t="s">
        <v>95</v>
      </c>
      <c r="C98" s="176"/>
      <c r="D98" s="176"/>
      <c r="E98" s="176"/>
      <c r="F98" s="176"/>
      <c r="G98" s="176"/>
      <c r="H98" s="176"/>
      <c r="I98" s="176"/>
      <c r="J98" s="176"/>
      <c r="AZ98" s="175" t="str">
        <f>B98</f>
        <v>2. SPECIFICKÉ PODMÍNKY PRO ZPRACOVÁNÍ NABÍDKOVÉ CENY</v>
      </c>
    </row>
    <row r="100" spans="2:52" x14ac:dyDescent="0.2">
      <c r="B100" s="176" t="s">
        <v>96</v>
      </c>
      <c r="C100" s="176"/>
      <c r="D100" s="176"/>
      <c r="E100" s="176"/>
      <c r="F100" s="176"/>
      <c r="G100" s="176"/>
      <c r="H100" s="176"/>
      <c r="I100" s="176"/>
      <c r="J100" s="176"/>
      <c r="AZ100" s="175" t="str">
        <f>B100</f>
        <v>Zde doplní zpracovatel soupisu  případná specifika týkající se konkrétní zakázky.</v>
      </c>
    </row>
    <row r="103" spans="2:52" x14ac:dyDescent="0.2">
      <c r="B103" s="176" t="s">
        <v>97</v>
      </c>
      <c r="C103" s="176"/>
      <c r="D103" s="176"/>
      <c r="E103" s="176"/>
      <c r="F103" s="176"/>
      <c r="G103" s="176"/>
      <c r="H103" s="176"/>
      <c r="I103" s="176"/>
      <c r="J103" s="176"/>
      <c r="AZ103" s="175" t="str">
        <f>B103</f>
        <v>3. ELEKTRONICKÁ PODOBA SOUPISU</v>
      </c>
    </row>
    <row r="105" spans="2:52" x14ac:dyDescent="0.2">
      <c r="B105" s="176" t="s">
        <v>98</v>
      </c>
      <c r="C105" s="176"/>
      <c r="D105" s="176"/>
      <c r="E105" s="176"/>
      <c r="F105" s="176"/>
      <c r="G105" s="176"/>
      <c r="H105" s="176"/>
      <c r="I105" s="176"/>
      <c r="J105" s="176"/>
      <c r="AZ105" s="175" t="str">
        <f>B105</f>
        <v xml:space="preserve">        Elektronická podoba soupisu</v>
      </c>
    </row>
    <row r="106" spans="2:52" ht="25.5" x14ac:dyDescent="0.2">
      <c r="B106" s="176" t="s">
        <v>99</v>
      </c>
      <c r="C106" s="176"/>
      <c r="D106" s="176"/>
      <c r="E106" s="176"/>
      <c r="F106" s="176"/>
      <c r="G106" s="176"/>
      <c r="H106" s="176"/>
      <c r="I106" s="176"/>
      <c r="J106" s="176"/>
      <c r="AZ106" s="175" t="str">
        <f>B106</f>
        <v>V souladu se zákonem jsou předložené soupisy zpracovány i v elektronické podobě.  Elektronickou podobou soupisu stavebních prací, dodávek a služeb je formát MS EXCEL.</v>
      </c>
    </row>
    <row r="107" spans="2:52" x14ac:dyDescent="0.2">
      <c r="B107" s="176" t="s">
        <v>100</v>
      </c>
      <c r="C107" s="176"/>
      <c r="D107" s="176"/>
      <c r="E107" s="176"/>
      <c r="F107" s="176"/>
      <c r="G107" s="176"/>
      <c r="H107" s="176"/>
      <c r="I107" s="176"/>
      <c r="J107" s="176"/>
      <c r="AZ107" s="175" t="str">
        <f>B107</f>
        <v>Popis formátu soupisu odpovídá svou strukturou vzorovému soupisu volně dostupnému na internetové adrese:</v>
      </c>
    </row>
    <row r="109" spans="2:52" x14ac:dyDescent="0.2">
      <c r="B109" s="176" t="s">
        <v>101</v>
      </c>
      <c r="C109" s="176"/>
      <c r="D109" s="176"/>
      <c r="E109" s="176"/>
      <c r="F109" s="176"/>
      <c r="G109" s="176"/>
      <c r="H109" s="176"/>
      <c r="I109" s="176"/>
      <c r="J109" s="176"/>
      <c r="AZ109" s="175" t="str">
        <f>B109</f>
        <v>www.stavebnionline.cz/soupis</v>
      </c>
    </row>
    <row r="111" spans="2:52" x14ac:dyDescent="0.2">
      <c r="B111" s="176" t="s">
        <v>102</v>
      </c>
      <c r="C111" s="176"/>
      <c r="D111" s="176"/>
      <c r="E111" s="176"/>
      <c r="F111" s="176"/>
      <c r="G111" s="176"/>
      <c r="H111" s="176"/>
      <c r="I111" s="176"/>
      <c r="J111" s="176"/>
      <c r="AZ111" s="175" t="str">
        <f>B111</f>
        <v xml:space="preserve">        Zpracování elektronické podoby soupisu</v>
      </c>
    </row>
    <row r="112" spans="2:52" ht="51" x14ac:dyDescent="0.2">
      <c r="B112" s="176" t="s">
        <v>103</v>
      </c>
      <c r="C112" s="176"/>
      <c r="D112" s="176"/>
      <c r="E112" s="176"/>
      <c r="F112" s="176"/>
      <c r="G112" s="176"/>
      <c r="H112" s="176"/>
      <c r="I112" s="176"/>
      <c r="J112" s="176"/>
      <c r="AZ112" s="175" t="str">
        <f>B112</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114" spans="1:52" x14ac:dyDescent="0.2">
      <c r="B114" s="176" t="s">
        <v>104</v>
      </c>
      <c r="C114" s="176"/>
      <c r="D114" s="176"/>
      <c r="E114" s="176"/>
      <c r="F114" s="176"/>
      <c r="G114" s="176"/>
      <c r="H114" s="176"/>
      <c r="I114" s="176"/>
      <c r="J114" s="176"/>
      <c r="AZ114" s="175" t="str">
        <f>B114</f>
        <v xml:space="preserve">        Jiný formát soupisu</v>
      </c>
    </row>
    <row r="115" spans="1:52" ht="38.25" x14ac:dyDescent="0.2">
      <c r="B115" s="176" t="s">
        <v>105</v>
      </c>
      <c r="C115" s="176"/>
      <c r="D115" s="176"/>
      <c r="E115" s="176"/>
      <c r="F115" s="176"/>
      <c r="G115" s="176"/>
      <c r="H115" s="176"/>
      <c r="I115" s="176"/>
      <c r="J115" s="176"/>
      <c r="AZ115" s="175" t="str">
        <f>B115</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117" spans="1:52" x14ac:dyDescent="0.2">
      <c r="B117" s="176" t="s">
        <v>106</v>
      </c>
      <c r="C117" s="176"/>
      <c r="D117" s="176"/>
      <c r="E117" s="176"/>
      <c r="F117" s="176"/>
      <c r="G117" s="176"/>
      <c r="H117" s="176"/>
      <c r="I117" s="176"/>
      <c r="J117" s="176"/>
      <c r="AZ117" s="175" t="str">
        <f>B117</f>
        <v xml:space="preserve">        Závěrečné ustanovení</v>
      </c>
    </row>
    <row r="118" spans="1:52" x14ac:dyDescent="0.2">
      <c r="B118" s="176" t="s">
        <v>107</v>
      </c>
      <c r="C118" s="176"/>
      <c r="D118" s="176"/>
      <c r="E118" s="176"/>
      <c r="F118" s="176"/>
      <c r="G118" s="176"/>
      <c r="H118" s="176"/>
      <c r="I118" s="176"/>
      <c r="J118" s="176"/>
      <c r="AZ118" s="175" t="str">
        <f>B118</f>
        <v>Ostatní podmínky vztahující se ke zpracování nabídkové ceny jsou uvedeny v zadávací dokumentaci.</v>
      </c>
    </row>
    <row r="119" spans="1:52" x14ac:dyDescent="0.2">
      <c r="A119" t="s">
        <v>108</v>
      </c>
      <c r="B119" t="s">
        <v>109</v>
      </c>
    </row>
    <row r="120" spans="1:52" x14ac:dyDescent="0.2">
      <c r="A120" t="s">
        <v>110</v>
      </c>
      <c r="B120" t="s">
        <v>111</v>
      </c>
    </row>
    <row r="121" spans="1:52" x14ac:dyDescent="0.2">
      <c r="A121" t="s">
        <v>108</v>
      </c>
      <c r="B121" t="s">
        <v>112</v>
      </c>
    </row>
    <row r="122" spans="1:52" x14ac:dyDescent="0.2">
      <c r="A122" t="s">
        <v>110</v>
      </c>
      <c r="B122" t="s">
        <v>113</v>
      </c>
    </row>
    <row r="125" spans="1:52" ht="15.75" x14ac:dyDescent="0.25">
      <c r="B125" s="177" t="s">
        <v>114</v>
      </c>
    </row>
    <row r="127" spans="1:52" ht="25.5" customHeight="1" x14ac:dyDescent="0.2">
      <c r="A127" s="179"/>
      <c r="B127" s="182" t="s">
        <v>17</v>
      </c>
      <c r="C127" s="182" t="s">
        <v>5</v>
      </c>
      <c r="D127" s="183"/>
      <c r="E127" s="183"/>
      <c r="F127" s="184" t="s">
        <v>115</v>
      </c>
      <c r="G127" s="184"/>
      <c r="H127" s="184"/>
      <c r="I127" s="184" t="s">
        <v>29</v>
      </c>
      <c r="J127" s="184" t="s">
        <v>0</v>
      </c>
    </row>
    <row r="128" spans="1:52" ht="36.75" customHeight="1" x14ac:dyDescent="0.2">
      <c r="A128" s="180"/>
      <c r="B128" s="185" t="s">
        <v>116</v>
      </c>
      <c r="C128" s="186" t="s">
        <v>117</v>
      </c>
      <c r="D128" s="187"/>
      <c r="E128" s="187"/>
      <c r="F128" s="194" t="s">
        <v>24</v>
      </c>
      <c r="G128" s="195"/>
      <c r="H128" s="195"/>
      <c r="I128" s="195">
        <f>'01 1 Pol'!G8</f>
        <v>0</v>
      </c>
      <c r="J128" s="191" t="str">
        <f>IF(I146=0,"",I128/I146*100)</f>
        <v/>
      </c>
    </row>
    <row r="129" spans="1:10" ht="36.75" customHeight="1" x14ac:dyDescent="0.2">
      <c r="A129" s="180"/>
      <c r="B129" s="185" t="s">
        <v>118</v>
      </c>
      <c r="C129" s="186" t="s">
        <v>119</v>
      </c>
      <c r="D129" s="187"/>
      <c r="E129" s="187"/>
      <c r="F129" s="194" t="s">
        <v>24</v>
      </c>
      <c r="G129" s="195"/>
      <c r="H129" s="195"/>
      <c r="I129" s="195">
        <f>'01 1 Pol'!G28</f>
        <v>0</v>
      </c>
      <c r="J129" s="191" t="str">
        <f>IF(I146=0,"",I129/I146*100)</f>
        <v/>
      </c>
    </row>
    <row r="130" spans="1:10" ht="36.75" customHeight="1" x14ac:dyDescent="0.2">
      <c r="A130" s="180"/>
      <c r="B130" s="185" t="s">
        <v>120</v>
      </c>
      <c r="C130" s="186" t="s">
        <v>121</v>
      </c>
      <c r="D130" s="187"/>
      <c r="E130" s="187"/>
      <c r="F130" s="194" t="s">
        <v>24</v>
      </c>
      <c r="G130" s="195"/>
      <c r="H130" s="195"/>
      <c r="I130" s="195">
        <f>'01 1 Pol'!G34</f>
        <v>0</v>
      </c>
      <c r="J130" s="191" t="str">
        <f>IF(I146=0,"",I130/I146*100)</f>
        <v/>
      </c>
    </row>
    <row r="131" spans="1:10" ht="36.75" customHeight="1" x14ac:dyDescent="0.2">
      <c r="A131" s="180"/>
      <c r="B131" s="185" t="s">
        <v>122</v>
      </c>
      <c r="C131" s="186" t="s">
        <v>123</v>
      </c>
      <c r="D131" s="187"/>
      <c r="E131" s="187"/>
      <c r="F131" s="194" t="s">
        <v>24</v>
      </c>
      <c r="G131" s="195"/>
      <c r="H131" s="195"/>
      <c r="I131" s="195">
        <f>'01 1 Pol'!G40</f>
        <v>0</v>
      </c>
      <c r="J131" s="191" t="str">
        <f>IF(I146=0,"",I131/I146*100)</f>
        <v/>
      </c>
    </row>
    <row r="132" spans="1:10" ht="36.75" customHeight="1" x14ac:dyDescent="0.2">
      <c r="A132" s="180"/>
      <c r="B132" s="185" t="s">
        <v>124</v>
      </c>
      <c r="C132" s="186" t="s">
        <v>125</v>
      </c>
      <c r="D132" s="187"/>
      <c r="E132" s="187"/>
      <c r="F132" s="194" t="s">
        <v>24</v>
      </c>
      <c r="G132" s="195"/>
      <c r="H132" s="195"/>
      <c r="I132" s="195">
        <f>'01 1 Pol'!G47</f>
        <v>0</v>
      </c>
      <c r="J132" s="191" t="str">
        <f>IF(I146=0,"",I132/I146*100)</f>
        <v/>
      </c>
    </row>
    <row r="133" spans="1:10" ht="36.75" customHeight="1" x14ac:dyDescent="0.2">
      <c r="A133" s="180"/>
      <c r="B133" s="185" t="s">
        <v>126</v>
      </c>
      <c r="C133" s="186" t="s">
        <v>127</v>
      </c>
      <c r="D133" s="187"/>
      <c r="E133" s="187"/>
      <c r="F133" s="194" t="s">
        <v>24</v>
      </c>
      <c r="G133" s="195"/>
      <c r="H133" s="195"/>
      <c r="I133" s="195">
        <f>'01 1 Pol'!G65</f>
        <v>0</v>
      </c>
      <c r="J133" s="191" t="str">
        <f>IF(I146=0,"",I133/I146*100)</f>
        <v/>
      </c>
    </row>
    <row r="134" spans="1:10" ht="36.75" customHeight="1" x14ac:dyDescent="0.2">
      <c r="A134" s="180"/>
      <c r="B134" s="185" t="s">
        <v>128</v>
      </c>
      <c r="C134" s="186" t="s">
        <v>129</v>
      </c>
      <c r="D134" s="187"/>
      <c r="E134" s="187"/>
      <c r="F134" s="194" t="s">
        <v>24</v>
      </c>
      <c r="G134" s="195"/>
      <c r="H134" s="195"/>
      <c r="I134" s="195">
        <f>'01 1 Pol'!G67</f>
        <v>0</v>
      </c>
      <c r="J134" s="191" t="str">
        <f>IF(I146=0,"",I134/I146*100)</f>
        <v/>
      </c>
    </row>
    <row r="135" spans="1:10" ht="36.75" customHeight="1" x14ac:dyDescent="0.2">
      <c r="A135" s="180"/>
      <c r="B135" s="185" t="s">
        <v>130</v>
      </c>
      <c r="C135" s="186" t="s">
        <v>131</v>
      </c>
      <c r="D135" s="187"/>
      <c r="E135" s="187"/>
      <c r="F135" s="194" t="s">
        <v>24</v>
      </c>
      <c r="G135" s="195"/>
      <c r="H135" s="195"/>
      <c r="I135" s="195">
        <f>'01 1 Pol'!G72</f>
        <v>0</v>
      </c>
      <c r="J135" s="191" t="str">
        <f>IF(I146=0,"",I135/I146*100)</f>
        <v/>
      </c>
    </row>
    <row r="136" spans="1:10" ht="36.75" customHeight="1" x14ac:dyDescent="0.2">
      <c r="A136" s="180"/>
      <c r="B136" s="185" t="s">
        <v>132</v>
      </c>
      <c r="C136" s="186" t="s">
        <v>133</v>
      </c>
      <c r="D136" s="187"/>
      <c r="E136" s="187"/>
      <c r="F136" s="194" t="s">
        <v>25</v>
      </c>
      <c r="G136" s="195"/>
      <c r="H136" s="195"/>
      <c r="I136" s="195">
        <f>'01 1 Pol'!G75</f>
        <v>0</v>
      </c>
      <c r="J136" s="191" t="str">
        <f>IF(I146=0,"",I136/I146*100)</f>
        <v/>
      </c>
    </row>
    <row r="137" spans="1:10" ht="36.75" customHeight="1" x14ac:dyDescent="0.2">
      <c r="A137" s="180"/>
      <c r="B137" s="185" t="s">
        <v>134</v>
      </c>
      <c r="C137" s="186" t="s">
        <v>135</v>
      </c>
      <c r="D137" s="187"/>
      <c r="E137" s="187"/>
      <c r="F137" s="194" t="s">
        <v>25</v>
      </c>
      <c r="G137" s="195"/>
      <c r="H137" s="195"/>
      <c r="I137" s="195">
        <f>'01 1 Pol'!G80</f>
        <v>0</v>
      </c>
      <c r="J137" s="191" t="str">
        <f>IF(I146=0,"",I137/I146*100)</f>
        <v/>
      </c>
    </row>
    <row r="138" spans="1:10" ht="36.75" customHeight="1" x14ac:dyDescent="0.2">
      <c r="A138" s="180"/>
      <c r="B138" s="185" t="s">
        <v>136</v>
      </c>
      <c r="C138" s="186" t="s">
        <v>137</v>
      </c>
      <c r="D138" s="187"/>
      <c r="E138" s="187"/>
      <c r="F138" s="194" t="s">
        <v>25</v>
      </c>
      <c r="G138" s="195"/>
      <c r="H138" s="195"/>
      <c r="I138" s="195">
        <f>'01 1 Pol'!G95</f>
        <v>0</v>
      </c>
      <c r="J138" s="191" t="str">
        <f>IF(I146=0,"",I138/I146*100)</f>
        <v/>
      </c>
    </row>
    <row r="139" spans="1:10" ht="36.75" customHeight="1" x14ac:dyDescent="0.2">
      <c r="A139" s="180"/>
      <c r="B139" s="185" t="s">
        <v>138</v>
      </c>
      <c r="C139" s="186" t="s">
        <v>139</v>
      </c>
      <c r="D139" s="187"/>
      <c r="E139" s="187"/>
      <c r="F139" s="194" t="s">
        <v>25</v>
      </c>
      <c r="G139" s="195"/>
      <c r="H139" s="195"/>
      <c r="I139" s="195">
        <f>'01 1 Pol'!G101</f>
        <v>0</v>
      </c>
      <c r="J139" s="191" t="str">
        <f>IF(I146=0,"",I139/I146*100)</f>
        <v/>
      </c>
    </row>
    <row r="140" spans="1:10" ht="36.75" customHeight="1" x14ac:dyDescent="0.2">
      <c r="A140" s="180"/>
      <c r="B140" s="185" t="s">
        <v>140</v>
      </c>
      <c r="C140" s="186" t="s">
        <v>141</v>
      </c>
      <c r="D140" s="187"/>
      <c r="E140" s="187"/>
      <c r="F140" s="194" t="s">
        <v>25</v>
      </c>
      <c r="G140" s="195"/>
      <c r="H140" s="195"/>
      <c r="I140" s="195">
        <f>'01 1 Pol'!G106</f>
        <v>0</v>
      </c>
      <c r="J140" s="191" t="str">
        <f>IF(I146=0,"",I140/I146*100)</f>
        <v/>
      </c>
    </row>
    <row r="141" spans="1:10" ht="36.75" customHeight="1" x14ac:dyDescent="0.2">
      <c r="A141" s="180"/>
      <c r="B141" s="185" t="s">
        <v>142</v>
      </c>
      <c r="C141" s="186" t="s">
        <v>143</v>
      </c>
      <c r="D141" s="187"/>
      <c r="E141" s="187"/>
      <c r="F141" s="194" t="s">
        <v>25</v>
      </c>
      <c r="G141" s="195"/>
      <c r="H141" s="195"/>
      <c r="I141" s="195">
        <f>'01 1 Pol'!G122</f>
        <v>0</v>
      </c>
      <c r="J141" s="191" t="str">
        <f>IF(I146=0,"",I141/I146*100)</f>
        <v/>
      </c>
    </row>
    <row r="142" spans="1:10" ht="36.75" customHeight="1" x14ac:dyDescent="0.2">
      <c r="A142" s="180"/>
      <c r="B142" s="185" t="s">
        <v>144</v>
      </c>
      <c r="C142" s="186" t="s">
        <v>145</v>
      </c>
      <c r="D142" s="187"/>
      <c r="E142" s="187"/>
      <c r="F142" s="194" t="s">
        <v>25</v>
      </c>
      <c r="G142" s="195"/>
      <c r="H142" s="195"/>
      <c r="I142" s="195">
        <f>'01 1 Pol'!G125</f>
        <v>0</v>
      </c>
      <c r="J142" s="191" t="str">
        <f>IF(I146=0,"",I142/I146*100)</f>
        <v/>
      </c>
    </row>
    <row r="143" spans="1:10" ht="36.75" customHeight="1" x14ac:dyDescent="0.2">
      <c r="A143" s="180"/>
      <c r="B143" s="185" t="s">
        <v>146</v>
      </c>
      <c r="C143" s="186" t="s">
        <v>147</v>
      </c>
      <c r="D143" s="187"/>
      <c r="E143" s="187"/>
      <c r="F143" s="194" t="s">
        <v>148</v>
      </c>
      <c r="G143" s="195"/>
      <c r="H143" s="195"/>
      <c r="I143" s="195">
        <f>'01 1 Pol'!G135</f>
        <v>0</v>
      </c>
      <c r="J143" s="191" t="str">
        <f>IF(I146=0,"",I143/I146*100)</f>
        <v/>
      </c>
    </row>
    <row r="144" spans="1:10" ht="36.75" customHeight="1" x14ac:dyDescent="0.2">
      <c r="A144" s="180"/>
      <c r="B144" s="185" t="s">
        <v>149</v>
      </c>
      <c r="C144" s="186" t="s">
        <v>27</v>
      </c>
      <c r="D144" s="187"/>
      <c r="E144" s="187"/>
      <c r="F144" s="194" t="s">
        <v>149</v>
      </c>
      <c r="G144" s="195"/>
      <c r="H144" s="195"/>
      <c r="I144" s="195">
        <f>'00 00 Naklady'!G8</f>
        <v>0</v>
      </c>
      <c r="J144" s="191" t="str">
        <f>IF(I146=0,"",I144/I146*100)</f>
        <v/>
      </c>
    </row>
    <row r="145" spans="1:10" ht="36.75" customHeight="1" x14ac:dyDescent="0.2">
      <c r="A145" s="180"/>
      <c r="B145" s="185" t="s">
        <v>150</v>
      </c>
      <c r="C145" s="186" t="s">
        <v>28</v>
      </c>
      <c r="D145" s="187"/>
      <c r="E145" s="187"/>
      <c r="F145" s="194" t="s">
        <v>150</v>
      </c>
      <c r="G145" s="195"/>
      <c r="H145" s="195"/>
      <c r="I145" s="195">
        <f>'00 00 Naklady'!G10</f>
        <v>0</v>
      </c>
      <c r="J145" s="191" t="str">
        <f>IF(I146=0,"",I145/I146*100)</f>
        <v/>
      </c>
    </row>
    <row r="146" spans="1:10" ht="25.5" customHeight="1" x14ac:dyDescent="0.2">
      <c r="A146" s="181"/>
      <c r="B146" s="188" t="s">
        <v>1</v>
      </c>
      <c r="C146" s="189"/>
      <c r="D146" s="190"/>
      <c r="E146" s="190"/>
      <c r="F146" s="196"/>
      <c r="G146" s="197"/>
      <c r="H146" s="197"/>
      <c r="I146" s="197">
        <f>SUM(I128:I145)</f>
        <v>0</v>
      </c>
      <c r="J146" s="192">
        <f>SUM(J128:J145)</f>
        <v>0</v>
      </c>
    </row>
    <row r="147" spans="1:10" x14ac:dyDescent="0.2">
      <c r="F147" s="135"/>
      <c r="G147" s="135"/>
      <c r="H147" s="135"/>
      <c r="I147" s="135"/>
      <c r="J147" s="193"/>
    </row>
    <row r="148" spans="1:10" x14ac:dyDescent="0.2">
      <c r="F148" s="135"/>
      <c r="G148" s="135"/>
      <c r="H148" s="135"/>
      <c r="I148" s="135"/>
      <c r="J148" s="193"/>
    </row>
    <row r="149" spans="1:10" x14ac:dyDescent="0.2">
      <c r="F149" s="135"/>
      <c r="G149" s="135"/>
      <c r="H149" s="135"/>
      <c r="I149" s="135"/>
      <c r="J149" s="193"/>
    </row>
  </sheetData>
  <sheetProtection algorithmName="SHA-512" hashValue="2bAVLYT8D/kmQg1aEsuSjlcHqByJzUyYdywvotdTaqoPgp2LAk0jfqT2Y5yTDDsyiSVkzfImIRY4f0RFoaYZ6A==" saltValue="rIh6P7Hg1KZs5gqSDUfP2g=="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110">
    <mergeCell ref="C142:E142"/>
    <mergeCell ref="C143:E143"/>
    <mergeCell ref="C144:E144"/>
    <mergeCell ref="C145:E145"/>
    <mergeCell ref="C137:E137"/>
    <mergeCell ref="C138:E138"/>
    <mergeCell ref="C139:E139"/>
    <mergeCell ref="C140:E140"/>
    <mergeCell ref="C141:E141"/>
    <mergeCell ref="C132:E132"/>
    <mergeCell ref="C133:E133"/>
    <mergeCell ref="C134:E134"/>
    <mergeCell ref="C135:E135"/>
    <mergeCell ref="C136:E136"/>
    <mergeCell ref="B118:J118"/>
    <mergeCell ref="C128:E128"/>
    <mergeCell ref="C129:E129"/>
    <mergeCell ref="C130:E130"/>
    <mergeCell ref="C131:E131"/>
    <mergeCell ref="B111:J111"/>
    <mergeCell ref="B112:J112"/>
    <mergeCell ref="B114:J114"/>
    <mergeCell ref="B115:J115"/>
    <mergeCell ref="B117:J117"/>
    <mergeCell ref="B103:J103"/>
    <mergeCell ref="B105:J105"/>
    <mergeCell ref="B106:J106"/>
    <mergeCell ref="B107:J107"/>
    <mergeCell ref="B109:J109"/>
    <mergeCell ref="B91:J91"/>
    <mergeCell ref="B93:J93"/>
    <mergeCell ref="B94:J94"/>
    <mergeCell ref="B98:J98"/>
    <mergeCell ref="B100:J100"/>
    <mergeCell ref="B84:J84"/>
    <mergeCell ref="B86:J86"/>
    <mergeCell ref="B87:J87"/>
    <mergeCell ref="B88:J88"/>
    <mergeCell ref="B90:J90"/>
    <mergeCell ref="B76:J76"/>
    <mergeCell ref="B78:J78"/>
    <mergeCell ref="B79:J79"/>
    <mergeCell ref="B81:J81"/>
    <mergeCell ref="B83:J83"/>
    <mergeCell ref="B68:J68"/>
    <mergeCell ref="B70:J70"/>
    <mergeCell ref="B71:J71"/>
    <mergeCell ref="B73:J73"/>
    <mergeCell ref="B74:J74"/>
    <mergeCell ref="B61:J61"/>
    <mergeCell ref="B62:J62"/>
    <mergeCell ref="B63:J63"/>
    <mergeCell ref="B65:J65"/>
    <mergeCell ref="B67:J67"/>
    <mergeCell ref="B53:J53"/>
    <mergeCell ref="B55:J55"/>
    <mergeCell ref="B58:J58"/>
    <mergeCell ref="B59:J59"/>
    <mergeCell ref="B60:J60"/>
    <mergeCell ref="C44:E44"/>
    <mergeCell ref="B45:E45"/>
    <mergeCell ref="B48:J48"/>
    <mergeCell ref="B50:J50"/>
    <mergeCell ref="B52:J52"/>
    <mergeCell ref="C39:E39"/>
    <mergeCell ref="C40:E40"/>
    <mergeCell ref="C41:E41"/>
    <mergeCell ref="C42:E42"/>
    <mergeCell ref="C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122"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104" t="s">
        <v>6</v>
      </c>
      <c r="B1" s="104"/>
      <c r="C1" s="105"/>
      <c r="D1" s="104"/>
      <c r="E1" s="104"/>
      <c r="F1" s="104"/>
      <c r="G1" s="104"/>
    </row>
    <row r="2" spans="1:7" ht="24.95" customHeight="1" x14ac:dyDescent="0.2">
      <c r="A2" s="50" t="s">
        <v>7</v>
      </c>
      <c r="B2" s="49"/>
      <c r="C2" s="106"/>
      <c r="D2" s="106"/>
      <c r="E2" s="106"/>
      <c r="F2" s="106"/>
      <c r="G2" s="107"/>
    </row>
    <row r="3" spans="1:7" ht="24.95" customHeight="1" x14ac:dyDescent="0.2">
      <c r="A3" s="50" t="s">
        <v>8</v>
      </c>
      <c r="B3" s="49"/>
      <c r="C3" s="106"/>
      <c r="D3" s="106"/>
      <c r="E3" s="106"/>
      <c r="F3" s="106"/>
      <c r="G3" s="107"/>
    </row>
    <row r="4" spans="1:7" ht="24.95" customHeight="1" x14ac:dyDescent="0.2">
      <c r="A4" s="50" t="s">
        <v>9</v>
      </c>
      <c r="B4" s="49"/>
      <c r="C4" s="106"/>
      <c r="D4" s="106"/>
      <c r="E4" s="106"/>
      <c r="F4" s="106"/>
      <c r="G4" s="107"/>
    </row>
    <row r="5" spans="1:7" x14ac:dyDescent="0.2">
      <c r="B5" s="4"/>
      <c r="C5" s="5"/>
      <c r="D5" s="6"/>
    </row>
  </sheetData>
  <sheetProtection algorithmName="SHA-512" hashValue="mGo/RdHVJu21cNm0N0OshKz8gwcRrwv8wQ4mNogk0AW2OzOVfTd+Pktsj0UCJ/UJqQZ0Tlrg+F68KiHiR9Ls9w==" saltValue="Mu960n40xXbOBrTGmlzVyQ=="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5000"/>
  <sheetViews>
    <sheetView workbookViewId="0">
      <pane ySplit="7" topLeftCell="A8" activePane="bottomLeft" state="frozen"/>
      <selection pane="bottomLeft" sqref="A1:G1"/>
    </sheetView>
  </sheetViews>
  <sheetFormatPr defaultRowHeight="12.75" outlineLevelRow="1" x14ac:dyDescent="0.2"/>
  <cols>
    <col min="1" max="1" width="3.42578125" customWidth="1"/>
    <col min="2" max="2" width="12.5703125" style="178" customWidth="1"/>
    <col min="3" max="3" width="63.28515625" style="178"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5" width="0" hidden="1" customWidth="1"/>
    <col min="29" max="29" width="0" hidden="1" customWidth="1"/>
    <col min="31" max="41" width="0" hidden="1" customWidth="1"/>
  </cols>
  <sheetData>
    <row r="1" spans="1:60" ht="15.75" customHeight="1" x14ac:dyDescent="0.25">
      <c r="A1" s="199" t="s">
        <v>151</v>
      </c>
      <c r="B1" s="199"/>
      <c r="C1" s="199"/>
      <c r="D1" s="199"/>
      <c r="E1" s="199"/>
      <c r="F1" s="199"/>
      <c r="G1" s="199"/>
      <c r="AG1" t="s">
        <v>152</v>
      </c>
    </row>
    <row r="2" spans="1:60" ht="24.95" customHeight="1" x14ac:dyDescent="0.2">
      <c r="A2" s="200" t="s">
        <v>7</v>
      </c>
      <c r="B2" s="49" t="s">
        <v>43</v>
      </c>
      <c r="C2" s="203" t="s">
        <v>44</v>
      </c>
      <c r="D2" s="201"/>
      <c r="E2" s="201"/>
      <c r="F2" s="201"/>
      <c r="G2" s="202"/>
      <c r="AG2" t="s">
        <v>153</v>
      </c>
    </row>
    <row r="3" spans="1:60" ht="24.95" customHeight="1" x14ac:dyDescent="0.2">
      <c r="A3" s="200" t="s">
        <v>8</v>
      </c>
      <c r="B3" s="49" t="s">
        <v>53</v>
      </c>
      <c r="C3" s="203" t="s">
        <v>54</v>
      </c>
      <c r="D3" s="201"/>
      <c r="E3" s="201"/>
      <c r="F3" s="201"/>
      <c r="G3" s="202"/>
      <c r="AC3" s="178" t="s">
        <v>154</v>
      </c>
      <c r="AG3" t="s">
        <v>155</v>
      </c>
    </row>
    <row r="4" spans="1:60" ht="24.95" customHeight="1" x14ac:dyDescent="0.2">
      <c r="A4" s="204" t="s">
        <v>9</v>
      </c>
      <c r="B4" s="205" t="s">
        <v>53</v>
      </c>
      <c r="C4" s="206" t="s">
        <v>54</v>
      </c>
      <c r="D4" s="207"/>
      <c r="E4" s="207"/>
      <c r="F4" s="207"/>
      <c r="G4" s="208"/>
      <c r="AG4" t="s">
        <v>156</v>
      </c>
    </row>
    <row r="5" spans="1:60" x14ac:dyDescent="0.2">
      <c r="D5" s="10"/>
    </row>
    <row r="6" spans="1:60" ht="38.25" x14ac:dyDescent="0.2">
      <c r="A6" s="210" t="s">
        <v>157</v>
      </c>
      <c r="B6" s="212" t="s">
        <v>158</v>
      </c>
      <c r="C6" s="212" t="s">
        <v>159</v>
      </c>
      <c r="D6" s="211" t="s">
        <v>160</v>
      </c>
      <c r="E6" s="210" t="s">
        <v>161</v>
      </c>
      <c r="F6" s="209" t="s">
        <v>162</v>
      </c>
      <c r="G6" s="210" t="s">
        <v>29</v>
      </c>
      <c r="H6" s="213" t="s">
        <v>30</v>
      </c>
      <c r="I6" s="213" t="s">
        <v>163</v>
      </c>
      <c r="J6" s="213" t="s">
        <v>31</v>
      </c>
      <c r="K6" s="213" t="s">
        <v>164</v>
      </c>
      <c r="L6" s="213" t="s">
        <v>165</v>
      </c>
      <c r="M6" s="213" t="s">
        <v>166</v>
      </c>
      <c r="N6" s="213" t="s">
        <v>167</v>
      </c>
      <c r="O6" s="213" t="s">
        <v>168</v>
      </c>
      <c r="P6" s="213" t="s">
        <v>169</v>
      </c>
      <c r="Q6" s="213" t="s">
        <v>170</v>
      </c>
      <c r="R6" s="213" t="s">
        <v>171</v>
      </c>
      <c r="S6" s="213" t="s">
        <v>172</v>
      </c>
      <c r="T6" s="213" t="s">
        <v>173</v>
      </c>
      <c r="U6" s="213" t="s">
        <v>174</v>
      </c>
      <c r="V6" s="213" t="s">
        <v>175</v>
      </c>
      <c r="W6" s="213" t="s">
        <v>176</v>
      </c>
      <c r="X6" s="213" t="s">
        <v>177</v>
      </c>
      <c r="Y6" s="213" t="s">
        <v>178</v>
      </c>
    </row>
    <row r="7" spans="1:60" hidden="1" x14ac:dyDescent="0.2">
      <c r="A7" s="3"/>
      <c r="B7" s="4"/>
      <c r="C7" s="4"/>
      <c r="D7" s="6"/>
      <c r="E7" s="215"/>
      <c r="F7" s="216"/>
      <c r="G7" s="216"/>
      <c r="H7" s="216"/>
      <c r="I7" s="216"/>
      <c r="J7" s="216"/>
      <c r="K7" s="216"/>
      <c r="L7" s="216"/>
      <c r="M7" s="216"/>
      <c r="N7" s="215"/>
      <c r="O7" s="215"/>
      <c r="P7" s="215"/>
      <c r="Q7" s="215"/>
      <c r="R7" s="216"/>
      <c r="S7" s="216"/>
      <c r="T7" s="216"/>
      <c r="U7" s="216"/>
      <c r="V7" s="216"/>
      <c r="W7" s="216"/>
      <c r="X7" s="216"/>
      <c r="Y7" s="216"/>
    </row>
    <row r="8" spans="1:60" x14ac:dyDescent="0.2">
      <c r="A8" s="226" t="s">
        <v>179</v>
      </c>
      <c r="B8" s="227" t="s">
        <v>149</v>
      </c>
      <c r="C8" s="247" t="s">
        <v>27</v>
      </c>
      <c r="D8" s="228"/>
      <c r="E8" s="229"/>
      <c r="F8" s="230"/>
      <c r="G8" s="230">
        <f>SUMIF(AG9:AG9,"&lt;&gt;NOR",G9:G9)</f>
        <v>0</v>
      </c>
      <c r="H8" s="230"/>
      <c r="I8" s="230">
        <f>SUM(I9:I9)</f>
        <v>0</v>
      </c>
      <c r="J8" s="230"/>
      <c r="K8" s="230">
        <f>SUM(K9:K9)</f>
        <v>0</v>
      </c>
      <c r="L8" s="230"/>
      <c r="M8" s="230">
        <f>SUM(M9:M9)</f>
        <v>0</v>
      </c>
      <c r="N8" s="229"/>
      <c r="O8" s="229">
        <f>SUM(O9:O9)</f>
        <v>0</v>
      </c>
      <c r="P8" s="229"/>
      <c r="Q8" s="229">
        <f>SUM(Q9:Q9)</f>
        <v>0</v>
      </c>
      <c r="R8" s="230"/>
      <c r="S8" s="230"/>
      <c r="T8" s="231"/>
      <c r="U8" s="225"/>
      <c r="V8" s="225">
        <f>SUM(V9:V9)</f>
        <v>0</v>
      </c>
      <c r="W8" s="225"/>
      <c r="X8" s="225"/>
      <c r="Y8" s="225"/>
      <c r="AG8" t="s">
        <v>180</v>
      </c>
    </row>
    <row r="9" spans="1:60" outlineLevel="1" x14ac:dyDescent="0.2">
      <c r="A9" s="240">
        <v>1</v>
      </c>
      <c r="B9" s="241" t="s">
        <v>181</v>
      </c>
      <c r="C9" s="248" t="s">
        <v>182</v>
      </c>
      <c r="D9" s="242" t="s">
        <v>183</v>
      </c>
      <c r="E9" s="243">
        <v>1</v>
      </c>
      <c r="F9" s="244"/>
      <c r="G9" s="245">
        <f>ROUND(E9*F9,2)</f>
        <v>0</v>
      </c>
      <c r="H9" s="244"/>
      <c r="I9" s="245">
        <f>ROUND(E9*H9,2)</f>
        <v>0</v>
      </c>
      <c r="J9" s="244"/>
      <c r="K9" s="245">
        <f>ROUND(E9*J9,2)</f>
        <v>0</v>
      </c>
      <c r="L9" s="245">
        <v>12</v>
      </c>
      <c r="M9" s="245">
        <f>G9*(1+L9/100)</f>
        <v>0</v>
      </c>
      <c r="N9" s="243">
        <v>0</v>
      </c>
      <c r="O9" s="243">
        <f>ROUND(E9*N9,2)</f>
        <v>0</v>
      </c>
      <c r="P9" s="243">
        <v>0</v>
      </c>
      <c r="Q9" s="243">
        <f>ROUND(E9*P9,2)</f>
        <v>0</v>
      </c>
      <c r="R9" s="245"/>
      <c r="S9" s="245" t="s">
        <v>184</v>
      </c>
      <c r="T9" s="246" t="s">
        <v>185</v>
      </c>
      <c r="U9" s="224">
        <v>0</v>
      </c>
      <c r="V9" s="224">
        <f>ROUND(E9*U9,2)</f>
        <v>0</v>
      </c>
      <c r="W9" s="224"/>
      <c r="X9" s="224" t="s">
        <v>186</v>
      </c>
      <c r="Y9" s="224" t="s">
        <v>187</v>
      </c>
      <c r="Z9" s="214"/>
      <c r="AA9" s="214"/>
      <c r="AB9" s="214"/>
      <c r="AC9" s="214"/>
      <c r="AD9" s="214"/>
      <c r="AE9" s="214"/>
      <c r="AF9" s="214"/>
      <c r="AG9" s="214" t="s">
        <v>188</v>
      </c>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row>
    <row r="10" spans="1:60" x14ac:dyDescent="0.2">
      <c r="A10" s="226" t="s">
        <v>179</v>
      </c>
      <c r="B10" s="227" t="s">
        <v>150</v>
      </c>
      <c r="C10" s="247" t="s">
        <v>28</v>
      </c>
      <c r="D10" s="228"/>
      <c r="E10" s="229"/>
      <c r="F10" s="230"/>
      <c r="G10" s="230">
        <f>SUMIF(AG11:AG11,"&lt;&gt;NOR",G11:G11)</f>
        <v>0</v>
      </c>
      <c r="H10" s="230"/>
      <c r="I10" s="230">
        <f>SUM(I11:I11)</f>
        <v>0</v>
      </c>
      <c r="J10" s="230"/>
      <c r="K10" s="230">
        <f>SUM(K11:K11)</f>
        <v>0</v>
      </c>
      <c r="L10" s="230"/>
      <c r="M10" s="230">
        <f>SUM(M11:M11)</f>
        <v>0</v>
      </c>
      <c r="N10" s="229"/>
      <c r="O10" s="229">
        <f>SUM(O11:O11)</f>
        <v>0</v>
      </c>
      <c r="P10" s="229"/>
      <c r="Q10" s="229">
        <f>SUM(Q11:Q11)</f>
        <v>0</v>
      </c>
      <c r="R10" s="230"/>
      <c r="S10" s="230"/>
      <c r="T10" s="231"/>
      <c r="U10" s="225"/>
      <c r="V10" s="225">
        <f>SUM(V11:V11)</f>
        <v>0</v>
      </c>
      <c r="W10" s="225"/>
      <c r="X10" s="225"/>
      <c r="Y10" s="225"/>
      <c r="AG10" t="s">
        <v>180</v>
      </c>
    </row>
    <row r="11" spans="1:60" outlineLevel="1" x14ac:dyDescent="0.2">
      <c r="A11" s="233">
        <v>2</v>
      </c>
      <c r="B11" s="234" t="s">
        <v>189</v>
      </c>
      <c r="C11" s="249" t="s">
        <v>190</v>
      </c>
      <c r="D11" s="235" t="s">
        <v>183</v>
      </c>
      <c r="E11" s="236">
        <v>1</v>
      </c>
      <c r="F11" s="237"/>
      <c r="G11" s="238">
        <f>ROUND(E11*F11,2)</f>
        <v>0</v>
      </c>
      <c r="H11" s="237"/>
      <c r="I11" s="238">
        <f>ROUND(E11*H11,2)</f>
        <v>0</v>
      </c>
      <c r="J11" s="237"/>
      <c r="K11" s="238">
        <f>ROUND(E11*J11,2)</f>
        <v>0</v>
      </c>
      <c r="L11" s="238">
        <v>12</v>
      </c>
      <c r="M11" s="238">
        <f>G11*(1+L11/100)</f>
        <v>0</v>
      </c>
      <c r="N11" s="236">
        <v>0</v>
      </c>
      <c r="O11" s="236">
        <f>ROUND(E11*N11,2)</f>
        <v>0</v>
      </c>
      <c r="P11" s="236">
        <v>0</v>
      </c>
      <c r="Q11" s="236">
        <f>ROUND(E11*P11,2)</f>
        <v>0</v>
      </c>
      <c r="R11" s="238"/>
      <c r="S11" s="238" t="s">
        <v>184</v>
      </c>
      <c r="T11" s="239" t="s">
        <v>185</v>
      </c>
      <c r="U11" s="224">
        <v>0</v>
      </c>
      <c r="V11" s="224">
        <f>ROUND(E11*U11,2)</f>
        <v>0</v>
      </c>
      <c r="W11" s="224"/>
      <c r="X11" s="224" t="s">
        <v>186</v>
      </c>
      <c r="Y11" s="224" t="s">
        <v>187</v>
      </c>
      <c r="Z11" s="214"/>
      <c r="AA11" s="214"/>
      <c r="AB11" s="214"/>
      <c r="AC11" s="214"/>
      <c r="AD11" s="214"/>
      <c r="AE11" s="214"/>
      <c r="AF11" s="214"/>
      <c r="AG11" s="214" t="s">
        <v>188</v>
      </c>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row>
    <row r="12" spans="1:60" x14ac:dyDescent="0.2">
      <c r="A12" s="3"/>
      <c r="B12" s="4"/>
      <c r="C12" s="250"/>
      <c r="D12" s="6"/>
      <c r="E12" s="3"/>
      <c r="F12" s="3"/>
      <c r="G12" s="3"/>
      <c r="H12" s="3"/>
      <c r="I12" s="3"/>
      <c r="J12" s="3"/>
      <c r="K12" s="3"/>
      <c r="L12" s="3"/>
      <c r="M12" s="3"/>
      <c r="N12" s="3"/>
      <c r="O12" s="3"/>
      <c r="P12" s="3"/>
      <c r="Q12" s="3"/>
      <c r="R12" s="3"/>
      <c r="S12" s="3"/>
      <c r="T12" s="3"/>
      <c r="U12" s="3"/>
      <c r="V12" s="3"/>
      <c r="W12" s="3"/>
      <c r="X12" s="3"/>
      <c r="Y12" s="3"/>
      <c r="AE12">
        <v>12</v>
      </c>
      <c r="AF12">
        <v>21</v>
      </c>
      <c r="AG12" t="s">
        <v>165</v>
      </c>
    </row>
    <row r="13" spans="1:60" x14ac:dyDescent="0.2">
      <c r="A13" s="217"/>
      <c r="B13" s="218" t="s">
        <v>29</v>
      </c>
      <c r="C13" s="251"/>
      <c r="D13" s="219"/>
      <c r="E13" s="220"/>
      <c r="F13" s="220"/>
      <c r="G13" s="232">
        <f>G8+G10</f>
        <v>0</v>
      </c>
      <c r="H13" s="3"/>
      <c r="I13" s="3"/>
      <c r="J13" s="3"/>
      <c r="K13" s="3"/>
      <c r="L13" s="3"/>
      <c r="M13" s="3"/>
      <c r="N13" s="3"/>
      <c r="O13" s="3"/>
      <c r="P13" s="3"/>
      <c r="Q13" s="3"/>
      <c r="R13" s="3"/>
      <c r="S13" s="3"/>
      <c r="T13" s="3"/>
      <c r="U13" s="3"/>
      <c r="V13" s="3"/>
      <c r="W13" s="3"/>
      <c r="X13" s="3"/>
      <c r="Y13" s="3"/>
      <c r="AE13">
        <f>SUMIF(L7:L11,AE12,G7:G11)</f>
        <v>0</v>
      </c>
      <c r="AF13">
        <f>SUMIF(L7:L11,AF12,G7:G11)</f>
        <v>0</v>
      </c>
      <c r="AG13" t="s">
        <v>191</v>
      </c>
    </row>
    <row r="14" spans="1:60" x14ac:dyDescent="0.2">
      <c r="C14" s="252"/>
      <c r="D14" s="10"/>
      <c r="AG14" t="s">
        <v>192</v>
      </c>
    </row>
    <row r="15" spans="1:60" x14ac:dyDescent="0.2">
      <c r="D15" s="10"/>
    </row>
    <row r="16" spans="1:60" x14ac:dyDescent="0.2">
      <c r="D16" s="10"/>
    </row>
    <row r="17" spans="4:4" x14ac:dyDescent="0.2">
      <c r="D17" s="10"/>
    </row>
    <row r="18" spans="4:4" x14ac:dyDescent="0.2">
      <c r="D18" s="10"/>
    </row>
    <row r="19" spans="4:4" x14ac:dyDescent="0.2">
      <c r="D19" s="10"/>
    </row>
    <row r="20" spans="4:4" x14ac:dyDescent="0.2">
      <c r="D20" s="10"/>
    </row>
    <row r="21" spans="4:4" x14ac:dyDescent="0.2">
      <c r="D21" s="10"/>
    </row>
    <row r="22" spans="4:4" x14ac:dyDescent="0.2">
      <c r="D22" s="10"/>
    </row>
    <row r="23" spans="4:4" x14ac:dyDescent="0.2">
      <c r="D23" s="10"/>
    </row>
    <row r="24" spans="4:4" x14ac:dyDescent="0.2">
      <c r="D24" s="10"/>
    </row>
    <row r="25" spans="4:4" x14ac:dyDescent="0.2">
      <c r="D25" s="10"/>
    </row>
    <row r="26" spans="4:4" x14ac:dyDescent="0.2">
      <c r="D26" s="10"/>
    </row>
    <row r="27" spans="4:4" x14ac:dyDescent="0.2">
      <c r="D27" s="10"/>
    </row>
    <row r="28" spans="4:4" x14ac:dyDescent="0.2">
      <c r="D28" s="10"/>
    </row>
    <row r="29" spans="4:4" x14ac:dyDescent="0.2">
      <c r="D29" s="10"/>
    </row>
    <row r="30" spans="4:4" x14ac:dyDescent="0.2">
      <c r="D30" s="10"/>
    </row>
    <row r="31" spans="4:4" x14ac:dyDescent="0.2">
      <c r="D31" s="10"/>
    </row>
    <row r="32" spans="4:4" x14ac:dyDescent="0.2">
      <c r="D32" s="10"/>
    </row>
    <row r="33" spans="4:4" x14ac:dyDescent="0.2">
      <c r="D33" s="10"/>
    </row>
    <row r="34" spans="4:4" x14ac:dyDescent="0.2">
      <c r="D34" s="10"/>
    </row>
    <row r="35" spans="4:4" x14ac:dyDescent="0.2">
      <c r="D35" s="10"/>
    </row>
    <row r="36" spans="4:4" x14ac:dyDescent="0.2">
      <c r="D36" s="10"/>
    </row>
    <row r="37" spans="4:4" x14ac:dyDescent="0.2">
      <c r="D37" s="10"/>
    </row>
    <row r="38" spans="4:4" x14ac:dyDescent="0.2">
      <c r="D38" s="10"/>
    </row>
    <row r="39" spans="4:4" x14ac:dyDescent="0.2">
      <c r="D39" s="10"/>
    </row>
    <row r="40" spans="4:4" x14ac:dyDescent="0.2">
      <c r="D40" s="10"/>
    </row>
    <row r="41" spans="4:4" x14ac:dyDescent="0.2">
      <c r="D41" s="10"/>
    </row>
    <row r="42" spans="4:4" x14ac:dyDescent="0.2">
      <c r="D42" s="10"/>
    </row>
    <row r="43" spans="4:4" x14ac:dyDescent="0.2">
      <c r="D43" s="10"/>
    </row>
    <row r="44" spans="4:4" x14ac:dyDescent="0.2">
      <c r="D44" s="10"/>
    </row>
    <row r="45" spans="4:4" x14ac:dyDescent="0.2">
      <c r="D45" s="10"/>
    </row>
    <row r="46" spans="4:4" x14ac:dyDescent="0.2">
      <c r="D46" s="10"/>
    </row>
    <row r="47" spans="4:4" x14ac:dyDescent="0.2">
      <c r="D47" s="10"/>
    </row>
    <row r="48" spans="4:4" x14ac:dyDescent="0.2">
      <c r="D48" s="10"/>
    </row>
    <row r="49" spans="4:4" x14ac:dyDescent="0.2">
      <c r="D49" s="10"/>
    </row>
    <row r="50" spans="4:4" x14ac:dyDescent="0.2">
      <c r="D50" s="10"/>
    </row>
    <row r="51" spans="4:4" x14ac:dyDescent="0.2">
      <c r="D51" s="10"/>
    </row>
    <row r="52" spans="4:4" x14ac:dyDescent="0.2">
      <c r="D52" s="10"/>
    </row>
    <row r="53" spans="4:4" x14ac:dyDescent="0.2">
      <c r="D53" s="10"/>
    </row>
    <row r="54" spans="4:4" x14ac:dyDescent="0.2">
      <c r="D54" s="10"/>
    </row>
    <row r="55" spans="4:4" x14ac:dyDescent="0.2">
      <c r="D55" s="10"/>
    </row>
    <row r="56" spans="4:4" x14ac:dyDescent="0.2">
      <c r="D56" s="10"/>
    </row>
    <row r="57" spans="4:4" x14ac:dyDescent="0.2">
      <c r="D57" s="10"/>
    </row>
    <row r="58" spans="4:4" x14ac:dyDescent="0.2">
      <c r="D58" s="10"/>
    </row>
    <row r="59" spans="4:4" x14ac:dyDescent="0.2">
      <c r="D59" s="10"/>
    </row>
    <row r="60" spans="4:4" x14ac:dyDescent="0.2">
      <c r="D60" s="10"/>
    </row>
    <row r="61" spans="4:4" x14ac:dyDescent="0.2">
      <c r="D61" s="10"/>
    </row>
    <row r="62" spans="4:4" x14ac:dyDescent="0.2">
      <c r="D62" s="10"/>
    </row>
    <row r="63" spans="4:4" x14ac:dyDescent="0.2">
      <c r="D63" s="10"/>
    </row>
    <row r="64" spans="4:4" x14ac:dyDescent="0.2">
      <c r="D64" s="10"/>
    </row>
    <row r="65" spans="4:4" x14ac:dyDescent="0.2">
      <c r="D65" s="10"/>
    </row>
    <row r="66" spans="4:4" x14ac:dyDescent="0.2">
      <c r="D66" s="10"/>
    </row>
    <row r="67" spans="4:4" x14ac:dyDescent="0.2">
      <c r="D67" s="10"/>
    </row>
    <row r="68" spans="4:4" x14ac:dyDescent="0.2">
      <c r="D68" s="10"/>
    </row>
    <row r="69" spans="4:4" x14ac:dyDescent="0.2">
      <c r="D69" s="10"/>
    </row>
    <row r="70" spans="4:4" x14ac:dyDescent="0.2">
      <c r="D70" s="10"/>
    </row>
    <row r="71" spans="4:4" x14ac:dyDescent="0.2">
      <c r="D71" s="10"/>
    </row>
    <row r="72" spans="4:4" x14ac:dyDescent="0.2">
      <c r="D72" s="10"/>
    </row>
    <row r="73" spans="4:4" x14ac:dyDescent="0.2">
      <c r="D73" s="10"/>
    </row>
    <row r="74" spans="4:4" x14ac:dyDescent="0.2">
      <c r="D74" s="10"/>
    </row>
    <row r="75" spans="4:4" x14ac:dyDescent="0.2">
      <c r="D75" s="10"/>
    </row>
    <row r="76" spans="4:4" x14ac:dyDescent="0.2">
      <c r="D76" s="10"/>
    </row>
    <row r="77" spans="4:4" x14ac:dyDescent="0.2">
      <c r="D77" s="10"/>
    </row>
    <row r="78" spans="4:4" x14ac:dyDescent="0.2">
      <c r="D78" s="10"/>
    </row>
    <row r="79" spans="4:4" x14ac:dyDescent="0.2">
      <c r="D79" s="10"/>
    </row>
    <row r="80" spans="4:4" x14ac:dyDescent="0.2">
      <c r="D80" s="10"/>
    </row>
    <row r="81" spans="4:4" x14ac:dyDescent="0.2">
      <c r="D81" s="10"/>
    </row>
    <row r="82" spans="4:4" x14ac:dyDescent="0.2">
      <c r="D82" s="10"/>
    </row>
    <row r="83" spans="4:4" x14ac:dyDescent="0.2">
      <c r="D83" s="10"/>
    </row>
    <row r="84" spans="4:4" x14ac:dyDescent="0.2">
      <c r="D84" s="10"/>
    </row>
    <row r="85" spans="4:4" x14ac:dyDescent="0.2">
      <c r="D85" s="10"/>
    </row>
    <row r="86" spans="4:4" x14ac:dyDescent="0.2">
      <c r="D86" s="10"/>
    </row>
    <row r="87" spans="4:4" x14ac:dyDescent="0.2">
      <c r="D87" s="10"/>
    </row>
    <row r="88" spans="4:4" x14ac:dyDescent="0.2">
      <c r="D88" s="10"/>
    </row>
    <row r="89" spans="4:4" x14ac:dyDescent="0.2">
      <c r="D89" s="10"/>
    </row>
    <row r="90" spans="4:4" x14ac:dyDescent="0.2">
      <c r="D90" s="10"/>
    </row>
    <row r="91" spans="4:4" x14ac:dyDescent="0.2">
      <c r="D91" s="10"/>
    </row>
    <row r="92" spans="4:4" x14ac:dyDescent="0.2">
      <c r="D92" s="10"/>
    </row>
    <row r="93" spans="4:4" x14ac:dyDescent="0.2">
      <c r="D93" s="10"/>
    </row>
    <row r="94" spans="4:4" x14ac:dyDescent="0.2">
      <c r="D94" s="10"/>
    </row>
    <row r="95" spans="4:4" x14ac:dyDescent="0.2">
      <c r="D95" s="10"/>
    </row>
    <row r="96" spans="4:4" x14ac:dyDescent="0.2">
      <c r="D96" s="10"/>
    </row>
    <row r="97" spans="4:4" x14ac:dyDescent="0.2">
      <c r="D97" s="10"/>
    </row>
    <row r="98" spans="4:4" x14ac:dyDescent="0.2">
      <c r="D98" s="10"/>
    </row>
    <row r="99" spans="4:4" x14ac:dyDescent="0.2">
      <c r="D99" s="10"/>
    </row>
    <row r="100" spans="4:4" x14ac:dyDescent="0.2">
      <c r="D100" s="10"/>
    </row>
    <row r="101" spans="4:4" x14ac:dyDescent="0.2">
      <c r="D101" s="10"/>
    </row>
    <row r="102" spans="4:4" x14ac:dyDescent="0.2">
      <c r="D102" s="10"/>
    </row>
    <row r="103" spans="4:4" x14ac:dyDescent="0.2">
      <c r="D103" s="10"/>
    </row>
    <row r="104" spans="4:4" x14ac:dyDescent="0.2">
      <c r="D104" s="10"/>
    </row>
    <row r="105" spans="4:4" x14ac:dyDescent="0.2">
      <c r="D105" s="10"/>
    </row>
    <row r="106" spans="4:4" x14ac:dyDescent="0.2">
      <c r="D106" s="10"/>
    </row>
    <row r="107" spans="4:4" x14ac:dyDescent="0.2">
      <c r="D107" s="10"/>
    </row>
    <row r="108" spans="4:4" x14ac:dyDescent="0.2">
      <c r="D108" s="10"/>
    </row>
    <row r="109" spans="4:4" x14ac:dyDescent="0.2">
      <c r="D109" s="10"/>
    </row>
    <row r="110" spans="4:4" x14ac:dyDescent="0.2">
      <c r="D110" s="10"/>
    </row>
    <row r="111" spans="4:4" x14ac:dyDescent="0.2">
      <c r="D111" s="10"/>
    </row>
    <row r="112" spans="4:4" x14ac:dyDescent="0.2">
      <c r="D112" s="10"/>
    </row>
    <row r="113" spans="4:4" x14ac:dyDescent="0.2">
      <c r="D113" s="10"/>
    </row>
    <row r="114" spans="4:4" x14ac:dyDescent="0.2">
      <c r="D114" s="10"/>
    </row>
    <row r="115" spans="4:4" x14ac:dyDescent="0.2">
      <c r="D115" s="10"/>
    </row>
    <row r="116" spans="4:4" x14ac:dyDescent="0.2">
      <c r="D116" s="10"/>
    </row>
    <row r="117" spans="4:4" x14ac:dyDescent="0.2">
      <c r="D117" s="10"/>
    </row>
    <row r="118" spans="4:4" x14ac:dyDescent="0.2">
      <c r="D118" s="10"/>
    </row>
    <row r="119" spans="4:4" x14ac:dyDescent="0.2">
      <c r="D119" s="10"/>
    </row>
    <row r="120" spans="4:4" x14ac:dyDescent="0.2">
      <c r="D120" s="10"/>
    </row>
    <row r="121" spans="4:4" x14ac:dyDescent="0.2">
      <c r="D121" s="10"/>
    </row>
    <row r="122" spans="4:4" x14ac:dyDescent="0.2">
      <c r="D122" s="10"/>
    </row>
    <row r="123" spans="4:4" x14ac:dyDescent="0.2">
      <c r="D123" s="10"/>
    </row>
    <row r="124" spans="4:4" x14ac:dyDescent="0.2">
      <c r="D124" s="10"/>
    </row>
    <row r="125" spans="4:4" x14ac:dyDescent="0.2">
      <c r="D125" s="10"/>
    </row>
    <row r="126" spans="4:4" x14ac:dyDescent="0.2">
      <c r="D126" s="10"/>
    </row>
    <row r="127" spans="4:4" x14ac:dyDescent="0.2">
      <c r="D127" s="10"/>
    </row>
    <row r="128" spans="4:4"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1MpQ6VVkme+8hVjNKSzvI0yL1SmZjs04pbH907Dcet8egdzKY7pPzMyKg/gwx7g533jNAm6+jIoyCc98HZx8sQ==" saltValue="Q1wArLb9hqZrlA52WW0E7g==" spinCount="100000" sheet="1" formatRows="0"/>
  <mergeCells count="4">
    <mergeCell ref="A1:G1"/>
    <mergeCell ref="C2:G2"/>
    <mergeCell ref="C3:G3"/>
    <mergeCell ref="C4:G4"/>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5000"/>
  <sheetViews>
    <sheetView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78" customWidth="1"/>
    <col min="3" max="3" width="63.28515625" style="178"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199" t="s">
        <v>193</v>
      </c>
      <c r="B1" s="199"/>
      <c r="C1" s="199"/>
      <c r="D1" s="199"/>
      <c r="E1" s="199"/>
      <c r="F1" s="199"/>
      <c r="G1" s="199"/>
      <c r="AG1" t="s">
        <v>152</v>
      </c>
    </row>
    <row r="2" spans="1:60" ht="24.95" customHeight="1" x14ac:dyDescent="0.2">
      <c r="A2" s="200" t="s">
        <v>7</v>
      </c>
      <c r="B2" s="49" t="s">
        <v>43</v>
      </c>
      <c r="C2" s="203" t="s">
        <v>44</v>
      </c>
      <c r="D2" s="201"/>
      <c r="E2" s="201"/>
      <c r="F2" s="201"/>
      <c r="G2" s="202"/>
      <c r="AG2" t="s">
        <v>153</v>
      </c>
    </row>
    <row r="3" spans="1:60" ht="24.95" customHeight="1" x14ac:dyDescent="0.2">
      <c r="A3" s="200" t="s">
        <v>8</v>
      </c>
      <c r="B3" s="49" t="s">
        <v>56</v>
      </c>
      <c r="C3" s="203" t="s">
        <v>57</v>
      </c>
      <c r="D3" s="201"/>
      <c r="E3" s="201"/>
      <c r="F3" s="201"/>
      <c r="G3" s="202"/>
      <c r="AC3" s="178" t="s">
        <v>153</v>
      </c>
      <c r="AG3" t="s">
        <v>155</v>
      </c>
    </row>
    <row r="4" spans="1:60" ht="24.95" customHeight="1" x14ac:dyDescent="0.2">
      <c r="A4" s="204" t="s">
        <v>9</v>
      </c>
      <c r="B4" s="205" t="s">
        <v>58</v>
      </c>
      <c r="C4" s="206" t="s">
        <v>59</v>
      </c>
      <c r="D4" s="207"/>
      <c r="E4" s="207"/>
      <c r="F4" s="207"/>
      <c r="G4" s="208"/>
      <c r="AG4" t="s">
        <v>156</v>
      </c>
    </row>
    <row r="5" spans="1:60" x14ac:dyDescent="0.2">
      <c r="D5" s="10"/>
    </row>
    <row r="6" spans="1:60" ht="38.25" x14ac:dyDescent="0.2">
      <c r="A6" s="210" t="s">
        <v>157</v>
      </c>
      <c r="B6" s="212" t="s">
        <v>158</v>
      </c>
      <c r="C6" s="212" t="s">
        <v>159</v>
      </c>
      <c r="D6" s="211" t="s">
        <v>160</v>
      </c>
      <c r="E6" s="210" t="s">
        <v>161</v>
      </c>
      <c r="F6" s="209" t="s">
        <v>162</v>
      </c>
      <c r="G6" s="210" t="s">
        <v>29</v>
      </c>
      <c r="H6" s="213" t="s">
        <v>30</v>
      </c>
      <c r="I6" s="213" t="s">
        <v>163</v>
      </c>
      <c r="J6" s="213" t="s">
        <v>31</v>
      </c>
      <c r="K6" s="213" t="s">
        <v>164</v>
      </c>
      <c r="L6" s="213" t="s">
        <v>165</v>
      </c>
      <c r="M6" s="213" t="s">
        <v>166</v>
      </c>
      <c r="N6" s="213" t="s">
        <v>167</v>
      </c>
      <c r="O6" s="213" t="s">
        <v>168</v>
      </c>
      <c r="P6" s="213" t="s">
        <v>169</v>
      </c>
      <c r="Q6" s="213" t="s">
        <v>170</v>
      </c>
      <c r="R6" s="213" t="s">
        <v>171</v>
      </c>
      <c r="S6" s="213" t="s">
        <v>172</v>
      </c>
      <c r="T6" s="213" t="s">
        <v>173</v>
      </c>
      <c r="U6" s="213" t="s">
        <v>174</v>
      </c>
      <c r="V6" s="213" t="s">
        <v>175</v>
      </c>
      <c r="W6" s="213" t="s">
        <v>176</v>
      </c>
      <c r="X6" s="213" t="s">
        <v>177</v>
      </c>
      <c r="Y6" s="213" t="s">
        <v>178</v>
      </c>
    </row>
    <row r="7" spans="1:60" hidden="1" x14ac:dyDescent="0.2">
      <c r="A7" s="3"/>
      <c r="B7" s="4"/>
      <c r="C7" s="4"/>
      <c r="D7" s="6"/>
      <c r="E7" s="215"/>
      <c r="F7" s="216"/>
      <c r="G7" s="216"/>
      <c r="H7" s="216"/>
      <c r="I7" s="216"/>
      <c r="J7" s="216"/>
      <c r="K7" s="216"/>
      <c r="L7" s="216"/>
      <c r="M7" s="216"/>
      <c r="N7" s="215"/>
      <c r="O7" s="215"/>
      <c r="P7" s="215"/>
      <c r="Q7" s="215"/>
      <c r="R7" s="216"/>
      <c r="S7" s="216"/>
      <c r="T7" s="216"/>
      <c r="U7" s="216"/>
      <c r="V7" s="216"/>
      <c r="W7" s="216"/>
      <c r="X7" s="216"/>
      <c r="Y7" s="216"/>
    </row>
    <row r="8" spans="1:60" x14ac:dyDescent="0.2">
      <c r="A8" s="226" t="s">
        <v>179</v>
      </c>
      <c r="B8" s="227" t="s">
        <v>116</v>
      </c>
      <c r="C8" s="247" t="s">
        <v>117</v>
      </c>
      <c r="D8" s="228"/>
      <c r="E8" s="229"/>
      <c r="F8" s="230"/>
      <c r="G8" s="230">
        <f>SUMIF(AG9:AG27,"&lt;&gt;NOR",G9:G27)</f>
        <v>0</v>
      </c>
      <c r="H8" s="230"/>
      <c r="I8" s="230">
        <f>SUM(I9:I27)</f>
        <v>0</v>
      </c>
      <c r="J8" s="230"/>
      <c r="K8" s="230">
        <f>SUM(K9:K27)</f>
        <v>0</v>
      </c>
      <c r="L8" s="230"/>
      <c r="M8" s="230">
        <f>SUM(M9:M27)</f>
        <v>0</v>
      </c>
      <c r="N8" s="229"/>
      <c r="O8" s="229">
        <f>SUM(O9:O27)</f>
        <v>4.58</v>
      </c>
      <c r="P8" s="229"/>
      <c r="Q8" s="229">
        <f>SUM(Q9:Q27)</f>
        <v>0</v>
      </c>
      <c r="R8" s="230"/>
      <c r="S8" s="230"/>
      <c r="T8" s="231"/>
      <c r="U8" s="225"/>
      <c r="V8" s="225">
        <f>SUM(V9:V27)</f>
        <v>25.580000000000002</v>
      </c>
      <c r="W8" s="225"/>
      <c r="X8" s="225"/>
      <c r="Y8" s="225"/>
      <c r="AG8" t="s">
        <v>180</v>
      </c>
    </row>
    <row r="9" spans="1:60" ht="33.75" outlineLevel="1" x14ac:dyDescent="0.2">
      <c r="A9" s="233">
        <v>1</v>
      </c>
      <c r="B9" s="234" t="s">
        <v>194</v>
      </c>
      <c r="C9" s="249" t="s">
        <v>195</v>
      </c>
      <c r="D9" s="235" t="s">
        <v>196</v>
      </c>
      <c r="E9" s="236">
        <v>0.61319999999999997</v>
      </c>
      <c r="F9" s="237"/>
      <c r="G9" s="238">
        <f>ROUND(E9*F9,2)</f>
        <v>0</v>
      </c>
      <c r="H9" s="237"/>
      <c r="I9" s="238">
        <f>ROUND(E9*H9,2)</f>
        <v>0</v>
      </c>
      <c r="J9" s="237"/>
      <c r="K9" s="238">
        <f>ROUND(E9*J9,2)</f>
        <v>0</v>
      </c>
      <c r="L9" s="238">
        <v>12</v>
      </c>
      <c r="M9" s="238">
        <f>G9*(1+L9/100)</f>
        <v>0</v>
      </c>
      <c r="N9" s="236">
        <v>2.5251399999999999</v>
      </c>
      <c r="O9" s="236">
        <f>ROUND(E9*N9,2)</f>
        <v>1.55</v>
      </c>
      <c r="P9" s="236">
        <v>0</v>
      </c>
      <c r="Q9" s="236">
        <f>ROUND(E9*P9,2)</f>
        <v>0</v>
      </c>
      <c r="R9" s="238" t="s">
        <v>197</v>
      </c>
      <c r="S9" s="238" t="s">
        <v>198</v>
      </c>
      <c r="T9" s="239" t="s">
        <v>198</v>
      </c>
      <c r="U9" s="224">
        <v>0.99</v>
      </c>
      <c r="V9" s="224">
        <f>ROUND(E9*U9,2)</f>
        <v>0.61</v>
      </c>
      <c r="W9" s="224"/>
      <c r="X9" s="224" t="s">
        <v>199</v>
      </c>
      <c r="Y9" s="224" t="s">
        <v>187</v>
      </c>
      <c r="Z9" s="214"/>
      <c r="AA9" s="214"/>
      <c r="AB9" s="214"/>
      <c r="AC9" s="214"/>
      <c r="AD9" s="214"/>
      <c r="AE9" s="214"/>
      <c r="AF9" s="214"/>
      <c r="AG9" s="214" t="s">
        <v>200</v>
      </c>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row>
    <row r="10" spans="1:60" outlineLevel="2" x14ac:dyDescent="0.2">
      <c r="A10" s="221"/>
      <c r="B10" s="222"/>
      <c r="C10" s="257" t="s">
        <v>201</v>
      </c>
      <c r="D10" s="253"/>
      <c r="E10" s="254">
        <v>0.61319999999999997</v>
      </c>
      <c r="F10" s="224"/>
      <c r="G10" s="224"/>
      <c r="H10" s="224"/>
      <c r="I10" s="224"/>
      <c r="J10" s="224"/>
      <c r="K10" s="224"/>
      <c r="L10" s="224"/>
      <c r="M10" s="224"/>
      <c r="N10" s="223"/>
      <c r="O10" s="223"/>
      <c r="P10" s="223"/>
      <c r="Q10" s="223"/>
      <c r="R10" s="224"/>
      <c r="S10" s="224"/>
      <c r="T10" s="224"/>
      <c r="U10" s="224"/>
      <c r="V10" s="224"/>
      <c r="W10" s="224"/>
      <c r="X10" s="224"/>
      <c r="Y10" s="224"/>
      <c r="Z10" s="214"/>
      <c r="AA10" s="214"/>
      <c r="AB10" s="214"/>
      <c r="AC10" s="214"/>
      <c r="AD10" s="214"/>
      <c r="AE10" s="214"/>
      <c r="AF10" s="214"/>
      <c r="AG10" s="214" t="s">
        <v>202</v>
      </c>
      <c r="AH10" s="214">
        <v>0</v>
      </c>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row>
    <row r="11" spans="1:60" ht="33.75" outlineLevel="1" x14ac:dyDescent="0.2">
      <c r="A11" s="233">
        <v>2</v>
      </c>
      <c r="B11" s="234" t="s">
        <v>203</v>
      </c>
      <c r="C11" s="249" t="s">
        <v>204</v>
      </c>
      <c r="D11" s="235" t="s">
        <v>205</v>
      </c>
      <c r="E11" s="236">
        <v>5.1100000000000003</v>
      </c>
      <c r="F11" s="237"/>
      <c r="G11" s="238">
        <f>ROUND(E11*F11,2)</f>
        <v>0</v>
      </c>
      <c r="H11" s="237"/>
      <c r="I11" s="238">
        <f>ROUND(E11*H11,2)</f>
        <v>0</v>
      </c>
      <c r="J11" s="237"/>
      <c r="K11" s="238">
        <f>ROUND(E11*J11,2)</f>
        <v>0</v>
      </c>
      <c r="L11" s="238">
        <v>12</v>
      </c>
      <c r="M11" s="238">
        <f>G11*(1+L11/100)</f>
        <v>0</v>
      </c>
      <c r="N11" s="236">
        <v>4.7509999999999997E-2</v>
      </c>
      <c r="O11" s="236">
        <f>ROUND(E11*N11,2)</f>
        <v>0.24</v>
      </c>
      <c r="P11" s="236">
        <v>0</v>
      </c>
      <c r="Q11" s="236">
        <f>ROUND(E11*P11,2)</f>
        <v>0</v>
      </c>
      <c r="R11" s="238" t="s">
        <v>197</v>
      </c>
      <c r="S11" s="238" t="s">
        <v>198</v>
      </c>
      <c r="T11" s="239" t="s">
        <v>198</v>
      </c>
      <c r="U11" s="224">
        <v>0.9</v>
      </c>
      <c r="V11" s="224">
        <f>ROUND(E11*U11,2)</f>
        <v>4.5999999999999996</v>
      </c>
      <c r="W11" s="224"/>
      <c r="X11" s="224" t="s">
        <v>199</v>
      </c>
      <c r="Y11" s="224" t="s">
        <v>187</v>
      </c>
      <c r="Z11" s="214"/>
      <c r="AA11" s="214"/>
      <c r="AB11" s="214"/>
      <c r="AC11" s="214"/>
      <c r="AD11" s="214"/>
      <c r="AE11" s="214"/>
      <c r="AF11" s="214"/>
      <c r="AG11" s="214" t="s">
        <v>200</v>
      </c>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row>
    <row r="12" spans="1:60" outlineLevel="2" x14ac:dyDescent="0.2">
      <c r="A12" s="221"/>
      <c r="B12" s="222"/>
      <c r="C12" s="258" t="s">
        <v>206</v>
      </c>
      <c r="D12" s="255"/>
      <c r="E12" s="255"/>
      <c r="F12" s="255"/>
      <c r="G12" s="255"/>
      <c r="H12" s="224"/>
      <c r="I12" s="224"/>
      <c r="J12" s="224"/>
      <c r="K12" s="224"/>
      <c r="L12" s="224"/>
      <c r="M12" s="224"/>
      <c r="N12" s="223"/>
      <c r="O12" s="223"/>
      <c r="P12" s="223"/>
      <c r="Q12" s="223"/>
      <c r="R12" s="224"/>
      <c r="S12" s="224"/>
      <c r="T12" s="224"/>
      <c r="U12" s="224"/>
      <c r="V12" s="224"/>
      <c r="W12" s="224"/>
      <c r="X12" s="224"/>
      <c r="Y12" s="224"/>
      <c r="Z12" s="214"/>
      <c r="AA12" s="214"/>
      <c r="AB12" s="214"/>
      <c r="AC12" s="214"/>
      <c r="AD12" s="214"/>
      <c r="AE12" s="214"/>
      <c r="AF12" s="214"/>
      <c r="AG12" s="214" t="s">
        <v>207</v>
      </c>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row>
    <row r="13" spans="1:60" outlineLevel="2" x14ac:dyDescent="0.2">
      <c r="A13" s="221"/>
      <c r="B13" s="222"/>
      <c r="C13" s="257" t="s">
        <v>208</v>
      </c>
      <c r="D13" s="253"/>
      <c r="E13" s="254">
        <v>5.1100000000000003</v>
      </c>
      <c r="F13" s="224"/>
      <c r="G13" s="224"/>
      <c r="H13" s="224"/>
      <c r="I13" s="224"/>
      <c r="J13" s="224"/>
      <c r="K13" s="224"/>
      <c r="L13" s="224"/>
      <c r="M13" s="224"/>
      <c r="N13" s="223"/>
      <c r="O13" s="223"/>
      <c r="P13" s="223"/>
      <c r="Q13" s="223"/>
      <c r="R13" s="224"/>
      <c r="S13" s="224"/>
      <c r="T13" s="224"/>
      <c r="U13" s="224"/>
      <c r="V13" s="224"/>
      <c r="W13" s="224"/>
      <c r="X13" s="224"/>
      <c r="Y13" s="224"/>
      <c r="Z13" s="214"/>
      <c r="AA13" s="214"/>
      <c r="AB13" s="214"/>
      <c r="AC13" s="214"/>
      <c r="AD13" s="214"/>
      <c r="AE13" s="214"/>
      <c r="AF13" s="214"/>
      <c r="AG13" s="214" t="s">
        <v>202</v>
      </c>
      <c r="AH13" s="214">
        <v>0</v>
      </c>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row>
    <row r="14" spans="1:60" ht="22.5" outlineLevel="1" x14ac:dyDescent="0.2">
      <c r="A14" s="233">
        <v>3</v>
      </c>
      <c r="B14" s="234" t="s">
        <v>209</v>
      </c>
      <c r="C14" s="249" t="s">
        <v>210</v>
      </c>
      <c r="D14" s="235" t="s">
        <v>205</v>
      </c>
      <c r="E14" s="236">
        <v>5.1100000000000003</v>
      </c>
      <c r="F14" s="237"/>
      <c r="G14" s="238">
        <f>ROUND(E14*F14,2)</f>
        <v>0</v>
      </c>
      <c r="H14" s="237"/>
      <c r="I14" s="238">
        <f>ROUND(E14*H14,2)</f>
        <v>0</v>
      </c>
      <c r="J14" s="237"/>
      <c r="K14" s="238">
        <f>ROUND(E14*J14,2)</f>
        <v>0</v>
      </c>
      <c r="L14" s="238">
        <v>12</v>
      </c>
      <c r="M14" s="238">
        <f>G14*(1+L14/100)</f>
        <v>0</v>
      </c>
      <c r="N14" s="236">
        <v>0</v>
      </c>
      <c r="O14" s="236">
        <f>ROUND(E14*N14,2)</f>
        <v>0</v>
      </c>
      <c r="P14" s="236">
        <v>0</v>
      </c>
      <c r="Q14" s="236">
        <f>ROUND(E14*P14,2)</f>
        <v>0</v>
      </c>
      <c r="R14" s="238" t="s">
        <v>197</v>
      </c>
      <c r="S14" s="238" t="s">
        <v>198</v>
      </c>
      <c r="T14" s="239" t="s">
        <v>198</v>
      </c>
      <c r="U14" s="224">
        <v>0.27</v>
      </c>
      <c r="V14" s="224">
        <f>ROUND(E14*U14,2)</f>
        <v>1.38</v>
      </c>
      <c r="W14" s="224"/>
      <c r="X14" s="224" t="s">
        <v>199</v>
      </c>
      <c r="Y14" s="224" t="s">
        <v>187</v>
      </c>
      <c r="Z14" s="214"/>
      <c r="AA14" s="214"/>
      <c r="AB14" s="214"/>
      <c r="AC14" s="214"/>
      <c r="AD14" s="214"/>
      <c r="AE14" s="214"/>
      <c r="AF14" s="214"/>
      <c r="AG14" s="214" t="s">
        <v>200</v>
      </c>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row>
    <row r="15" spans="1:60" outlineLevel="2" x14ac:dyDescent="0.2">
      <c r="A15" s="221"/>
      <c r="B15" s="222"/>
      <c r="C15" s="258" t="s">
        <v>206</v>
      </c>
      <c r="D15" s="255"/>
      <c r="E15" s="255"/>
      <c r="F15" s="255"/>
      <c r="G15" s="255"/>
      <c r="H15" s="224"/>
      <c r="I15" s="224"/>
      <c r="J15" s="224"/>
      <c r="K15" s="224"/>
      <c r="L15" s="224"/>
      <c r="M15" s="224"/>
      <c r="N15" s="223"/>
      <c r="O15" s="223"/>
      <c r="P15" s="223"/>
      <c r="Q15" s="223"/>
      <c r="R15" s="224"/>
      <c r="S15" s="224"/>
      <c r="T15" s="224"/>
      <c r="U15" s="224"/>
      <c r="V15" s="224"/>
      <c r="W15" s="224"/>
      <c r="X15" s="224"/>
      <c r="Y15" s="224"/>
      <c r="Z15" s="214"/>
      <c r="AA15" s="214"/>
      <c r="AB15" s="214"/>
      <c r="AC15" s="214"/>
      <c r="AD15" s="214"/>
      <c r="AE15" s="214"/>
      <c r="AF15" s="214"/>
      <c r="AG15" s="214" t="s">
        <v>207</v>
      </c>
      <c r="AH15" s="214"/>
      <c r="AI15" s="214"/>
      <c r="AJ15" s="214"/>
      <c r="AK15" s="214"/>
      <c r="AL15" s="214"/>
      <c r="AM15" s="214"/>
      <c r="AN15" s="214"/>
      <c r="AO15" s="214"/>
      <c r="AP15" s="214"/>
      <c r="AQ15" s="214"/>
      <c r="AR15" s="214"/>
      <c r="AS15" s="214"/>
      <c r="AT15" s="214"/>
      <c r="AU15" s="214"/>
      <c r="AV15" s="214"/>
      <c r="AW15" s="214"/>
      <c r="AX15" s="214"/>
      <c r="AY15" s="214"/>
      <c r="AZ15" s="214"/>
      <c r="BA15" s="214"/>
      <c r="BB15" s="214"/>
      <c r="BC15" s="214"/>
      <c r="BD15" s="214"/>
      <c r="BE15" s="214"/>
      <c r="BF15" s="214"/>
      <c r="BG15" s="214"/>
      <c r="BH15" s="214"/>
    </row>
    <row r="16" spans="1:60" outlineLevel="1" x14ac:dyDescent="0.2">
      <c r="A16" s="233">
        <v>4</v>
      </c>
      <c r="B16" s="234" t="s">
        <v>211</v>
      </c>
      <c r="C16" s="249" t="s">
        <v>212</v>
      </c>
      <c r="D16" s="235" t="s">
        <v>205</v>
      </c>
      <c r="E16" s="236">
        <v>5.1100000000000003</v>
      </c>
      <c r="F16" s="237"/>
      <c r="G16" s="238">
        <f>ROUND(E16*F16,2)</f>
        <v>0</v>
      </c>
      <c r="H16" s="237"/>
      <c r="I16" s="238">
        <f>ROUND(E16*H16,2)</f>
        <v>0</v>
      </c>
      <c r="J16" s="237"/>
      <c r="K16" s="238">
        <f>ROUND(E16*J16,2)</f>
        <v>0</v>
      </c>
      <c r="L16" s="238">
        <v>12</v>
      </c>
      <c r="M16" s="238">
        <f>G16*(1+L16/100)</f>
        <v>0</v>
      </c>
      <c r="N16" s="236">
        <v>2.2699999999999999E-3</v>
      </c>
      <c r="O16" s="236">
        <f>ROUND(E16*N16,2)</f>
        <v>0.01</v>
      </c>
      <c r="P16" s="236">
        <v>0</v>
      </c>
      <c r="Q16" s="236">
        <f>ROUND(E16*P16,2)</f>
        <v>0</v>
      </c>
      <c r="R16" s="238" t="s">
        <v>197</v>
      </c>
      <c r="S16" s="238" t="s">
        <v>198</v>
      </c>
      <c r="T16" s="239" t="s">
        <v>198</v>
      </c>
      <c r="U16" s="224">
        <v>0.39</v>
      </c>
      <c r="V16" s="224">
        <f>ROUND(E16*U16,2)</f>
        <v>1.99</v>
      </c>
      <c r="W16" s="224"/>
      <c r="X16" s="224" t="s">
        <v>199</v>
      </c>
      <c r="Y16" s="224" t="s">
        <v>187</v>
      </c>
      <c r="Z16" s="214"/>
      <c r="AA16" s="214"/>
      <c r="AB16" s="214"/>
      <c r="AC16" s="214"/>
      <c r="AD16" s="214"/>
      <c r="AE16" s="214"/>
      <c r="AF16" s="214"/>
      <c r="AG16" s="214" t="s">
        <v>200</v>
      </c>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row>
    <row r="17" spans="1:60" outlineLevel="2" x14ac:dyDescent="0.2">
      <c r="A17" s="221"/>
      <c r="B17" s="222"/>
      <c r="C17" s="258" t="s">
        <v>213</v>
      </c>
      <c r="D17" s="255"/>
      <c r="E17" s="255"/>
      <c r="F17" s="255"/>
      <c r="G17" s="255"/>
      <c r="H17" s="224"/>
      <c r="I17" s="224"/>
      <c r="J17" s="224"/>
      <c r="K17" s="224"/>
      <c r="L17" s="224"/>
      <c r="M17" s="224"/>
      <c r="N17" s="223"/>
      <c r="O17" s="223"/>
      <c r="P17" s="223"/>
      <c r="Q17" s="223"/>
      <c r="R17" s="224"/>
      <c r="S17" s="224"/>
      <c r="T17" s="224"/>
      <c r="U17" s="224"/>
      <c r="V17" s="224"/>
      <c r="W17" s="224"/>
      <c r="X17" s="224"/>
      <c r="Y17" s="224"/>
      <c r="Z17" s="214"/>
      <c r="AA17" s="214"/>
      <c r="AB17" s="214"/>
      <c r="AC17" s="214"/>
      <c r="AD17" s="214"/>
      <c r="AE17" s="214"/>
      <c r="AF17" s="214"/>
      <c r="AG17" s="214" t="s">
        <v>207</v>
      </c>
      <c r="AH17" s="214"/>
      <c r="AI17" s="214"/>
      <c r="AJ17" s="214"/>
      <c r="AK17" s="214"/>
      <c r="AL17" s="214"/>
      <c r="AM17" s="214"/>
      <c r="AN17" s="214"/>
      <c r="AO17" s="214"/>
      <c r="AP17" s="214"/>
      <c r="AQ17" s="214"/>
      <c r="AR17" s="214"/>
      <c r="AS17" s="214"/>
      <c r="AT17" s="214"/>
      <c r="AU17" s="214"/>
      <c r="AV17" s="214"/>
      <c r="AW17" s="214"/>
      <c r="AX17" s="214"/>
      <c r="AY17" s="214"/>
      <c r="AZ17" s="214"/>
      <c r="BA17" s="256" t="str">
        <f>C17</f>
        <v>výšky do 4 m se zesílením dna bednění podle hodnoty zatížení betonovou směsí a výztuží. Bez pomocného lešení.</v>
      </c>
      <c r="BB17" s="214"/>
      <c r="BC17" s="214"/>
      <c r="BD17" s="214"/>
      <c r="BE17" s="214"/>
      <c r="BF17" s="214"/>
      <c r="BG17" s="214"/>
      <c r="BH17" s="214"/>
    </row>
    <row r="18" spans="1:60" outlineLevel="1" x14ac:dyDescent="0.2">
      <c r="A18" s="233">
        <v>5</v>
      </c>
      <c r="B18" s="234" t="s">
        <v>214</v>
      </c>
      <c r="C18" s="249" t="s">
        <v>215</v>
      </c>
      <c r="D18" s="235" t="s">
        <v>205</v>
      </c>
      <c r="E18" s="236">
        <v>5.1100000000000003</v>
      </c>
      <c r="F18" s="237"/>
      <c r="G18" s="238">
        <f>ROUND(E18*F18,2)</f>
        <v>0</v>
      </c>
      <c r="H18" s="237"/>
      <c r="I18" s="238">
        <f>ROUND(E18*H18,2)</f>
        <v>0</v>
      </c>
      <c r="J18" s="237"/>
      <c r="K18" s="238">
        <f>ROUND(E18*J18,2)</f>
        <v>0</v>
      </c>
      <c r="L18" s="238">
        <v>12</v>
      </c>
      <c r="M18" s="238">
        <f>G18*(1+L18/100)</f>
        <v>0</v>
      </c>
      <c r="N18" s="236">
        <v>0</v>
      </c>
      <c r="O18" s="236">
        <f>ROUND(E18*N18,2)</f>
        <v>0</v>
      </c>
      <c r="P18" s="236">
        <v>0</v>
      </c>
      <c r="Q18" s="236">
        <f>ROUND(E18*P18,2)</f>
        <v>0</v>
      </c>
      <c r="R18" s="238" t="s">
        <v>197</v>
      </c>
      <c r="S18" s="238" t="s">
        <v>198</v>
      </c>
      <c r="T18" s="239" t="s">
        <v>198</v>
      </c>
      <c r="U18" s="224">
        <v>0.13</v>
      </c>
      <c r="V18" s="224">
        <f>ROUND(E18*U18,2)</f>
        <v>0.66</v>
      </c>
      <c r="W18" s="224"/>
      <c r="X18" s="224" t="s">
        <v>199</v>
      </c>
      <c r="Y18" s="224" t="s">
        <v>187</v>
      </c>
      <c r="Z18" s="214"/>
      <c r="AA18" s="214"/>
      <c r="AB18" s="214"/>
      <c r="AC18" s="214"/>
      <c r="AD18" s="214"/>
      <c r="AE18" s="214"/>
      <c r="AF18" s="214"/>
      <c r="AG18" s="214" t="s">
        <v>200</v>
      </c>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row>
    <row r="19" spans="1:60" outlineLevel="2" x14ac:dyDescent="0.2">
      <c r="A19" s="221"/>
      <c r="B19" s="222"/>
      <c r="C19" s="258" t="s">
        <v>213</v>
      </c>
      <c r="D19" s="255"/>
      <c r="E19" s="255"/>
      <c r="F19" s="255"/>
      <c r="G19" s="255"/>
      <c r="H19" s="224"/>
      <c r="I19" s="224"/>
      <c r="J19" s="224"/>
      <c r="K19" s="224"/>
      <c r="L19" s="224"/>
      <c r="M19" s="224"/>
      <c r="N19" s="223"/>
      <c r="O19" s="223"/>
      <c r="P19" s="223"/>
      <c r="Q19" s="223"/>
      <c r="R19" s="224"/>
      <c r="S19" s="224"/>
      <c r="T19" s="224"/>
      <c r="U19" s="224"/>
      <c r="V19" s="224"/>
      <c r="W19" s="224"/>
      <c r="X19" s="224"/>
      <c r="Y19" s="224"/>
      <c r="Z19" s="214"/>
      <c r="AA19" s="214"/>
      <c r="AB19" s="214"/>
      <c r="AC19" s="214"/>
      <c r="AD19" s="214"/>
      <c r="AE19" s="214"/>
      <c r="AF19" s="214"/>
      <c r="AG19" s="214" t="s">
        <v>207</v>
      </c>
      <c r="AH19" s="214"/>
      <c r="AI19" s="214"/>
      <c r="AJ19" s="214"/>
      <c r="AK19" s="214"/>
      <c r="AL19" s="214"/>
      <c r="AM19" s="214"/>
      <c r="AN19" s="214"/>
      <c r="AO19" s="214"/>
      <c r="AP19" s="214"/>
      <c r="AQ19" s="214"/>
      <c r="AR19" s="214"/>
      <c r="AS19" s="214"/>
      <c r="AT19" s="214"/>
      <c r="AU19" s="214"/>
      <c r="AV19" s="214"/>
      <c r="AW19" s="214"/>
      <c r="AX19" s="214"/>
      <c r="AY19" s="214"/>
      <c r="AZ19" s="214"/>
      <c r="BA19" s="256" t="str">
        <f>C19</f>
        <v>výšky do 4 m se zesílením dna bednění podle hodnoty zatížení betonovou směsí a výztuží. Bez pomocného lešení.</v>
      </c>
      <c r="BB19" s="214"/>
      <c r="BC19" s="214"/>
      <c r="BD19" s="214"/>
      <c r="BE19" s="214"/>
      <c r="BF19" s="214"/>
      <c r="BG19" s="214"/>
      <c r="BH19" s="214"/>
    </row>
    <row r="20" spans="1:60" outlineLevel="1" x14ac:dyDescent="0.2">
      <c r="A20" s="233">
        <v>6</v>
      </c>
      <c r="B20" s="234" t="s">
        <v>216</v>
      </c>
      <c r="C20" s="249" t="s">
        <v>217</v>
      </c>
      <c r="D20" s="235" t="s">
        <v>218</v>
      </c>
      <c r="E20" s="236">
        <v>9.1980000000000006E-2</v>
      </c>
      <c r="F20" s="237"/>
      <c r="G20" s="238">
        <f>ROUND(E20*F20,2)</f>
        <v>0</v>
      </c>
      <c r="H20" s="237"/>
      <c r="I20" s="238">
        <f>ROUND(E20*H20,2)</f>
        <v>0</v>
      </c>
      <c r="J20" s="237"/>
      <c r="K20" s="238">
        <f>ROUND(E20*J20,2)</f>
        <v>0</v>
      </c>
      <c r="L20" s="238">
        <v>12</v>
      </c>
      <c r="M20" s="238">
        <f>G20*(1+L20/100)</f>
        <v>0</v>
      </c>
      <c r="N20" s="236">
        <v>1.0327900000000001</v>
      </c>
      <c r="O20" s="236">
        <f>ROUND(E20*N20,2)</f>
        <v>0.09</v>
      </c>
      <c r="P20" s="236">
        <v>0</v>
      </c>
      <c r="Q20" s="236">
        <f>ROUND(E20*P20,2)</f>
        <v>0</v>
      </c>
      <c r="R20" s="238" t="s">
        <v>197</v>
      </c>
      <c r="S20" s="238" t="s">
        <v>198</v>
      </c>
      <c r="T20" s="239" t="s">
        <v>198</v>
      </c>
      <c r="U20" s="224">
        <v>26.62</v>
      </c>
      <c r="V20" s="224">
        <f>ROUND(E20*U20,2)</f>
        <v>2.4500000000000002</v>
      </c>
      <c r="W20" s="224"/>
      <c r="X20" s="224" t="s">
        <v>199</v>
      </c>
      <c r="Y20" s="224" t="s">
        <v>187</v>
      </c>
      <c r="Z20" s="214"/>
      <c r="AA20" s="214"/>
      <c r="AB20" s="214"/>
      <c r="AC20" s="214"/>
      <c r="AD20" s="214"/>
      <c r="AE20" s="214"/>
      <c r="AF20" s="214"/>
      <c r="AG20" s="214" t="s">
        <v>200</v>
      </c>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row>
    <row r="21" spans="1:60" ht="33.75" outlineLevel="2" x14ac:dyDescent="0.2">
      <c r="A21" s="221"/>
      <c r="B21" s="222"/>
      <c r="C21" s="258" t="s">
        <v>219</v>
      </c>
      <c r="D21" s="255"/>
      <c r="E21" s="255"/>
      <c r="F21" s="255"/>
      <c r="G21" s="255"/>
      <c r="H21" s="224"/>
      <c r="I21" s="224"/>
      <c r="J21" s="224"/>
      <c r="K21" s="224"/>
      <c r="L21" s="224"/>
      <c r="M21" s="224"/>
      <c r="N21" s="223"/>
      <c r="O21" s="223"/>
      <c r="P21" s="223"/>
      <c r="Q21" s="223"/>
      <c r="R21" s="224"/>
      <c r="S21" s="224"/>
      <c r="T21" s="224"/>
      <c r="U21" s="224"/>
      <c r="V21" s="224"/>
      <c r="W21" s="224"/>
      <c r="X21" s="224"/>
      <c r="Y21" s="224"/>
      <c r="Z21" s="214"/>
      <c r="AA21" s="214"/>
      <c r="AB21" s="214"/>
      <c r="AC21" s="214"/>
      <c r="AD21" s="214"/>
      <c r="AE21" s="214"/>
      <c r="AF21" s="214"/>
      <c r="AG21" s="214" t="s">
        <v>207</v>
      </c>
      <c r="AH21" s="214"/>
      <c r="AI21" s="214"/>
      <c r="AJ21" s="214"/>
      <c r="AK21" s="214"/>
      <c r="AL21" s="214"/>
      <c r="AM21" s="214"/>
      <c r="AN21" s="214"/>
      <c r="AO21" s="214"/>
      <c r="AP21" s="214"/>
      <c r="AQ21" s="214"/>
      <c r="AR21" s="214"/>
      <c r="AS21" s="214"/>
      <c r="AT21" s="214"/>
      <c r="AU21" s="214"/>
      <c r="AV21" s="214"/>
      <c r="AW21" s="214"/>
      <c r="AX21" s="214"/>
      <c r="AY21" s="214"/>
      <c r="AZ21" s="214"/>
      <c r="BA21" s="256" t="str">
        <f>C21</f>
        <v>prostě uložených, vetknutých i spojitých, deskových, trámových (žebrových, kazetových), s keramickými a jinými vložkami, konzolových nebo balkónových, hřibových včetně hlavic hřibových sloupů, plochých střech a pro zavěšení železobetonových podhledů. Včetně distančních prvků.</v>
      </c>
      <c r="BB21" s="214"/>
      <c r="BC21" s="214"/>
      <c r="BD21" s="214"/>
      <c r="BE21" s="214"/>
      <c r="BF21" s="214"/>
      <c r="BG21" s="214"/>
      <c r="BH21" s="214"/>
    </row>
    <row r="22" spans="1:60" outlineLevel="2" x14ac:dyDescent="0.2">
      <c r="A22" s="221"/>
      <c r="B22" s="222"/>
      <c r="C22" s="257" t="s">
        <v>220</v>
      </c>
      <c r="D22" s="253"/>
      <c r="E22" s="254">
        <v>9.1980000000000006E-2</v>
      </c>
      <c r="F22" s="224"/>
      <c r="G22" s="224"/>
      <c r="H22" s="224"/>
      <c r="I22" s="224"/>
      <c r="J22" s="224"/>
      <c r="K22" s="224"/>
      <c r="L22" s="224"/>
      <c r="M22" s="224"/>
      <c r="N22" s="223"/>
      <c r="O22" s="223"/>
      <c r="P22" s="223"/>
      <c r="Q22" s="223"/>
      <c r="R22" s="224"/>
      <c r="S22" s="224"/>
      <c r="T22" s="224"/>
      <c r="U22" s="224"/>
      <c r="V22" s="224"/>
      <c r="W22" s="224"/>
      <c r="X22" s="224"/>
      <c r="Y22" s="224"/>
      <c r="Z22" s="214"/>
      <c r="AA22" s="214"/>
      <c r="AB22" s="214"/>
      <c r="AC22" s="214"/>
      <c r="AD22" s="214"/>
      <c r="AE22" s="214"/>
      <c r="AF22" s="214"/>
      <c r="AG22" s="214" t="s">
        <v>202</v>
      </c>
      <c r="AH22" s="214">
        <v>0</v>
      </c>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row>
    <row r="23" spans="1:60" ht="22.5" outlineLevel="1" x14ac:dyDescent="0.2">
      <c r="A23" s="240">
        <v>7</v>
      </c>
      <c r="B23" s="241" t="s">
        <v>221</v>
      </c>
      <c r="C23" s="248" t="s">
        <v>222</v>
      </c>
      <c r="D23" s="242" t="s">
        <v>223</v>
      </c>
      <c r="E23" s="243">
        <v>14</v>
      </c>
      <c r="F23" s="244"/>
      <c r="G23" s="245">
        <f>ROUND(E23*F23,2)</f>
        <v>0</v>
      </c>
      <c r="H23" s="244"/>
      <c r="I23" s="245">
        <f>ROUND(E23*H23,2)</f>
        <v>0</v>
      </c>
      <c r="J23" s="244"/>
      <c r="K23" s="245">
        <f>ROUND(E23*J23,2)</f>
        <v>0</v>
      </c>
      <c r="L23" s="245">
        <v>12</v>
      </c>
      <c r="M23" s="245">
        <f>G23*(1+L23/100)</f>
        <v>0</v>
      </c>
      <c r="N23" s="243">
        <v>6.3829999999999998E-2</v>
      </c>
      <c r="O23" s="243">
        <f>ROUND(E23*N23,2)</f>
        <v>0.89</v>
      </c>
      <c r="P23" s="243">
        <v>0</v>
      </c>
      <c r="Q23" s="243">
        <f>ROUND(E23*P23,2)</f>
        <v>0</v>
      </c>
      <c r="R23" s="245" t="s">
        <v>224</v>
      </c>
      <c r="S23" s="245" t="s">
        <v>198</v>
      </c>
      <c r="T23" s="246" t="s">
        <v>198</v>
      </c>
      <c r="U23" s="224">
        <v>0.23</v>
      </c>
      <c r="V23" s="224">
        <f>ROUND(E23*U23,2)</f>
        <v>3.22</v>
      </c>
      <c r="W23" s="224"/>
      <c r="X23" s="224" t="s">
        <v>199</v>
      </c>
      <c r="Y23" s="224" t="s">
        <v>187</v>
      </c>
      <c r="Z23" s="214"/>
      <c r="AA23" s="214"/>
      <c r="AB23" s="214"/>
      <c r="AC23" s="214"/>
      <c r="AD23" s="214"/>
      <c r="AE23" s="214"/>
      <c r="AF23" s="214"/>
      <c r="AG23" s="214" t="s">
        <v>225</v>
      </c>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row>
    <row r="24" spans="1:60" ht="22.5" outlineLevel="1" x14ac:dyDescent="0.2">
      <c r="A24" s="240">
        <v>8</v>
      </c>
      <c r="B24" s="241" t="s">
        <v>226</v>
      </c>
      <c r="C24" s="248" t="s">
        <v>227</v>
      </c>
      <c r="D24" s="242" t="s">
        <v>223</v>
      </c>
      <c r="E24" s="243">
        <v>24</v>
      </c>
      <c r="F24" s="244"/>
      <c r="G24" s="245">
        <f>ROUND(E24*F24,2)</f>
        <v>0</v>
      </c>
      <c r="H24" s="244"/>
      <c r="I24" s="245">
        <f>ROUND(E24*H24,2)</f>
        <v>0</v>
      </c>
      <c r="J24" s="244"/>
      <c r="K24" s="245">
        <f>ROUND(E24*J24,2)</f>
        <v>0</v>
      </c>
      <c r="L24" s="245">
        <v>12</v>
      </c>
      <c r="M24" s="245">
        <f>G24*(1+L24/100)</f>
        <v>0</v>
      </c>
      <c r="N24" s="243">
        <v>6.4710000000000004E-2</v>
      </c>
      <c r="O24" s="243">
        <f>ROUND(E24*N24,2)</f>
        <v>1.55</v>
      </c>
      <c r="P24" s="243">
        <v>0</v>
      </c>
      <c r="Q24" s="243">
        <f>ROUND(E24*P24,2)</f>
        <v>0</v>
      </c>
      <c r="R24" s="245" t="s">
        <v>224</v>
      </c>
      <c r="S24" s="245" t="s">
        <v>198</v>
      </c>
      <c r="T24" s="246" t="s">
        <v>198</v>
      </c>
      <c r="U24" s="224">
        <v>0.28999999999999998</v>
      </c>
      <c r="V24" s="224">
        <f>ROUND(E24*U24,2)</f>
        <v>6.96</v>
      </c>
      <c r="W24" s="224"/>
      <c r="X24" s="224" t="s">
        <v>199</v>
      </c>
      <c r="Y24" s="224" t="s">
        <v>187</v>
      </c>
      <c r="Z24" s="214"/>
      <c r="AA24" s="214"/>
      <c r="AB24" s="214"/>
      <c r="AC24" s="214"/>
      <c r="AD24" s="214"/>
      <c r="AE24" s="214"/>
      <c r="AF24" s="214"/>
      <c r="AG24" s="214" t="s">
        <v>225</v>
      </c>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row>
    <row r="25" spans="1:60" outlineLevel="1" x14ac:dyDescent="0.2">
      <c r="A25" s="233">
        <v>9</v>
      </c>
      <c r="B25" s="234" t="s">
        <v>228</v>
      </c>
      <c r="C25" s="249" t="s">
        <v>229</v>
      </c>
      <c r="D25" s="235" t="s">
        <v>218</v>
      </c>
      <c r="E25" s="236">
        <v>0.22375</v>
      </c>
      <c r="F25" s="237"/>
      <c r="G25" s="238">
        <f>ROUND(E25*F25,2)</f>
        <v>0</v>
      </c>
      <c r="H25" s="237"/>
      <c r="I25" s="238">
        <f>ROUND(E25*H25,2)</f>
        <v>0</v>
      </c>
      <c r="J25" s="237"/>
      <c r="K25" s="238">
        <f>ROUND(E25*J25,2)</f>
        <v>0</v>
      </c>
      <c r="L25" s="238">
        <v>12</v>
      </c>
      <c r="M25" s="238">
        <f>G25*(1+L25/100)</f>
        <v>0</v>
      </c>
      <c r="N25" s="236">
        <v>1.09663</v>
      </c>
      <c r="O25" s="236">
        <f>ROUND(E25*N25,2)</f>
        <v>0.25</v>
      </c>
      <c r="P25" s="236">
        <v>0</v>
      </c>
      <c r="Q25" s="236">
        <f>ROUND(E25*P25,2)</f>
        <v>0</v>
      </c>
      <c r="R25" s="238" t="s">
        <v>197</v>
      </c>
      <c r="S25" s="238" t="s">
        <v>198</v>
      </c>
      <c r="T25" s="239" t="s">
        <v>198</v>
      </c>
      <c r="U25" s="224">
        <v>16.579999999999998</v>
      </c>
      <c r="V25" s="224">
        <f>ROUND(E25*U25,2)</f>
        <v>3.71</v>
      </c>
      <c r="W25" s="224"/>
      <c r="X25" s="224" t="s">
        <v>199</v>
      </c>
      <c r="Y25" s="224" t="s">
        <v>187</v>
      </c>
      <c r="Z25" s="214"/>
      <c r="AA25" s="214"/>
      <c r="AB25" s="214"/>
      <c r="AC25" s="214"/>
      <c r="AD25" s="214"/>
      <c r="AE25" s="214"/>
      <c r="AF25" s="214"/>
      <c r="AG25" s="214" t="s">
        <v>225</v>
      </c>
      <c r="AH25" s="214"/>
      <c r="AI25" s="214"/>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row>
    <row r="26" spans="1:60" outlineLevel="2" x14ac:dyDescent="0.2">
      <c r="A26" s="221"/>
      <c r="B26" s="222"/>
      <c r="C26" s="258" t="s">
        <v>230</v>
      </c>
      <c r="D26" s="255"/>
      <c r="E26" s="255"/>
      <c r="F26" s="255"/>
      <c r="G26" s="255"/>
      <c r="H26" s="224"/>
      <c r="I26" s="224"/>
      <c r="J26" s="224"/>
      <c r="K26" s="224"/>
      <c r="L26" s="224"/>
      <c r="M26" s="224"/>
      <c r="N26" s="223"/>
      <c r="O26" s="223"/>
      <c r="P26" s="223"/>
      <c r="Q26" s="223"/>
      <c r="R26" s="224"/>
      <c r="S26" s="224"/>
      <c r="T26" s="224"/>
      <c r="U26" s="224"/>
      <c r="V26" s="224"/>
      <c r="W26" s="224"/>
      <c r="X26" s="224"/>
      <c r="Y26" s="224"/>
      <c r="Z26" s="214"/>
      <c r="AA26" s="214"/>
      <c r="AB26" s="214"/>
      <c r="AC26" s="214"/>
      <c r="AD26" s="214"/>
      <c r="AE26" s="214"/>
      <c r="AF26" s="214"/>
      <c r="AG26" s="214" t="s">
        <v>207</v>
      </c>
      <c r="AH26" s="214"/>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row>
    <row r="27" spans="1:60" outlineLevel="2" x14ac:dyDescent="0.2">
      <c r="A27" s="221"/>
      <c r="B27" s="222"/>
      <c r="C27" s="257" t="s">
        <v>231</v>
      </c>
      <c r="D27" s="253"/>
      <c r="E27" s="254">
        <v>0.22375</v>
      </c>
      <c r="F27" s="224"/>
      <c r="G27" s="224"/>
      <c r="H27" s="224"/>
      <c r="I27" s="224"/>
      <c r="J27" s="224"/>
      <c r="K27" s="224"/>
      <c r="L27" s="224"/>
      <c r="M27" s="224"/>
      <c r="N27" s="223"/>
      <c r="O27" s="223"/>
      <c r="P27" s="223"/>
      <c r="Q27" s="223"/>
      <c r="R27" s="224"/>
      <c r="S27" s="224"/>
      <c r="T27" s="224"/>
      <c r="U27" s="224"/>
      <c r="V27" s="224"/>
      <c r="W27" s="224"/>
      <c r="X27" s="224"/>
      <c r="Y27" s="224"/>
      <c r="Z27" s="214"/>
      <c r="AA27" s="214"/>
      <c r="AB27" s="214"/>
      <c r="AC27" s="214"/>
      <c r="AD27" s="214"/>
      <c r="AE27" s="214"/>
      <c r="AF27" s="214"/>
      <c r="AG27" s="214" t="s">
        <v>202</v>
      </c>
      <c r="AH27" s="214">
        <v>0</v>
      </c>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row>
    <row r="28" spans="1:60" x14ac:dyDescent="0.2">
      <c r="A28" s="226" t="s">
        <v>179</v>
      </c>
      <c r="B28" s="227" t="s">
        <v>118</v>
      </c>
      <c r="C28" s="247" t="s">
        <v>119</v>
      </c>
      <c r="D28" s="228"/>
      <c r="E28" s="229"/>
      <c r="F28" s="230"/>
      <c r="G28" s="230">
        <f>SUMIF(AG29:AG33,"&lt;&gt;NOR",G29:G33)</f>
        <v>0</v>
      </c>
      <c r="H28" s="230"/>
      <c r="I28" s="230">
        <f>SUM(I29:I33)</f>
        <v>0</v>
      </c>
      <c r="J28" s="230"/>
      <c r="K28" s="230">
        <f>SUM(K29:K33)</f>
        <v>0</v>
      </c>
      <c r="L28" s="230"/>
      <c r="M28" s="230">
        <f>SUM(M29:M33)</f>
        <v>0</v>
      </c>
      <c r="N28" s="229"/>
      <c r="O28" s="229">
        <f>SUM(O29:O33)</f>
        <v>0.12</v>
      </c>
      <c r="P28" s="229"/>
      <c r="Q28" s="229">
        <f>SUM(Q29:Q33)</f>
        <v>0</v>
      </c>
      <c r="R28" s="230"/>
      <c r="S28" s="230"/>
      <c r="T28" s="231"/>
      <c r="U28" s="225"/>
      <c r="V28" s="225">
        <f>SUM(V29:V33)</f>
        <v>15.370000000000001</v>
      </c>
      <c r="W28" s="225"/>
      <c r="X28" s="225"/>
      <c r="Y28" s="225"/>
      <c r="AG28" t="s">
        <v>180</v>
      </c>
    </row>
    <row r="29" spans="1:60" ht="33.75" outlineLevel="1" x14ac:dyDescent="0.2">
      <c r="A29" s="233">
        <v>10</v>
      </c>
      <c r="B29" s="234" t="s">
        <v>232</v>
      </c>
      <c r="C29" s="249" t="s">
        <v>233</v>
      </c>
      <c r="D29" s="235" t="s">
        <v>205</v>
      </c>
      <c r="E29" s="236">
        <v>10</v>
      </c>
      <c r="F29" s="237"/>
      <c r="G29" s="238">
        <f>ROUND(E29*F29,2)</f>
        <v>0</v>
      </c>
      <c r="H29" s="237"/>
      <c r="I29" s="238">
        <f>ROUND(E29*H29,2)</f>
        <v>0</v>
      </c>
      <c r="J29" s="237"/>
      <c r="K29" s="238">
        <f>ROUND(E29*J29,2)</f>
        <v>0</v>
      </c>
      <c r="L29" s="238">
        <v>12</v>
      </c>
      <c r="M29" s="238">
        <f>G29*(1+L29/100)</f>
        <v>0</v>
      </c>
      <c r="N29" s="236">
        <v>1.205E-2</v>
      </c>
      <c r="O29" s="236">
        <f>ROUND(E29*N29,2)</f>
        <v>0.12</v>
      </c>
      <c r="P29" s="236">
        <v>0</v>
      </c>
      <c r="Q29" s="236">
        <f>ROUND(E29*P29,2)</f>
        <v>0</v>
      </c>
      <c r="R29" s="238" t="s">
        <v>197</v>
      </c>
      <c r="S29" s="238" t="s">
        <v>198</v>
      </c>
      <c r="T29" s="239" t="s">
        <v>198</v>
      </c>
      <c r="U29" s="224">
        <v>0.95</v>
      </c>
      <c r="V29" s="224">
        <f>ROUND(E29*U29,2)</f>
        <v>9.5</v>
      </c>
      <c r="W29" s="224"/>
      <c r="X29" s="224" t="s">
        <v>199</v>
      </c>
      <c r="Y29" s="224" t="s">
        <v>187</v>
      </c>
      <c r="Z29" s="214"/>
      <c r="AA29" s="214"/>
      <c r="AB29" s="214"/>
      <c r="AC29" s="214"/>
      <c r="AD29" s="214"/>
      <c r="AE29" s="214"/>
      <c r="AF29" s="214"/>
      <c r="AG29" s="214" t="s">
        <v>225</v>
      </c>
      <c r="AH29" s="214"/>
      <c r="AI29" s="214"/>
      <c r="AJ29" s="214"/>
      <c r="AK29" s="214"/>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row>
    <row r="30" spans="1:60" outlineLevel="2" x14ac:dyDescent="0.2">
      <c r="A30" s="221"/>
      <c r="B30" s="222"/>
      <c r="C30" s="257" t="s">
        <v>234</v>
      </c>
      <c r="D30" s="253"/>
      <c r="E30" s="254">
        <v>10</v>
      </c>
      <c r="F30" s="224"/>
      <c r="G30" s="224"/>
      <c r="H30" s="224"/>
      <c r="I30" s="224"/>
      <c r="J30" s="224"/>
      <c r="K30" s="224"/>
      <c r="L30" s="224"/>
      <c r="M30" s="224"/>
      <c r="N30" s="223"/>
      <c r="O30" s="223"/>
      <c r="P30" s="223"/>
      <c r="Q30" s="223"/>
      <c r="R30" s="224"/>
      <c r="S30" s="224"/>
      <c r="T30" s="224"/>
      <c r="U30" s="224"/>
      <c r="V30" s="224"/>
      <c r="W30" s="224"/>
      <c r="X30" s="224"/>
      <c r="Y30" s="224"/>
      <c r="Z30" s="214"/>
      <c r="AA30" s="214"/>
      <c r="AB30" s="214"/>
      <c r="AC30" s="214"/>
      <c r="AD30" s="214"/>
      <c r="AE30" s="214"/>
      <c r="AF30" s="214"/>
      <c r="AG30" s="214" t="s">
        <v>202</v>
      </c>
      <c r="AH30" s="214">
        <v>0</v>
      </c>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row>
    <row r="31" spans="1:60" ht="22.5" outlineLevel="1" x14ac:dyDescent="0.2">
      <c r="A31" s="233">
        <v>11</v>
      </c>
      <c r="B31" s="234" t="s">
        <v>235</v>
      </c>
      <c r="C31" s="249" t="s">
        <v>236</v>
      </c>
      <c r="D31" s="235" t="s">
        <v>205</v>
      </c>
      <c r="E31" s="236">
        <v>10</v>
      </c>
      <c r="F31" s="237"/>
      <c r="G31" s="238">
        <f>ROUND(E31*F31,2)</f>
        <v>0</v>
      </c>
      <c r="H31" s="237"/>
      <c r="I31" s="238">
        <f>ROUND(E31*H31,2)</f>
        <v>0</v>
      </c>
      <c r="J31" s="237"/>
      <c r="K31" s="238">
        <f>ROUND(E31*J31,2)</f>
        <v>0</v>
      </c>
      <c r="L31" s="238">
        <v>12</v>
      </c>
      <c r="M31" s="238">
        <f>G31*(1+L31/100)</f>
        <v>0</v>
      </c>
      <c r="N31" s="236">
        <v>0</v>
      </c>
      <c r="O31" s="236">
        <f>ROUND(E31*N31,2)</f>
        <v>0</v>
      </c>
      <c r="P31" s="236">
        <v>0</v>
      </c>
      <c r="Q31" s="236">
        <f>ROUND(E31*P31,2)</f>
        <v>0</v>
      </c>
      <c r="R31" s="238" t="s">
        <v>197</v>
      </c>
      <c r="S31" s="238" t="s">
        <v>198</v>
      </c>
      <c r="T31" s="239" t="s">
        <v>198</v>
      </c>
      <c r="U31" s="224">
        <v>0.43</v>
      </c>
      <c r="V31" s="224">
        <f>ROUND(E31*U31,2)</f>
        <v>4.3</v>
      </c>
      <c r="W31" s="224"/>
      <c r="X31" s="224" t="s">
        <v>199</v>
      </c>
      <c r="Y31" s="224" t="s">
        <v>187</v>
      </c>
      <c r="Z31" s="214"/>
      <c r="AA31" s="214"/>
      <c r="AB31" s="214"/>
      <c r="AC31" s="214"/>
      <c r="AD31" s="214"/>
      <c r="AE31" s="214"/>
      <c r="AF31" s="214"/>
      <c r="AG31" s="214" t="s">
        <v>225</v>
      </c>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row>
    <row r="32" spans="1:60" outlineLevel="2" x14ac:dyDescent="0.2">
      <c r="A32" s="221"/>
      <c r="B32" s="222"/>
      <c r="C32" s="257" t="s">
        <v>237</v>
      </c>
      <c r="D32" s="253"/>
      <c r="E32" s="254">
        <v>10</v>
      </c>
      <c r="F32" s="224"/>
      <c r="G32" s="224"/>
      <c r="H32" s="224"/>
      <c r="I32" s="224"/>
      <c r="J32" s="224"/>
      <c r="K32" s="224"/>
      <c r="L32" s="224"/>
      <c r="M32" s="224"/>
      <c r="N32" s="223"/>
      <c r="O32" s="223"/>
      <c r="P32" s="223"/>
      <c r="Q32" s="223"/>
      <c r="R32" s="224"/>
      <c r="S32" s="224"/>
      <c r="T32" s="224"/>
      <c r="U32" s="224"/>
      <c r="V32" s="224"/>
      <c r="W32" s="224"/>
      <c r="X32" s="224"/>
      <c r="Y32" s="224"/>
      <c r="Z32" s="214"/>
      <c r="AA32" s="214"/>
      <c r="AB32" s="214"/>
      <c r="AC32" s="214"/>
      <c r="AD32" s="214"/>
      <c r="AE32" s="214"/>
      <c r="AF32" s="214"/>
      <c r="AG32" s="214" t="s">
        <v>202</v>
      </c>
      <c r="AH32" s="214">
        <v>5</v>
      </c>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row>
    <row r="33" spans="1:60" ht="22.5" outlineLevel="1" x14ac:dyDescent="0.2">
      <c r="A33" s="240">
        <v>12</v>
      </c>
      <c r="B33" s="241" t="s">
        <v>238</v>
      </c>
      <c r="C33" s="248" t="s">
        <v>239</v>
      </c>
      <c r="D33" s="242" t="s">
        <v>240</v>
      </c>
      <c r="E33" s="243">
        <v>28</v>
      </c>
      <c r="F33" s="244"/>
      <c r="G33" s="245">
        <f>ROUND(E33*F33,2)</f>
        <v>0</v>
      </c>
      <c r="H33" s="244"/>
      <c r="I33" s="245">
        <f>ROUND(E33*H33,2)</f>
        <v>0</v>
      </c>
      <c r="J33" s="244"/>
      <c r="K33" s="245">
        <f>ROUND(E33*J33,2)</f>
        <v>0</v>
      </c>
      <c r="L33" s="245">
        <v>12</v>
      </c>
      <c r="M33" s="245">
        <f>G33*(1+L33/100)</f>
        <v>0</v>
      </c>
      <c r="N33" s="243">
        <v>1.3999999999999999E-4</v>
      </c>
      <c r="O33" s="243">
        <f>ROUND(E33*N33,2)</f>
        <v>0</v>
      </c>
      <c r="P33" s="243">
        <v>0</v>
      </c>
      <c r="Q33" s="243">
        <f>ROUND(E33*P33,2)</f>
        <v>0</v>
      </c>
      <c r="R33" s="245" t="s">
        <v>197</v>
      </c>
      <c r="S33" s="245" t="s">
        <v>198</v>
      </c>
      <c r="T33" s="246" t="s">
        <v>198</v>
      </c>
      <c r="U33" s="224">
        <v>5.6000000000000001E-2</v>
      </c>
      <c r="V33" s="224">
        <f>ROUND(E33*U33,2)</f>
        <v>1.57</v>
      </c>
      <c r="W33" s="224"/>
      <c r="X33" s="224" t="s">
        <v>199</v>
      </c>
      <c r="Y33" s="224" t="s">
        <v>187</v>
      </c>
      <c r="Z33" s="214"/>
      <c r="AA33" s="214"/>
      <c r="AB33" s="214"/>
      <c r="AC33" s="214"/>
      <c r="AD33" s="214"/>
      <c r="AE33" s="214"/>
      <c r="AF33" s="214"/>
      <c r="AG33" s="214" t="s">
        <v>225</v>
      </c>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row>
    <row r="34" spans="1:60" x14ac:dyDescent="0.2">
      <c r="A34" s="226" t="s">
        <v>179</v>
      </c>
      <c r="B34" s="227" t="s">
        <v>120</v>
      </c>
      <c r="C34" s="247" t="s">
        <v>121</v>
      </c>
      <c r="D34" s="228"/>
      <c r="E34" s="229"/>
      <c r="F34" s="230"/>
      <c r="G34" s="230">
        <f>SUMIF(AG35:AG39,"&lt;&gt;NOR",G35:G39)</f>
        <v>0</v>
      </c>
      <c r="H34" s="230"/>
      <c r="I34" s="230">
        <f>SUM(I35:I39)</f>
        <v>0</v>
      </c>
      <c r="J34" s="230"/>
      <c r="K34" s="230">
        <f>SUM(K35:K39)</f>
        <v>0</v>
      </c>
      <c r="L34" s="230"/>
      <c r="M34" s="230">
        <f>SUM(M35:M39)</f>
        <v>0</v>
      </c>
      <c r="N34" s="229"/>
      <c r="O34" s="229">
        <f>SUM(O35:O39)</f>
        <v>1.5999999999999999</v>
      </c>
      <c r="P34" s="229"/>
      <c r="Q34" s="229">
        <f>SUM(Q35:Q39)</f>
        <v>0</v>
      </c>
      <c r="R34" s="230"/>
      <c r="S34" s="230"/>
      <c r="T34" s="231"/>
      <c r="U34" s="225"/>
      <c r="V34" s="225">
        <f>SUM(V35:V39)</f>
        <v>51.480000000000004</v>
      </c>
      <c r="W34" s="225"/>
      <c r="X34" s="225"/>
      <c r="Y34" s="225"/>
      <c r="AG34" t="s">
        <v>180</v>
      </c>
    </row>
    <row r="35" spans="1:60" ht="22.5" outlineLevel="1" x14ac:dyDescent="0.2">
      <c r="A35" s="233">
        <v>13</v>
      </c>
      <c r="B35" s="234" t="s">
        <v>241</v>
      </c>
      <c r="C35" s="249" t="s">
        <v>242</v>
      </c>
      <c r="D35" s="235" t="s">
        <v>205</v>
      </c>
      <c r="E35" s="236">
        <v>46.375</v>
      </c>
      <c r="F35" s="237"/>
      <c r="G35" s="238">
        <f>ROUND(E35*F35,2)</f>
        <v>0</v>
      </c>
      <c r="H35" s="237"/>
      <c r="I35" s="238">
        <f>ROUND(E35*H35,2)</f>
        <v>0</v>
      </c>
      <c r="J35" s="237"/>
      <c r="K35" s="238">
        <f>ROUND(E35*J35,2)</f>
        <v>0</v>
      </c>
      <c r="L35" s="238">
        <v>12</v>
      </c>
      <c r="M35" s="238">
        <f>G35*(1+L35/100)</f>
        <v>0</v>
      </c>
      <c r="N35" s="236">
        <v>2.46E-2</v>
      </c>
      <c r="O35" s="236">
        <f>ROUND(E35*N35,2)</f>
        <v>1.1399999999999999</v>
      </c>
      <c r="P35" s="236">
        <v>0</v>
      </c>
      <c r="Q35" s="236">
        <f>ROUND(E35*P35,2)</f>
        <v>0</v>
      </c>
      <c r="R35" s="238" t="s">
        <v>224</v>
      </c>
      <c r="S35" s="238" t="s">
        <v>198</v>
      </c>
      <c r="T35" s="239" t="s">
        <v>198</v>
      </c>
      <c r="U35" s="224">
        <v>0.43</v>
      </c>
      <c r="V35" s="224">
        <f>ROUND(E35*U35,2)</f>
        <v>19.940000000000001</v>
      </c>
      <c r="W35" s="224"/>
      <c r="X35" s="224" t="s">
        <v>199</v>
      </c>
      <c r="Y35" s="224" t="s">
        <v>187</v>
      </c>
      <c r="Z35" s="214"/>
      <c r="AA35" s="214"/>
      <c r="AB35" s="214"/>
      <c r="AC35" s="214"/>
      <c r="AD35" s="214"/>
      <c r="AE35" s="214"/>
      <c r="AF35" s="214"/>
      <c r="AG35" s="214" t="s">
        <v>225</v>
      </c>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row>
    <row r="36" spans="1:60" outlineLevel="2" x14ac:dyDescent="0.2">
      <c r="A36" s="221"/>
      <c r="B36" s="222"/>
      <c r="C36" s="257" t="s">
        <v>243</v>
      </c>
      <c r="D36" s="253"/>
      <c r="E36" s="254">
        <v>46.375</v>
      </c>
      <c r="F36" s="224"/>
      <c r="G36" s="224"/>
      <c r="H36" s="224"/>
      <c r="I36" s="224"/>
      <c r="J36" s="224"/>
      <c r="K36" s="224"/>
      <c r="L36" s="224"/>
      <c r="M36" s="224"/>
      <c r="N36" s="223"/>
      <c r="O36" s="223"/>
      <c r="P36" s="223"/>
      <c r="Q36" s="223"/>
      <c r="R36" s="224"/>
      <c r="S36" s="224"/>
      <c r="T36" s="224"/>
      <c r="U36" s="224"/>
      <c r="V36" s="224"/>
      <c r="W36" s="224"/>
      <c r="X36" s="224"/>
      <c r="Y36" s="224"/>
      <c r="Z36" s="214"/>
      <c r="AA36" s="214"/>
      <c r="AB36" s="214"/>
      <c r="AC36" s="214"/>
      <c r="AD36" s="214"/>
      <c r="AE36" s="214"/>
      <c r="AF36" s="214"/>
      <c r="AG36" s="214" t="s">
        <v>202</v>
      </c>
      <c r="AH36" s="214">
        <v>0</v>
      </c>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row>
    <row r="37" spans="1:60" outlineLevel="1" x14ac:dyDescent="0.2">
      <c r="A37" s="233">
        <v>14</v>
      </c>
      <c r="B37" s="234" t="s">
        <v>244</v>
      </c>
      <c r="C37" s="249" t="s">
        <v>245</v>
      </c>
      <c r="D37" s="235" t="s">
        <v>205</v>
      </c>
      <c r="E37" s="236">
        <v>46.375</v>
      </c>
      <c r="F37" s="237"/>
      <c r="G37" s="238">
        <f>ROUND(E37*F37,2)</f>
        <v>0</v>
      </c>
      <c r="H37" s="237"/>
      <c r="I37" s="238">
        <f>ROUND(E37*H37,2)</f>
        <v>0</v>
      </c>
      <c r="J37" s="237"/>
      <c r="K37" s="238">
        <f>ROUND(E37*J37,2)</f>
        <v>0</v>
      </c>
      <c r="L37" s="238">
        <v>12</v>
      </c>
      <c r="M37" s="238">
        <f>G37*(1+L37/100)</f>
        <v>0</v>
      </c>
      <c r="N37" s="236">
        <v>6.3499999999999997E-3</v>
      </c>
      <c r="O37" s="236">
        <f>ROUND(E37*N37,2)</f>
        <v>0.28999999999999998</v>
      </c>
      <c r="P37" s="236">
        <v>0</v>
      </c>
      <c r="Q37" s="236">
        <f>ROUND(E37*P37,2)</f>
        <v>0</v>
      </c>
      <c r="R37" s="238" t="s">
        <v>197</v>
      </c>
      <c r="S37" s="238" t="s">
        <v>198</v>
      </c>
      <c r="T37" s="239" t="s">
        <v>198</v>
      </c>
      <c r="U37" s="224">
        <v>0.32</v>
      </c>
      <c r="V37" s="224">
        <f>ROUND(E37*U37,2)</f>
        <v>14.84</v>
      </c>
      <c r="W37" s="224"/>
      <c r="X37" s="224" t="s">
        <v>199</v>
      </c>
      <c r="Y37" s="224" t="s">
        <v>187</v>
      </c>
      <c r="Z37" s="214"/>
      <c r="AA37" s="214"/>
      <c r="AB37" s="214"/>
      <c r="AC37" s="214"/>
      <c r="AD37" s="214"/>
      <c r="AE37" s="214"/>
      <c r="AF37" s="214"/>
      <c r="AG37" s="214" t="s">
        <v>200</v>
      </c>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row>
    <row r="38" spans="1:60" ht="22.5" outlineLevel="2" x14ac:dyDescent="0.2">
      <c r="A38" s="221"/>
      <c r="B38" s="222"/>
      <c r="C38" s="258" t="s">
        <v>246</v>
      </c>
      <c r="D38" s="255"/>
      <c r="E38" s="255"/>
      <c r="F38" s="255"/>
      <c r="G38" s="255"/>
      <c r="H38" s="224"/>
      <c r="I38" s="224"/>
      <c r="J38" s="224"/>
      <c r="K38" s="224"/>
      <c r="L38" s="224"/>
      <c r="M38" s="224"/>
      <c r="N38" s="223"/>
      <c r="O38" s="223"/>
      <c r="P38" s="223"/>
      <c r="Q38" s="223"/>
      <c r="R38" s="224"/>
      <c r="S38" s="224"/>
      <c r="T38" s="224"/>
      <c r="U38" s="224"/>
      <c r="V38" s="224"/>
      <c r="W38" s="224"/>
      <c r="X38" s="224"/>
      <c r="Y38" s="224"/>
      <c r="Z38" s="214"/>
      <c r="AA38" s="214"/>
      <c r="AB38" s="214"/>
      <c r="AC38" s="214"/>
      <c r="AD38" s="214"/>
      <c r="AE38" s="214"/>
      <c r="AF38" s="214"/>
      <c r="AG38" s="214" t="s">
        <v>207</v>
      </c>
      <c r="AH38" s="214"/>
      <c r="AI38" s="214"/>
      <c r="AJ38" s="214"/>
      <c r="AK38" s="214"/>
      <c r="AL38" s="214"/>
      <c r="AM38" s="214"/>
      <c r="AN38" s="214"/>
      <c r="AO38" s="214"/>
      <c r="AP38" s="214"/>
      <c r="AQ38" s="214"/>
      <c r="AR38" s="214"/>
      <c r="AS38" s="214"/>
      <c r="AT38" s="214"/>
      <c r="AU38" s="214"/>
      <c r="AV38" s="214"/>
      <c r="AW38" s="214"/>
      <c r="AX38" s="214"/>
      <c r="AY38" s="214"/>
      <c r="AZ38" s="214"/>
      <c r="BA38" s="256" t="str">
        <f>C38</f>
        <v>na rovném povrchu vnitřních stěn, pilířů, svislých panelových konstrukcí, s nejnutnějším obroušením podkladu (pemzou apod.) a oprášením,</v>
      </c>
      <c r="BB38" s="214"/>
      <c r="BC38" s="214"/>
      <c r="BD38" s="214"/>
      <c r="BE38" s="214"/>
      <c r="BF38" s="214"/>
      <c r="BG38" s="214"/>
      <c r="BH38" s="214"/>
    </row>
    <row r="39" spans="1:60" ht="22.5" outlineLevel="1" x14ac:dyDescent="0.2">
      <c r="A39" s="240">
        <v>15</v>
      </c>
      <c r="B39" s="241" t="s">
        <v>247</v>
      </c>
      <c r="C39" s="248" t="s">
        <v>248</v>
      </c>
      <c r="D39" s="242" t="s">
        <v>205</v>
      </c>
      <c r="E39" s="243">
        <v>46.375</v>
      </c>
      <c r="F39" s="244"/>
      <c r="G39" s="245">
        <f>ROUND(E39*F39,2)</f>
        <v>0</v>
      </c>
      <c r="H39" s="244"/>
      <c r="I39" s="245">
        <f>ROUND(E39*H39,2)</f>
        <v>0</v>
      </c>
      <c r="J39" s="244"/>
      <c r="K39" s="245">
        <f>ROUND(E39*J39,2)</f>
        <v>0</v>
      </c>
      <c r="L39" s="245">
        <v>12</v>
      </c>
      <c r="M39" s="245">
        <f>G39*(1+L39/100)</f>
        <v>0</v>
      </c>
      <c r="N39" s="243">
        <v>3.6700000000000001E-3</v>
      </c>
      <c r="O39" s="243">
        <f>ROUND(E39*N39,2)</f>
        <v>0.17</v>
      </c>
      <c r="P39" s="243">
        <v>0</v>
      </c>
      <c r="Q39" s="243">
        <f>ROUND(E39*P39,2)</f>
        <v>0</v>
      </c>
      <c r="R39" s="245" t="s">
        <v>197</v>
      </c>
      <c r="S39" s="245" t="s">
        <v>198</v>
      </c>
      <c r="T39" s="246" t="s">
        <v>198</v>
      </c>
      <c r="U39" s="224">
        <v>0.36</v>
      </c>
      <c r="V39" s="224">
        <f>ROUND(E39*U39,2)</f>
        <v>16.7</v>
      </c>
      <c r="W39" s="224"/>
      <c r="X39" s="224" t="s">
        <v>199</v>
      </c>
      <c r="Y39" s="224" t="s">
        <v>187</v>
      </c>
      <c r="Z39" s="214"/>
      <c r="AA39" s="214"/>
      <c r="AB39" s="214"/>
      <c r="AC39" s="214"/>
      <c r="AD39" s="214"/>
      <c r="AE39" s="214"/>
      <c r="AF39" s="214"/>
      <c r="AG39" s="214" t="s">
        <v>200</v>
      </c>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row>
    <row r="40" spans="1:60" x14ac:dyDescent="0.2">
      <c r="A40" s="226" t="s">
        <v>179</v>
      </c>
      <c r="B40" s="227" t="s">
        <v>122</v>
      </c>
      <c r="C40" s="247" t="s">
        <v>123</v>
      </c>
      <c r="D40" s="228"/>
      <c r="E40" s="229"/>
      <c r="F40" s="230"/>
      <c r="G40" s="230">
        <f>SUMIF(AG41:AG46,"&lt;&gt;NOR",G41:G46)</f>
        <v>0</v>
      </c>
      <c r="H40" s="230"/>
      <c r="I40" s="230">
        <f>SUM(I41:I46)</f>
        <v>0</v>
      </c>
      <c r="J40" s="230"/>
      <c r="K40" s="230">
        <f>SUM(K41:K46)</f>
        <v>0</v>
      </c>
      <c r="L40" s="230"/>
      <c r="M40" s="230">
        <f>SUM(M41:M46)</f>
        <v>0</v>
      </c>
      <c r="N40" s="229"/>
      <c r="O40" s="229">
        <f>SUM(O41:O46)</f>
        <v>2.06</v>
      </c>
      <c r="P40" s="229"/>
      <c r="Q40" s="229">
        <f>SUM(Q41:Q46)</f>
        <v>0</v>
      </c>
      <c r="R40" s="230"/>
      <c r="S40" s="230"/>
      <c r="T40" s="231"/>
      <c r="U40" s="225"/>
      <c r="V40" s="225">
        <f>SUM(V41:V46)</f>
        <v>3.12</v>
      </c>
      <c r="W40" s="225"/>
      <c r="X40" s="225"/>
      <c r="Y40" s="225"/>
      <c r="AG40" t="s">
        <v>180</v>
      </c>
    </row>
    <row r="41" spans="1:60" outlineLevel="1" x14ac:dyDescent="0.2">
      <c r="A41" s="233">
        <v>16</v>
      </c>
      <c r="B41" s="234" t="s">
        <v>249</v>
      </c>
      <c r="C41" s="249" t="s">
        <v>250</v>
      </c>
      <c r="D41" s="235" t="s">
        <v>196</v>
      </c>
      <c r="E41" s="236">
        <v>0.8</v>
      </c>
      <c r="F41" s="237"/>
      <c r="G41" s="238">
        <f>ROUND(E41*F41,2)</f>
        <v>0</v>
      </c>
      <c r="H41" s="237"/>
      <c r="I41" s="238">
        <f>ROUND(E41*H41,2)</f>
        <v>0</v>
      </c>
      <c r="J41" s="237"/>
      <c r="K41" s="238">
        <f>ROUND(E41*J41,2)</f>
        <v>0</v>
      </c>
      <c r="L41" s="238">
        <v>12</v>
      </c>
      <c r="M41" s="238">
        <f>G41*(1+L41/100)</f>
        <v>0</v>
      </c>
      <c r="N41" s="236">
        <v>2.5249999999999999</v>
      </c>
      <c r="O41" s="236">
        <f>ROUND(E41*N41,2)</f>
        <v>2.02</v>
      </c>
      <c r="P41" s="236">
        <v>0</v>
      </c>
      <c r="Q41" s="236">
        <f>ROUND(E41*P41,2)</f>
        <v>0</v>
      </c>
      <c r="R41" s="238" t="s">
        <v>197</v>
      </c>
      <c r="S41" s="238" t="s">
        <v>198</v>
      </c>
      <c r="T41" s="239" t="s">
        <v>198</v>
      </c>
      <c r="U41" s="224">
        <v>3.21</v>
      </c>
      <c r="V41" s="224">
        <f>ROUND(E41*U41,2)</f>
        <v>2.57</v>
      </c>
      <c r="W41" s="224"/>
      <c r="X41" s="224" t="s">
        <v>199</v>
      </c>
      <c r="Y41" s="224" t="s">
        <v>187</v>
      </c>
      <c r="Z41" s="214"/>
      <c r="AA41" s="214"/>
      <c r="AB41" s="214"/>
      <c r="AC41" s="214"/>
      <c r="AD41" s="214"/>
      <c r="AE41" s="214"/>
      <c r="AF41" s="214"/>
      <c r="AG41" s="214" t="s">
        <v>225</v>
      </c>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row>
    <row r="42" spans="1:60" outlineLevel="2" x14ac:dyDescent="0.2">
      <c r="A42" s="221"/>
      <c r="B42" s="222"/>
      <c r="C42" s="258" t="s">
        <v>251</v>
      </c>
      <c r="D42" s="255"/>
      <c r="E42" s="255"/>
      <c r="F42" s="255"/>
      <c r="G42" s="255"/>
      <c r="H42" s="224"/>
      <c r="I42" s="224"/>
      <c r="J42" s="224"/>
      <c r="K42" s="224"/>
      <c r="L42" s="224"/>
      <c r="M42" s="224"/>
      <c r="N42" s="223"/>
      <c r="O42" s="223"/>
      <c r="P42" s="223"/>
      <c r="Q42" s="223"/>
      <c r="R42" s="224"/>
      <c r="S42" s="224"/>
      <c r="T42" s="224"/>
      <c r="U42" s="224"/>
      <c r="V42" s="224"/>
      <c r="W42" s="224"/>
      <c r="X42" s="224"/>
      <c r="Y42" s="224"/>
      <c r="Z42" s="214"/>
      <c r="AA42" s="214"/>
      <c r="AB42" s="214"/>
      <c r="AC42" s="214"/>
      <c r="AD42" s="214"/>
      <c r="AE42" s="214"/>
      <c r="AF42" s="214"/>
      <c r="AG42" s="214" t="s">
        <v>207</v>
      </c>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row>
    <row r="43" spans="1:60" outlineLevel="2" x14ac:dyDescent="0.2">
      <c r="A43" s="221"/>
      <c r="B43" s="222"/>
      <c r="C43" s="257" t="s">
        <v>252</v>
      </c>
      <c r="D43" s="253"/>
      <c r="E43" s="254">
        <v>0.8</v>
      </c>
      <c r="F43" s="224"/>
      <c r="G43" s="224"/>
      <c r="H43" s="224"/>
      <c r="I43" s="224"/>
      <c r="J43" s="224"/>
      <c r="K43" s="224"/>
      <c r="L43" s="224"/>
      <c r="M43" s="224"/>
      <c r="N43" s="223"/>
      <c r="O43" s="223"/>
      <c r="P43" s="223"/>
      <c r="Q43" s="223"/>
      <c r="R43" s="224"/>
      <c r="S43" s="224"/>
      <c r="T43" s="224"/>
      <c r="U43" s="224"/>
      <c r="V43" s="224"/>
      <c r="W43" s="224"/>
      <c r="X43" s="224"/>
      <c r="Y43" s="224"/>
      <c r="Z43" s="214"/>
      <c r="AA43" s="214"/>
      <c r="AB43" s="214"/>
      <c r="AC43" s="214"/>
      <c r="AD43" s="214"/>
      <c r="AE43" s="214"/>
      <c r="AF43" s="214"/>
      <c r="AG43" s="214" t="s">
        <v>202</v>
      </c>
      <c r="AH43" s="214">
        <v>0</v>
      </c>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row>
    <row r="44" spans="1:60" outlineLevel="1" x14ac:dyDescent="0.2">
      <c r="A44" s="233">
        <v>17</v>
      </c>
      <c r="B44" s="234" t="s">
        <v>253</v>
      </c>
      <c r="C44" s="249" t="s">
        <v>254</v>
      </c>
      <c r="D44" s="235" t="s">
        <v>218</v>
      </c>
      <c r="E44" s="236">
        <v>3.6360000000000003E-2</v>
      </c>
      <c r="F44" s="237"/>
      <c r="G44" s="238">
        <f>ROUND(E44*F44,2)</f>
        <v>0</v>
      </c>
      <c r="H44" s="237"/>
      <c r="I44" s="238">
        <f>ROUND(E44*H44,2)</f>
        <v>0</v>
      </c>
      <c r="J44" s="237"/>
      <c r="K44" s="238">
        <f>ROUND(E44*J44,2)</f>
        <v>0</v>
      </c>
      <c r="L44" s="238">
        <v>12</v>
      </c>
      <c r="M44" s="238">
        <f>G44*(1+L44/100)</f>
        <v>0</v>
      </c>
      <c r="N44" s="236">
        <v>1.0800399999999999</v>
      </c>
      <c r="O44" s="236">
        <f>ROUND(E44*N44,2)</f>
        <v>0.04</v>
      </c>
      <c r="P44" s="236">
        <v>0</v>
      </c>
      <c r="Q44" s="236">
        <f>ROUND(E44*P44,2)</f>
        <v>0</v>
      </c>
      <c r="R44" s="238" t="s">
        <v>197</v>
      </c>
      <c r="S44" s="238" t="s">
        <v>198</v>
      </c>
      <c r="T44" s="239" t="s">
        <v>198</v>
      </c>
      <c r="U44" s="224">
        <v>15.23</v>
      </c>
      <c r="V44" s="224">
        <f>ROUND(E44*U44,2)</f>
        <v>0.55000000000000004</v>
      </c>
      <c r="W44" s="224"/>
      <c r="X44" s="224" t="s">
        <v>199</v>
      </c>
      <c r="Y44" s="224" t="s">
        <v>187</v>
      </c>
      <c r="Z44" s="214"/>
      <c r="AA44" s="214"/>
      <c r="AB44" s="214"/>
      <c r="AC44" s="214"/>
      <c r="AD44" s="214"/>
      <c r="AE44" s="214"/>
      <c r="AF44" s="214"/>
      <c r="AG44" s="214" t="s">
        <v>225</v>
      </c>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row>
    <row r="45" spans="1:60" outlineLevel="2" x14ac:dyDescent="0.2">
      <c r="A45" s="221"/>
      <c r="B45" s="222"/>
      <c r="C45" s="258" t="s">
        <v>255</v>
      </c>
      <c r="D45" s="255"/>
      <c r="E45" s="255"/>
      <c r="F45" s="255"/>
      <c r="G45" s="255"/>
      <c r="H45" s="224"/>
      <c r="I45" s="224"/>
      <c r="J45" s="224"/>
      <c r="K45" s="224"/>
      <c r="L45" s="224"/>
      <c r="M45" s="224"/>
      <c r="N45" s="223"/>
      <c r="O45" s="223"/>
      <c r="P45" s="223"/>
      <c r="Q45" s="223"/>
      <c r="R45" s="224"/>
      <c r="S45" s="224"/>
      <c r="T45" s="224"/>
      <c r="U45" s="224"/>
      <c r="V45" s="224"/>
      <c r="W45" s="224"/>
      <c r="X45" s="224"/>
      <c r="Y45" s="224"/>
      <c r="Z45" s="214"/>
      <c r="AA45" s="214"/>
      <c r="AB45" s="214"/>
      <c r="AC45" s="214"/>
      <c r="AD45" s="214"/>
      <c r="AE45" s="214"/>
      <c r="AF45" s="214"/>
      <c r="AG45" s="214" t="s">
        <v>207</v>
      </c>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row>
    <row r="46" spans="1:60" outlineLevel="2" x14ac:dyDescent="0.2">
      <c r="A46" s="221"/>
      <c r="B46" s="222"/>
      <c r="C46" s="257" t="s">
        <v>256</v>
      </c>
      <c r="D46" s="253"/>
      <c r="E46" s="254">
        <v>3.6360000000000003E-2</v>
      </c>
      <c r="F46" s="224"/>
      <c r="G46" s="224"/>
      <c r="H46" s="224"/>
      <c r="I46" s="224"/>
      <c r="J46" s="224"/>
      <c r="K46" s="224"/>
      <c r="L46" s="224"/>
      <c r="M46" s="224"/>
      <c r="N46" s="223"/>
      <c r="O46" s="223"/>
      <c r="P46" s="223"/>
      <c r="Q46" s="223"/>
      <c r="R46" s="224"/>
      <c r="S46" s="224"/>
      <c r="T46" s="224"/>
      <c r="U46" s="224"/>
      <c r="V46" s="224"/>
      <c r="W46" s="224"/>
      <c r="X46" s="224"/>
      <c r="Y46" s="224"/>
      <c r="Z46" s="214"/>
      <c r="AA46" s="214"/>
      <c r="AB46" s="214"/>
      <c r="AC46" s="214"/>
      <c r="AD46" s="214"/>
      <c r="AE46" s="214"/>
      <c r="AF46" s="214"/>
      <c r="AG46" s="214" t="s">
        <v>202</v>
      </c>
      <c r="AH46" s="214">
        <v>0</v>
      </c>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row>
    <row r="47" spans="1:60" x14ac:dyDescent="0.2">
      <c r="A47" s="226" t="s">
        <v>179</v>
      </c>
      <c r="B47" s="227" t="s">
        <v>124</v>
      </c>
      <c r="C47" s="247" t="s">
        <v>125</v>
      </c>
      <c r="D47" s="228"/>
      <c r="E47" s="229"/>
      <c r="F47" s="230"/>
      <c r="G47" s="230">
        <f>SUMIF(AG48:AG64,"&lt;&gt;NOR",G48:G64)</f>
        <v>0</v>
      </c>
      <c r="H47" s="230"/>
      <c r="I47" s="230">
        <f>SUM(I48:I64)</f>
        <v>0</v>
      </c>
      <c r="J47" s="230"/>
      <c r="K47" s="230">
        <f>SUM(K48:K64)</f>
        <v>0</v>
      </c>
      <c r="L47" s="230"/>
      <c r="M47" s="230">
        <f>SUM(M48:M64)</f>
        <v>0</v>
      </c>
      <c r="N47" s="229"/>
      <c r="O47" s="229">
        <f>SUM(O48:O64)</f>
        <v>0.02</v>
      </c>
      <c r="P47" s="229"/>
      <c r="Q47" s="229">
        <f>SUM(Q48:Q64)</f>
        <v>8.48</v>
      </c>
      <c r="R47" s="230"/>
      <c r="S47" s="230"/>
      <c r="T47" s="231"/>
      <c r="U47" s="225"/>
      <c r="V47" s="225">
        <f>SUM(V48:V64)</f>
        <v>56.35</v>
      </c>
      <c r="W47" s="225"/>
      <c r="X47" s="225"/>
      <c r="Y47" s="225"/>
      <c r="AG47" t="s">
        <v>180</v>
      </c>
    </row>
    <row r="48" spans="1:60" ht="22.5" outlineLevel="1" x14ac:dyDescent="0.2">
      <c r="A48" s="233">
        <v>18</v>
      </c>
      <c r="B48" s="234" t="s">
        <v>257</v>
      </c>
      <c r="C48" s="249" t="s">
        <v>258</v>
      </c>
      <c r="D48" s="235" t="s">
        <v>196</v>
      </c>
      <c r="E48" s="236">
        <v>1.61385</v>
      </c>
      <c r="F48" s="237"/>
      <c r="G48" s="238">
        <f>ROUND(E48*F48,2)</f>
        <v>0</v>
      </c>
      <c r="H48" s="237"/>
      <c r="I48" s="238">
        <f>ROUND(E48*H48,2)</f>
        <v>0</v>
      </c>
      <c r="J48" s="237"/>
      <c r="K48" s="238">
        <f>ROUND(E48*J48,2)</f>
        <v>0</v>
      </c>
      <c r="L48" s="238">
        <v>12</v>
      </c>
      <c r="M48" s="238">
        <f>G48*(1+L48/100)</f>
        <v>0</v>
      </c>
      <c r="N48" s="236">
        <v>1.2800000000000001E-3</v>
      </c>
      <c r="O48" s="236">
        <f>ROUND(E48*N48,2)</f>
        <v>0</v>
      </c>
      <c r="P48" s="236">
        <v>1.8</v>
      </c>
      <c r="Q48" s="236">
        <f>ROUND(E48*P48,2)</f>
        <v>2.9</v>
      </c>
      <c r="R48" s="238" t="s">
        <v>259</v>
      </c>
      <c r="S48" s="238" t="s">
        <v>198</v>
      </c>
      <c r="T48" s="239" t="s">
        <v>198</v>
      </c>
      <c r="U48" s="224">
        <v>1.52</v>
      </c>
      <c r="V48" s="224">
        <f>ROUND(E48*U48,2)</f>
        <v>2.4500000000000002</v>
      </c>
      <c r="W48" s="224"/>
      <c r="X48" s="224" t="s">
        <v>199</v>
      </c>
      <c r="Y48" s="224" t="s">
        <v>187</v>
      </c>
      <c r="Z48" s="214"/>
      <c r="AA48" s="214"/>
      <c r="AB48" s="214"/>
      <c r="AC48" s="214"/>
      <c r="AD48" s="214"/>
      <c r="AE48" s="214"/>
      <c r="AF48" s="214"/>
      <c r="AG48" s="214" t="s">
        <v>225</v>
      </c>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row>
    <row r="49" spans="1:60" ht="22.5" outlineLevel="2" x14ac:dyDescent="0.2">
      <c r="A49" s="221"/>
      <c r="B49" s="222"/>
      <c r="C49" s="258" t="s">
        <v>260</v>
      </c>
      <c r="D49" s="255"/>
      <c r="E49" s="255"/>
      <c r="F49" s="255"/>
      <c r="G49" s="255"/>
      <c r="H49" s="224"/>
      <c r="I49" s="224"/>
      <c r="J49" s="224"/>
      <c r="K49" s="224"/>
      <c r="L49" s="224"/>
      <c r="M49" s="224"/>
      <c r="N49" s="223"/>
      <c r="O49" s="223"/>
      <c r="P49" s="223"/>
      <c r="Q49" s="223"/>
      <c r="R49" s="224"/>
      <c r="S49" s="224"/>
      <c r="T49" s="224"/>
      <c r="U49" s="224"/>
      <c r="V49" s="224"/>
      <c r="W49" s="224"/>
      <c r="X49" s="224"/>
      <c r="Y49" s="224"/>
      <c r="Z49" s="214"/>
      <c r="AA49" s="214"/>
      <c r="AB49" s="214"/>
      <c r="AC49" s="214"/>
      <c r="AD49" s="214"/>
      <c r="AE49" s="214"/>
      <c r="AF49" s="214"/>
      <c r="AG49" s="214" t="s">
        <v>207</v>
      </c>
      <c r="AH49" s="214"/>
      <c r="AI49" s="214"/>
      <c r="AJ49" s="214"/>
      <c r="AK49" s="214"/>
      <c r="AL49" s="214"/>
      <c r="AM49" s="214"/>
      <c r="AN49" s="214"/>
      <c r="AO49" s="214"/>
      <c r="AP49" s="214"/>
      <c r="AQ49" s="214"/>
      <c r="AR49" s="214"/>
      <c r="AS49" s="214"/>
      <c r="AT49" s="214"/>
      <c r="AU49" s="214"/>
      <c r="AV49" s="214"/>
      <c r="AW49" s="214"/>
      <c r="AX49" s="214"/>
      <c r="AY49" s="214"/>
      <c r="AZ49" s="214"/>
      <c r="BA49" s="256" t="str">
        <f>C49</f>
        <v>nebo vybourání otvorů průřezové plochy přes 4 m2 ve zdivu nadzákladovém, včetně pomocného lešení o výšce podlahy do 1900 mm a pro zatížení do 1,5 kPa  (150 kg/m2)</v>
      </c>
      <c r="BB49" s="214"/>
      <c r="BC49" s="214"/>
      <c r="BD49" s="214"/>
      <c r="BE49" s="214"/>
      <c r="BF49" s="214"/>
      <c r="BG49" s="214"/>
      <c r="BH49" s="214"/>
    </row>
    <row r="50" spans="1:60" outlineLevel="2" x14ac:dyDescent="0.2">
      <c r="A50" s="221"/>
      <c r="B50" s="222"/>
      <c r="C50" s="257" t="s">
        <v>261</v>
      </c>
      <c r="D50" s="253"/>
      <c r="E50" s="254">
        <v>1.61385</v>
      </c>
      <c r="F50" s="224"/>
      <c r="G50" s="224"/>
      <c r="H50" s="224"/>
      <c r="I50" s="224"/>
      <c r="J50" s="224"/>
      <c r="K50" s="224"/>
      <c r="L50" s="224"/>
      <c r="M50" s="224"/>
      <c r="N50" s="223"/>
      <c r="O50" s="223"/>
      <c r="P50" s="223"/>
      <c r="Q50" s="223"/>
      <c r="R50" s="224"/>
      <c r="S50" s="224"/>
      <c r="T50" s="224"/>
      <c r="U50" s="224"/>
      <c r="V50" s="224"/>
      <c r="W50" s="224"/>
      <c r="X50" s="224"/>
      <c r="Y50" s="224"/>
      <c r="Z50" s="214"/>
      <c r="AA50" s="214"/>
      <c r="AB50" s="214"/>
      <c r="AC50" s="214"/>
      <c r="AD50" s="214"/>
      <c r="AE50" s="214"/>
      <c r="AF50" s="214"/>
      <c r="AG50" s="214" t="s">
        <v>202</v>
      </c>
      <c r="AH50" s="214">
        <v>0</v>
      </c>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row>
    <row r="51" spans="1:60" outlineLevel="1" x14ac:dyDescent="0.2">
      <c r="A51" s="233">
        <v>19</v>
      </c>
      <c r="B51" s="234" t="s">
        <v>262</v>
      </c>
      <c r="C51" s="249" t="s">
        <v>263</v>
      </c>
      <c r="D51" s="235" t="s">
        <v>196</v>
      </c>
      <c r="E51" s="236">
        <v>0.64500000000000002</v>
      </c>
      <c r="F51" s="237"/>
      <c r="G51" s="238">
        <f>ROUND(E51*F51,2)</f>
        <v>0</v>
      </c>
      <c r="H51" s="237"/>
      <c r="I51" s="238">
        <f>ROUND(E51*H51,2)</f>
        <v>0</v>
      </c>
      <c r="J51" s="237"/>
      <c r="K51" s="238">
        <f>ROUND(E51*J51,2)</f>
        <v>0</v>
      </c>
      <c r="L51" s="238">
        <v>12</v>
      </c>
      <c r="M51" s="238">
        <f>G51*(1+L51/100)</f>
        <v>0</v>
      </c>
      <c r="N51" s="236">
        <v>6.6600000000000001E-3</v>
      </c>
      <c r="O51" s="236">
        <f>ROUND(E51*N51,2)</f>
        <v>0</v>
      </c>
      <c r="P51" s="236">
        <v>2.4</v>
      </c>
      <c r="Q51" s="236">
        <f>ROUND(E51*P51,2)</f>
        <v>1.55</v>
      </c>
      <c r="R51" s="238" t="s">
        <v>259</v>
      </c>
      <c r="S51" s="238" t="s">
        <v>198</v>
      </c>
      <c r="T51" s="239" t="s">
        <v>198</v>
      </c>
      <c r="U51" s="224">
        <v>6.72</v>
      </c>
      <c r="V51" s="224">
        <f>ROUND(E51*U51,2)</f>
        <v>4.33</v>
      </c>
      <c r="W51" s="224"/>
      <c r="X51" s="224" t="s">
        <v>199</v>
      </c>
      <c r="Y51" s="224" t="s">
        <v>187</v>
      </c>
      <c r="Z51" s="214"/>
      <c r="AA51" s="214"/>
      <c r="AB51" s="214"/>
      <c r="AC51" s="214"/>
      <c r="AD51" s="214"/>
      <c r="AE51" s="214"/>
      <c r="AF51" s="214"/>
      <c r="AG51" s="214" t="s">
        <v>225</v>
      </c>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row>
    <row r="52" spans="1:60" outlineLevel="2" x14ac:dyDescent="0.2">
      <c r="A52" s="221"/>
      <c r="B52" s="222"/>
      <c r="C52" s="258" t="s">
        <v>264</v>
      </c>
      <c r="D52" s="255"/>
      <c r="E52" s="255"/>
      <c r="F52" s="255"/>
      <c r="G52" s="255"/>
      <c r="H52" s="224"/>
      <c r="I52" s="224"/>
      <c r="J52" s="224"/>
      <c r="K52" s="224"/>
      <c r="L52" s="224"/>
      <c r="M52" s="224"/>
      <c r="N52" s="223"/>
      <c r="O52" s="223"/>
      <c r="P52" s="223"/>
      <c r="Q52" s="223"/>
      <c r="R52" s="224"/>
      <c r="S52" s="224"/>
      <c r="T52" s="224"/>
      <c r="U52" s="224"/>
      <c r="V52" s="224"/>
      <c r="W52" s="224"/>
      <c r="X52" s="224"/>
      <c r="Y52" s="224"/>
      <c r="Z52" s="214"/>
      <c r="AA52" s="214"/>
      <c r="AB52" s="214"/>
      <c r="AC52" s="214"/>
      <c r="AD52" s="214"/>
      <c r="AE52" s="214"/>
      <c r="AF52" s="214"/>
      <c r="AG52" s="214" t="s">
        <v>207</v>
      </c>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row>
    <row r="53" spans="1:60" outlineLevel="2" x14ac:dyDescent="0.2">
      <c r="A53" s="221"/>
      <c r="B53" s="222"/>
      <c r="C53" s="257" t="s">
        <v>265</v>
      </c>
      <c r="D53" s="253"/>
      <c r="E53" s="254">
        <v>0.64500000000000002</v>
      </c>
      <c r="F53" s="224"/>
      <c r="G53" s="224"/>
      <c r="H53" s="224"/>
      <c r="I53" s="224"/>
      <c r="J53" s="224"/>
      <c r="K53" s="224"/>
      <c r="L53" s="224"/>
      <c r="M53" s="224"/>
      <c r="N53" s="223"/>
      <c r="O53" s="223"/>
      <c r="P53" s="223"/>
      <c r="Q53" s="223"/>
      <c r="R53" s="224"/>
      <c r="S53" s="224"/>
      <c r="T53" s="224"/>
      <c r="U53" s="224"/>
      <c r="V53" s="224"/>
      <c r="W53" s="224"/>
      <c r="X53" s="224"/>
      <c r="Y53" s="224"/>
      <c r="Z53" s="214"/>
      <c r="AA53" s="214"/>
      <c r="AB53" s="214"/>
      <c r="AC53" s="214"/>
      <c r="AD53" s="214"/>
      <c r="AE53" s="214"/>
      <c r="AF53" s="214"/>
      <c r="AG53" s="214" t="s">
        <v>202</v>
      </c>
      <c r="AH53" s="214">
        <v>0</v>
      </c>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c r="BE53" s="214"/>
      <c r="BF53" s="214"/>
      <c r="BG53" s="214"/>
      <c r="BH53" s="214"/>
    </row>
    <row r="54" spans="1:60" ht="22.5" outlineLevel="1" x14ac:dyDescent="0.2">
      <c r="A54" s="233">
        <v>20</v>
      </c>
      <c r="B54" s="234" t="s">
        <v>266</v>
      </c>
      <c r="C54" s="249" t="s">
        <v>267</v>
      </c>
      <c r="D54" s="235" t="s">
        <v>196</v>
      </c>
      <c r="E54" s="236">
        <v>0.68799999999999994</v>
      </c>
      <c r="F54" s="237"/>
      <c r="G54" s="238">
        <f>ROUND(E54*F54,2)</f>
        <v>0</v>
      </c>
      <c r="H54" s="237"/>
      <c r="I54" s="238">
        <f>ROUND(E54*H54,2)</f>
        <v>0</v>
      </c>
      <c r="J54" s="237"/>
      <c r="K54" s="238">
        <f>ROUND(E54*J54,2)</f>
        <v>0</v>
      </c>
      <c r="L54" s="238">
        <v>12</v>
      </c>
      <c r="M54" s="238">
        <f>G54*(1+L54/100)</f>
        <v>0</v>
      </c>
      <c r="N54" s="236">
        <v>0</v>
      </c>
      <c r="O54" s="236">
        <f>ROUND(E54*N54,2)</f>
        <v>0</v>
      </c>
      <c r="P54" s="236">
        <v>2.2000000000000002</v>
      </c>
      <c r="Q54" s="236">
        <f>ROUND(E54*P54,2)</f>
        <v>1.51</v>
      </c>
      <c r="R54" s="238" t="s">
        <v>259</v>
      </c>
      <c r="S54" s="238" t="s">
        <v>198</v>
      </c>
      <c r="T54" s="239" t="s">
        <v>198</v>
      </c>
      <c r="U54" s="224">
        <v>10.88</v>
      </c>
      <c r="V54" s="224">
        <f>ROUND(E54*U54,2)</f>
        <v>7.49</v>
      </c>
      <c r="W54" s="224"/>
      <c r="X54" s="224" t="s">
        <v>199</v>
      </c>
      <c r="Y54" s="224" t="s">
        <v>187</v>
      </c>
      <c r="Z54" s="214"/>
      <c r="AA54" s="214"/>
      <c r="AB54" s="214"/>
      <c r="AC54" s="214"/>
      <c r="AD54" s="214"/>
      <c r="AE54" s="214"/>
      <c r="AF54" s="214"/>
      <c r="AG54" s="214" t="s">
        <v>225</v>
      </c>
      <c r="AH54" s="214"/>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c r="BE54" s="214"/>
      <c r="BF54" s="214"/>
      <c r="BG54" s="214"/>
      <c r="BH54" s="214"/>
    </row>
    <row r="55" spans="1:60" outlineLevel="2" x14ac:dyDescent="0.2">
      <c r="A55" s="221"/>
      <c r="B55" s="222"/>
      <c r="C55" s="257" t="s">
        <v>268</v>
      </c>
      <c r="D55" s="253"/>
      <c r="E55" s="254">
        <v>0.68799999999999994</v>
      </c>
      <c r="F55" s="224"/>
      <c r="G55" s="224"/>
      <c r="H55" s="224"/>
      <c r="I55" s="224"/>
      <c r="J55" s="224"/>
      <c r="K55" s="224"/>
      <c r="L55" s="224"/>
      <c r="M55" s="224"/>
      <c r="N55" s="223"/>
      <c r="O55" s="223"/>
      <c r="P55" s="223"/>
      <c r="Q55" s="223"/>
      <c r="R55" s="224"/>
      <c r="S55" s="224"/>
      <c r="T55" s="224"/>
      <c r="U55" s="224"/>
      <c r="V55" s="224"/>
      <c r="W55" s="224"/>
      <c r="X55" s="224"/>
      <c r="Y55" s="224"/>
      <c r="Z55" s="214"/>
      <c r="AA55" s="214"/>
      <c r="AB55" s="214"/>
      <c r="AC55" s="214"/>
      <c r="AD55" s="214"/>
      <c r="AE55" s="214"/>
      <c r="AF55" s="214"/>
      <c r="AG55" s="214" t="s">
        <v>202</v>
      </c>
      <c r="AH55" s="214">
        <v>0</v>
      </c>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c r="BE55" s="214"/>
      <c r="BF55" s="214"/>
      <c r="BG55" s="214"/>
      <c r="BH55" s="214"/>
    </row>
    <row r="56" spans="1:60" ht="22.5" outlineLevel="1" x14ac:dyDescent="0.2">
      <c r="A56" s="233">
        <v>21</v>
      </c>
      <c r="B56" s="234" t="s">
        <v>269</v>
      </c>
      <c r="C56" s="249" t="s">
        <v>270</v>
      </c>
      <c r="D56" s="235" t="s">
        <v>223</v>
      </c>
      <c r="E56" s="236">
        <v>38</v>
      </c>
      <c r="F56" s="237"/>
      <c r="G56" s="238">
        <f>ROUND(E56*F56,2)</f>
        <v>0</v>
      </c>
      <c r="H56" s="237"/>
      <c r="I56" s="238">
        <f>ROUND(E56*H56,2)</f>
        <v>0</v>
      </c>
      <c r="J56" s="237"/>
      <c r="K56" s="238">
        <f>ROUND(E56*J56,2)</f>
        <v>0</v>
      </c>
      <c r="L56" s="238">
        <v>12</v>
      </c>
      <c r="M56" s="238">
        <f>G56*(1+L56/100)</f>
        <v>0</v>
      </c>
      <c r="N56" s="236">
        <v>4.8999999999999998E-4</v>
      </c>
      <c r="O56" s="236">
        <f>ROUND(E56*N56,2)</f>
        <v>0.02</v>
      </c>
      <c r="P56" s="236">
        <v>3.1E-2</v>
      </c>
      <c r="Q56" s="236">
        <f>ROUND(E56*P56,2)</f>
        <v>1.18</v>
      </c>
      <c r="R56" s="238" t="s">
        <v>259</v>
      </c>
      <c r="S56" s="238" t="s">
        <v>198</v>
      </c>
      <c r="T56" s="239" t="s">
        <v>198</v>
      </c>
      <c r="U56" s="224">
        <v>0.77</v>
      </c>
      <c r="V56" s="224">
        <f>ROUND(E56*U56,2)</f>
        <v>29.26</v>
      </c>
      <c r="W56" s="224"/>
      <c r="X56" s="224" t="s">
        <v>199</v>
      </c>
      <c r="Y56" s="224" t="s">
        <v>187</v>
      </c>
      <c r="Z56" s="214"/>
      <c r="AA56" s="214"/>
      <c r="AB56" s="214"/>
      <c r="AC56" s="214"/>
      <c r="AD56" s="214"/>
      <c r="AE56" s="214"/>
      <c r="AF56" s="214"/>
      <c r="AG56" s="214" t="s">
        <v>225</v>
      </c>
      <c r="AH56" s="214"/>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c r="BE56" s="214"/>
      <c r="BF56" s="214"/>
      <c r="BG56" s="214"/>
      <c r="BH56" s="214"/>
    </row>
    <row r="57" spans="1:60" outlineLevel="2" x14ac:dyDescent="0.2">
      <c r="A57" s="221"/>
      <c r="B57" s="222"/>
      <c r="C57" s="257" t="s">
        <v>271</v>
      </c>
      <c r="D57" s="253"/>
      <c r="E57" s="254">
        <v>24</v>
      </c>
      <c r="F57" s="224"/>
      <c r="G57" s="224"/>
      <c r="H57" s="224"/>
      <c r="I57" s="224"/>
      <c r="J57" s="224"/>
      <c r="K57" s="224"/>
      <c r="L57" s="224"/>
      <c r="M57" s="224"/>
      <c r="N57" s="223"/>
      <c r="O57" s="223"/>
      <c r="P57" s="223"/>
      <c r="Q57" s="223"/>
      <c r="R57" s="224"/>
      <c r="S57" s="224"/>
      <c r="T57" s="224"/>
      <c r="U57" s="224"/>
      <c r="V57" s="224"/>
      <c r="W57" s="224"/>
      <c r="X57" s="224"/>
      <c r="Y57" s="224"/>
      <c r="Z57" s="214"/>
      <c r="AA57" s="214"/>
      <c r="AB57" s="214"/>
      <c r="AC57" s="214"/>
      <c r="AD57" s="214"/>
      <c r="AE57" s="214"/>
      <c r="AF57" s="214"/>
      <c r="AG57" s="214" t="s">
        <v>202</v>
      </c>
      <c r="AH57" s="214">
        <v>0</v>
      </c>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c r="BE57" s="214"/>
      <c r="BF57" s="214"/>
      <c r="BG57" s="214"/>
      <c r="BH57" s="214"/>
    </row>
    <row r="58" spans="1:60" outlineLevel="3" x14ac:dyDescent="0.2">
      <c r="A58" s="221"/>
      <c r="B58" s="222"/>
      <c r="C58" s="257" t="s">
        <v>272</v>
      </c>
      <c r="D58" s="253"/>
      <c r="E58" s="254">
        <v>14</v>
      </c>
      <c r="F58" s="224"/>
      <c r="G58" s="224"/>
      <c r="H58" s="224"/>
      <c r="I58" s="224"/>
      <c r="J58" s="224"/>
      <c r="K58" s="224"/>
      <c r="L58" s="224"/>
      <c r="M58" s="224"/>
      <c r="N58" s="223"/>
      <c r="O58" s="223"/>
      <c r="P58" s="223"/>
      <c r="Q58" s="223"/>
      <c r="R58" s="224"/>
      <c r="S58" s="224"/>
      <c r="T58" s="224"/>
      <c r="U58" s="224"/>
      <c r="V58" s="224"/>
      <c r="W58" s="224"/>
      <c r="X58" s="224"/>
      <c r="Y58" s="224"/>
      <c r="Z58" s="214"/>
      <c r="AA58" s="214"/>
      <c r="AB58" s="214"/>
      <c r="AC58" s="214"/>
      <c r="AD58" s="214"/>
      <c r="AE58" s="214"/>
      <c r="AF58" s="214"/>
      <c r="AG58" s="214" t="s">
        <v>202</v>
      </c>
      <c r="AH58" s="214">
        <v>0</v>
      </c>
      <c r="AI58" s="214"/>
      <c r="AJ58" s="214"/>
      <c r="AK58" s="214"/>
      <c r="AL58" s="214"/>
      <c r="AM58" s="214"/>
      <c r="AN58" s="214"/>
      <c r="AO58" s="214"/>
      <c r="AP58" s="214"/>
      <c r="AQ58" s="214"/>
      <c r="AR58" s="214"/>
      <c r="AS58" s="214"/>
      <c r="AT58" s="214"/>
      <c r="AU58" s="214"/>
      <c r="AV58" s="214"/>
      <c r="AW58" s="214"/>
      <c r="AX58" s="214"/>
      <c r="AY58" s="214"/>
      <c r="AZ58" s="214"/>
      <c r="BA58" s="214"/>
      <c r="BB58" s="214"/>
      <c r="BC58" s="214"/>
      <c r="BD58" s="214"/>
      <c r="BE58" s="214"/>
      <c r="BF58" s="214"/>
      <c r="BG58" s="214"/>
      <c r="BH58" s="214"/>
    </row>
    <row r="59" spans="1:60" outlineLevel="1" x14ac:dyDescent="0.2">
      <c r="A59" s="233">
        <v>22</v>
      </c>
      <c r="B59" s="234" t="s">
        <v>273</v>
      </c>
      <c r="C59" s="249" t="s">
        <v>274</v>
      </c>
      <c r="D59" s="235" t="s">
        <v>240</v>
      </c>
      <c r="E59" s="236">
        <v>10.65</v>
      </c>
      <c r="F59" s="237"/>
      <c r="G59" s="238">
        <f>ROUND(E59*F59,2)</f>
        <v>0</v>
      </c>
      <c r="H59" s="237"/>
      <c r="I59" s="238">
        <f>ROUND(E59*H59,2)</f>
        <v>0</v>
      </c>
      <c r="J59" s="237"/>
      <c r="K59" s="238">
        <f>ROUND(E59*J59,2)</f>
        <v>0</v>
      </c>
      <c r="L59" s="238">
        <v>12</v>
      </c>
      <c r="M59" s="238">
        <f>G59*(1+L59/100)</f>
        <v>0</v>
      </c>
      <c r="N59" s="236">
        <v>0</v>
      </c>
      <c r="O59" s="236">
        <f>ROUND(E59*N59,2)</f>
        <v>0</v>
      </c>
      <c r="P59" s="236">
        <v>0</v>
      </c>
      <c r="Q59" s="236">
        <f>ROUND(E59*P59,2)</f>
        <v>0</v>
      </c>
      <c r="R59" s="238" t="s">
        <v>259</v>
      </c>
      <c r="S59" s="238" t="s">
        <v>198</v>
      </c>
      <c r="T59" s="239" t="s">
        <v>198</v>
      </c>
      <c r="U59" s="224">
        <v>0.55000000000000004</v>
      </c>
      <c r="V59" s="224">
        <f>ROUND(E59*U59,2)</f>
        <v>5.86</v>
      </c>
      <c r="W59" s="224"/>
      <c r="X59" s="224" t="s">
        <v>199</v>
      </c>
      <c r="Y59" s="224" t="s">
        <v>187</v>
      </c>
      <c r="Z59" s="214"/>
      <c r="AA59" s="214"/>
      <c r="AB59" s="214"/>
      <c r="AC59" s="214"/>
      <c r="AD59" s="214"/>
      <c r="AE59" s="214"/>
      <c r="AF59" s="214"/>
      <c r="AG59" s="214" t="s">
        <v>225</v>
      </c>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row>
    <row r="60" spans="1:60" outlineLevel="2" x14ac:dyDescent="0.2">
      <c r="A60" s="221"/>
      <c r="B60" s="222"/>
      <c r="C60" s="257" t="s">
        <v>275</v>
      </c>
      <c r="D60" s="253"/>
      <c r="E60" s="254">
        <v>10.65</v>
      </c>
      <c r="F60" s="224"/>
      <c r="G60" s="224"/>
      <c r="H60" s="224"/>
      <c r="I60" s="224"/>
      <c r="J60" s="224"/>
      <c r="K60" s="224"/>
      <c r="L60" s="224"/>
      <c r="M60" s="224"/>
      <c r="N60" s="223"/>
      <c r="O60" s="223"/>
      <c r="P60" s="223"/>
      <c r="Q60" s="223"/>
      <c r="R60" s="224"/>
      <c r="S60" s="224"/>
      <c r="T60" s="224"/>
      <c r="U60" s="224"/>
      <c r="V60" s="224"/>
      <c r="W60" s="224"/>
      <c r="X60" s="224"/>
      <c r="Y60" s="224"/>
      <c r="Z60" s="214"/>
      <c r="AA60" s="214"/>
      <c r="AB60" s="214"/>
      <c r="AC60" s="214"/>
      <c r="AD60" s="214"/>
      <c r="AE60" s="214"/>
      <c r="AF60" s="214"/>
      <c r="AG60" s="214" t="s">
        <v>202</v>
      </c>
      <c r="AH60" s="214">
        <v>0</v>
      </c>
      <c r="AI60" s="214"/>
      <c r="AJ60" s="214"/>
      <c r="AK60" s="214"/>
      <c r="AL60" s="214"/>
      <c r="AM60" s="214"/>
      <c r="AN60" s="214"/>
      <c r="AO60" s="214"/>
      <c r="AP60" s="214"/>
      <c r="AQ60" s="214"/>
      <c r="AR60" s="214"/>
      <c r="AS60" s="214"/>
      <c r="AT60" s="214"/>
      <c r="AU60" s="214"/>
      <c r="AV60" s="214"/>
      <c r="AW60" s="214"/>
      <c r="AX60" s="214"/>
      <c r="AY60" s="214"/>
      <c r="AZ60" s="214"/>
      <c r="BA60" s="214"/>
      <c r="BB60" s="214"/>
      <c r="BC60" s="214"/>
      <c r="BD60" s="214"/>
      <c r="BE60" s="214"/>
      <c r="BF60" s="214"/>
      <c r="BG60" s="214"/>
      <c r="BH60" s="214"/>
    </row>
    <row r="61" spans="1:60" ht="22.5" outlineLevel="1" x14ac:dyDescent="0.2">
      <c r="A61" s="233">
        <v>23</v>
      </c>
      <c r="B61" s="234" t="s">
        <v>276</v>
      </c>
      <c r="C61" s="249" t="s">
        <v>277</v>
      </c>
      <c r="D61" s="235" t="s">
        <v>205</v>
      </c>
      <c r="E61" s="236">
        <v>46.375</v>
      </c>
      <c r="F61" s="237"/>
      <c r="G61" s="238">
        <f>ROUND(E61*F61,2)</f>
        <v>0</v>
      </c>
      <c r="H61" s="237"/>
      <c r="I61" s="238">
        <f>ROUND(E61*H61,2)</f>
        <v>0</v>
      </c>
      <c r="J61" s="237"/>
      <c r="K61" s="238">
        <f>ROUND(E61*J61,2)</f>
        <v>0</v>
      </c>
      <c r="L61" s="238">
        <v>12</v>
      </c>
      <c r="M61" s="238">
        <f>G61*(1+L61/100)</f>
        <v>0</v>
      </c>
      <c r="N61" s="236">
        <v>0</v>
      </c>
      <c r="O61" s="236">
        <f>ROUND(E61*N61,2)</f>
        <v>0</v>
      </c>
      <c r="P61" s="236">
        <v>2.9000000000000001E-2</v>
      </c>
      <c r="Q61" s="236">
        <f>ROUND(E61*P61,2)</f>
        <v>1.34</v>
      </c>
      <c r="R61" s="238" t="s">
        <v>259</v>
      </c>
      <c r="S61" s="238" t="s">
        <v>198</v>
      </c>
      <c r="T61" s="239" t="s">
        <v>198</v>
      </c>
      <c r="U61" s="224">
        <v>0.15</v>
      </c>
      <c r="V61" s="224">
        <f>ROUND(E61*U61,2)</f>
        <v>6.96</v>
      </c>
      <c r="W61" s="224"/>
      <c r="X61" s="224" t="s">
        <v>199</v>
      </c>
      <c r="Y61" s="224" t="s">
        <v>187</v>
      </c>
      <c r="Z61" s="214"/>
      <c r="AA61" s="214"/>
      <c r="AB61" s="214"/>
      <c r="AC61" s="214"/>
      <c r="AD61" s="214"/>
      <c r="AE61" s="214"/>
      <c r="AF61" s="214"/>
      <c r="AG61" s="214" t="s">
        <v>225</v>
      </c>
      <c r="AH61" s="214"/>
      <c r="AI61" s="214"/>
      <c r="AJ61" s="214"/>
      <c r="AK61" s="214"/>
      <c r="AL61" s="214"/>
      <c r="AM61" s="214"/>
      <c r="AN61" s="214"/>
      <c r="AO61" s="214"/>
      <c r="AP61" s="214"/>
      <c r="AQ61" s="214"/>
      <c r="AR61" s="214"/>
      <c r="AS61" s="214"/>
      <c r="AT61" s="214"/>
      <c r="AU61" s="214"/>
      <c r="AV61" s="214"/>
      <c r="AW61" s="214"/>
      <c r="AX61" s="214"/>
      <c r="AY61" s="214"/>
      <c r="AZ61" s="214"/>
      <c r="BA61" s="214"/>
      <c r="BB61" s="214"/>
      <c r="BC61" s="214"/>
      <c r="BD61" s="214"/>
      <c r="BE61" s="214"/>
      <c r="BF61" s="214"/>
      <c r="BG61" s="214"/>
      <c r="BH61" s="214"/>
    </row>
    <row r="62" spans="1:60" outlineLevel="2" x14ac:dyDescent="0.2">
      <c r="A62" s="221"/>
      <c r="B62" s="222"/>
      <c r="C62" s="257" t="s">
        <v>243</v>
      </c>
      <c r="D62" s="253"/>
      <c r="E62" s="254">
        <v>46.375</v>
      </c>
      <c r="F62" s="224"/>
      <c r="G62" s="224"/>
      <c r="H62" s="224"/>
      <c r="I62" s="224"/>
      <c r="J62" s="224"/>
      <c r="K62" s="224"/>
      <c r="L62" s="224"/>
      <c r="M62" s="224"/>
      <c r="N62" s="223"/>
      <c r="O62" s="223"/>
      <c r="P62" s="223"/>
      <c r="Q62" s="223"/>
      <c r="R62" s="224"/>
      <c r="S62" s="224"/>
      <c r="T62" s="224"/>
      <c r="U62" s="224"/>
      <c r="V62" s="224"/>
      <c r="W62" s="224"/>
      <c r="X62" s="224"/>
      <c r="Y62" s="224"/>
      <c r="Z62" s="214"/>
      <c r="AA62" s="214"/>
      <c r="AB62" s="214"/>
      <c r="AC62" s="214"/>
      <c r="AD62" s="214"/>
      <c r="AE62" s="214"/>
      <c r="AF62" s="214"/>
      <c r="AG62" s="214" t="s">
        <v>202</v>
      </c>
      <c r="AH62" s="214">
        <v>0</v>
      </c>
      <c r="AI62" s="214"/>
      <c r="AJ62" s="214"/>
      <c r="AK62" s="214"/>
      <c r="AL62" s="214"/>
      <c r="AM62" s="214"/>
      <c r="AN62" s="214"/>
      <c r="AO62" s="214"/>
      <c r="AP62" s="214"/>
      <c r="AQ62" s="214"/>
      <c r="AR62" s="214"/>
      <c r="AS62" s="214"/>
      <c r="AT62" s="214"/>
      <c r="AU62" s="214"/>
      <c r="AV62" s="214"/>
      <c r="AW62" s="214"/>
      <c r="AX62" s="214"/>
      <c r="AY62" s="214"/>
      <c r="AZ62" s="214"/>
      <c r="BA62" s="214"/>
      <c r="BB62" s="214"/>
      <c r="BC62" s="214"/>
      <c r="BD62" s="214"/>
      <c r="BE62" s="214"/>
      <c r="BF62" s="214"/>
      <c r="BG62" s="214"/>
      <c r="BH62" s="214"/>
    </row>
    <row r="63" spans="1:60" outlineLevel="1" x14ac:dyDescent="0.2">
      <c r="A63" s="240">
        <v>24</v>
      </c>
      <c r="B63" s="241" t="s">
        <v>278</v>
      </c>
      <c r="C63" s="248" t="s">
        <v>279</v>
      </c>
      <c r="D63" s="242" t="s">
        <v>196</v>
      </c>
      <c r="E63" s="243">
        <v>1.61385</v>
      </c>
      <c r="F63" s="244"/>
      <c r="G63" s="245">
        <f>ROUND(E63*F63,2)</f>
        <v>0</v>
      </c>
      <c r="H63" s="244"/>
      <c r="I63" s="245">
        <f>ROUND(E63*H63,2)</f>
        <v>0</v>
      </c>
      <c r="J63" s="244"/>
      <c r="K63" s="245">
        <f>ROUND(E63*J63,2)</f>
        <v>0</v>
      </c>
      <c r="L63" s="245">
        <v>12</v>
      </c>
      <c r="M63" s="245">
        <f>G63*(1+L63/100)</f>
        <v>0</v>
      </c>
      <c r="N63" s="243">
        <v>0</v>
      </c>
      <c r="O63" s="243">
        <f>ROUND(E63*N63,2)</f>
        <v>0</v>
      </c>
      <c r="P63" s="243">
        <v>0</v>
      </c>
      <c r="Q63" s="243">
        <f>ROUND(E63*P63,2)</f>
        <v>0</v>
      </c>
      <c r="R63" s="245"/>
      <c r="S63" s="245" t="s">
        <v>184</v>
      </c>
      <c r="T63" s="246" t="s">
        <v>185</v>
      </c>
      <c r="U63" s="224">
        <v>0</v>
      </c>
      <c r="V63" s="224">
        <f>ROUND(E63*U63,2)</f>
        <v>0</v>
      </c>
      <c r="W63" s="224"/>
      <c r="X63" s="224" t="s">
        <v>199</v>
      </c>
      <c r="Y63" s="224" t="s">
        <v>187</v>
      </c>
      <c r="Z63" s="214"/>
      <c r="AA63" s="214"/>
      <c r="AB63" s="214"/>
      <c r="AC63" s="214"/>
      <c r="AD63" s="214"/>
      <c r="AE63" s="214"/>
      <c r="AF63" s="214"/>
      <c r="AG63" s="214" t="s">
        <v>225</v>
      </c>
      <c r="AH63" s="214"/>
      <c r="AI63" s="214"/>
      <c r="AJ63" s="214"/>
      <c r="AK63" s="214"/>
      <c r="AL63" s="214"/>
      <c r="AM63" s="214"/>
      <c r="AN63" s="214"/>
      <c r="AO63" s="214"/>
      <c r="AP63" s="214"/>
      <c r="AQ63" s="214"/>
      <c r="AR63" s="214"/>
      <c r="AS63" s="214"/>
      <c r="AT63" s="214"/>
      <c r="AU63" s="214"/>
      <c r="AV63" s="214"/>
      <c r="AW63" s="214"/>
      <c r="AX63" s="214"/>
      <c r="AY63" s="214"/>
      <c r="AZ63" s="214"/>
      <c r="BA63" s="214"/>
      <c r="BB63" s="214"/>
      <c r="BC63" s="214"/>
      <c r="BD63" s="214"/>
      <c r="BE63" s="214"/>
      <c r="BF63" s="214"/>
      <c r="BG63" s="214"/>
      <c r="BH63" s="214"/>
    </row>
    <row r="64" spans="1:60" outlineLevel="1" x14ac:dyDescent="0.2">
      <c r="A64" s="240">
        <v>25</v>
      </c>
      <c r="B64" s="241" t="s">
        <v>280</v>
      </c>
      <c r="C64" s="248" t="s">
        <v>281</v>
      </c>
      <c r="D64" s="242" t="s">
        <v>282</v>
      </c>
      <c r="E64" s="243">
        <v>5</v>
      </c>
      <c r="F64" s="244"/>
      <c r="G64" s="245">
        <f>ROUND(E64*F64,2)</f>
        <v>0</v>
      </c>
      <c r="H64" s="244"/>
      <c r="I64" s="245">
        <f>ROUND(E64*H64,2)</f>
        <v>0</v>
      </c>
      <c r="J64" s="244"/>
      <c r="K64" s="245">
        <f>ROUND(E64*J64,2)</f>
        <v>0</v>
      </c>
      <c r="L64" s="245">
        <v>12</v>
      </c>
      <c r="M64" s="245">
        <f>G64*(1+L64/100)</f>
        <v>0</v>
      </c>
      <c r="N64" s="243">
        <v>0</v>
      </c>
      <c r="O64" s="243">
        <f>ROUND(E64*N64,2)</f>
        <v>0</v>
      </c>
      <c r="P64" s="243">
        <v>0</v>
      </c>
      <c r="Q64" s="243">
        <f>ROUND(E64*P64,2)</f>
        <v>0</v>
      </c>
      <c r="R64" s="245"/>
      <c r="S64" s="245" t="s">
        <v>184</v>
      </c>
      <c r="T64" s="246" t="s">
        <v>185</v>
      </c>
      <c r="U64" s="224">
        <v>0</v>
      </c>
      <c r="V64" s="224">
        <f>ROUND(E64*U64,2)</f>
        <v>0</v>
      </c>
      <c r="W64" s="224"/>
      <c r="X64" s="224" t="s">
        <v>199</v>
      </c>
      <c r="Y64" s="224" t="s">
        <v>187</v>
      </c>
      <c r="Z64" s="214"/>
      <c r="AA64" s="214"/>
      <c r="AB64" s="214"/>
      <c r="AC64" s="214"/>
      <c r="AD64" s="214"/>
      <c r="AE64" s="214"/>
      <c r="AF64" s="214"/>
      <c r="AG64" s="214" t="s">
        <v>225</v>
      </c>
      <c r="AH64" s="214"/>
      <c r="AI64" s="214"/>
      <c r="AJ64" s="214"/>
      <c r="AK64" s="214"/>
      <c r="AL64" s="214"/>
      <c r="AM64" s="214"/>
      <c r="AN64" s="214"/>
      <c r="AO64" s="214"/>
      <c r="AP64" s="214"/>
      <c r="AQ64" s="214"/>
      <c r="AR64" s="214"/>
      <c r="AS64" s="214"/>
      <c r="AT64" s="214"/>
      <c r="AU64" s="214"/>
      <c r="AV64" s="214"/>
      <c r="AW64" s="214"/>
      <c r="AX64" s="214"/>
      <c r="AY64" s="214"/>
      <c r="AZ64" s="214"/>
      <c r="BA64" s="214"/>
      <c r="BB64" s="214"/>
      <c r="BC64" s="214"/>
      <c r="BD64" s="214"/>
      <c r="BE64" s="214"/>
      <c r="BF64" s="214"/>
      <c r="BG64" s="214"/>
      <c r="BH64" s="214"/>
    </row>
    <row r="65" spans="1:60" x14ac:dyDescent="0.2">
      <c r="A65" s="226" t="s">
        <v>179</v>
      </c>
      <c r="B65" s="227" t="s">
        <v>126</v>
      </c>
      <c r="C65" s="247" t="s">
        <v>127</v>
      </c>
      <c r="D65" s="228"/>
      <c r="E65" s="229"/>
      <c r="F65" s="230"/>
      <c r="G65" s="230">
        <f>SUMIF(AG66:AG66,"&lt;&gt;NOR",G66:G66)</f>
        <v>0</v>
      </c>
      <c r="H65" s="230"/>
      <c r="I65" s="230">
        <f>SUM(I66:I66)</f>
        <v>0</v>
      </c>
      <c r="J65" s="230"/>
      <c r="K65" s="230">
        <f>SUM(K66:K66)</f>
        <v>0</v>
      </c>
      <c r="L65" s="230"/>
      <c r="M65" s="230">
        <f>SUM(M66:M66)</f>
        <v>0</v>
      </c>
      <c r="N65" s="229"/>
      <c r="O65" s="229">
        <f>SUM(O66:O66)</f>
        <v>0.06</v>
      </c>
      <c r="P65" s="229"/>
      <c r="Q65" s="229">
        <f>SUM(Q66:Q66)</f>
        <v>0</v>
      </c>
      <c r="R65" s="230"/>
      <c r="S65" s="230"/>
      <c r="T65" s="231"/>
      <c r="U65" s="225"/>
      <c r="V65" s="225">
        <f>SUM(V66:V66)</f>
        <v>2.6</v>
      </c>
      <c r="W65" s="225"/>
      <c r="X65" s="225"/>
      <c r="Y65" s="225"/>
      <c r="AG65" t="s">
        <v>180</v>
      </c>
    </row>
    <row r="66" spans="1:60" outlineLevel="1" x14ac:dyDescent="0.2">
      <c r="A66" s="240">
        <v>26</v>
      </c>
      <c r="B66" s="241" t="s">
        <v>283</v>
      </c>
      <c r="C66" s="248" t="s">
        <v>284</v>
      </c>
      <c r="D66" s="242" t="s">
        <v>205</v>
      </c>
      <c r="E66" s="243">
        <v>10</v>
      </c>
      <c r="F66" s="244"/>
      <c r="G66" s="245">
        <f>ROUND(E66*F66,2)</f>
        <v>0</v>
      </c>
      <c r="H66" s="244"/>
      <c r="I66" s="245">
        <f>ROUND(E66*H66,2)</f>
        <v>0</v>
      </c>
      <c r="J66" s="244"/>
      <c r="K66" s="245">
        <f>ROUND(E66*J66,2)</f>
        <v>0</v>
      </c>
      <c r="L66" s="245">
        <v>12</v>
      </c>
      <c r="M66" s="245">
        <f>G66*(1+L66/100)</f>
        <v>0</v>
      </c>
      <c r="N66" s="243">
        <v>5.9100000000000003E-3</v>
      </c>
      <c r="O66" s="243">
        <f>ROUND(E66*N66,2)</f>
        <v>0.06</v>
      </c>
      <c r="P66" s="243">
        <v>0</v>
      </c>
      <c r="Q66" s="243">
        <f>ROUND(E66*P66,2)</f>
        <v>0</v>
      </c>
      <c r="R66" s="245" t="s">
        <v>285</v>
      </c>
      <c r="S66" s="245" t="s">
        <v>198</v>
      </c>
      <c r="T66" s="246" t="s">
        <v>198</v>
      </c>
      <c r="U66" s="224">
        <v>0.26</v>
      </c>
      <c r="V66" s="224">
        <f>ROUND(E66*U66,2)</f>
        <v>2.6</v>
      </c>
      <c r="W66" s="224"/>
      <c r="X66" s="224" t="s">
        <v>199</v>
      </c>
      <c r="Y66" s="224" t="s">
        <v>187</v>
      </c>
      <c r="Z66" s="214"/>
      <c r="AA66" s="214"/>
      <c r="AB66" s="214"/>
      <c r="AC66" s="214"/>
      <c r="AD66" s="214"/>
      <c r="AE66" s="214"/>
      <c r="AF66" s="214"/>
      <c r="AG66" s="214" t="s">
        <v>200</v>
      </c>
      <c r="AH66" s="214"/>
      <c r="AI66" s="214"/>
      <c r="AJ66" s="214"/>
      <c r="AK66" s="214"/>
      <c r="AL66" s="214"/>
      <c r="AM66" s="214"/>
      <c r="AN66" s="214"/>
      <c r="AO66" s="214"/>
      <c r="AP66" s="214"/>
      <c r="AQ66" s="214"/>
      <c r="AR66" s="214"/>
      <c r="AS66" s="214"/>
      <c r="AT66" s="214"/>
      <c r="AU66" s="214"/>
      <c r="AV66" s="214"/>
      <c r="AW66" s="214"/>
      <c r="AX66" s="214"/>
      <c r="AY66" s="214"/>
      <c r="AZ66" s="214"/>
      <c r="BA66" s="214"/>
      <c r="BB66" s="214"/>
      <c r="BC66" s="214"/>
      <c r="BD66" s="214"/>
      <c r="BE66" s="214"/>
      <c r="BF66" s="214"/>
      <c r="BG66" s="214"/>
      <c r="BH66" s="214"/>
    </row>
    <row r="67" spans="1:60" x14ac:dyDescent="0.2">
      <c r="A67" s="226" t="s">
        <v>179</v>
      </c>
      <c r="B67" s="227" t="s">
        <v>128</v>
      </c>
      <c r="C67" s="247" t="s">
        <v>129</v>
      </c>
      <c r="D67" s="228"/>
      <c r="E67" s="229"/>
      <c r="F67" s="230"/>
      <c r="G67" s="230">
        <f>SUMIF(AG68:AG71,"&lt;&gt;NOR",G68:G71)</f>
        <v>0</v>
      </c>
      <c r="H67" s="230"/>
      <c r="I67" s="230">
        <f>SUM(I68:I71)</f>
        <v>0</v>
      </c>
      <c r="J67" s="230"/>
      <c r="K67" s="230">
        <f>SUM(K68:K71)</f>
        <v>0</v>
      </c>
      <c r="L67" s="230"/>
      <c r="M67" s="230">
        <f>SUM(M68:M71)</f>
        <v>0</v>
      </c>
      <c r="N67" s="229"/>
      <c r="O67" s="229">
        <f>SUM(O68:O71)</f>
        <v>0</v>
      </c>
      <c r="P67" s="229"/>
      <c r="Q67" s="229">
        <f>SUM(Q68:Q71)</f>
        <v>0</v>
      </c>
      <c r="R67" s="230"/>
      <c r="S67" s="230"/>
      <c r="T67" s="231"/>
      <c r="U67" s="225"/>
      <c r="V67" s="225">
        <f>SUM(V68:V71)</f>
        <v>51</v>
      </c>
      <c r="W67" s="225"/>
      <c r="X67" s="225"/>
      <c r="Y67" s="225"/>
      <c r="AG67" t="s">
        <v>180</v>
      </c>
    </row>
    <row r="68" spans="1:60" outlineLevel="1" x14ac:dyDescent="0.2">
      <c r="A68" s="233">
        <v>27</v>
      </c>
      <c r="B68" s="234" t="s">
        <v>286</v>
      </c>
      <c r="C68" s="249" t="s">
        <v>287</v>
      </c>
      <c r="D68" s="235" t="s">
        <v>205</v>
      </c>
      <c r="E68" s="236">
        <v>2550</v>
      </c>
      <c r="F68" s="237"/>
      <c r="G68" s="238">
        <f>ROUND(E68*F68,2)</f>
        <v>0</v>
      </c>
      <c r="H68" s="237"/>
      <c r="I68" s="238">
        <f>ROUND(E68*H68,2)</f>
        <v>0</v>
      </c>
      <c r="J68" s="237"/>
      <c r="K68" s="238">
        <f>ROUND(E68*J68,2)</f>
        <v>0</v>
      </c>
      <c r="L68" s="238">
        <v>12</v>
      </c>
      <c r="M68" s="238">
        <f>G68*(1+L68/100)</f>
        <v>0</v>
      </c>
      <c r="N68" s="236">
        <v>0</v>
      </c>
      <c r="O68" s="236">
        <f>ROUND(E68*N68,2)</f>
        <v>0</v>
      </c>
      <c r="P68" s="236">
        <v>0</v>
      </c>
      <c r="Q68" s="236">
        <f>ROUND(E68*P68,2)</f>
        <v>0</v>
      </c>
      <c r="R68" s="238" t="s">
        <v>224</v>
      </c>
      <c r="S68" s="238" t="s">
        <v>198</v>
      </c>
      <c r="T68" s="239" t="s">
        <v>198</v>
      </c>
      <c r="U68" s="224">
        <v>0.02</v>
      </c>
      <c r="V68" s="224">
        <f>ROUND(E68*U68,2)</f>
        <v>51</v>
      </c>
      <c r="W68" s="224"/>
      <c r="X68" s="224" t="s">
        <v>199</v>
      </c>
      <c r="Y68" s="224" t="s">
        <v>187</v>
      </c>
      <c r="Z68" s="214"/>
      <c r="AA68" s="214"/>
      <c r="AB68" s="214"/>
      <c r="AC68" s="214"/>
      <c r="AD68" s="214"/>
      <c r="AE68" s="214"/>
      <c r="AF68" s="214"/>
      <c r="AG68" s="214" t="s">
        <v>200</v>
      </c>
      <c r="AH68" s="214"/>
      <c r="AI68" s="214"/>
      <c r="AJ68" s="214"/>
      <c r="AK68" s="214"/>
      <c r="AL68" s="214"/>
      <c r="AM68" s="214"/>
      <c r="AN68" s="214"/>
      <c r="AO68" s="214"/>
      <c r="AP68" s="214"/>
      <c r="AQ68" s="214"/>
      <c r="AR68" s="214"/>
      <c r="AS68" s="214"/>
      <c r="AT68" s="214"/>
      <c r="AU68" s="214"/>
      <c r="AV68" s="214"/>
      <c r="AW68" s="214"/>
      <c r="AX68" s="214"/>
      <c r="AY68" s="214"/>
      <c r="AZ68" s="214"/>
      <c r="BA68" s="214"/>
      <c r="BB68" s="214"/>
      <c r="BC68" s="214"/>
      <c r="BD68" s="214"/>
      <c r="BE68" s="214"/>
      <c r="BF68" s="214"/>
      <c r="BG68" s="214"/>
      <c r="BH68" s="214"/>
    </row>
    <row r="69" spans="1:60" outlineLevel="2" x14ac:dyDescent="0.2">
      <c r="A69" s="221"/>
      <c r="B69" s="222"/>
      <c r="C69" s="257" t="s">
        <v>288</v>
      </c>
      <c r="D69" s="253"/>
      <c r="E69" s="254">
        <v>2550</v>
      </c>
      <c r="F69" s="224"/>
      <c r="G69" s="224"/>
      <c r="H69" s="224"/>
      <c r="I69" s="224"/>
      <c r="J69" s="224"/>
      <c r="K69" s="224"/>
      <c r="L69" s="224"/>
      <c r="M69" s="224"/>
      <c r="N69" s="223"/>
      <c r="O69" s="223"/>
      <c r="P69" s="223"/>
      <c r="Q69" s="223"/>
      <c r="R69" s="224"/>
      <c r="S69" s="224"/>
      <c r="T69" s="224"/>
      <c r="U69" s="224"/>
      <c r="V69" s="224"/>
      <c r="W69" s="224"/>
      <c r="X69" s="224"/>
      <c r="Y69" s="224"/>
      <c r="Z69" s="214"/>
      <c r="AA69" s="214"/>
      <c r="AB69" s="214"/>
      <c r="AC69" s="214"/>
      <c r="AD69" s="214"/>
      <c r="AE69" s="214"/>
      <c r="AF69" s="214"/>
      <c r="AG69" s="214" t="s">
        <v>202</v>
      </c>
      <c r="AH69" s="214">
        <v>0</v>
      </c>
      <c r="AI69" s="214"/>
      <c r="AJ69" s="214"/>
      <c r="AK69" s="214"/>
      <c r="AL69" s="214"/>
      <c r="AM69" s="214"/>
      <c r="AN69" s="214"/>
      <c r="AO69" s="214"/>
      <c r="AP69" s="214"/>
      <c r="AQ69" s="214"/>
      <c r="AR69" s="214"/>
      <c r="AS69" s="214"/>
      <c r="AT69" s="214"/>
      <c r="AU69" s="214"/>
      <c r="AV69" s="214"/>
      <c r="AW69" s="214"/>
      <c r="AX69" s="214"/>
      <c r="AY69" s="214"/>
      <c r="AZ69" s="214"/>
      <c r="BA69" s="214"/>
      <c r="BB69" s="214"/>
      <c r="BC69" s="214"/>
      <c r="BD69" s="214"/>
      <c r="BE69" s="214"/>
      <c r="BF69" s="214"/>
      <c r="BG69" s="214"/>
      <c r="BH69" s="214"/>
    </row>
    <row r="70" spans="1:60" outlineLevel="1" x14ac:dyDescent="0.2">
      <c r="A70" s="240">
        <v>28</v>
      </c>
      <c r="B70" s="241" t="s">
        <v>289</v>
      </c>
      <c r="C70" s="248" t="s">
        <v>290</v>
      </c>
      <c r="D70" s="242" t="s">
        <v>291</v>
      </c>
      <c r="E70" s="243">
        <v>1</v>
      </c>
      <c r="F70" s="244"/>
      <c r="G70" s="245">
        <f>ROUND(E70*F70,2)</f>
        <v>0</v>
      </c>
      <c r="H70" s="244"/>
      <c r="I70" s="245">
        <f>ROUND(E70*H70,2)</f>
        <v>0</v>
      </c>
      <c r="J70" s="244"/>
      <c r="K70" s="245">
        <f>ROUND(E70*J70,2)</f>
        <v>0</v>
      </c>
      <c r="L70" s="245">
        <v>12</v>
      </c>
      <c r="M70" s="245">
        <f>G70*(1+L70/100)</f>
        <v>0</v>
      </c>
      <c r="N70" s="243">
        <v>0</v>
      </c>
      <c r="O70" s="243">
        <f>ROUND(E70*N70,2)</f>
        <v>0</v>
      </c>
      <c r="P70" s="243">
        <v>0</v>
      </c>
      <c r="Q70" s="243">
        <f>ROUND(E70*P70,2)</f>
        <v>0</v>
      </c>
      <c r="R70" s="245"/>
      <c r="S70" s="245" t="s">
        <v>184</v>
      </c>
      <c r="T70" s="246" t="s">
        <v>185</v>
      </c>
      <c r="U70" s="224">
        <v>0</v>
      </c>
      <c r="V70" s="224">
        <f>ROUND(E70*U70,2)</f>
        <v>0</v>
      </c>
      <c r="W70" s="224"/>
      <c r="X70" s="224" t="s">
        <v>199</v>
      </c>
      <c r="Y70" s="224" t="s">
        <v>187</v>
      </c>
      <c r="Z70" s="214"/>
      <c r="AA70" s="214"/>
      <c r="AB70" s="214"/>
      <c r="AC70" s="214"/>
      <c r="AD70" s="214"/>
      <c r="AE70" s="214"/>
      <c r="AF70" s="214"/>
      <c r="AG70" s="214" t="s">
        <v>225</v>
      </c>
      <c r="AH70" s="214"/>
      <c r="AI70" s="214"/>
      <c r="AJ70" s="214"/>
      <c r="AK70" s="214"/>
      <c r="AL70" s="214"/>
      <c r="AM70" s="214"/>
      <c r="AN70" s="214"/>
      <c r="AO70" s="214"/>
      <c r="AP70" s="214"/>
      <c r="AQ70" s="214"/>
      <c r="AR70" s="214"/>
      <c r="AS70" s="214"/>
      <c r="AT70" s="214"/>
      <c r="AU70" s="214"/>
      <c r="AV70" s="214"/>
      <c r="AW70" s="214"/>
      <c r="AX70" s="214"/>
      <c r="AY70" s="214"/>
      <c r="AZ70" s="214"/>
      <c r="BA70" s="214"/>
      <c r="BB70" s="214"/>
      <c r="BC70" s="214"/>
      <c r="BD70" s="214"/>
      <c r="BE70" s="214"/>
      <c r="BF70" s="214"/>
      <c r="BG70" s="214"/>
      <c r="BH70" s="214"/>
    </row>
    <row r="71" spans="1:60" outlineLevel="1" x14ac:dyDescent="0.2">
      <c r="A71" s="240">
        <v>29</v>
      </c>
      <c r="B71" s="241" t="s">
        <v>292</v>
      </c>
      <c r="C71" s="248" t="s">
        <v>293</v>
      </c>
      <c r="D71" s="242" t="s">
        <v>291</v>
      </c>
      <c r="E71" s="243">
        <v>1</v>
      </c>
      <c r="F71" s="244"/>
      <c r="G71" s="245">
        <f>ROUND(E71*F71,2)</f>
        <v>0</v>
      </c>
      <c r="H71" s="244"/>
      <c r="I71" s="245">
        <f>ROUND(E71*H71,2)</f>
        <v>0</v>
      </c>
      <c r="J71" s="244"/>
      <c r="K71" s="245">
        <f>ROUND(E71*J71,2)</f>
        <v>0</v>
      </c>
      <c r="L71" s="245">
        <v>12</v>
      </c>
      <c r="M71" s="245">
        <f>G71*(1+L71/100)</f>
        <v>0</v>
      </c>
      <c r="N71" s="243">
        <v>0</v>
      </c>
      <c r="O71" s="243">
        <f>ROUND(E71*N71,2)</f>
        <v>0</v>
      </c>
      <c r="P71" s="243">
        <v>0</v>
      </c>
      <c r="Q71" s="243">
        <f>ROUND(E71*P71,2)</f>
        <v>0</v>
      </c>
      <c r="R71" s="245"/>
      <c r="S71" s="245" t="s">
        <v>184</v>
      </c>
      <c r="T71" s="246" t="s">
        <v>185</v>
      </c>
      <c r="U71" s="224">
        <v>0</v>
      </c>
      <c r="V71" s="224">
        <f>ROUND(E71*U71,2)</f>
        <v>0</v>
      </c>
      <c r="W71" s="224"/>
      <c r="X71" s="224" t="s">
        <v>199</v>
      </c>
      <c r="Y71" s="224" t="s">
        <v>187</v>
      </c>
      <c r="Z71" s="214"/>
      <c r="AA71" s="214"/>
      <c r="AB71" s="214"/>
      <c r="AC71" s="214"/>
      <c r="AD71" s="214"/>
      <c r="AE71" s="214"/>
      <c r="AF71" s="214"/>
      <c r="AG71" s="214" t="s">
        <v>225</v>
      </c>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c r="BG71" s="214"/>
      <c r="BH71" s="214"/>
    </row>
    <row r="72" spans="1:60" x14ac:dyDescent="0.2">
      <c r="A72" s="226" t="s">
        <v>179</v>
      </c>
      <c r="B72" s="227" t="s">
        <v>130</v>
      </c>
      <c r="C72" s="247" t="s">
        <v>131</v>
      </c>
      <c r="D72" s="228"/>
      <c r="E72" s="229"/>
      <c r="F72" s="230"/>
      <c r="G72" s="230">
        <f>SUMIF(AG73:AG74,"&lt;&gt;NOR",G73:G74)</f>
        <v>0</v>
      </c>
      <c r="H72" s="230"/>
      <c r="I72" s="230">
        <f>SUM(I73:I74)</f>
        <v>0</v>
      </c>
      <c r="J72" s="230"/>
      <c r="K72" s="230">
        <f>SUM(K73:K74)</f>
        <v>0</v>
      </c>
      <c r="L72" s="230"/>
      <c r="M72" s="230">
        <f>SUM(M73:M74)</f>
        <v>0</v>
      </c>
      <c r="N72" s="229"/>
      <c r="O72" s="229">
        <f>SUM(O73:O74)</f>
        <v>0</v>
      </c>
      <c r="P72" s="229"/>
      <c r="Q72" s="229">
        <f>SUM(Q73:Q74)</f>
        <v>0</v>
      </c>
      <c r="R72" s="230"/>
      <c r="S72" s="230"/>
      <c r="T72" s="231"/>
      <c r="U72" s="225"/>
      <c r="V72" s="225">
        <f>SUM(V73:V74)</f>
        <v>21.83</v>
      </c>
      <c r="W72" s="225"/>
      <c r="X72" s="225"/>
      <c r="Y72" s="225"/>
      <c r="AG72" t="s">
        <v>180</v>
      </c>
    </row>
    <row r="73" spans="1:60" ht="22.5" outlineLevel="1" x14ac:dyDescent="0.2">
      <c r="A73" s="233">
        <v>30</v>
      </c>
      <c r="B73" s="234" t="s">
        <v>294</v>
      </c>
      <c r="C73" s="249" t="s">
        <v>295</v>
      </c>
      <c r="D73" s="235" t="s">
        <v>218</v>
      </c>
      <c r="E73" s="236">
        <v>8.4630899999999993</v>
      </c>
      <c r="F73" s="237"/>
      <c r="G73" s="238">
        <f>ROUND(E73*F73,2)</f>
        <v>0</v>
      </c>
      <c r="H73" s="237"/>
      <c r="I73" s="238">
        <f>ROUND(E73*H73,2)</f>
        <v>0</v>
      </c>
      <c r="J73" s="237"/>
      <c r="K73" s="238">
        <f>ROUND(E73*J73,2)</f>
        <v>0</v>
      </c>
      <c r="L73" s="238">
        <v>12</v>
      </c>
      <c r="M73" s="238">
        <f>G73*(1+L73/100)</f>
        <v>0</v>
      </c>
      <c r="N73" s="236">
        <v>0</v>
      </c>
      <c r="O73" s="236">
        <f>ROUND(E73*N73,2)</f>
        <v>0</v>
      </c>
      <c r="P73" s="236">
        <v>0</v>
      </c>
      <c r="Q73" s="236">
        <f>ROUND(E73*P73,2)</f>
        <v>0</v>
      </c>
      <c r="R73" s="238" t="s">
        <v>224</v>
      </c>
      <c r="S73" s="238" t="s">
        <v>198</v>
      </c>
      <c r="T73" s="239" t="s">
        <v>198</v>
      </c>
      <c r="U73" s="224">
        <v>2.58</v>
      </c>
      <c r="V73" s="224">
        <f>ROUND(E73*U73,2)</f>
        <v>21.83</v>
      </c>
      <c r="W73" s="224"/>
      <c r="X73" s="224" t="s">
        <v>296</v>
      </c>
      <c r="Y73" s="224" t="s">
        <v>187</v>
      </c>
      <c r="Z73" s="214"/>
      <c r="AA73" s="214"/>
      <c r="AB73" s="214"/>
      <c r="AC73" s="214"/>
      <c r="AD73" s="214"/>
      <c r="AE73" s="214"/>
      <c r="AF73" s="214"/>
      <c r="AG73" s="214" t="s">
        <v>297</v>
      </c>
      <c r="AH73" s="214"/>
      <c r="AI73" s="214"/>
      <c r="AJ73" s="214"/>
      <c r="AK73" s="214"/>
      <c r="AL73" s="214"/>
      <c r="AM73" s="214"/>
      <c r="AN73" s="214"/>
      <c r="AO73" s="214"/>
      <c r="AP73" s="214"/>
      <c r="AQ73" s="214"/>
      <c r="AR73" s="214"/>
      <c r="AS73" s="214"/>
      <c r="AT73" s="214"/>
      <c r="AU73" s="214"/>
      <c r="AV73" s="214"/>
      <c r="AW73" s="214"/>
      <c r="AX73" s="214"/>
      <c r="AY73" s="214"/>
      <c r="AZ73" s="214"/>
      <c r="BA73" s="214"/>
      <c r="BB73" s="214"/>
      <c r="BC73" s="214"/>
      <c r="BD73" s="214"/>
      <c r="BE73" s="214"/>
      <c r="BF73" s="214"/>
      <c r="BG73" s="214"/>
      <c r="BH73" s="214"/>
    </row>
    <row r="74" spans="1:60" outlineLevel="2" x14ac:dyDescent="0.2">
      <c r="A74" s="221"/>
      <c r="B74" s="222"/>
      <c r="C74" s="258" t="s">
        <v>298</v>
      </c>
      <c r="D74" s="255"/>
      <c r="E74" s="255"/>
      <c r="F74" s="255"/>
      <c r="G74" s="255"/>
      <c r="H74" s="224"/>
      <c r="I74" s="224"/>
      <c r="J74" s="224"/>
      <c r="K74" s="224"/>
      <c r="L74" s="224"/>
      <c r="M74" s="224"/>
      <c r="N74" s="223"/>
      <c r="O74" s="223"/>
      <c r="P74" s="223"/>
      <c r="Q74" s="223"/>
      <c r="R74" s="224"/>
      <c r="S74" s="224"/>
      <c r="T74" s="224"/>
      <c r="U74" s="224"/>
      <c r="V74" s="224"/>
      <c r="W74" s="224"/>
      <c r="X74" s="224"/>
      <c r="Y74" s="224"/>
      <c r="Z74" s="214"/>
      <c r="AA74" s="214"/>
      <c r="AB74" s="214"/>
      <c r="AC74" s="214"/>
      <c r="AD74" s="214"/>
      <c r="AE74" s="214"/>
      <c r="AF74" s="214"/>
      <c r="AG74" s="214" t="s">
        <v>207</v>
      </c>
      <c r="AH74" s="214"/>
      <c r="AI74" s="214"/>
      <c r="AJ74" s="214"/>
      <c r="AK74" s="214"/>
      <c r="AL74" s="214"/>
      <c r="AM74" s="214"/>
      <c r="AN74" s="214"/>
      <c r="AO74" s="214"/>
      <c r="AP74" s="214"/>
      <c r="AQ74" s="214"/>
      <c r="AR74" s="214"/>
      <c r="AS74" s="214"/>
      <c r="AT74" s="214"/>
      <c r="AU74" s="214"/>
      <c r="AV74" s="214"/>
      <c r="AW74" s="214"/>
      <c r="AX74" s="214"/>
      <c r="AY74" s="214"/>
      <c r="AZ74" s="214"/>
      <c r="BA74" s="214"/>
      <c r="BB74" s="214"/>
      <c r="BC74" s="214"/>
      <c r="BD74" s="214"/>
      <c r="BE74" s="214"/>
      <c r="BF74" s="214"/>
      <c r="BG74" s="214"/>
      <c r="BH74" s="214"/>
    </row>
    <row r="75" spans="1:60" x14ac:dyDescent="0.2">
      <c r="A75" s="226" t="s">
        <v>179</v>
      </c>
      <c r="B75" s="227" t="s">
        <v>132</v>
      </c>
      <c r="C75" s="247" t="s">
        <v>133</v>
      </c>
      <c r="D75" s="228"/>
      <c r="E75" s="229"/>
      <c r="F75" s="230"/>
      <c r="G75" s="230">
        <f>SUMIF(AG76:AG79,"&lt;&gt;NOR",G76:G79)</f>
        <v>0</v>
      </c>
      <c r="H75" s="230"/>
      <c r="I75" s="230">
        <f>SUM(I76:I79)</f>
        <v>0</v>
      </c>
      <c r="J75" s="230"/>
      <c r="K75" s="230">
        <f>SUM(K76:K79)</f>
        <v>0</v>
      </c>
      <c r="L75" s="230"/>
      <c r="M75" s="230">
        <f>SUM(M76:M79)</f>
        <v>0</v>
      </c>
      <c r="N75" s="229"/>
      <c r="O75" s="229">
        <f>SUM(O76:O79)</f>
        <v>0.01</v>
      </c>
      <c r="P75" s="229"/>
      <c r="Q75" s="229">
        <f>SUM(Q76:Q79)</f>
        <v>0</v>
      </c>
      <c r="R75" s="230"/>
      <c r="S75" s="230"/>
      <c r="T75" s="231"/>
      <c r="U75" s="225"/>
      <c r="V75" s="225">
        <f>SUM(V76:V79)</f>
        <v>1.28</v>
      </c>
      <c r="W75" s="225"/>
      <c r="X75" s="225"/>
      <c r="Y75" s="225"/>
      <c r="AG75" t="s">
        <v>180</v>
      </c>
    </row>
    <row r="76" spans="1:60" ht="22.5" outlineLevel="1" x14ac:dyDescent="0.2">
      <c r="A76" s="240">
        <v>31</v>
      </c>
      <c r="B76" s="241" t="s">
        <v>299</v>
      </c>
      <c r="C76" s="248" t="s">
        <v>300</v>
      </c>
      <c r="D76" s="242" t="s">
        <v>205</v>
      </c>
      <c r="E76" s="243">
        <v>3</v>
      </c>
      <c r="F76" s="244"/>
      <c r="G76" s="245">
        <f>ROUND(E76*F76,2)</f>
        <v>0</v>
      </c>
      <c r="H76" s="244"/>
      <c r="I76" s="245">
        <f>ROUND(E76*H76,2)</f>
        <v>0</v>
      </c>
      <c r="J76" s="244"/>
      <c r="K76" s="245">
        <f>ROUND(E76*J76,2)</f>
        <v>0</v>
      </c>
      <c r="L76" s="245">
        <v>12</v>
      </c>
      <c r="M76" s="245">
        <f>G76*(1+L76/100)</f>
        <v>0</v>
      </c>
      <c r="N76" s="243">
        <v>2.9199999999999999E-3</v>
      </c>
      <c r="O76" s="243">
        <f>ROUND(E76*N76,2)</f>
        <v>0.01</v>
      </c>
      <c r="P76" s="243">
        <v>0</v>
      </c>
      <c r="Q76" s="243">
        <f>ROUND(E76*P76,2)</f>
        <v>0</v>
      </c>
      <c r="R76" s="245" t="s">
        <v>301</v>
      </c>
      <c r="S76" s="245" t="s">
        <v>198</v>
      </c>
      <c r="T76" s="246" t="s">
        <v>198</v>
      </c>
      <c r="U76" s="224">
        <v>0.32</v>
      </c>
      <c r="V76" s="224">
        <f>ROUND(E76*U76,2)</f>
        <v>0.96</v>
      </c>
      <c r="W76" s="224"/>
      <c r="X76" s="224" t="s">
        <v>199</v>
      </c>
      <c r="Y76" s="224" t="s">
        <v>187</v>
      </c>
      <c r="Z76" s="214"/>
      <c r="AA76" s="214"/>
      <c r="AB76" s="214"/>
      <c r="AC76" s="214"/>
      <c r="AD76" s="214"/>
      <c r="AE76" s="214"/>
      <c r="AF76" s="214"/>
      <c r="AG76" s="214" t="s">
        <v>225</v>
      </c>
      <c r="AH76" s="214"/>
      <c r="AI76" s="214"/>
      <c r="AJ76" s="214"/>
      <c r="AK76" s="214"/>
      <c r="AL76" s="214"/>
      <c r="AM76" s="214"/>
      <c r="AN76" s="214"/>
      <c r="AO76" s="214"/>
      <c r="AP76" s="214"/>
      <c r="AQ76" s="214"/>
      <c r="AR76" s="214"/>
      <c r="AS76" s="214"/>
      <c r="AT76" s="214"/>
      <c r="AU76" s="214"/>
      <c r="AV76" s="214"/>
      <c r="AW76" s="214"/>
      <c r="AX76" s="214"/>
      <c r="AY76" s="214"/>
      <c r="AZ76" s="214"/>
      <c r="BA76" s="214"/>
      <c r="BB76" s="214"/>
      <c r="BC76" s="214"/>
      <c r="BD76" s="214"/>
      <c r="BE76" s="214"/>
      <c r="BF76" s="214"/>
      <c r="BG76" s="214"/>
      <c r="BH76" s="214"/>
    </row>
    <row r="77" spans="1:60" ht="22.5" outlineLevel="1" x14ac:dyDescent="0.2">
      <c r="A77" s="240">
        <v>32</v>
      </c>
      <c r="B77" s="241" t="s">
        <v>302</v>
      </c>
      <c r="C77" s="248" t="s">
        <v>303</v>
      </c>
      <c r="D77" s="242" t="s">
        <v>205</v>
      </c>
      <c r="E77" s="243">
        <v>3</v>
      </c>
      <c r="F77" s="244"/>
      <c r="G77" s="245">
        <f>ROUND(E77*F77,2)</f>
        <v>0</v>
      </c>
      <c r="H77" s="244"/>
      <c r="I77" s="245">
        <f>ROUND(E77*H77,2)</f>
        <v>0</v>
      </c>
      <c r="J77" s="244"/>
      <c r="K77" s="245">
        <f>ROUND(E77*J77,2)</f>
        <v>0</v>
      </c>
      <c r="L77" s="245">
        <v>12</v>
      </c>
      <c r="M77" s="245">
        <f>G77*(1+L77/100)</f>
        <v>0</v>
      </c>
      <c r="N77" s="243">
        <v>1.2999999999999999E-4</v>
      </c>
      <c r="O77" s="243">
        <f>ROUND(E77*N77,2)</f>
        <v>0</v>
      </c>
      <c r="P77" s="243">
        <v>0</v>
      </c>
      <c r="Q77" s="243">
        <f>ROUND(E77*P77,2)</f>
        <v>0</v>
      </c>
      <c r="R77" s="245" t="s">
        <v>301</v>
      </c>
      <c r="S77" s="245" t="s">
        <v>198</v>
      </c>
      <c r="T77" s="246" t="s">
        <v>198</v>
      </c>
      <c r="U77" s="224">
        <v>0.1</v>
      </c>
      <c r="V77" s="224">
        <f>ROUND(E77*U77,2)</f>
        <v>0.3</v>
      </c>
      <c r="W77" s="224"/>
      <c r="X77" s="224" t="s">
        <v>199</v>
      </c>
      <c r="Y77" s="224" t="s">
        <v>187</v>
      </c>
      <c r="Z77" s="214"/>
      <c r="AA77" s="214"/>
      <c r="AB77" s="214"/>
      <c r="AC77" s="214"/>
      <c r="AD77" s="214"/>
      <c r="AE77" s="214"/>
      <c r="AF77" s="214"/>
      <c r="AG77" s="214" t="s">
        <v>225</v>
      </c>
      <c r="AH77" s="214"/>
      <c r="AI77" s="214"/>
      <c r="AJ77" s="214"/>
      <c r="AK77" s="214"/>
      <c r="AL77" s="214"/>
      <c r="AM77" s="214"/>
      <c r="AN77" s="214"/>
      <c r="AO77" s="214"/>
      <c r="AP77" s="214"/>
      <c r="AQ77" s="214"/>
      <c r="AR77" s="214"/>
      <c r="AS77" s="214"/>
      <c r="AT77" s="214"/>
      <c r="AU77" s="214"/>
      <c r="AV77" s="214"/>
      <c r="AW77" s="214"/>
      <c r="AX77" s="214"/>
      <c r="AY77" s="214"/>
      <c r="AZ77" s="214"/>
      <c r="BA77" s="214"/>
      <c r="BB77" s="214"/>
      <c r="BC77" s="214"/>
      <c r="BD77" s="214"/>
      <c r="BE77" s="214"/>
      <c r="BF77" s="214"/>
      <c r="BG77" s="214"/>
      <c r="BH77" s="214"/>
    </row>
    <row r="78" spans="1:60" outlineLevel="1" x14ac:dyDescent="0.2">
      <c r="A78" s="233">
        <v>33</v>
      </c>
      <c r="B78" s="234" t="s">
        <v>304</v>
      </c>
      <c r="C78" s="249" t="s">
        <v>305</v>
      </c>
      <c r="D78" s="235" t="s">
        <v>218</v>
      </c>
      <c r="E78" s="236">
        <v>9.1500000000000001E-3</v>
      </c>
      <c r="F78" s="237"/>
      <c r="G78" s="238">
        <f>ROUND(E78*F78,2)</f>
        <v>0</v>
      </c>
      <c r="H78" s="237"/>
      <c r="I78" s="238">
        <f>ROUND(E78*H78,2)</f>
        <v>0</v>
      </c>
      <c r="J78" s="237"/>
      <c r="K78" s="238">
        <f>ROUND(E78*J78,2)</f>
        <v>0</v>
      </c>
      <c r="L78" s="238">
        <v>12</v>
      </c>
      <c r="M78" s="238">
        <f>G78*(1+L78/100)</f>
        <v>0</v>
      </c>
      <c r="N78" s="236">
        <v>0</v>
      </c>
      <c r="O78" s="236">
        <f>ROUND(E78*N78,2)</f>
        <v>0</v>
      </c>
      <c r="P78" s="236">
        <v>0</v>
      </c>
      <c r="Q78" s="236">
        <f>ROUND(E78*P78,2)</f>
        <v>0</v>
      </c>
      <c r="R78" s="238" t="s">
        <v>301</v>
      </c>
      <c r="S78" s="238" t="s">
        <v>198</v>
      </c>
      <c r="T78" s="239" t="s">
        <v>198</v>
      </c>
      <c r="U78" s="224">
        <v>1.69</v>
      </c>
      <c r="V78" s="224">
        <f>ROUND(E78*U78,2)</f>
        <v>0.02</v>
      </c>
      <c r="W78" s="224"/>
      <c r="X78" s="224" t="s">
        <v>199</v>
      </c>
      <c r="Y78" s="224" t="s">
        <v>187</v>
      </c>
      <c r="Z78" s="214"/>
      <c r="AA78" s="214"/>
      <c r="AB78" s="214"/>
      <c r="AC78" s="214"/>
      <c r="AD78" s="214"/>
      <c r="AE78" s="214"/>
      <c r="AF78" s="214"/>
      <c r="AG78" s="214" t="s">
        <v>306</v>
      </c>
      <c r="AH78" s="214"/>
      <c r="AI78" s="214"/>
      <c r="AJ78" s="214"/>
      <c r="AK78" s="214"/>
      <c r="AL78" s="214"/>
      <c r="AM78" s="214"/>
      <c r="AN78" s="214"/>
      <c r="AO78" s="214"/>
      <c r="AP78" s="214"/>
      <c r="AQ78" s="214"/>
      <c r="AR78" s="214"/>
      <c r="AS78" s="214"/>
      <c r="AT78" s="214"/>
      <c r="AU78" s="214"/>
      <c r="AV78" s="214"/>
      <c r="AW78" s="214"/>
      <c r="AX78" s="214"/>
      <c r="AY78" s="214"/>
      <c r="AZ78" s="214"/>
      <c r="BA78" s="214"/>
      <c r="BB78" s="214"/>
      <c r="BC78" s="214"/>
      <c r="BD78" s="214"/>
      <c r="BE78" s="214"/>
      <c r="BF78" s="214"/>
      <c r="BG78" s="214"/>
      <c r="BH78" s="214"/>
    </row>
    <row r="79" spans="1:60" outlineLevel="2" x14ac:dyDescent="0.2">
      <c r="A79" s="221"/>
      <c r="B79" s="222"/>
      <c r="C79" s="258" t="s">
        <v>307</v>
      </c>
      <c r="D79" s="255"/>
      <c r="E79" s="255"/>
      <c r="F79" s="255"/>
      <c r="G79" s="255"/>
      <c r="H79" s="224"/>
      <c r="I79" s="224"/>
      <c r="J79" s="224"/>
      <c r="K79" s="224"/>
      <c r="L79" s="224"/>
      <c r="M79" s="224"/>
      <c r="N79" s="223"/>
      <c r="O79" s="223"/>
      <c r="P79" s="223"/>
      <c r="Q79" s="223"/>
      <c r="R79" s="224"/>
      <c r="S79" s="224"/>
      <c r="T79" s="224"/>
      <c r="U79" s="224"/>
      <c r="V79" s="224"/>
      <c r="W79" s="224"/>
      <c r="X79" s="224"/>
      <c r="Y79" s="224"/>
      <c r="Z79" s="214"/>
      <c r="AA79" s="214"/>
      <c r="AB79" s="214"/>
      <c r="AC79" s="214"/>
      <c r="AD79" s="214"/>
      <c r="AE79" s="214"/>
      <c r="AF79" s="214"/>
      <c r="AG79" s="214" t="s">
        <v>207</v>
      </c>
      <c r="AH79" s="214"/>
      <c r="AI79" s="214"/>
      <c r="AJ79" s="214"/>
      <c r="AK79" s="214"/>
      <c r="AL79" s="214"/>
      <c r="AM79" s="214"/>
      <c r="AN79" s="214"/>
      <c r="AO79" s="214"/>
      <c r="AP79" s="214"/>
      <c r="AQ79" s="214"/>
      <c r="AR79" s="214"/>
      <c r="AS79" s="214"/>
      <c r="AT79" s="214"/>
      <c r="AU79" s="214"/>
      <c r="AV79" s="214"/>
      <c r="AW79" s="214"/>
      <c r="AX79" s="214"/>
      <c r="AY79" s="214"/>
      <c r="AZ79" s="214"/>
      <c r="BA79" s="214"/>
      <c r="BB79" s="214"/>
      <c r="BC79" s="214"/>
      <c r="BD79" s="214"/>
      <c r="BE79" s="214"/>
      <c r="BF79" s="214"/>
      <c r="BG79" s="214"/>
      <c r="BH79" s="214"/>
    </row>
    <row r="80" spans="1:60" x14ac:dyDescent="0.2">
      <c r="A80" s="226" t="s">
        <v>179</v>
      </c>
      <c r="B80" s="227" t="s">
        <v>134</v>
      </c>
      <c r="C80" s="247" t="s">
        <v>135</v>
      </c>
      <c r="D80" s="228"/>
      <c r="E80" s="229"/>
      <c r="F80" s="230"/>
      <c r="G80" s="230">
        <f>SUMIF(AG81:AG94,"&lt;&gt;NOR",G81:G94)</f>
        <v>0</v>
      </c>
      <c r="H80" s="230"/>
      <c r="I80" s="230">
        <f>SUM(I81:I94)</f>
        <v>0</v>
      </c>
      <c r="J80" s="230"/>
      <c r="K80" s="230">
        <f>SUM(K81:K94)</f>
        <v>0</v>
      </c>
      <c r="L80" s="230"/>
      <c r="M80" s="230">
        <f>SUM(M81:M94)</f>
        <v>0</v>
      </c>
      <c r="N80" s="229"/>
      <c r="O80" s="229">
        <f>SUM(O81:O94)</f>
        <v>0.26</v>
      </c>
      <c r="P80" s="229"/>
      <c r="Q80" s="229">
        <f>SUM(Q81:Q94)</f>
        <v>0</v>
      </c>
      <c r="R80" s="230"/>
      <c r="S80" s="230"/>
      <c r="T80" s="231"/>
      <c r="U80" s="225"/>
      <c r="V80" s="225">
        <f>SUM(V81:V94)</f>
        <v>9.56</v>
      </c>
      <c r="W80" s="225"/>
      <c r="X80" s="225"/>
      <c r="Y80" s="225"/>
      <c r="AG80" t="s">
        <v>180</v>
      </c>
    </row>
    <row r="81" spans="1:60" ht="22.5" outlineLevel="1" x14ac:dyDescent="0.2">
      <c r="A81" s="240">
        <v>34</v>
      </c>
      <c r="B81" s="241" t="s">
        <v>308</v>
      </c>
      <c r="C81" s="248" t="s">
        <v>309</v>
      </c>
      <c r="D81" s="242" t="s">
        <v>205</v>
      </c>
      <c r="E81" s="243">
        <v>2.5</v>
      </c>
      <c r="F81" s="244"/>
      <c r="G81" s="245">
        <f>ROUND(E81*F81,2)</f>
        <v>0</v>
      </c>
      <c r="H81" s="244"/>
      <c r="I81" s="245">
        <f>ROUND(E81*H81,2)</f>
        <v>0</v>
      </c>
      <c r="J81" s="244"/>
      <c r="K81" s="245">
        <f>ROUND(E81*J81,2)</f>
        <v>0</v>
      </c>
      <c r="L81" s="245">
        <v>12</v>
      </c>
      <c r="M81" s="245">
        <f>G81*(1+L81/100)</f>
        <v>0</v>
      </c>
      <c r="N81" s="243">
        <v>6.6E-3</v>
      </c>
      <c r="O81" s="243">
        <f>ROUND(E81*N81,2)</f>
        <v>0.02</v>
      </c>
      <c r="P81" s="243">
        <v>0</v>
      </c>
      <c r="Q81" s="243">
        <f>ROUND(E81*P81,2)</f>
        <v>0</v>
      </c>
      <c r="R81" s="245" t="s">
        <v>310</v>
      </c>
      <c r="S81" s="245" t="s">
        <v>198</v>
      </c>
      <c r="T81" s="246" t="s">
        <v>198</v>
      </c>
      <c r="U81" s="224">
        <v>0.21</v>
      </c>
      <c r="V81" s="224">
        <f>ROUND(E81*U81,2)</f>
        <v>0.53</v>
      </c>
      <c r="W81" s="224"/>
      <c r="X81" s="224" t="s">
        <v>199</v>
      </c>
      <c r="Y81" s="224" t="s">
        <v>187</v>
      </c>
      <c r="Z81" s="214"/>
      <c r="AA81" s="214"/>
      <c r="AB81" s="214"/>
      <c r="AC81" s="214"/>
      <c r="AD81" s="214"/>
      <c r="AE81" s="214"/>
      <c r="AF81" s="214"/>
      <c r="AG81" s="214" t="s">
        <v>225</v>
      </c>
      <c r="AH81" s="214"/>
      <c r="AI81" s="214"/>
      <c r="AJ81" s="214"/>
      <c r="AK81" s="214"/>
      <c r="AL81" s="214"/>
      <c r="AM81" s="214"/>
      <c r="AN81" s="214"/>
      <c r="AO81" s="214"/>
      <c r="AP81" s="214"/>
      <c r="AQ81" s="214"/>
      <c r="AR81" s="214"/>
      <c r="AS81" s="214"/>
      <c r="AT81" s="214"/>
      <c r="AU81" s="214"/>
      <c r="AV81" s="214"/>
      <c r="AW81" s="214"/>
      <c r="AX81" s="214"/>
      <c r="AY81" s="214"/>
      <c r="AZ81" s="214"/>
      <c r="BA81" s="214"/>
      <c r="BB81" s="214"/>
      <c r="BC81" s="214"/>
      <c r="BD81" s="214"/>
      <c r="BE81" s="214"/>
      <c r="BF81" s="214"/>
      <c r="BG81" s="214"/>
      <c r="BH81" s="214"/>
    </row>
    <row r="82" spans="1:60" ht="22.5" outlineLevel="1" x14ac:dyDescent="0.2">
      <c r="A82" s="233">
        <v>35</v>
      </c>
      <c r="B82" s="234" t="s">
        <v>311</v>
      </c>
      <c r="C82" s="249" t="s">
        <v>312</v>
      </c>
      <c r="D82" s="235" t="s">
        <v>240</v>
      </c>
      <c r="E82" s="236">
        <v>13</v>
      </c>
      <c r="F82" s="237"/>
      <c r="G82" s="238">
        <f>ROUND(E82*F82,2)</f>
        <v>0</v>
      </c>
      <c r="H82" s="237"/>
      <c r="I82" s="238">
        <f>ROUND(E82*H82,2)</f>
        <v>0</v>
      </c>
      <c r="J82" s="237"/>
      <c r="K82" s="238">
        <f>ROUND(E82*J82,2)</f>
        <v>0</v>
      </c>
      <c r="L82" s="238">
        <v>12</v>
      </c>
      <c r="M82" s="238">
        <f>G82*(1+L82/100)</f>
        <v>0</v>
      </c>
      <c r="N82" s="236">
        <v>2.5500000000000002E-3</v>
      </c>
      <c r="O82" s="236">
        <f>ROUND(E82*N82,2)</f>
        <v>0.03</v>
      </c>
      <c r="P82" s="236">
        <v>0</v>
      </c>
      <c r="Q82" s="236">
        <f>ROUND(E82*P82,2)</f>
        <v>0</v>
      </c>
      <c r="R82" s="238" t="s">
        <v>310</v>
      </c>
      <c r="S82" s="238" t="s">
        <v>198</v>
      </c>
      <c r="T82" s="239" t="s">
        <v>198</v>
      </c>
      <c r="U82" s="224">
        <v>0.6</v>
      </c>
      <c r="V82" s="224">
        <f>ROUND(E82*U82,2)</f>
        <v>7.8</v>
      </c>
      <c r="W82" s="224"/>
      <c r="X82" s="224" t="s">
        <v>199</v>
      </c>
      <c r="Y82" s="224" t="s">
        <v>187</v>
      </c>
      <c r="Z82" s="214"/>
      <c r="AA82" s="214"/>
      <c r="AB82" s="214"/>
      <c r="AC82" s="214"/>
      <c r="AD82" s="214"/>
      <c r="AE82" s="214"/>
      <c r="AF82" s="214"/>
      <c r="AG82" s="214" t="s">
        <v>225</v>
      </c>
      <c r="AH82" s="214"/>
      <c r="AI82" s="214"/>
      <c r="AJ82" s="214"/>
      <c r="AK82" s="214"/>
      <c r="AL82" s="214"/>
      <c r="AM82" s="214"/>
      <c r="AN82" s="214"/>
      <c r="AO82" s="214"/>
      <c r="AP82" s="214"/>
      <c r="AQ82" s="214"/>
      <c r="AR82" s="214"/>
      <c r="AS82" s="214"/>
      <c r="AT82" s="214"/>
      <c r="AU82" s="214"/>
      <c r="AV82" s="214"/>
      <c r="AW82" s="214"/>
      <c r="AX82" s="214"/>
      <c r="AY82" s="214"/>
      <c r="AZ82" s="214"/>
      <c r="BA82" s="214"/>
      <c r="BB82" s="214"/>
      <c r="BC82" s="214"/>
      <c r="BD82" s="214"/>
      <c r="BE82" s="214"/>
      <c r="BF82" s="214"/>
      <c r="BG82" s="214"/>
      <c r="BH82" s="214"/>
    </row>
    <row r="83" spans="1:60" outlineLevel="2" x14ac:dyDescent="0.2">
      <c r="A83" s="221"/>
      <c r="B83" s="222"/>
      <c r="C83" s="258" t="s">
        <v>313</v>
      </c>
      <c r="D83" s="255"/>
      <c r="E83" s="255"/>
      <c r="F83" s="255"/>
      <c r="G83" s="255"/>
      <c r="H83" s="224"/>
      <c r="I83" s="224"/>
      <c r="J83" s="224"/>
      <c r="K83" s="224"/>
      <c r="L83" s="224"/>
      <c r="M83" s="224"/>
      <c r="N83" s="223"/>
      <c r="O83" s="223"/>
      <c r="P83" s="223"/>
      <c r="Q83" s="223"/>
      <c r="R83" s="224"/>
      <c r="S83" s="224"/>
      <c r="T83" s="224"/>
      <c r="U83" s="224"/>
      <c r="V83" s="224"/>
      <c r="W83" s="224"/>
      <c r="X83" s="224"/>
      <c r="Y83" s="224"/>
      <c r="Z83" s="214"/>
      <c r="AA83" s="214"/>
      <c r="AB83" s="214"/>
      <c r="AC83" s="214"/>
      <c r="AD83" s="214"/>
      <c r="AE83" s="214"/>
      <c r="AF83" s="214"/>
      <c r="AG83" s="214" t="s">
        <v>207</v>
      </c>
      <c r="AH83" s="214"/>
      <c r="AI83" s="214"/>
      <c r="AJ83" s="214"/>
      <c r="AK83" s="214"/>
      <c r="AL83" s="214"/>
      <c r="AM83" s="214"/>
      <c r="AN83" s="214"/>
      <c r="AO83" s="214"/>
      <c r="AP83" s="214"/>
      <c r="AQ83" s="214"/>
      <c r="AR83" s="214"/>
      <c r="AS83" s="214"/>
      <c r="AT83" s="214"/>
      <c r="AU83" s="214"/>
      <c r="AV83" s="214"/>
      <c r="AW83" s="214"/>
      <c r="AX83" s="214"/>
      <c r="AY83" s="214"/>
      <c r="AZ83" s="214"/>
      <c r="BA83" s="214"/>
      <c r="BB83" s="214"/>
      <c r="BC83" s="214"/>
      <c r="BD83" s="214"/>
      <c r="BE83" s="214"/>
      <c r="BF83" s="214"/>
      <c r="BG83" s="214"/>
      <c r="BH83" s="214"/>
    </row>
    <row r="84" spans="1:60" outlineLevel="1" x14ac:dyDescent="0.2">
      <c r="A84" s="233">
        <v>36</v>
      </c>
      <c r="B84" s="234" t="s">
        <v>314</v>
      </c>
      <c r="C84" s="249" t="s">
        <v>315</v>
      </c>
      <c r="D84" s="235" t="s">
        <v>196</v>
      </c>
      <c r="E84" s="236">
        <v>0.35639999999999999</v>
      </c>
      <c r="F84" s="237"/>
      <c r="G84" s="238">
        <f>ROUND(E84*F84,2)</f>
        <v>0</v>
      </c>
      <c r="H84" s="237"/>
      <c r="I84" s="238">
        <f>ROUND(E84*H84,2)</f>
        <v>0</v>
      </c>
      <c r="J84" s="237"/>
      <c r="K84" s="238">
        <f>ROUND(E84*J84,2)</f>
        <v>0</v>
      </c>
      <c r="L84" s="238">
        <v>12</v>
      </c>
      <c r="M84" s="238">
        <f>G84*(1+L84/100)</f>
        <v>0</v>
      </c>
      <c r="N84" s="236">
        <v>2.6839999999999999E-2</v>
      </c>
      <c r="O84" s="236">
        <f>ROUND(E84*N84,2)</f>
        <v>0.01</v>
      </c>
      <c r="P84" s="236">
        <v>0</v>
      </c>
      <c r="Q84" s="236">
        <f>ROUND(E84*P84,2)</f>
        <v>0</v>
      </c>
      <c r="R84" s="238" t="s">
        <v>310</v>
      </c>
      <c r="S84" s="238" t="s">
        <v>198</v>
      </c>
      <c r="T84" s="239" t="s">
        <v>198</v>
      </c>
      <c r="U84" s="224">
        <v>0</v>
      </c>
      <c r="V84" s="224">
        <f>ROUND(E84*U84,2)</f>
        <v>0</v>
      </c>
      <c r="W84" s="224"/>
      <c r="X84" s="224" t="s">
        <v>199</v>
      </c>
      <c r="Y84" s="224" t="s">
        <v>187</v>
      </c>
      <c r="Z84" s="214"/>
      <c r="AA84" s="214"/>
      <c r="AB84" s="214"/>
      <c r="AC84" s="214"/>
      <c r="AD84" s="214"/>
      <c r="AE84" s="214"/>
      <c r="AF84" s="214"/>
      <c r="AG84" s="214" t="s">
        <v>225</v>
      </c>
      <c r="AH84" s="214"/>
      <c r="AI84" s="214"/>
      <c r="AJ84" s="214"/>
      <c r="AK84" s="214"/>
      <c r="AL84" s="214"/>
      <c r="AM84" s="214"/>
      <c r="AN84" s="214"/>
      <c r="AO84" s="214"/>
      <c r="AP84" s="214"/>
      <c r="AQ84" s="214"/>
      <c r="AR84" s="214"/>
      <c r="AS84" s="214"/>
      <c r="AT84" s="214"/>
      <c r="AU84" s="214"/>
      <c r="AV84" s="214"/>
      <c r="AW84" s="214"/>
      <c r="AX84" s="214"/>
      <c r="AY84" s="214"/>
      <c r="AZ84" s="214"/>
      <c r="BA84" s="214"/>
      <c r="BB84" s="214"/>
      <c r="BC84" s="214"/>
      <c r="BD84" s="214"/>
      <c r="BE84" s="214"/>
      <c r="BF84" s="214"/>
      <c r="BG84" s="214"/>
      <c r="BH84" s="214"/>
    </row>
    <row r="85" spans="1:60" outlineLevel="2" x14ac:dyDescent="0.2">
      <c r="A85" s="221"/>
      <c r="B85" s="222"/>
      <c r="C85" s="257" t="s">
        <v>316</v>
      </c>
      <c r="D85" s="253"/>
      <c r="E85" s="254">
        <v>0.35639999999999999</v>
      </c>
      <c r="F85" s="224"/>
      <c r="G85" s="224"/>
      <c r="H85" s="224"/>
      <c r="I85" s="224"/>
      <c r="J85" s="224"/>
      <c r="K85" s="224"/>
      <c r="L85" s="224"/>
      <c r="M85" s="224"/>
      <c r="N85" s="223"/>
      <c r="O85" s="223"/>
      <c r="P85" s="223"/>
      <c r="Q85" s="223"/>
      <c r="R85" s="224"/>
      <c r="S85" s="224"/>
      <c r="T85" s="224"/>
      <c r="U85" s="224"/>
      <c r="V85" s="224"/>
      <c r="W85" s="224"/>
      <c r="X85" s="224"/>
      <c r="Y85" s="224"/>
      <c r="Z85" s="214"/>
      <c r="AA85" s="214"/>
      <c r="AB85" s="214"/>
      <c r="AC85" s="214"/>
      <c r="AD85" s="214"/>
      <c r="AE85" s="214"/>
      <c r="AF85" s="214"/>
      <c r="AG85" s="214" t="s">
        <v>202</v>
      </c>
      <c r="AH85" s="214">
        <v>0</v>
      </c>
      <c r="AI85" s="214"/>
      <c r="AJ85" s="214"/>
      <c r="AK85" s="214"/>
      <c r="AL85" s="214"/>
      <c r="AM85" s="214"/>
      <c r="AN85" s="214"/>
      <c r="AO85" s="214"/>
      <c r="AP85" s="214"/>
      <c r="AQ85" s="214"/>
      <c r="AR85" s="214"/>
      <c r="AS85" s="214"/>
      <c r="AT85" s="214"/>
      <c r="AU85" s="214"/>
      <c r="AV85" s="214"/>
      <c r="AW85" s="214"/>
      <c r="AX85" s="214"/>
      <c r="AY85" s="214"/>
      <c r="AZ85" s="214"/>
      <c r="BA85" s="214"/>
      <c r="BB85" s="214"/>
      <c r="BC85" s="214"/>
      <c r="BD85" s="214"/>
      <c r="BE85" s="214"/>
      <c r="BF85" s="214"/>
      <c r="BG85" s="214"/>
      <c r="BH85" s="214"/>
    </row>
    <row r="86" spans="1:60" ht="22.5" outlineLevel="1" x14ac:dyDescent="0.2">
      <c r="A86" s="233">
        <v>37</v>
      </c>
      <c r="B86" s="234" t="s">
        <v>317</v>
      </c>
      <c r="C86" s="249" t="s">
        <v>318</v>
      </c>
      <c r="D86" s="235" t="s">
        <v>205</v>
      </c>
      <c r="E86" s="236">
        <v>5</v>
      </c>
      <c r="F86" s="237"/>
      <c r="G86" s="238">
        <f>ROUND(E86*F86,2)</f>
        <v>0</v>
      </c>
      <c r="H86" s="237"/>
      <c r="I86" s="238">
        <f>ROUND(E86*H86,2)</f>
        <v>0</v>
      </c>
      <c r="J86" s="237"/>
      <c r="K86" s="238">
        <f>ROUND(E86*J86,2)</f>
        <v>0</v>
      </c>
      <c r="L86" s="238">
        <v>12</v>
      </c>
      <c r="M86" s="238">
        <f>G86*(1+L86/100)</f>
        <v>0</v>
      </c>
      <c r="N86" s="236">
        <v>0</v>
      </c>
      <c r="O86" s="236">
        <f>ROUND(E86*N86,2)</f>
        <v>0</v>
      </c>
      <c r="P86" s="236">
        <v>0</v>
      </c>
      <c r="Q86" s="236">
        <f>ROUND(E86*P86,2)</f>
        <v>0</v>
      </c>
      <c r="R86" s="238" t="s">
        <v>310</v>
      </c>
      <c r="S86" s="238" t="s">
        <v>198</v>
      </c>
      <c r="T86" s="239" t="s">
        <v>198</v>
      </c>
      <c r="U86" s="224">
        <v>0.15</v>
      </c>
      <c r="V86" s="224">
        <f>ROUND(E86*U86,2)</f>
        <v>0.75</v>
      </c>
      <c r="W86" s="224"/>
      <c r="X86" s="224" t="s">
        <v>199</v>
      </c>
      <c r="Y86" s="224" t="s">
        <v>187</v>
      </c>
      <c r="Z86" s="214"/>
      <c r="AA86" s="214"/>
      <c r="AB86" s="214"/>
      <c r="AC86" s="214"/>
      <c r="AD86" s="214"/>
      <c r="AE86" s="214"/>
      <c r="AF86" s="214"/>
      <c r="AG86" s="214" t="s">
        <v>225</v>
      </c>
      <c r="AH86" s="214"/>
      <c r="AI86" s="214"/>
      <c r="AJ86" s="214"/>
      <c r="AK86" s="214"/>
      <c r="AL86" s="214"/>
      <c r="AM86" s="214"/>
      <c r="AN86" s="214"/>
      <c r="AO86" s="214"/>
      <c r="AP86" s="214"/>
      <c r="AQ86" s="214"/>
      <c r="AR86" s="214"/>
      <c r="AS86" s="214"/>
      <c r="AT86" s="214"/>
      <c r="AU86" s="214"/>
      <c r="AV86" s="214"/>
      <c r="AW86" s="214"/>
      <c r="AX86" s="214"/>
      <c r="AY86" s="214"/>
      <c r="AZ86" s="214"/>
      <c r="BA86" s="214"/>
      <c r="BB86" s="214"/>
      <c r="BC86" s="214"/>
      <c r="BD86" s="214"/>
      <c r="BE86" s="214"/>
      <c r="BF86" s="214"/>
      <c r="BG86" s="214"/>
      <c r="BH86" s="214"/>
    </row>
    <row r="87" spans="1:60" outlineLevel="2" x14ac:dyDescent="0.2">
      <c r="A87" s="221"/>
      <c r="B87" s="222"/>
      <c r="C87" s="257" t="s">
        <v>319</v>
      </c>
      <c r="D87" s="253"/>
      <c r="E87" s="254">
        <v>5</v>
      </c>
      <c r="F87" s="224"/>
      <c r="G87" s="224"/>
      <c r="H87" s="224"/>
      <c r="I87" s="224"/>
      <c r="J87" s="224"/>
      <c r="K87" s="224"/>
      <c r="L87" s="224"/>
      <c r="M87" s="224"/>
      <c r="N87" s="223"/>
      <c r="O87" s="223"/>
      <c r="P87" s="223"/>
      <c r="Q87" s="223"/>
      <c r="R87" s="224"/>
      <c r="S87" s="224"/>
      <c r="T87" s="224"/>
      <c r="U87" s="224"/>
      <c r="V87" s="224"/>
      <c r="W87" s="224"/>
      <c r="X87" s="224"/>
      <c r="Y87" s="224"/>
      <c r="Z87" s="214"/>
      <c r="AA87" s="214"/>
      <c r="AB87" s="214"/>
      <c r="AC87" s="214"/>
      <c r="AD87" s="214"/>
      <c r="AE87" s="214"/>
      <c r="AF87" s="214"/>
      <c r="AG87" s="214" t="s">
        <v>202</v>
      </c>
      <c r="AH87" s="214">
        <v>0</v>
      </c>
      <c r="AI87" s="214"/>
      <c r="AJ87" s="214"/>
      <c r="AK87" s="214"/>
      <c r="AL87" s="214"/>
      <c r="AM87" s="214"/>
      <c r="AN87" s="214"/>
      <c r="AO87" s="214"/>
      <c r="AP87" s="214"/>
      <c r="AQ87" s="214"/>
      <c r="AR87" s="214"/>
      <c r="AS87" s="214"/>
      <c r="AT87" s="214"/>
      <c r="AU87" s="214"/>
      <c r="AV87" s="214"/>
      <c r="AW87" s="214"/>
      <c r="AX87" s="214"/>
      <c r="AY87" s="214"/>
      <c r="AZ87" s="214"/>
      <c r="BA87" s="214"/>
      <c r="BB87" s="214"/>
      <c r="BC87" s="214"/>
      <c r="BD87" s="214"/>
      <c r="BE87" s="214"/>
      <c r="BF87" s="214"/>
      <c r="BG87" s="214"/>
      <c r="BH87" s="214"/>
    </row>
    <row r="88" spans="1:60" outlineLevel="1" x14ac:dyDescent="0.2">
      <c r="A88" s="240">
        <v>38</v>
      </c>
      <c r="B88" s="241" t="s">
        <v>320</v>
      </c>
      <c r="C88" s="248" t="s">
        <v>321</v>
      </c>
      <c r="D88" s="242" t="s">
        <v>322</v>
      </c>
      <c r="E88" s="243">
        <v>1</v>
      </c>
      <c r="F88" s="244"/>
      <c r="G88" s="245">
        <f>ROUND(E88*F88,2)</f>
        <v>0</v>
      </c>
      <c r="H88" s="244"/>
      <c r="I88" s="245">
        <f>ROUND(E88*H88,2)</f>
        <v>0</v>
      </c>
      <c r="J88" s="244"/>
      <c r="K88" s="245">
        <f>ROUND(E88*J88,2)</f>
        <v>0</v>
      </c>
      <c r="L88" s="245">
        <v>12</v>
      </c>
      <c r="M88" s="245">
        <f>G88*(1+L88/100)</f>
        <v>0</v>
      </c>
      <c r="N88" s="243">
        <v>0</v>
      </c>
      <c r="O88" s="243">
        <f>ROUND(E88*N88,2)</f>
        <v>0</v>
      </c>
      <c r="P88" s="243">
        <v>0</v>
      </c>
      <c r="Q88" s="243">
        <f>ROUND(E88*P88,2)</f>
        <v>0</v>
      </c>
      <c r="R88" s="245"/>
      <c r="S88" s="245" t="s">
        <v>184</v>
      </c>
      <c r="T88" s="246" t="s">
        <v>185</v>
      </c>
      <c r="U88" s="224">
        <v>0</v>
      </c>
      <c r="V88" s="224">
        <f>ROUND(E88*U88,2)</f>
        <v>0</v>
      </c>
      <c r="W88" s="224"/>
      <c r="X88" s="224" t="s">
        <v>199</v>
      </c>
      <c r="Y88" s="224" t="s">
        <v>187</v>
      </c>
      <c r="Z88" s="214"/>
      <c r="AA88" s="214"/>
      <c r="AB88" s="214"/>
      <c r="AC88" s="214"/>
      <c r="AD88" s="214"/>
      <c r="AE88" s="214"/>
      <c r="AF88" s="214"/>
      <c r="AG88" s="214" t="s">
        <v>225</v>
      </c>
      <c r="AH88" s="214"/>
      <c r="AI88" s="214"/>
      <c r="AJ88" s="214"/>
      <c r="AK88" s="214"/>
      <c r="AL88" s="214"/>
      <c r="AM88" s="214"/>
      <c r="AN88" s="214"/>
      <c r="AO88" s="214"/>
      <c r="AP88" s="214"/>
      <c r="AQ88" s="214"/>
      <c r="AR88" s="214"/>
      <c r="AS88" s="214"/>
      <c r="AT88" s="214"/>
      <c r="AU88" s="214"/>
      <c r="AV88" s="214"/>
      <c r="AW88" s="214"/>
      <c r="AX88" s="214"/>
      <c r="AY88" s="214"/>
      <c r="AZ88" s="214"/>
      <c r="BA88" s="214"/>
      <c r="BB88" s="214"/>
      <c r="BC88" s="214"/>
      <c r="BD88" s="214"/>
      <c r="BE88" s="214"/>
      <c r="BF88" s="214"/>
      <c r="BG88" s="214"/>
      <c r="BH88" s="214"/>
    </row>
    <row r="89" spans="1:60" outlineLevel="1" x14ac:dyDescent="0.2">
      <c r="A89" s="233">
        <v>39</v>
      </c>
      <c r="B89" s="234" t="s">
        <v>323</v>
      </c>
      <c r="C89" s="249" t="s">
        <v>324</v>
      </c>
      <c r="D89" s="235" t="s">
        <v>196</v>
      </c>
      <c r="E89" s="236">
        <v>0.25272</v>
      </c>
      <c r="F89" s="237"/>
      <c r="G89" s="238">
        <f>ROUND(E89*F89,2)</f>
        <v>0</v>
      </c>
      <c r="H89" s="237"/>
      <c r="I89" s="238">
        <f>ROUND(E89*H89,2)</f>
        <v>0</v>
      </c>
      <c r="J89" s="237"/>
      <c r="K89" s="238">
        <f>ROUND(E89*J89,2)</f>
        <v>0</v>
      </c>
      <c r="L89" s="238">
        <v>12</v>
      </c>
      <c r="M89" s="238">
        <f>G89*(1+L89/100)</f>
        <v>0</v>
      </c>
      <c r="N89" s="236">
        <v>0.55000000000000004</v>
      </c>
      <c r="O89" s="236">
        <f>ROUND(E89*N89,2)</f>
        <v>0.14000000000000001</v>
      </c>
      <c r="P89" s="236">
        <v>0</v>
      </c>
      <c r="Q89" s="236">
        <f>ROUND(E89*P89,2)</f>
        <v>0</v>
      </c>
      <c r="R89" s="238" t="s">
        <v>325</v>
      </c>
      <c r="S89" s="238" t="s">
        <v>198</v>
      </c>
      <c r="T89" s="239" t="s">
        <v>198</v>
      </c>
      <c r="U89" s="224">
        <v>0</v>
      </c>
      <c r="V89" s="224">
        <f>ROUND(E89*U89,2)</f>
        <v>0</v>
      </c>
      <c r="W89" s="224"/>
      <c r="X89" s="224" t="s">
        <v>326</v>
      </c>
      <c r="Y89" s="224" t="s">
        <v>187</v>
      </c>
      <c r="Z89" s="214"/>
      <c r="AA89" s="214"/>
      <c r="AB89" s="214"/>
      <c r="AC89" s="214"/>
      <c r="AD89" s="214"/>
      <c r="AE89" s="214"/>
      <c r="AF89" s="214"/>
      <c r="AG89" s="214" t="s">
        <v>327</v>
      </c>
      <c r="AH89" s="214"/>
      <c r="AI89" s="214"/>
      <c r="AJ89" s="214"/>
      <c r="AK89" s="214"/>
      <c r="AL89" s="214"/>
      <c r="AM89" s="214"/>
      <c r="AN89" s="214"/>
      <c r="AO89" s="214"/>
      <c r="AP89" s="214"/>
      <c r="AQ89" s="214"/>
      <c r="AR89" s="214"/>
      <c r="AS89" s="214"/>
      <c r="AT89" s="214"/>
      <c r="AU89" s="214"/>
      <c r="AV89" s="214"/>
      <c r="AW89" s="214"/>
      <c r="AX89" s="214"/>
      <c r="AY89" s="214"/>
      <c r="AZ89" s="214"/>
      <c r="BA89" s="214"/>
      <c r="BB89" s="214"/>
      <c r="BC89" s="214"/>
      <c r="BD89" s="214"/>
      <c r="BE89" s="214"/>
      <c r="BF89" s="214"/>
      <c r="BG89" s="214"/>
      <c r="BH89" s="214"/>
    </row>
    <row r="90" spans="1:60" outlineLevel="2" x14ac:dyDescent="0.2">
      <c r="A90" s="221"/>
      <c r="B90" s="222"/>
      <c r="C90" s="257" t="s">
        <v>328</v>
      </c>
      <c r="D90" s="253"/>
      <c r="E90" s="254">
        <v>0.25272</v>
      </c>
      <c r="F90" s="224"/>
      <c r="G90" s="224"/>
      <c r="H90" s="224"/>
      <c r="I90" s="224"/>
      <c r="J90" s="224"/>
      <c r="K90" s="224"/>
      <c r="L90" s="224"/>
      <c r="M90" s="224"/>
      <c r="N90" s="223"/>
      <c r="O90" s="223"/>
      <c r="P90" s="223"/>
      <c r="Q90" s="223"/>
      <c r="R90" s="224"/>
      <c r="S90" s="224"/>
      <c r="T90" s="224"/>
      <c r="U90" s="224"/>
      <c r="V90" s="224"/>
      <c r="W90" s="224"/>
      <c r="X90" s="224"/>
      <c r="Y90" s="224"/>
      <c r="Z90" s="214"/>
      <c r="AA90" s="214"/>
      <c r="AB90" s="214"/>
      <c r="AC90" s="214"/>
      <c r="AD90" s="214"/>
      <c r="AE90" s="214"/>
      <c r="AF90" s="214"/>
      <c r="AG90" s="214" t="s">
        <v>202</v>
      </c>
      <c r="AH90" s="214">
        <v>0</v>
      </c>
      <c r="AI90" s="214"/>
      <c r="AJ90" s="214"/>
      <c r="AK90" s="214"/>
      <c r="AL90" s="214"/>
      <c r="AM90" s="214"/>
      <c r="AN90" s="214"/>
      <c r="AO90" s="214"/>
      <c r="AP90" s="214"/>
      <c r="AQ90" s="214"/>
      <c r="AR90" s="214"/>
      <c r="AS90" s="214"/>
      <c r="AT90" s="214"/>
      <c r="AU90" s="214"/>
      <c r="AV90" s="214"/>
      <c r="AW90" s="214"/>
      <c r="AX90" s="214"/>
      <c r="AY90" s="214"/>
      <c r="AZ90" s="214"/>
      <c r="BA90" s="214"/>
      <c r="BB90" s="214"/>
      <c r="BC90" s="214"/>
      <c r="BD90" s="214"/>
      <c r="BE90" s="214"/>
      <c r="BF90" s="214"/>
      <c r="BG90" s="214"/>
      <c r="BH90" s="214"/>
    </row>
    <row r="91" spans="1:60" outlineLevel="1" x14ac:dyDescent="0.2">
      <c r="A91" s="233">
        <v>40</v>
      </c>
      <c r="B91" s="234" t="s">
        <v>329</v>
      </c>
      <c r="C91" s="249" t="s">
        <v>330</v>
      </c>
      <c r="D91" s="235" t="s">
        <v>205</v>
      </c>
      <c r="E91" s="236">
        <v>5.4</v>
      </c>
      <c r="F91" s="237"/>
      <c r="G91" s="238">
        <f>ROUND(E91*F91,2)</f>
        <v>0</v>
      </c>
      <c r="H91" s="237"/>
      <c r="I91" s="238">
        <f>ROUND(E91*H91,2)</f>
        <v>0</v>
      </c>
      <c r="J91" s="237"/>
      <c r="K91" s="238">
        <f>ROUND(E91*J91,2)</f>
        <v>0</v>
      </c>
      <c r="L91" s="238">
        <v>12</v>
      </c>
      <c r="M91" s="238">
        <f>G91*(1+L91/100)</f>
        <v>0</v>
      </c>
      <c r="N91" s="236">
        <v>1.1299999999999999E-2</v>
      </c>
      <c r="O91" s="236">
        <f>ROUND(E91*N91,2)</f>
        <v>0.06</v>
      </c>
      <c r="P91" s="236">
        <v>0</v>
      </c>
      <c r="Q91" s="236">
        <f>ROUND(E91*P91,2)</f>
        <v>0</v>
      </c>
      <c r="R91" s="238" t="s">
        <v>325</v>
      </c>
      <c r="S91" s="238" t="s">
        <v>331</v>
      </c>
      <c r="T91" s="239" t="s">
        <v>331</v>
      </c>
      <c r="U91" s="224">
        <v>0</v>
      </c>
      <c r="V91" s="224">
        <f>ROUND(E91*U91,2)</f>
        <v>0</v>
      </c>
      <c r="W91" s="224"/>
      <c r="X91" s="224" t="s">
        <v>326</v>
      </c>
      <c r="Y91" s="224" t="s">
        <v>187</v>
      </c>
      <c r="Z91" s="214"/>
      <c r="AA91" s="214"/>
      <c r="AB91" s="214"/>
      <c r="AC91" s="214"/>
      <c r="AD91" s="214"/>
      <c r="AE91" s="214"/>
      <c r="AF91" s="214"/>
      <c r="AG91" s="214" t="s">
        <v>327</v>
      </c>
      <c r="AH91" s="214"/>
      <c r="AI91" s="214"/>
      <c r="AJ91" s="214"/>
      <c r="AK91" s="214"/>
      <c r="AL91" s="214"/>
      <c r="AM91" s="214"/>
      <c r="AN91" s="214"/>
      <c r="AO91" s="214"/>
      <c r="AP91" s="214"/>
      <c r="AQ91" s="214"/>
      <c r="AR91" s="214"/>
      <c r="AS91" s="214"/>
      <c r="AT91" s="214"/>
      <c r="AU91" s="214"/>
      <c r="AV91" s="214"/>
      <c r="AW91" s="214"/>
      <c r="AX91" s="214"/>
      <c r="AY91" s="214"/>
      <c r="AZ91" s="214"/>
      <c r="BA91" s="214"/>
      <c r="BB91" s="214"/>
      <c r="BC91" s="214"/>
      <c r="BD91" s="214"/>
      <c r="BE91" s="214"/>
      <c r="BF91" s="214"/>
      <c r="BG91" s="214"/>
      <c r="BH91" s="214"/>
    </row>
    <row r="92" spans="1:60" outlineLevel="2" x14ac:dyDescent="0.2">
      <c r="A92" s="221"/>
      <c r="B92" s="222"/>
      <c r="C92" s="257" t="s">
        <v>332</v>
      </c>
      <c r="D92" s="253"/>
      <c r="E92" s="254">
        <v>5.4</v>
      </c>
      <c r="F92" s="224"/>
      <c r="G92" s="224"/>
      <c r="H92" s="224"/>
      <c r="I92" s="224"/>
      <c r="J92" s="224"/>
      <c r="K92" s="224"/>
      <c r="L92" s="224"/>
      <c r="M92" s="224"/>
      <c r="N92" s="223"/>
      <c r="O92" s="223"/>
      <c r="P92" s="223"/>
      <c r="Q92" s="223"/>
      <c r="R92" s="224"/>
      <c r="S92" s="224"/>
      <c r="T92" s="224"/>
      <c r="U92" s="224"/>
      <c r="V92" s="224"/>
      <c r="W92" s="224"/>
      <c r="X92" s="224"/>
      <c r="Y92" s="224"/>
      <c r="Z92" s="214"/>
      <c r="AA92" s="214"/>
      <c r="AB92" s="214"/>
      <c r="AC92" s="214"/>
      <c r="AD92" s="214"/>
      <c r="AE92" s="214"/>
      <c r="AF92" s="214"/>
      <c r="AG92" s="214" t="s">
        <v>202</v>
      </c>
      <c r="AH92" s="214">
        <v>0</v>
      </c>
      <c r="AI92" s="214"/>
      <c r="AJ92" s="214"/>
      <c r="AK92" s="214"/>
      <c r="AL92" s="214"/>
      <c r="AM92" s="214"/>
      <c r="AN92" s="214"/>
      <c r="AO92" s="214"/>
      <c r="AP92" s="214"/>
      <c r="AQ92" s="214"/>
      <c r="AR92" s="214"/>
      <c r="AS92" s="214"/>
      <c r="AT92" s="214"/>
      <c r="AU92" s="214"/>
      <c r="AV92" s="214"/>
      <c r="AW92" s="214"/>
      <c r="AX92" s="214"/>
      <c r="AY92" s="214"/>
      <c r="AZ92" s="214"/>
      <c r="BA92" s="214"/>
      <c r="BB92" s="214"/>
      <c r="BC92" s="214"/>
      <c r="BD92" s="214"/>
      <c r="BE92" s="214"/>
      <c r="BF92" s="214"/>
      <c r="BG92" s="214"/>
      <c r="BH92" s="214"/>
    </row>
    <row r="93" spans="1:60" outlineLevel="1" x14ac:dyDescent="0.2">
      <c r="A93" s="233">
        <v>41</v>
      </c>
      <c r="B93" s="234" t="s">
        <v>333</v>
      </c>
      <c r="C93" s="249" t="s">
        <v>334</v>
      </c>
      <c r="D93" s="235" t="s">
        <v>218</v>
      </c>
      <c r="E93" s="236">
        <v>0.25923000000000002</v>
      </c>
      <c r="F93" s="237"/>
      <c r="G93" s="238">
        <f>ROUND(E93*F93,2)</f>
        <v>0</v>
      </c>
      <c r="H93" s="237"/>
      <c r="I93" s="238">
        <f>ROUND(E93*H93,2)</f>
        <v>0</v>
      </c>
      <c r="J93" s="237"/>
      <c r="K93" s="238">
        <f>ROUND(E93*J93,2)</f>
        <v>0</v>
      </c>
      <c r="L93" s="238">
        <v>12</v>
      </c>
      <c r="M93" s="238">
        <f>G93*(1+L93/100)</f>
        <v>0</v>
      </c>
      <c r="N93" s="236">
        <v>0</v>
      </c>
      <c r="O93" s="236">
        <f>ROUND(E93*N93,2)</f>
        <v>0</v>
      </c>
      <c r="P93" s="236">
        <v>0</v>
      </c>
      <c r="Q93" s="236">
        <f>ROUND(E93*P93,2)</f>
        <v>0</v>
      </c>
      <c r="R93" s="238" t="s">
        <v>310</v>
      </c>
      <c r="S93" s="238" t="s">
        <v>198</v>
      </c>
      <c r="T93" s="239" t="s">
        <v>198</v>
      </c>
      <c r="U93" s="224">
        <v>1.86</v>
      </c>
      <c r="V93" s="224">
        <f>ROUND(E93*U93,2)</f>
        <v>0.48</v>
      </c>
      <c r="W93" s="224"/>
      <c r="X93" s="224" t="s">
        <v>296</v>
      </c>
      <c r="Y93" s="224" t="s">
        <v>187</v>
      </c>
      <c r="Z93" s="214"/>
      <c r="AA93" s="214"/>
      <c r="AB93" s="214"/>
      <c r="AC93" s="214"/>
      <c r="AD93" s="214"/>
      <c r="AE93" s="214"/>
      <c r="AF93" s="214"/>
      <c r="AG93" s="214" t="s">
        <v>335</v>
      </c>
      <c r="AH93" s="214"/>
      <c r="AI93" s="214"/>
      <c r="AJ93" s="214"/>
      <c r="AK93" s="214"/>
      <c r="AL93" s="214"/>
      <c r="AM93" s="214"/>
      <c r="AN93" s="214"/>
      <c r="AO93" s="214"/>
      <c r="AP93" s="214"/>
      <c r="AQ93" s="214"/>
      <c r="AR93" s="214"/>
      <c r="AS93" s="214"/>
      <c r="AT93" s="214"/>
      <c r="AU93" s="214"/>
      <c r="AV93" s="214"/>
      <c r="AW93" s="214"/>
      <c r="AX93" s="214"/>
      <c r="AY93" s="214"/>
      <c r="AZ93" s="214"/>
      <c r="BA93" s="214"/>
      <c r="BB93" s="214"/>
      <c r="BC93" s="214"/>
      <c r="BD93" s="214"/>
      <c r="BE93" s="214"/>
      <c r="BF93" s="214"/>
      <c r="BG93" s="214"/>
      <c r="BH93" s="214"/>
    </row>
    <row r="94" spans="1:60" outlineLevel="2" x14ac:dyDescent="0.2">
      <c r="A94" s="221"/>
      <c r="B94" s="222"/>
      <c r="C94" s="258" t="s">
        <v>307</v>
      </c>
      <c r="D94" s="255"/>
      <c r="E94" s="255"/>
      <c r="F94" s="255"/>
      <c r="G94" s="255"/>
      <c r="H94" s="224"/>
      <c r="I94" s="224"/>
      <c r="J94" s="224"/>
      <c r="K94" s="224"/>
      <c r="L94" s="224"/>
      <c r="M94" s="224"/>
      <c r="N94" s="223"/>
      <c r="O94" s="223"/>
      <c r="P94" s="223"/>
      <c r="Q94" s="223"/>
      <c r="R94" s="224"/>
      <c r="S94" s="224"/>
      <c r="T94" s="224"/>
      <c r="U94" s="224"/>
      <c r="V94" s="224"/>
      <c r="W94" s="224"/>
      <c r="X94" s="224"/>
      <c r="Y94" s="224"/>
      <c r="Z94" s="214"/>
      <c r="AA94" s="214"/>
      <c r="AB94" s="214"/>
      <c r="AC94" s="214"/>
      <c r="AD94" s="214"/>
      <c r="AE94" s="214"/>
      <c r="AF94" s="214"/>
      <c r="AG94" s="214" t="s">
        <v>207</v>
      </c>
      <c r="AH94" s="214"/>
      <c r="AI94" s="214"/>
      <c r="AJ94" s="214"/>
      <c r="AK94" s="214"/>
      <c r="AL94" s="214"/>
      <c r="AM94" s="214"/>
      <c r="AN94" s="214"/>
      <c r="AO94" s="214"/>
      <c r="AP94" s="214"/>
      <c r="AQ94" s="214"/>
      <c r="AR94" s="214"/>
      <c r="AS94" s="214"/>
      <c r="AT94" s="214"/>
      <c r="AU94" s="214"/>
      <c r="AV94" s="214"/>
      <c r="AW94" s="214"/>
      <c r="AX94" s="214"/>
      <c r="AY94" s="214"/>
      <c r="AZ94" s="214"/>
      <c r="BA94" s="214"/>
      <c r="BB94" s="214"/>
      <c r="BC94" s="214"/>
      <c r="BD94" s="214"/>
      <c r="BE94" s="214"/>
      <c r="BF94" s="214"/>
      <c r="BG94" s="214"/>
      <c r="BH94" s="214"/>
    </row>
    <row r="95" spans="1:60" x14ac:dyDescent="0.2">
      <c r="A95" s="226" t="s">
        <v>179</v>
      </c>
      <c r="B95" s="227" t="s">
        <v>136</v>
      </c>
      <c r="C95" s="247" t="s">
        <v>137</v>
      </c>
      <c r="D95" s="228"/>
      <c r="E95" s="229"/>
      <c r="F95" s="230"/>
      <c r="G95" s="230">
        <f>SUMIF(AG96:AG100,"&lt;&gt;NOR",G96:G100)</f>
        <v>0</v>
      </c>
      <c r="H95" s="230"/>
      <c r="I95" s="230">
        <f>SUM(I96:I100)</f>
        <v>0</v>
      </c>
      <c r="J95" s="230"/>
      <c r="K95" s="230">
        <f>SUM(K96:K100)</f>
        <v>0</v>
      </c>
      <c r="L95" s="230"/>
      <c r="M95" s="230">
        <f>SUM(M96:M100)</f>
        <v>0</v>
      </c>
      <c r="N95" s="229"/>
      <c r="O95" s="229">
        <f>SUM(O96:O100)</f>
        <v>0.03</v>
      </c>
      <c r="P95" s="229"/>
      <c r="Q95" s="229">
        <f>SUM(Q96:Q100)</f>
        <v>0</v>
      </c>
      <c r="R95" s="230"/>
      <c r="S95" s="230"/>
      <c r="T95" s="231"/>
      <c r="U95" s="225"/>
      <c r="V95" s="225">
        <f>SUM(V96:V100)</f>
        <v>5.8</v>
      </c>
      <c r="W95" s="225"/>
      <c r="X95" s="225"/>
      <c r="Y95" s="225"/>
      <c r="AG95" t="s">
        <v>180</v>
      </c>
    </row>
    <row r="96" spans="1:60" outlineLevel="1" x14ac:dyDescent="0.2">
      <c r="A96" s="233">
        <v>42</v>
      </c>
      <c r="B96" s="234" t="s">
        <v>336</v>
      </c>
      <c r="C96" s="249" t="s">
        <v>337</v>
      </c>
      <c r="D96" s="235" t="s">
        <v>240</v>
      </c>
      <c r="E96" s="236">
        <v>7</v>
      </c>
      <c r="F96" s="237"/>
      <c r="G96" s="238">
        <f>ROUND(E96*F96,2)</f>
        <v>0</v>
      </c>
      <c r="H96" s="237"/>
      <c r="I96" s="238">
        <f>ROUND(E96*H96,2)</f>
        <v>0</v>
      </c>
      <c r="J96" s="237"/>
      <c r="K96" s="238">
        <f>ROUND(E96*J96,2)</f>
        <v>0</v>
      </c>
      <c r="L96" s="238">
        <v>12</v>
      </c>
      <c r="M96" s="238">
        <f>G96*(1+L96/100)</f>
        <v>0</v>
      </c>
      <c r="N96" s="236">
        <v>3.8E-3</v>
      </c>
      <c r="O96" s="236">
        <f>ROUND(E96*N96,2)</f>
        <v>0.03</v>
      </c>
      <c r="P96" s="236">
        <v>0</v>
      </c>
      <c r="Q96" s="236">
        <f>ROUND(E96*P96,2)</f>
        <v>0</v>
      </c>
      <c r="R96" s="238" t="s">
        <v>338</v>
      </c>
      <c r="S96" s="238" t="s">
        <v>198</v>
      </c>
      <c r="T96" s="239" t="s">
        <v>198</v>
      </c>
      <c r="U96" s="224">
        <v>0.81</v>
      </c>
      <c r="V96" s="224">
        <f>ROUND(E96*U96,2)</f>
        <v>5.67</v>
      </c>
      <c r="W96" s="224"/>
      <c r="X96" s="224" t="s">
        <v>199</v>
      </c>
      <c r="Y96" s="224" t="s">
        <v>187</v>
      </c>
      <c r="Z96" s="214"/>
      <c r="AA96" s="214"/>
      <c r="AB96" s="214"/>
      <c r="AC96" s="214"/>
      <c r="AD96" s="214"/>
      <c r="AE96" s="214"/>
      <c r="AF96" s="214"/>
      <c r="AG96" s="214" t="s">
        <v>225</v>
      </c>
      <c r="AH96" s="214"/>
      <c r="AI96" s="214"/>
      <c r="AJ96" s="214"/>
      <c r="AK96" s="214"/>
      <c r="AL96" s="214"/>
      <c r="AM96" s="214"/>
      <c r="AN96" s="214"/>
      <c r="AO96" s="214"/>
      <c r="AP96" s="214"/>
      <c r="AQ96" s="214"/>
      <c r="AR96" s="214"/>
      <c r="AS96" s="214"/>
      <c r="AT96" s="214"/>
      <c r="AU96" s="214"/>
      <c r="AV96" s="214"/>
      <c r="AW96" s="214"/>
      <c r="AX96" s="214"/>
      <c r="AY96" s="214"/>
      <c r="AZ96" s="214"/>
      <c r="BA96" s="214"/>
      <c r="BB96" s="214"/>
      <c r="BC96" s="214"/>
      <c r="BD96" s="214"/>
      <c r="BE96" s="214"/>
      <c r="BF96" s="214"/>
      <c r="BG96" s="214"/>
      <c r="BH96" s="214"/>
    </row>
    <row r="97" spans="1:60" outlineLevel="2" x14ac:dyDescent="0.2">
      <c r="A97" s="221"/>
      <c r="B97" s="222"/>
      <c r="C97" s="258" t="s">
        <v>339</v>
      </c>
      <c r="D97" s="255"/>
      <c r="E97" s="255"/>
      <c r="F97" s="255"/>
      <c r="G97" s="255"/>
      <c r="H97" s="224"/>
      <c r="I97" s="224"/>
      <c r="J97" s="224"/>
      <c r="K97" s="224"/>
      <c r="L97" s="224"/>
      <c r="M97" s="224"/>
      <c r="N97" s="223"/>
      <c r="O97" s="223"/>
      <c r="P97" s="223"/>
      <c r="Q97" s="223"/>
      <c r="R97" s="224"/>
      <c r="S97" s="224"/>
      <c r="T97" s="224"/>
      <c r="U97" s="224"/>
      <c r="V97" s="224"/>
      <c r="W97" s="224"/>
      <c r="X97" s="224"/>
      <c r="Y97" s="224"/>
      <c r="Z97" s="214"/>
      <c r="AA97" s="214"/>
      <c r="AB97" s="214"/>
      <c r="AC97" s="214"/>
      <c r="AD97" s="214"/>
      <c r="AE97" s="214"/>
      <c r="AF97" s="214"/>
      <c r="AG97" s="214" t="s">
        <v>207</v>
      </c>
      <c r="AH97" s="214"/>
      <c r="AI97" s="214"/>
      <c r="AJ97" s="214"/>
      <c r="AK97" s="214"/>
      <c r="AL97" s="214"/>
      <c r="AM97" s="214"/>
      <c r="AN97" s="214"/>
      <c r="AO97" s="214"/>
      <c r="AP97" s="214"/>
      <c r="AQ97" s="214"/>
      <c r="AR97" s="214"/>
      <c r="AS97" s="214"/>
      <c r="AT97" s="214"/>
      <c r="AU97" s="214"/>
      <c r="AV97" s="214"/>
      <c r="AW97" s="214"/>
      <c r="AX97" s="214"/>
      <c r="AY97" s="214"/>
      <c r="AZ97" s="214"/>
      <c r="BA97" s="214"/>
      <c r="BB97" s="214"/>
      <c r="BC97" s="214"/>
      <c r="BD97" s="214"/>
      <c r="BE97" s="214"/>
      <c r="BF97" s="214"/>
      <c r="BG97" s="214"/>
      <c r="BH97" s="214"/>
    </row>
    <row r="98" spans="1:60" outlineLevel="2" x14ac:dyDescent="0.2">
      <c r="A98" s="221"/>
      <c r="B98" s="222"/>
      <c r="C98" s="257" t="s">
        <v>340</v>
      </c>
      <c r="D98" s="253"/>
      <c r="E98" s="254">
        <v>7</v>
      </c>
      <c r="F98" s="224"/>
      <c r="G98" s="224"/>
      <c r="H98" s="224"/>
      <c r="I98" s="224"/>
      <c r="J98" s="224"/>
      <c r="K98" s="224"/>
      <c r="L98" s="224"/>
      <c r="M98" s="224"/>
      <c r="N98" s="223"/>
      <c r="O98" s="223"/>
      <c r="P98" s="223"/>
      <c r="Q98" s="223"/>
      <c r="R98" s="224"/>
      <c r="S98" s="224"/>
      <c r="T98" s="224"/>
      <c r="U98" s="224"/>
      <c r="V98" s="224"/>
      <c r="W98" s="224"/>
      <c r="X98" s="224"/>
      <c r="Y98" s="224"/>
      <c r="Z98" s="214"/>
      <c r="AA98" s="214"/>
      <c r="AB98" s="214"/>
      <c r="AC98" s="214"/>
      <c r="AD98" s="214"/>
      <c r="AE98" s="214"/>
      <c r="AF98" s="214"/>
      <c r="AG98" s="214" t="s">
        <v>202</v>
      </c>
      <c r="AH98" s="214">
        <v>0</v>
      </c>
      <c r="AI98" s="214"/>
      <c r="AJ98" s="214"/>
      <c r="AK98" s="214"/>
      <c r="AL98" s="214"/>
      <c r="AM98" s="214"/>
      <c r="AN98" s="214"/>
      <c r="AO98" s="214"/>
      <c r="AP98" s="214"/>
      <c r="AQ98" s="214"/>
      <c r="AR98" s="214"/>
      <c r="AS98" s="214"/>
      <c r="AT98" s="214"/>
      <c r="AU98" s="214"/>
      <c r="AV98" s="214"/>
      <c r="AW98" s="214"/>
      <c r="AX98" s="214"/>
      <c r="AY98" s="214"/>
      <c r="AZ98" s="214"/>
      <c r="BA98" s="214"/>
      <c r="BB98" s="214"/>
      <c r="BC98" s="214"/>
      <c r="BD98" s="214"/>
      <c r="BE98" s="214"/>
      <c r="BF98" s="214"/>
      <c r="BG98" s="214"/>
      <c r="BH98" s="214"/>
    </row>
    <row r="99" spans="1:60" outlineLevel="1" x14ac:dyDescent="0.2">
      <c r="A99" s="233">
        <v>43</v>
      </c>
      <c r="B99" s="234" t="s">
        <v>341</v>
      </c>
      <c r="C99" s="249" t="s">
        <v>342</v>
      </c>
      <c r="D99" s="235" t="s">
        <v>218</v>
      </c>
      <c r="E99" s="236">
        <v>2.6599999999999999E-2</v>
      </c>
      <c r="F99" s="237"/>
      <c r="G99" s="238">
        <f>ROUND(E99*F99,2)</f>
        <v>0</v>
      </c>
      <c r="H99" s="237"/>
      <c r="I99" s="238">
        <f>ROUND(E99*H99,2)</f>
        <v>0</v>
      </c>
      <c r="J99" s="237"/>
      <c r="K99" s="238">
        <f>ROUND(E99*J99,2)</f>
        <v>0</v>
      </c>
      <c r="L99" s="238">
        <v>12</v>
      </c>
      <c r="M99" s="238">
        <f>G99*(1+L99/100)</f>
        <v>0</v>
      </c>
      <c r="N99" s="236">
        <v>0</v>
      </c>
      <c r="O99" s="236">
        <f>ROUND(E99*N99,2)</f>
        <v>0</v>
      </c>
      <c r="P99" s="236">
        <v>0</v>
      </c>
      <c r="Q99" s="236">
        <f>ROUND(E99*P99,2)</f>
        <v>0</v>
      </c>
      <c r="R99" s="238" t="s">
        <v>338</v>
      </c>
      <c r="S99" s="238" t="s">
        <v>198</v>
      </c>
      <c r="T99" s="239" t="s">
        <v>198</v>
      </c>
      <c r="U99" s="224">
        <v>4.95</v>
      </c>
      <c r="V99" s="224">
        <f>ROUND(E99*U99,2)</f>
        <v>0.13</v>
      </c>
      <c r="W99" s="224"/>
      <c r="X99" s="224" t="s">
        <v>296</v>
      </c>
      <c r="Y99" s="224" t="s">
        <v>187</v>
      </c>
      <c r="Z99" s="214"/>
      <c r="AA99" s="214"/>
      <c r="AB99" s="214"/>
      <c r="AC99" s="214"/>
      <c r="AD99" s="214"/>
      <c r="AE99" s="214"/>
      <c r="AF99" s="214"/>
      <c r="AG99" s="214" t="s">
        <v>335</v>
      </c>
      <c r="AH99" s="214"/>
      <c r="AI99" s="214"/>
      <c r="AJ99" s="214"/>
      <c r="AK99" s="214"/>
      <c r="AL99" s="214"/>
      <c r="AM99" s="214"/>
      <c r="AN99" s="214"/>
      <c r="AO99" s="214"/>
      <c r="AP99" s="214"/>
      <c r="AQ99" s="214"/>
      <c r="AR99" s="214"/>
      <c r="AS99" s="214"/>
      <c r="AT99" s="214"/>
      <c r="AU99" s="214"/>
      <c r="AV99" s="214"/>
      <c r="AW99" s="214"/>
      <c r="AX99" s="214"/>
      <c r="AY99" s="214"/>
      <c r="AZ99" s="214"/>
      <c r="BA99" s="214"/>
      <c r="BB99" s="214"/>
      <c r="BC99" s="214"/>
      <c r="BD99" s="214"/>
      <c r="BE99" s="214"/>
      <c r="BF99" s="214"/>
      <c r="BG99" s="214"/>
      <c r="BH99" s="214"/>
    </row>
    <row r="100" spans="1:60" outlineLevel="2" x14ac:dyDescent="0.2">
      <c r="A100" s="221"/>
      <c r="B100" s="222"/>
      <c r="C100" s="258" t="s">
        <v>307</v>
      </c>
      <c r="D100" s="255"/>
      <c r="E100" s="255"/>
      <c r="F100" s="255"/>
      <c r="G100" s="255"/>
      <c r="H100" s="224"/>
      <c r="I100" s="224"/>
      <c r="J100" s="224"/>
      <c r="K100" s="224"/>
      <c r="L100" s="224"/>
      <c r="M100" s="224"/>
      <c r="N100" s="223"/>
      <c r="O100" s="223"/>
      <c r="P100" s="223"/>
      <c r="Q100" s="223"/>
      <c r="R100" s="224"/>
      <c r="S100" s="224"/>
      <c r="T100" s="224"/>
      <c r="U100" s="224"/>
      <c r="V100" s="224"/>
      <c r="W100" s="224"/>
      <c r="X100" s="224"/>
      <c r="Y100" s="224"/>
      <c r="Z100" s="214"/>
      <c r="AA100" s="214"/>
      <c r="AB100" s="214"/>
      <c r="AC100" s="214"/>
      <c r="AD100" s="214"/>
      <c r="AE100" s="214"/>
      <c r="AF100" s="214"/>
      <c r="AG100" s="214" t="s">
        <v>207</v>
      </c>
      <c r="AH100" s="214"/>
      <c r="AI100" s="214"/>
      <c r="AJ100" s="214"/>
      <c r="AK100" s="214"/>
      <c r="AL100" s="214"/>
      <c r="AM100" s="214"/>
      <c r="AN100" s="214"/>
      <c r="AO100" s="214"/>
      <c r="AP100" s="214"/>
      <c r="AQ100" s="214"/>
      <c r="AR100" s="214"/>
      <c r="AS100" s="214"/>
      <c r="AT100" s="214"/>
      <c r="AU100" s="214"/>
      <c r="AV100" s="214"/>
      <c r="AW100" s="214"/>
      <c r="AX100" s="214"/>
      <c r="AY100" s="214"/>
      <c r="AZ100" s="214"/>
      <c r="BA100" s="214"/>
      <c r="BB100" s="214"/>
      <c r="BC100" s="214"/>
      <c r="BD100" s="214"/>
      <c r="BE100" s="214"/>
      <c r="BF100" s="214"/>
      <c r="BG100" s="214"/>
      <c r="BH100" s="214"/>
    </row>
    <row r="101" spans="1:60" x14ac:dyDescent="0.2">
      <c r="A101" s="226" t="s">
        <v>179</v>
      </c>
      <c r="B101" s="227" t="s">
        <v>138</v>
      </c>
      <c r="C101" s="247" t="s">
        <v>139</v>
      </c>
      <c r="D101" s="228"/>
      <c r="E101" s="229"/>
      <c r="F101" s="230"/>
      <c r="G101" s="230">
        <f>SUMIF(AG102:AG105,"&lt;&gt;NOR",G102:G105)</f>
        <v>0</v>
      </c>
      <c r="H101" s="230"/>
      <c r="I101" s="230">
        <f>SUM(I102:I105)</f>
        <v>0</v>
      </c>
      <c r="J101" s="230"/>
      <c r="K101" s="230">
        <f>SUM(K102:K105)</f>
        <v>0</v>
      </c>
      <c r="L101" s="230"/>
      <c r="M101" s="230">
        <f>SUM(M102:M105)</f>
        <v>0</v>
      </c>
      <c r="N101" s="229"/>
      <c r="O101" s="229">
        <f>SUM(O102:O105)</f>
        <v>0.01</v>
      </c>
      <c r="P101" s="229"/>
      <c r="Q101" s="229">
        <f>SUM(Q102:Q105)</f>
        <v>0.14000000000000001</v>
      </c>
      <c r="R101" s="230"/>
      <c r="S101" s="230"/>
      <c r="T101" s="231"/>
      <c r="U101" s="225"/>
      <c r="V101" s="225">
        <f>SUM(V102:V105)</f>
        <v>7.18</v>
      </c>
      <c r="W101" s="225"/>
      <c r="X101" s="225"/>
      <c r="Y101" s="225"/>
      <c r="AG101" t="s">
        <v>180</v>
      </c>
    </row>
    <row r="102" spans="1:60" ht="22.5" outlineLevel="1" x14ac:dyDescent="0.2">
      <c r="A102" s="233">
        <v>44</v>
      </c>
      <c r="B102" s="234" t="s">
        <v>343</v>
      </c>
      <c r="C102" s="249" t="s">
        <v>344</v>
      </c>
      <c r="D102" s="235" t="s">
        <v>345</v>
      </c>
      <c r="E102" s="236">
        <v>143.19999999999999</v>
      </c>
      <c r="F102" s="237"/>
      <c r="G102" s="238">
        <f>ROUND(E102*F102,2)</f>
        <v>0</v>
      </c>
      <c r="H102" s="237"/>
      <c r="I102" s="238">
        <f>ROUND(E102*H102,2)</f>
        <v>0</v>
      </c>
      <c r="J102" s="237"/>
      <c r="K102" s="238">
        <f>ROUND(E102*J102,2)</f>
        <v>0</v>
      </c>
      <c r="L102" s="238">
        <v>12</v>
      </c>
      <c r="M102" s="238">
        <f>G102*(1+L102/100)</f>
        <v>0</v>
      </c>
      <c r="N102" s="236">
        <v>5.0000000000000002E-5</v>
      </c>
      <c r="O102" s="236">
        <f>ROUND(E102*N102,2)</f>
        <v>0.01</v>
      </c>
      <c r="P102" s="236">
        <v>1E-3</v>
      </c>
      <c r="Q102" s="236">
        <f>ROUND(E102*P102,2)</f>
        <v>0.14000000000000001</v>
      </c>
      <c r="R102" s="238" t="s">
        <v>346</v>
      </c>
      <c r="S102" s="238" t="s">
        <v>198</v>
      </c>
      <c r="T102" s="239" t="s">
        <v>198</v>
      </c>
      <c r="U102" s="224">
        <v>0.05</v>
      </c>
      <c r="V102" s="224">
        <f>ROUND(E102*U102,2)</f>
        <v>7.16</v>
      </c>
      <c r="W102" s="224"/>
      <c r="X102" s="224" t="s">
        <v>199</v>
      </c>
      <c r="Y102" s="224" t="s">
        <v>187</v>
      </c>
      <c r="Z102" s="214"/>
      <c r="AA102" s="214"/>
      <c r="AB102" s="214"/>
      <c r="AC102" s="214"/>
      <c r="AD102" s="214"/>
      <c r="AE102" s="214"/>
      <c r="AF102" s="214"/>
      <c r="AG102" s="214" t="s">
        <v>225</v>
      </c>
      <c r="AH102" s="214"/>
      <c r="AI102" s="214"/>
      <c r="AJ102" s="214"/>
      <c r="AK102" s="214"/>
      <c r="AL102" s="214"/>
      <c r="AM102" s="214"/>
      <c r="AN102" s="214"/>
      <c r="AO102" s="214"/>
      <c r="AP102" s="214"/>
      <c r="AQ102" s="214"/>
      <c r="AR102" s="214"/>
      <c r="AS102" s="214"/>
      <c r="AT102" s="214"/>
      <c r="AU102" s="214"/>
      <c r="AV102" s="214"/>
      <c r="AW102" s="214"/>
      <c r="AX102" s="214"/>
      <c r="AY102" s="214"/>
      <c r="AZ102" s="214"/>
      <c r="BA102" s="214"/>
      <c r="BB102" s="214"/>
      <c r="BC102" s="214"/>
      <c r="BD102" s="214"/>
      <c r="BE102" s="214"/>
      <c r="BF102" s="214"/>
      <c r="BG102" s="214"/>
      <c r="BH102" s="214"/>
    </row>
    <row r="103" spans="1:60" outlineLevel="2" x14ac:dyDescent="0.2">
      <c r="A103" s="221"/>
      <c r="B103" s="222"/>
      <c r="C103" s="257" t="s">
        <v>347</v>
      </c>
      <c r="D103" s="253"/>
      <c r="E103" s="254">
        <v>143.19999999999999</v>
      </c>
      <c r="F103" s="224"/>
      <c r="G103" s="224"/>
      <c r="H103" s="224"/>
      <c r="I103" s="224"/>
      <c r="J103" s="224"/>
      <c r="K103" s="224"/>
      <c r="L103" s="224"/>
      <c r="M103" s="224"/>
      <c r="N103" s="223"/>
      <c r="O103" s="223"/>
      <c r="P103" s="223"/>
      <c r="Q103" s="223"/>
      <c r="R103" s="224"/>
      <c r="S103" s="224"/>
      <c r="T103" s="224"/>
      <c r="U103" s="224"/>
      <c r="V103" s="224"/>
      <c r="W103" s="224"/>
      <c r="X103" s="224"/>
      <c r="Y103" s="224"/>
      <c r="Z103" s="214"/>
      <c r="AA103" s="214"/>
      <c r="AB103" s="214"/>
      <c r="AC103" s="214"/>
      <c r="AD103" s="214"/>
      <c r="AE103" s="214"/>
      <c r="AF103" s="214"/>
      <c r="AG103" s="214" t="s">
        <v>202</v>
      </c>
      <c r="AH103" s="214">
        <v>0</v>
      </c>
      <c r="AI103" s="214"/>
      <c r="AJ103" s="214"/>
      <c r="AK103" s="214"/>
      <c r="AL103" s="214"/>
      <c r="AM103" s="214"/>
      <c r="AN103" s="214"/>
      <c r="AO103" s="214"/>
      <c r="AP103" s="214"/>
      <c r="AQ103" s="214"/>
      <c r="AR103" s="214"/>
      <c r="AS103" s="214"/>
      <c r="AT103" s="214"/>
      <c r="AU103" s="214"/>
      <c r="AV103" s="214"/>
      <c r="AW103" s="214"/>
      <c r="AX103" s="214"/>
      <c r="AY103" s="214"/>
      <c r="AZ103" s="214"/>
      <c r="BA103" s="214"/>
      <c r="BB103" s="214"/>
      <c r="BC103" s="214"/>
      <c r="BD103" s="214"/>
      <c r="BE103" s="214"/>
      <c r="BF103" s="214"/>
      <c r="BG103" s="214"/>
      <c r="BH103" s="214"/>
    </row>
    <row r="104" spans="1:60" outlineLevel="1" x14ac:dyDescent="0.2">
      <c r="A104" s="233">
        <v>45</v>
      </c>
      <c r="B104" s="234" t="s">
        <v>348</v>
      </c>
      <c r="C104" s="249" t="s">
        <v>349</v>
      </c>
      <c r="D104" s="235" t="s">
        <v>218</v>
      </c>
      <c r="E104" s="236">
        <v>7.1599999999999997E-3</v>
      </c>
      <c r="F104" s="237"/>
      <c r="G104" s="238">
        <f>ROUND(E104*F104,2)</f>
        <v>0</v>
      </c>
      <c r="H104" s="237"/>
      <c r="I104" s="238">
        <f>ROUND(E104*H104,2)</f>
        <v>0</v>
      </c>
      <c r="J104" s="237"/>
      <c r="K104" s="238">
        <f>ROUND(E104*J104,2)</f>
        <v>0</v>
      </c>
      <c r="L104" s="238">
        <v>12</v>
      </c>
      <c r="M104" s="238">
        <f>G104*(1+L104/100)</f>
        <v>0</v>
      </c>
      <c r="N104" s="236">
        <v>0</v>
      </c>
      <c r="O104" s="236">
        <f>ROUND(E104*N104,2)</f>
        <v>0</v>
      </c>
      <c r="P104" s="236">
        <v>0</v>
      </c>
      <c r="Q104" s="236">
        <f>ROUND(E104*P104,2)</f>
        <v>0</v>
      </c>
      <c r="R104" s="238" t="s">
        <v>346</v>
      </c>
      <c r="S104" s="238" t="s">
        <v>198</v>
      </c>
      <c r="T104" s="239" t="s">
        <v>198</v>
      </c>
      <c r="U104" s="224">
        <v>3.016</v>
      </c>
      <c r="V104" s="224">
        <f>ROUND(E104*U104,2)</f>
        <v>0.02</v>
      </c>
      <c r="W104" s="224"/>
      <c r="X104" s="224" t="s">
        <v>296</v>
      </c>
      <c r="Y104" s="224" t="s">
        <v>187</v>
      </c>
      <c r="Z104" s="214"/>
      <c r="AA104" s="214"/>
      <c r="AB104" s="214"/>
      <c r="AC104" s="214"/>
      <c r="AD104" s="214"/>
      <c r="AE104" s="214"/>
      <c r="AF104" s="214"/>
      <c r="AG104" s="214" t="s">
        <v>350</v>
      </c>
      <c r="AH104" s="214"/>
      <c r="AI104" s="214"/>
      <c r="AJ104" s="214"/>
      <c r="AK104" s="214"/>
      <c r="AL104" s="214"/>
      <c r="AM104" s="214"/>
      <c r="AN104" s="214"/>
      <c r="AO104" s="214"/>
      <c r="AP104" s="214"/>
      <c r="AQ104" s="214"/>
      <c r="AR104" s="214"/>
      <c r="AS104" s="214"/>
      <c r="AT104" s="214"/>
      <c r="AU104" s="214"/>
      <c r="AV104" s="214"/>
      <c r="AW104" s="214"/>
      <c r="AX104" s="214"/>
      <c r="AY104" s="214"/>
      <c r="AZ104" s="214"/>
      <c r="BA104" s="214"/>
      <c r="BB104" s="214"/>
      <c r="BC104" s="214"/>
      <c r="BD104" s="214"/>
      <c r="BE104" s="214"/>
      <c r="BF104" s="214"/>
      <c r="BG104" s="214"/>
      <c r="BH104" s="214"/>
    </row>
    <row r="105" spans="1:60" outlineLevel="2" x14ac:dyDescent="0.2">
      <c r="A105" s="221"/>
      <c r="B105" s="222"/>
      <c r="C105" s="258" t="s">
        <v>307</v>
      </c>
      <c r="D105" s="255"/>
      <c r="E105" s="255"/>
      <c r="F105" s="255"/>
      <c r="G105" s="255"/>
      <c r="H105" s="224"/>
      <c r="I105" s="224"/>
      <c r="J105" s="224"/>
      <c r="K105" s="224"/>
      <c r="L105" s="224"/>
      <c r="M105" s="224"/>
      <c r="N105" s="223"/>
      <c r="O105" s="223"/>
      <c r="P105" s="223"/>
      <c r="Q105" s="223"/>
      <c r="R105" s="224"/>
      <c r="S105" s="224"/>
      <c r="T105" s="224"/>
      <c r="U105" s="224"/>
      <c r="V105" s="224"/>
      <c r="W105" s="224"/>
      <c r="X105" s="224"/>
      <c r="Y105" s="224"/>
      <c r="Z105" s="214"/>
      <c r="AA105" s="214"/>
      <c r="AB105" s="214"/>
      <c r="AC105" s="214"/>
      <c r="AD105" s="214"/>
      <c r="AE105" s="214"/>
      <c r="AF105" s="214"/>
      <c r="AG105" s="214" t="s">
        <v>207</v>
      </c>
      <c r="AH105" s="214"/>
      <c r="AI105" s="214"/>
      <c r="AJ105" s="214"/>
      <c r="AK105" s="214"/>
      <c r="AL105" s="214"/>
      <c r="AM105" s="214"/>
      <c r="AN105" s="214"/>
      <c r="AO105" s="214"/>
      <c r="AP105" s="214"/>
      <c r="AQ105" s="214"/>
      <c r="AR105" s="214"/>
      <c r="AS105" s="214"/>
      <c r="AT105" s="214"/>
      <c r="AU105" s="214"/>
      <c r="AV105" s="214"/>
      <c r="AW105" s="214"/>
      <c r="AX105" s="214"/>
      <c r="AY105" s="214"/>
      <c r="AZ105" s="214"/>
      <c r="BA105" s="214"/>
      <c r="BB105" s="214"/>
      <c r="BC105" s="214"/>
      <c r="BD105" s="214"/>
      <c r="BE105" s="214"/>
      <c r="BF105" s="214"/>
      <c r="BG105" s="214"/>
      <c r="BH105" s="214"/>
    </row>
    <row r="106" spans="1:60" x14ac:dyDescent="0.2">
      <c r="A106" s="226" t="s">
        <v>179</v>
      </c>
      <c r="B106" s="227" t="s">
        <v>140</v>
      </c>
      <c r="C106" s="247" t="s">
        <v>141</v>
      </c>
      <c r="D106" s="228"/>
      <c r="E106" s="229"/>
      <c r="F106" s="230"/>
      <c r="G106" s="230">
        <f>SUMIF(AG107:AG121,"&lt;&gt;NOR",G107:G121)</f>
        <v>0</v>
      </c>
      <c r="H106" s="230"/>
      <c r="I106" s="230">
        <f>SUM(I107:I121)</f>
        <v>0</v>
      </c>
      <c r="J106" s="230"/>
      <c r="K106" s="230">
        <f>SUM(K107:K121)</f>
        <v>0</v>
      </c>
      <c r="L106" s="230"/>
      <c r="M106" s="230">
        <f>SUM(M107:M121)</f>
        <v>0</v>
      </c>
      <c r="N106" s="229"/>
      <c r="O106" s="229">
        <f>SUM(O107:O121)</f>
        <v>0.15</v>
      </c>
      <c r="P106" s="229"/>
      <c r="Q106" s="229">
        <f>SUM(Q107:Q121)</f>
        <v>0.33</v>
      </c>
      <c r="R106" s="230"/>
      <c r="S106" s="230"/>
      <c r="T106" s="231"/>
      <c r="U106" s="225"/>
      <c r="V106" s="225">
        <f>SUM(V107:V121)</f>
        <v>15.38</v>
      </c>
      <c r="W106" s="225"/>
      <c r="X106" s="225"/>
      <c r="Y106" s="225"/>
      <c r="AG106" t="s">
        <v>180</v>
      </c>
    </row>
    <row r="107" spans="1:60" outlineLevel="1" x14ac:dyDescent="0.2">
      <c r="A107" s="233">
        <v>46</v>
      </c>
      <c r="B107" s="234" t="s">
        <v>351</v>
      </c>
      <c r="C107" s="249" t="s">
        <v>352</v>
      </c>
      <c r="D107" s="235" t="s">
        <v>205</v>
      </c>
      <c r="E107" s="236">
        <v>10</v>
      </c>
      <c r="F107" s="237"/>
      <c r="G107" s="238">
        <f>ROUND(E107*F107,2)</f>
        <v>0</v>
      </c>
      <c r="H107" s="237"/>
      <c r="I107" s="238">
        <f>ROUND(E107*H107,2)</f>
        <v>0</v>
      </c>
      <c r="J107" s="237"/>
      <c r="K107" s="238">
        <f>ROUND(E107*J107,2)</f>
        <v>0</v>
      </c>
      <c r="L107" s="238">
        <v>12</v>
      </c>
      <c r="M107" s="238">
        <f>G107*(1+L107/100)</f>
        <v>0</v>
      </c>
      <c r="N107" s="236">
        <v>1.494E-2</v>
      </c>
      <c r="O107" s="236">
        <f>ROUND(E107*N107,2)</f>
        <v>0.15</v>
      </c>
      <c r="P107" s="236">
        <v>3.2759999999999997E-2</v>
      </c>
      <c r="Q107" s="236">
        <f>ROUND(E107*P107,2)</f>
        <v>0.33</v>
      </c>
      <c r="R107" s="238" t="s">
        <v>353</v>
      </c>
      <c r="S107" s="238" t="s">
        <v>198</v>
      </c>
      <c r="T107" s="239" t="s">
        <v>198</v>
      </c>
      <c r="U107" s="224">
        <v>1.5381499999999999</v>
      </c>
      <c r="V107" s="224">
        <f>ROUND(E107*U107,2)</f>
        <v>15.38</v>
      </c>
      <c r="W107" s="224"/>
      <c r="X107" s="224" t="s">
        <v>354</v>
      </c>
      <c r="Y107" s="224" t="s">
        <v>187</v>
      </c>
      <c r="Z107" s="214"/>
      <c r="AA107" s="214"/>
      <c r="AB107" s="214"/>
      <c r="AC107" s="214"/>
      <c r="AD107" s="214"/>
      <c r="AE107" s="214"/>
      <c r="AF107" s="214"/>
      <c r="AG107" s="214" t="s">
        <v>355</v>
      </c>
      <c r="AH107" s="214"/>
      <c r="AI107" s="214"/>
      <c r="AJ107" s="214"/>
      <c r="AK107" s="214"/>
      <c r="AL107" s="214"/>
      <c r="AM107" s="214"/>
      <c r="AN107" s="214"/>
      <c r="AO107" s="214"/>
      <c r="AP107" s="214"/>
      <c r="AQ107" s="214"/>
      <c r="AR107" s="214"/>
      <c r="AS107" s="214"/>
      <c r="AT107" s="214"/>
      <c r="AU107" s="214"/>
      <c r="AV107" s="214"/>
      <c r="AW107" s="214"/>
      <c r="AX107" s="214"/>
      <c r="AY107" s="214"/>
      <c r="AZ107" s="214"/>
      <c r="BA107" s="214"/>
      <c r="BB107" s="214"/>
      <c r="BC107" s="214"/>
      <c r="BD107" s="214"/>
      <c r="BE107" s="214"/>
      <c r="BF107" s="214"/>
      <c r="BG107" s="214"/>
      <c r="BH107" s="214"/>
    </row>
    <row r="108" spans="1:60" ht="33.75" outlineLevel="2" x14ac:dyDescent="0.2">
      <c r="A108" s="221"/>
      <c r="B108" s="222"/>
      <c r="C108" s="258" t="s">
        <v>356</v>
      </c>
      <c r="D108" s="255"/>
      <c r="E108" s="255"/>
      <c r="F108" s="255"/>
      <c r="G108" s="255"/>
      <c r="H108" s="224"/>
      <c r="I108" s="224"/>
      <c r="J108" s="224"/>
      <c r="K108" s="224"/>
      <c r="L108" s="224"/>
      <c r="M108" s="224"/>
      <c r="N108" s="223"/>
      <c r="O108" s="223"/>
      <c r="P108" s="223"/>
      <c r="Q108" s="223"/>
      <c r="R108" s="224"/>
      <c r="S108" s="224"/>
      <c r="T108" s="224"/>
      <c r="U108" s="224"/>
      <c r="V108" s="224"/>
      <c r="W108" s="224"/>
      <c r="X108" s="224"/>
      <c r="Y108" s="224"/>
      <c r="Z108" s="214"/>
      <c r="AA108" s="214"/>
      <c r="AB108" s="214"/>
      <c r="AC108" s="214"/>
      <c r="AD108" s="214"/>
      <c r="AE108" s="214"/>
      <c r="AF108" s="214"/>
      <c r="AG108" s="214" t="s">
        <v>207</v>
      </c>
      <c r="AH108" s="214"/>
      <c r="AI108" s="214"/>
      <c r="AJ108" s="214"/>
      <c r="AK108" s="214"/>
      <c r="AL108" s="214"/>
      <c r="AM108" s="214"/>
      <c r="AN108" s="214"/>
      <c r="AO108" s="214"/>
      <c r="AP108" s="214"/>
      <c r="AQ108" s="214"/>
      <c r="AR108" s="214"/>
      <c r="AS108" s="214"/>
      <c r="AT108" s="214"/>
      <c r="AU108" s="214"/>
      <c r="AV108" s="214"/>
      <c r="AW108" s="214"/>
      <c r="AX108" s="214"/>
      <c r="AY108" s="214"/>
      <c r="AZ108" s="214"/>
      <c r="BA108" s="256" t="str">
        <f>C108</f>
        <v>broušení a frézování podlahy, vodorovné vnitrostaveništní přemístění suti do 30 m, odvoz suti na skládku do 10 km bez poplatku za skládku, penetrace podkladu, oprava výtluků cementovou opravnou hmotou, broušení po vytvrdnutí, podlahová stěrka, penetrace podkladu se zásypem z písku, epoxidový nátěr v celé ploše.</v>
      </c>
      <c r="BB108" s="214"/>
      <c r="BC108" s="214"/>
      <c r="BD108" s="214"/>
      <c r="BE108" s="214"/>
      <c r="BF108" s="214"/>
      <c r="BG108" s="214"/>
      <c r="BH108" s="214"/>
    </row>
    <row r="109" spans="1:60" outlineLevel="2" x14ac:dyDescent="0.2">
      <c r="A109" s="221"/>
      <c r="B109" s="222"/>
      <c r="C109" s="257" t="s">
        <v>357</v>
      </c>
      <c r="D109" s="253"/>
      <c r="E109" s="254"/>
      <c r="F109" s="224"/>
      <c r="G109" s="224"/>
      <c r="H109" s="224"/>
      <c r="I109" s="224"/>
      <c r="J109" s="224"/>
      <c r="K109" s="224"/>
      <c r="L109" s="224"/>
      <c r="M109" s="224"/>
      <c r="N109" s="223"/>
      <c r="O109" s="223"/>
      <c r="P109" s="223"/>
      <c r="Q109" s="223"/>
      <c r="R109" s="224"/>
      <c r="S109" s="224"/>
      <c r="T109" s="224"/>
      <c r="U109" s="224"/>
      <c r="V109" s="224"/>
      <c r="W109" s="224"/>
      <c r="X109" s="224"/>
      <c r="Y109" s="224"/>
      <c r="Z109" s="214"/>
      <c r="AA109" s="214"/>
      <c r="AB109" s="214"/>
      <c r="AC109" s="214"/>
      <c r="AD109" s="214"/>
      <c r="AE109" s="214"/>
      <c r="AF109" s="214"/>
      <c r="AG109" s="214" t="s">
        <v>202</v>
      </c>
      <c r="AH109" s="214">
        <v>0</v>
      </c>
      <c r="AI109" s="214"/>
      <c r="AJ109" s="214"/>
      <c r="AK109" s="214"/>
      <c r="AL109" s="214"/>
      <c r="AM109" s="214"/>
      <c r="AN109" s="214"/>
      <c r="AO109" s="214"/>
      <c r="AP109" s="214"/>
      <c r="AQ109" s="214"/>
      <c r="AR109" s="214"/>
      <c r="AS109" s="214"/>
      <c r="AT109" s="214"/>
      <c r="AU109" s="214"/>
      <c r="AV109" s="214"/>
      <c r="AW109" s="214"/>
      <c r="AX109" s="214"/>
      <c r="AY109" s="214"/>
      <c r="AZ109" s="214"/>
      <c r="BA109" s="214"/>
      <c r="BB109" s="214"/>
      <c r="BC109" s="214"/>
      <c r="BD109" s="214"/>
      <c r="BE109" s="214"/>
      <c r="BF109" s="214"/>
      <c r="BG109" s="214"/>
      <c r="BH109" s="214"/>
    </row>
    <row r="110" spans="1:60" outlineLevel="3" x14ac:dyDescent="0.2">
      <c r="A110" s="221"/>
      <c r="B110" s="222"/>
      <c r="C110" s="257" t="s">
        <v>358</v>
      </c>
      <c r="D110" s="253"/>
      <c r="E110" s="254"/>
      <c r="F110" s="224"/>
      <c r="G110" s="224"/>
      <c r="H110" s="224"/>
      <c r="I110" s="224"/>
      <c r="J110" s="224"/>
      <c r="K110" s="224"/>
      <c r="L110" s="224"/>
      <c r="M110" s="224"/>
      <c r="N110" s="223"/>
      <c r="O110" s="223"/>
      <c r="P110" s="223"/>
      <c r="Q110" s="223"/>
      <c r="R110" s="224"/>
      <c r="S110" s="224"/>
      <c r="T110" s="224"/>
      <c r="U110" s="224"/>
      <c r="V110" s="224"/>
      <c r="W110" s="224"/>
      <c r="X110" s="224"/>
      <c r="Y110" s="224"/>
      <c r="Z110" s="214"/>
      <c r="AA110" s="214"/>
      <c r="AB110" s="214"/>
      <c r="AC110" s="214"/>
      <c r="AD110" s="214"/>
      <c r="AE110" s="214"/>
      <c r="AF110" s="214"/>
      <c r="AG110" s="214" t="s">
        <v>202</v>
      </c>
      <c r="AH110" s="214">
        <v>0</v>
      </c>
      <c r="AI110" s="214"/>
      <c r="AJ110" s="214"/>
      <c r="AK110" s="214"/>
      <c r="AL110" s="214"/>
      <c r="AM110" s="214"/>
      <c r="AN110" s="214"/>
      <c r="AO110" s="214"/>
      <c r="AP110" s="214"/>
      <c r="AQ110" s="214"/>
      <c r="AR110" s="214"/>
      <c r="AS110" s="214"/>
      <c r="AT110" s="214"/>
      <c r="AU110" s="214"/>
      <c r="AV110" s="214"/>
      <c r="AW110" s="214"/>
      <c r="AX110" s="214"/>
      <c r="AY110" s="214"/>
      <c r="AZ110" s="214"/>
      <c r="BA110" s="214"/>
      <c r="BB110" s="214"/>
      <c r="BC110" s="214"/>
      <c r="BD110" s="214"/>
      <c r="BE110" s="214"/>
      <c r="BF110" s="214"/>
      <c r="BG110" s="214"/>
      <c r="BH110" s="214"/>
    </row>
    <row r="111" spans="1:60" outlineLevel="3" x14ac:dyDescent="0.2">
      <c r="A111" s="221"/>
      <c r="B111" s="222"/>
      <c r="C111" s="257" t="s">
        <v>359</v>
      </c>
      <c r="D111" s="253"/>
      <c r="E111" s="254"/>
      <c r="F111" s="224"/>
      <c r="G111" s="224"/>
      <c r="H111" s="224"/>
      <c r="I111" s="224"/>
      <c r="J111" s="224"/>
      <c r="K111" s="224"/>
      <c r="L111" s="224"/>
      <c r="M111" s="224"/>
      <c r="N111" s="223"/>
      <c r="O111" s="223"/>
      <c r="P111" s="223"/>
      <c r="Q111" s="223"/>
      <c r="R111" s="224"/>
      <c r="S111" s="224"/>
      <c r="T111" s="224"/>
      <c r="U111" s="224"/>
      <c r="V111" s="224"/>
      <c r="W111" s="224"/>
      <c r="X111" s="224"/>
      <c r="Y111" s="224"/>
      <c r="Z111" s="214"/>
      <c r="AA111" s="214"/>
      <c r="AB111" s="214"/>
      <c r="AC111" s="214"/>
      <c r="AD111" s="214"/>
      <c r="AE111" s="214"/>
      <c r="AF111" s="214"/>
      <c r="AG111" s="214" t="s">
        <v>202</v>
      </c>
      <c r="AH111" s="214">
        <v>0</v>
      </c>
      <c r="AI111" s="214"/>
      <c r="AJ111" s="214"/>
      <c r="AK111" s="214"/>
      <c r="AL111" s="214"/>
      <c r="AM111" s="214"/>
      <c r="AN111" s="214"/>
      <c r="AO111" s="214"/>
      <c r="AP111" s="214"/>
      <c r="AQ111" s="214"/>
      <c r="AR111" s="214"/>
      <c r="AS111" s="214"/>
      <c r="AT111" s="214"/>
      <c r="AU111" s="214"/>
      <c r="AV111" s="214"/>
      <c r="AW111" s="214"/>
      <c r="AX111" s="214"/>
      <c r="AY111" s="214"/>
      <c r="AZ111" s="214"/>
      <c r="BA111" s="214"/>
      <c r="BB111" s="214"/>
      <c r="BC111" s="214"/>
      <c r="BD111" s="214"/>
      <c r="BE111" s="214"/>
      <c r="BF111" s="214"/>
      <c r="BG111" s="214"/>
      <c r="BH111" s="214"/>
    </row>
    <row r="112" spans="1:60" outlineLevel="3" x14ac:dyDescent="0.2">
      <c r="A112" s="221"/>
      <c r="B112" s="222"/>
      <c r="C112" s="257" t="s">
        <v>360</v>
      </c>
      <c r="D112" s="253"/>
      <c r="E112" s="254"/>
      <c r="F112" s="224"/>
      <c r="G112" s="224"/>
      <c r="H112" s="224"/>
      <c r="I112" s="224"/>
      <c r="J112" s="224"/>
      <c r="K112" s="224"/>
      <c r="L112" s="224"/>
      <c r="M112" s="224"/>
      <c r="N112" s="223"/>
      <c r="O112" s="223"/>
      <c r="P112" s="223"/>
      <c r="Q112" s="223"/>
      <c r="R112" s="224"/>
      <c r="S112" s="224"/>
      <c r="T112" s="224"/>
      <c r="U112" s="224"/>
      <c r="V112" s="224"/>
      <c r="W112" s="224"/>
      <c r="X112" s="224"/>
      <c r="Y112" s="224"/>
      <c r="Z112" s="214"/>
      <c r="AA112" s="214"/>
      <c r="AB112" s="214"/>
      <c r="AC112" s="214"/>
      <c r="AD112" s="214"/>
      <c r="AE112" s="214"/>
      <c r="AF112" s="214"/>
      <c r="AG112" s="214" t="s">
        <v>202</v>
      </c>
      <c r="AH112" s="214">
        <v>0</v>
      </c>
      <c r="AI112" s="214"/>
      <c r="AJ112" s="214"/>
      <c r="AK112" s="214"/>
      <c r="AL112" s="214"/>
      <c r="AM112" s="214"/>
      <c r="AN112" s="214"/>
      <c r="AO112" s="214"/>
      <c r="AP112" s="214"/>
      <c r="AQ112" s="214"/>
      <c r="AR112" s="214"/>
      <c r="AS112" s="214"/>
      <c r="AT112" s="214"/>
      <c r="AU112" s="214"/>
      <c r="AV112" s="214"/>
      <c r="AW112" s="214"/>
      <c r="AX112" s="214"/>
      <c r="AY112" s="214"/>
      <c r="AZ112" s="214"/>
      <c r="BA112" s="214"/>
      <c r="BB112" s="214"/>
      <c r="BC112" s="214"/>
      <c r="BD112" s="214"/>
      <c r="BE112" s="214"/>
      <c r="BF112" s="214"/>
      <c r="BG112" s="214"/>
      <c r="BH112" s="214"/>
    </row>
    <row r="113" spans="1:60" outlineLevel="3" x14ac:dyDescent="0.2">
      <c r="A113" s="221"/>
      <c r="B113" s="222"/>
      <c r="C113" s="257" t="s">
        <v>361</v>
      </c>
      <c r="D113" s="253"/>
      <c r="E113" s="254"/>
      <c r="F113" s="224"/>
      <c r="G113" s="224"/>
      <c r="H113" s="224"/>
      <c r="I113" s="224"/>
      <c r="J113" s="224"/>
      <c r="K113" s="224"/>
      <c r="L113" s="224"/>
      <c r="M113" s="224"/>
      <c r="N113" s="223"/>
      <c r="O113" s="223"/>
      <c r="P113" s="223"/>
      <c r="Q113" s="223"/>
      <c r="R113" s="224"/>
      <c r="S113" s="224"/>
      <c r="T113" s="224"/>
      <c r="U113" s="224"/>
      <c r="V113" s="224"/>
      <c r="W113" s="224"/>
      <c r="X113" s="224"/>
      <c r="Y113" s="224"/>
      <c r="Z113" s="214"/>
      <c r="AA113" s="214"/>
      <c r="AB113" s="214"/>
      <c r="AC113" s="214"/>
      <c r="AD113" s="214"/>
      <c r="AE113" s="214"/>
      <c r="AF113" s="214"/>
      <c r="AG113" s="214" t="s">
        <v>202</v>
      </c>
      <c r="AH113" s="214">
        <v>0</v>
      </c>
      <c r="AI113" s="214"/>
      <c r="AJ113" s="214"/>
      <c r="AK113" s="214"/>
      <c r="AL113" s="214"/>
      <c r="AM113" s="214"/>
      <c r="AN113" s="214"/>
      <c r="AO113" s="214"/>
      <c r="AP113" s="214"/>
      <c r="AQ113" s="214"/>
      <c r="AR113" s="214"/>
      <c r="AS113" s="214"/>
      <c r="AT113" s="214"/>
      <c r="AU113" s="214"/>
      <c r="AV113" s="214"/>
      <c r="AW113" s="214"/>
      <c r="AX113" s="214"/>
      <c r="AY113" s="214"/>
      <c r="AZ113" s="214"/>
      <c r="BA113" s="214"/>
      <c r="BB113" s="214"/>
      <c r="BC113" s="214"/>
      <c r="BD113" s="214"/>
      <c r="BE113" s="214"/>
      <c r="BF113" s="214"/>
      <c r="BG113" s="214"/>
      <c r="BH113" s="214"/>
    </row>
    <row r="114" spans="1:60" outlineLevel="3" x14ac:dyDescent="0.2">
      <c r="A114" s="221"/>
      <c r="B114" s="222"/>
      <c r="C114" s="257" t="s">
        <v>362</v>
      </c>
      <c r="D114" s="253"/>
      <c r="E114" s="254"/>
      <c r="F114" s="224"/>
      <c r="G114" s="224"/>
      <c r="H114" s="224"/>
      <c r="I114" s="224"/>
      <c r="J114" s="224"/>
      <c r="K114" s="224"/>
      <c r="L114" s="224"/>
      <c r="M114" s="224"/>
      <c r="N114" s="223"/>
      <c r="O114" s="223"/>
      <c r="P114" s="223"/>
      <c r="Q114" s="223"/>
      <c r="R114" s="224"/>
      <c r="S114" s="224"/>
      <c r="T114" s="224"/>
      <c r="U114" s="224"/>
      <c r="V114" s="224"/>
      <c r="W114" s="224"/>
      <c r="X114" s="224"/>
      <c r="Y114" s="224"/>
      <c r="Z114" s="214"/>
      <c r="AA114" s="214"/>
      <c r="AB114" s="214"/>
      <c r="AC114" s="214"/>
      <c r="AD114" s="214"/>
      <c r="AE114" s="214"/>
      <c r="AF114" s="214"/>
      <c r="AG114" s="214" t="s">
        <v>202</v>
      </c>
      <c r="AH114" s="214">
        <v>0</v>
      </c>
      <c r="AI114" s="214"/>
      <c r="AJ114" s="214"/>
      <c r="AK114" s="214"/>
      <c r="AL114" s="214"/>
      <c r="AM114" s="214"/>
      <c r="AN114" s="214"/>
      <c r="AO114" s="214"/>
      <c r="AP114" s="214"/>
      <c r="AQ114" s="214"/>
      <c r="AR114" s="214"/>
      <c r="AS114" s="214"/>
      <c r="AT114" s="214"/>
      <c r="AU114" s="214"/>
      <c r="AV114" s="214"/>
      <c r="AW114" s="214"/>
      <c r="AX114" s="214"/>
      <c r="AY114" s="214"/>
      <c r="AZ114" s="214"/>
      <c r="BA114" s="214"/>
      <c r="BB114" s="214"/>
      <c r="BC114" s="214"/>
      <c r="BD114" s="214"/>
      <c r="BE114" s="214"/>
      <c r="BF114" s="214"/>
      <c r="BG114" s="214"/>
      <c r="BH114" s="214"/>
    </row>
    <row r="115" spans="1:60" outlineLevel="3" x14ac:dyDescent="0.2">
      <c r="A115" s="221"/>
      <c r="B115" s="222"/>
      <c r="C115" s="257" t="s">
        <v>363</v>
      </c>
      <c r="D115" s="253"/>
      <c r="E115" s="254"/>
      <c r="F115" s="224"/>
      <c r="G115" s="224"/>
      <c r="H115" s="224"/>
      <c r="I115" s="224"/>
      <c r="J115" s="224"/>
      <c r="K115" s="224"/>
      <c r="L115" s="224"/>
      <c r="M115" s="224"/>
      <c r="N115" s="223"/>
      <c r="O115" s="223"/>
      <c r="P115" s="223"/>
      <c r="Q115" s="223"/>
      <c r="R115" s="224"/>
      <c r="S115" s="224"/>
      <c r="T115" s="224"/>
      <c r="U115" s="224"/>
      <c r="V115" s="224"/>
      <c r="W115" s="224"/>
      <c r="X115" s="224"/>
      <c r="Y115" s="224"/>
      <c r="Z115" s="214"/>
      <c r="AA115" s="214"/>
      <c r="AB115" s="214"/>
      <c r="AC115" s="214"/>
      <c r="AD115" s="214"/>
      <c r="AE115" s="214"/>
      <c r="AF115" s="214"/>
      <c r="AG115" s="214" t="s">
        <v>202</v>
      </c>
      <c r="AH115" s="214">
        <v>0</v>
      </c>
      <c r="AI115" s="214"/>
      <c r="AJ115" s="214"/>
      <c r="AK115" s="214"/>
      <c r="AL115" s="214"/>
      <c r="AM115" s="214"/>
      <c r="AN115" s="214"/>
      <c r="AO115" s="214"/>
      <c r="AP115" s="214"/>
      <c r="AQ115" s="214"/>
      <c r="AR115" s="214"/>
      <c r="AS115" s="214"/>
      <c r="AT115" s="214"/>
      <c r="AU115" s="214"/>
      <c r="AV115" s="214"/>
      <c r="AW115" s="214"/>
      <c r="AX115" s="214"/>
      <c r="AY115" s="214"/>
      <c r="AZ115" s="214"/>
      <c r="BA115" s="214"/>
      <c r="BB115" s="214"/>
      <c r="BC115" s="214"/>
      <c r="BD115" s="214"/>
      <c r="BE115" s="214"/>
      <c r="BF115" s="214"/>
      <c r="BG115" s="214"/>
      <c r="BH115" s="214"/>
    </row>
    <row r="116" spans="1:60" outlineLevel="3" x14ac:dyDescent="0.2">
      <c r="A116" s="221"/>
      <c r="B116" s="222"/>
      <c r="C116" s="257" t="s">
        <v>364</v>
      </c>
      <c r="D116" s="253"/>
      <c r="E116" s="254"/>
      <c r="F116" s="224"/>
      <c r="G116" s="224"/>
      <c r="H116" s="224"/>
      <c r="I116" s="224"/>
      <c r="J116" s="224"/>
      <c r="K116" s="224"/>
      <c r="L116" s="224"/>
      <c r="M116" s="224"/>
      <c r="N116" s="223"/>
      <c r="O116" s="223"/>
      <c r="P116" s="223"/>
      <c r="Q116" s="223"/>
      <c r="R116" s="224"/>
      <c r="S116" s="224"/>
      <c r="T116" s="224"/>
      <c r="U116" s="224"/>
      <c r="V116" s="224"/>
      <c r="W116" s="224"/>
      <c r="X116" s="224"/>
      <c r="Y116" s="224"/>
      <c r="Z116" s="214"/>
      <c r="AA116" s="214"/>
      <c r="AB116" s="214"/>
      <c r="AC116" s="214"/>
      <c r="AD116" s="214"/>
      <c r="AE116" s="214"/>
      <c r="AF116" s="214"/>
      <c r="AG116" s="214" t="s">
        <v>202</v>
      </c>
      <c r="AH116" s="214">
        <v>0</v>
      </c>
      <c r="AI116" s="214"/>
      <c r="AJ116" s="214"/>
      <c r="AK116" s="214"/>
      <c r="AL116" s="214"/>
      <c r="AM116" s="214"/>
      <c r="AN116" s="214"/>
      <c r="AO116" s="214"/>
      <c r="AP116" s="214"/>
      <c r="AQ116" s="214"/>
      <c r="AR116" s="214"/>
      <c r="AS116" s="214"/>
      <c r="AT116" s="214"/>
      <c r="AU116" s="214"/>
      <c r="AV116" s="214"/>
      <c r="AW116" s="214"/>
      <c r="AX116" s="214"/>
      <c r="AY116" s="214"/>
      <c r="AZ116" s="214"/>
      <c r="BA116" s="214"/>
      <c r="BB116" s="214"/>
      <c r="BC116" s="214"/>
      <c r="BD116" s="214"/>
      <c r="BE116" s="214"/>
      <c r="BF116" s="214"/>
      <c r="BG116" s="214"/>
      <c r="BH116" s="214"/>
    </row>
    <row r="117" spans="1:60" outlineLevel="3" x14ac:dyDescent="0.2">
      <c r="A117" s="221"/>
      <c r="B117" s="222"/>
      <c r="C117" s="257" t="s">
        <v>365</v>
      </c>
      <c r="D117" s="253"/>
      <c r="E117" s="254"/>
      <c r="F117" s="224"/>
      <c r="G117" s="224"/>
      <c r="H117" s="224"/>
      <c r="I117" s="224"/>
      <c r="J117" s="224"/>
      <c r="K117" s="224"/>
      <c r="L117" s="224"/>
      <c r="M117" s="224"/>
      <c r="N117" s="223"/>
      <c r="O117" s="223"/>
      <c r="P117" s="223"/>
      <c r="Q117" s="223"/>
      <c r="R117" s="224"/>
      <c r="S117" s="224"/>
      <c r="T117" s="224"/>
      <c r="U117" s="224"/>
      <c r="V117" s="224"/>
      <c r="W117" s="224"/>
      <c r="X117" s="224"/>
      <c r="Y117" s="224"/>
      <c r="Z117" s="214"/>
      <c r="AA117" s="214"/>
      <c r="AB117" s="214"/>
      <c r="AC117" s="214"/>
      <c r="AD117" s="214"/>
      <c r="AE117" s="214"/>
      <c r="AF117" s="214"/>
      <c r="AG117" s="214" t="s">
        <v>202</v>
      </c>
      <c r="AH117" s="214">
        <v>0</v>
      </c>
      <c r="AI117" s="214"/>
      <c r="AJ117" s="214"/>
      <c r="AK117" s="214"/>
      <c r="AL117" s="214"/>
      <c r="AM117" s="214"/>
      <c r="AN117" s="214"/>
      <c r="AO117" s="214"/>
      <c r="AP117" s="214"/>
      <c r="AQ117" s="214"/>
      <c r="AR117" s="214"/>
      <c r="AS117" s="214"/>
      <c r="AT117" s="214"/>
      <c r="AU117" s="214"/>
      <c r="AV117" s="214"/>
      <c r="AW117" s="214"/>
      <c r="AX117" s="214"/>
      <c r="AY117" s="214"/>
      <c r="AZ117" s="214"/>
      <c r="BA117" s="214"/>
      <c r="BB117" s="214"/>
      <c r="BC117" s="214"/>
      <c r="BD117" s="214"/>
      <c r="BE117" s="214"/>
      <c r="BF117" s="214"/>
      <c r="BG117" s="214"/>
      <c r="BH117" s="214"/>
    </row>
    <row r="118" spans="1:60" outlineLevel="3" x14ac:dyDescent="0.2">
      <c r="A118" s="221"/>
      <c r="B118" s="222"/>
      <c r="C118" s="257" t="s">
        <v>366</v>
      </c>
      <c r="D118" s="253"/>
      <c r="E118" s="254"/>
      <c r="F118" s="224"/>
      <c r="G118" s="224"/>
      <c r="H118" s="224"/>
      <c r="I118" s="224"/>
      <c r="J118" s="224"/>
      <c r="K118" s="224"/>
      <c r="L118" s="224"/>
      <c r="M118" s="224"/>
      <c r="N118" s="223"/>
      <c r="O118" s="223"/>
      <c r="P118" s="223"/>
      <c r="Q118" s="223"/>
      <c r="R118" s="224"/>
      <c r="S118" s="224"/>
      <c r="T118" s="224"/>
      <c r="U118" s="224"/>
      <c r="V118" s="224"/>
      <c r="W118" s="224"/>
      <c r="X118" s="224"/>
      <c r="Y118" s="224"/>
      <c r="Z118" s="214"/>
      <c r="AA118" s="214"/>
      <c r="AB118" s="214"/>
      <c r="AC118" s="214"/>
      <c r="AD118" s="214"/>
      <c r="AE118" s="214"/>
      <c r="AF118" s="214"/>
      <c r="AG118" s="214" t="s">
        <v>202</v>
      </c>
      <c r="AH118" s="214">
        <v>0</v>
      </c>
      <c r="AI118" s="214"/>
      <c r="AJ118" s="214"/>
      <c r="AK118" s="214"/>
      <c r="AL118" s="214"/>
      <c r="AM118" s="214"/>
      <c r="AN118" s="214"/>
      <c r="AO118" s="214"/>
      <c r="AP118" s="214"/>
      <c r="AQ118" s="214"/>
      <c r="AR118" s="214"/>
      <c r="AS118" s="214"/>
      <c r="AT118" s="214"/>
      <c r="AU118" s="214"/>
      <c r="AV118" s="214"/>
      <c r="AW118" s="214"/>
      <c r="AX118" s="214"/>
      <c r="AY118" s="214"/>
      <c r="AZ118" s="214"/>
      <c r="BA118" s="214"/>
      <c r="BB118" s="214"/>
      <c r="BC118" s="214"/>
      <c r="BD118" s="214"/>
      <c r="BE118" s="214"/>
      <c r="BF118" s="214"/>
      <c r="BG118" s="214"/>
      <c r="BH118" s="214"/>
    </row>
    <row r="119" spans="1:60" outlineLevel="3" x14ac:dyDescent="0.2">
      <c r="A119" s="221"/>
      <c r="B119" s="222"/>
      <c r="C119" s="257" t="s">
        <v>367</v>
      </c>
      <c r="D119" s="253"/>
      <c r="E119" s="254"/>
      <c r="F119" s="224"/>
      <c r="G119" s="224"/>
      <c r="H119" s="224"/>
      <c r="I119" s="224"/>
      <c r="J119" s="224"/>
      <c r="K119" s="224"/>
      <c r="L119" s="224"/>
      <c r="M119" s="224"/>
      <c r="N119" s="223"/>
      <c r="O119" s="223"/>
      <c r="P119" s="223"/>
      <c r="Q119" s="223"/>
      <c r="R119" s="224"/>
      <c r="S119" s="224"/>
      <c r="T119" s="224"/>
      <c r="U119" s="224"/>
      <c r="V119" s="224"/>
      <c r="W119" s="224"/>
      <c r="X119" s="224"/>
      <c r="Y119" s="224"/>
      <c r="Z119" s="214"/>
      <c r="AA119" s="214"/>
      <c r="AB119" s="214"/>
      <c r="AC119" s="214"/>
      <c r="AD119" s="214"/>
      <c r="AE119" s="214"/>
      <c r="AF119" s="214"/>
      <c r="AG119" s="214" t="s">
        <v>202</v>
      </c>
      <c r="AH119" s="214">
        <v>0</v>
      </c>
      <c r="AI119" s="214"/>
      <c r="AJ119" s="214"/>
      <c r="AK119" s="214"/>
      <c r="AL119" s="214"/>
      <c r="AM119" s="214"/>
      <c r="AN119" s="214"/>
      <c r="AO119" s="214"/>
      <c r="AP119" s="214"/>
      <c r="AQ119" s="214"/>
      <c r="AR119" s="214"/>
      <c r="AS119" s="214"/>
      <c r="AT119" s="214"/>
      <c r="AU119" s="214"/>
      <c r="AV119" s="214"/>
      <c r="AW119" s="214"/>
      <c r="AX119" s="214"/>
      <c r="AY119" s="214"/>
      <c r="AZ119" s="214"/>
      <c r="BA119" s="214"/>
      <c r="BB119" s="214"/>
      <c r="BC119" s="214"/>
      <c r="BD119" s="214"/>
      <c r="BE119" s="214"/>
      <c r="BF119" s="214"/>
      <c r="BG119" s="214"/>
      <c r="BH119" s="214"/>
    </row>
    <row r="120" spans="1:60" outlineLevel="3" x14ac:dyDescent="0.2">
      <c r="A120" s="221"/>
      <c r="B120" s="222"/>
      <c r="C120" s="257" t="s">
        <v>368</v>
      </c>
      <c r="D120" s="253"/>
      <c r="E120" s="254"/>
      <c r="F120" s="224"/>
      <c r="G120" s="224"/>
      <c r="H120" s="224"/>
      <c r="I120" s="224"/>
      <c r="J120" s="224"/>
      <c r="K120" s="224"/>
      <c r="L120" s="224"/>
      <c r="M120" s="224"/>
      <c r="N120" s="223"/>
      <c r="O120" s="223"/>
      <c r="P120" s="223"/>
      <c r="Q120" s="223"/>
      <c r="R120" s="224"/>
      <c r="S120" s="224"/>
      <c r="T120" s="224"/>
      <c r="U120" s="224"/>
      <c r="V120" s="224"/>
      <c r="W120" s="224"/>
      <c r="X120" s="224"/>
      <c r="Y120" s="224"/>
      <c r="Z120" s="214"/>
      <c r="AA120" s="214"/>
      <c r="AB120" s="214"/>
      <c r="AC120" s="214"/>
      <c r="AD120" s="214"/>
      <c r="AE120" s="214"/>
      <c r="AF120" s="214"/>
      <c r="AG120" s="214" t="s">
        <v>202</v>
      </c>
      <c r="AH120" s="214">
        <v>0</v>
      </c>
      <c r="AI120" s="214"/>
      <c r="AJ120" s="214"/>
      <c r="AK120" s="214"/>
      <c r="AL120" s="214"/>
      <c r="AM120" s="214"/>
      <c r="AN120" s="214"/>
      <c r="AO120" s="214"/>
      <c r="AP120" s="214"/>
      <c r="AQ120" s="214"/>
      <c r="AR120" s="214"/>
      <c r="AS120" s="214"/>
      <c r="AT120" s="214"/>
      <c r="AU120" s="214"/>
      <c r="AV120" s="214"/>
      <c r="AW120" s="214"/>
      <c r="AX120" s="214"/>
      <c r="AY120" s="214"/>
      <c r="AZ120" s="214"/>
      <c r="BA120" s="214"/>
      <c r="BB120" s="214"/>
      <c r="BC120" s="214"/>
      <c r="BD120" s="214"/>
      <c r="BE120" s="214"/>
      <c r="BF120" s="214"/>
      <c r="BG120" s="214"/>
      <c r="BH120" s="214"/>
    </row>
    <row r="121" spans="1:60" outlineLevel="3" x14ac:dyDescent="0.2">
      <c r="A121" s="221"/>
      <c r="B121" s="222"/>
      <c r="C121" s="257" t="s">
        <v>369</v>
      </c>
      <c r="D121" s="253"/>
      <c r="E121" s="254">
        <v>10</v>
      </c>
      <c r="F121" s="224"/>
      <c r="G121" s="224"/>
      <c r="H121" s="224"/>
      <c r="I121" s="224"/>
      <c r="J121" s="224"/>
      <c r="K121" s="224"/>
      <c r="L121" s="224"/>
      <c r="M121" s="224"/>
      <c r="N121" s="223"/>
      <c r="O121" s="223"/>
      <c r="P121" s="223"/>
      <c r="Q121" s="223"/>
      <c r="R121" s="224"/>
      <c r="S121" s="224"/>
      <c r="T121" s="224"/>
      <c r="U121" s="224"/>
      <c r="V121" s="224"/>
      <c r="W121" s="224"/>
      <c r="X121" s="224"/>
      <c r="Y121" s="224"/>
      <c r="Z121" s="214"/>
      <c r="AA121" s="214"/>
      <c r="AB121" s="214"/>
      <c r="AC121" s="214"/>
      <c r="AD121" s="214"/>
      <c r="AE121" s="214"/>
      <c r="AF121" s="214"/>
      <c r="AG121" s="214" t="s">
        <v>202</v>
      </c>
      <c r="AH121" s="214">
        <v>0</v>
      </c>
      <c r="AI121" s="214"/>
      <c r="AJ121" s="214"/>
      <c r="AK121" s="214"/>
      <c r="AL121" s="214"/>
      <c r="AM121" s="214"/>
      <c r="AN121" s="214"/>
      <c r="AO121" s="214"/>
      <c r="AP121" s="214"/>
      <c r="AQ121" s="214"/>
      <c r="AR121" s="214"/>
      <c r="AS121" s="214"/>
      <c r="AT121" s="214"/>
      <c r="AU121" s="214"/>
      <c r="AV121" s="214"/>
      <c r="AW121" s="214"/>
      <c r="AX121" s="214"/>
      <c r="AY121" s="214"/>
      <c r="AZ121" s="214"/>
      <c r="BA121" s="214"/>
      <c r="BB121" s="214"/>
      <c r="BC121" s="214"/>
      <c r="BD121" s="214"/>
      <c r="BE121" s="214"/>
      <c r="BF121" s="214"/>
      <c r="BG121" s="214"/>
      <c r="BH121" s="214"/>
    </row>
    <row r="122" spans="1:60" x14ac:dyDescent="0.2">
      <c r="A122" s="226" t="s">
        <v>179</v>
      </c>
      <c r="B122" s="227" t="s">
        <v>142</v>
      </c>
      <c r="C122" s="247" t="s">
        <v>143</v>
      </c>
      <c r="D122" s="228"/>
      <c r="E122" s="229"/>
      <c r="F122" s="230"/>
      <c r="G122" s="230">
        <f>SUMIF(AG123:AG124,"&lt;&gt;NOR",G123:G124)</f>
        <v>0</v>
      </c>
      <c r="H122" s="230"/>
      <c r="I122" s="230">
        <f>SUM(I123:I124)</f>
        <v>0</v>
      </c>
      <c r="J122" s="230"/>
      <c r="K122" s="230">
        <f>SUM(K123:K124)</f>
        <v>0</v>
      </c>
      <c r="L122" s="230"/>
      <c r="M122" s="230">
        <f>SUM(M123:M124)</f>
        <v>0</v>
      </c>
      <c r="N122" s="229"/>
      <c r="O122" s="229">
        <f>SUM(O123:O124)</f>
        <v>0</v>
      </c>
      <c r="P122" s="229"/>
      <c r="Q122" s="229">
        <f>SUM(Q123:Q124)</f>
        <v>0</v>
      </c>
      <c r="R122" s="230"/>
      <c r="S122" s="230"/>
      <c r="T122" s="231"/>
      <c r="U122" s="225"/>
      <c r="V122" s="225">
        <f>SUM(V123:V124)</f>
        <v>1.2</v>
      </c>
      <c r="W122" s="225"/>
      <c r="X122" s="225"/>
      <c r="Y122" s="225"/>
      <c r="AG122" t="s">
        <v>180</v>
      </c>
    </row>
    <row r="123" spans="1:60" ht="22.5" outlineLevel="1" x14ac:dyDescent="0.2">
      <c r="A123" s="233">
        <v>47</v>
      </c>
      <c r="B123" s="234" t="s">
        <v>370</v>
      </c>
      <c r="C123" s="249" t="s">
        <v>371</v>
      </c>
      <c r="D123" s="235" t="s">
        <v>205</v>
      </c>
      <c r="E123" s="236">
        <v>8.0079999999999991</v>
      </c>
      <c r="F123" s="237"/>
      <c r="G123" s="238">
        <f>ROUND(E123*F123,2)</f>
        <v>0</v>
      </c>
      <c r="H123" s="237"/>
      <c r="I123" s="238">
        <f>ROUND(E123*H123,2)</f>
        <v>0</v>
      </c>
      <c r="J123" s="237"/>
      <c r="K123" s="238">
        <f>ROUND(E123*J123,2)</f>
        <v>0</v>
      </c>
      <c r="L123" s="238">
        <v>12</v>
      </c>
      <c r="M123" s="238">
        <f>G123*(1+L123/100)</f>
        <v>0</v>
      </c>
      <c r="N123" s="236">
        <v>1.6000000000000001E-4</v>
      </c>
      <c r="O123" s="236">
        <f>ROUND(E123*N123,2)</f>
        <v>0</v>
      </c>
      <c r="P123" s="236">
        <v>0</v>
      </c>
      <c r="Q123" s="236">
        <f>ROUND(E123*P123,2)</f>
        <v>0</v>
      </c>
      <c r="R123" s="238" t="s">
        <v>372</v>
      </c>
      <c r="S123" s="238" t="s">
        <v>198</v>
      </c>
      <c r="T123" s="239" t="s">
        <v>198</v>
      </c>
      <c r="U123" s="224">
        <v>0.15</v>
      </c>
      <c r="V123" s="224">
        <f>ROUND(E123*U123,2)</f>
        <v>1.2</v>
      </c>
      <c r="W123" s="224"/>
      <c r="X123" s="224" t="s">
        <v>199</v>
      </c>
      <c r="Y123" s="224" t="s">
        <v>187</v>
      </c>
      <c r="Z123" s="214"/>
      <c r="AA123" s="214"/>
      <c r="AB123" s="214"/>
      <c r="AC123" s="214"/>
      <c r="AD123" s="214"/>
      <c r="AE123" s="214"/>
      <c r="AF123" s="214"/>
      <c r="AG123" s="214" t="s">
        <v>225</v>
      </c>
      <c r="AH123" s="214"/>
      <c r="AI123" s="214"/>
      <c r="AJ123" s="214"/>
      <c r="AK123" s="214"/>
      <c r="AL123" s="214"/>
      <c r="AM123" s="214"/>
      <c r="AN123" s="214"/>
      <c r="AO123" s="214"/>
      <c r="AP123" s="214"/>
      <c r="AQ123" s="214"/>
      <c r="AR123" s="214"/>
      <c r="AS123" s="214"/>
      <c r="AT123" s="214"/>
      <c r="AU123" s="214"/>
      <c r="AV123" s="214"/>
      <c r="AW123" s="214"/>
      <c r="AX123" s="214"/>
      <c r="AY123" s="214"/>
      <c r="AZ123" s="214"/>
      <c r="BA123" s="214"/>
      <c r="BB123" s="214"/>
      <c r="BC123" s="214"/>
      <c r="BD123" s="214"/>
      <c r="BE123" s="214"/>
      <c r="BF123" s="214"/>
      <c r="BG123" s="214"/>
      <c r="BH123" s="214"/>
    </row>
    <row r="124" spans="1:60" outlineLevel="2" x14ac:dyDescent="0.2">
      <c r="A124" s="221"/>
      <c r="B124" s="222"/>
      <c r="C124" s="257" t="s">
        <v>373</v>
      </c>
      <c r="D124" s="253"/>
      <c r="E124" s="254">
        <v>8.0079999999999991</v>
      </c>
      <c r="F124" s="224"/>
      <c r="G124" s="224"/>
      <c r="H124" s="224"/>
      <c r="I124" s="224"/>
      <c r="J124" s="224"/>
      <c r="K124" s="224"/>
      <c r="L124" s="224"/>
      <c r="M124" s="224"/>
      <c r="N124" s="223"/>
      <c r="O124" s="223"/>
      <c r="P124" s="223"/>
      <c r="Q124" s="223"/>
      <c r="R124" s="224"/>
      <c r="S124" s="224"/>
      <c r="T124" s="224"/>
      <c r="U124" s="224"/>
      <c r="V124" s="224"/>
      <c r="W124" s="224"/>
      <c r="X124" s="224"/>
      <c r="Y124" s="224"/>
      <c r="Z124" s="214"/>
      <c r="AA124" s="214"/>
      <c r="AB124" s="214"/>
      <c r="AC124" s="214"/>
      <c r="AD124" s="214"/>
      <c r="AE124" s="214"/>
      <c r="AF124" s="214"/>
      <c r="AG124" s="214" t="s">
        <v>202</v>
      </c>
      <c r="AH124" s="214">
        <v>0</v>
      </c>
      <c r="AI124" s="214"/>
      <c r="AJ124" s="214"/>
      <c r="AK124" s="214"/>
      <c r="AL124" s="214"/>
      <c r="AM124" s="214"/>
      <c r="AN124" s="214"/>
      <c r="AO124" s="214"/>
      <c r="AP124" s="214"/>
      <c r="AQ124" s="214"/>
      <c r="AR124" s="214"/>
      <c r="AS124" s="214"/>
      <c r="AT124" s="214"/>
      <c r="AU124" s="214"/>
      <c r="AV124" s="214"/>
      <c r="AW124" s="214"/>
      <c r="AX124" s="214"/>
      <c r="AY124" s="214"/>
      <c r="AZ124" s="214"/>
      <c r="BA124" s="214"/>
      <c r="BB124" s="214"/>
      <c r="BC124" s="214"/>
      <c r="BD124" s="214"/>
      <c r="BE124" s="214"/>
      <c r="BF124" s="214"/>
      <c r="BG124" s="214"/>
      <c r="BH124" s="214"/>
    </row>
    <row r="125" spans="1:60" x14ac:dyDescent="0.2">
      <c r="A125" s="226" t="s">
        <v>179</v>
      </c>
      <c r="B125" s="227" t="s">
        <v>144</v>
      </c>
      <c r="C125" s="247" t="s">
        <v>145</v>
      </c>
      <c r="D125" s="228"/>
      <c r="E125" s="229"/>
      <c r="F125" s="230"/>
      <c r="G125" s="230">
        <f>SUMIF(AG126:AG134,"&lt;&gt;NOR",G126:G134)</f>
        <v>0</v>
      </c>
      <c r="H125" s="230"/>
      <c r="I125" s="230">
        <f>SUM(I126:I134)</f>
        <v>0</v>
      </c>
      <c r="J125" s="230"/>
      <c r="K125" s="230">
        <f>SUM(K126:K134)</f>
        <v>0</v>
      </c>
      <c r="L125" s="230"/>
      <c r="M125" s="230">
        <f>SUM(M126:M134)</f>
        <v>0</v>
      </c>
      <c r="N125" s="229"/>
      <c r="O125" s="229">
        <f>SUM(O126:O134)</f>
        <v>0.04</v>
      </c>
      <c r="P125" s="229"/>
      <c r="Q125" s="229">
        <f>SUM(Q126:Q134)</f>
        <v>0.05</v>
      </c>
      <c r="R125" s="230"/>
      <c r="S125" s="230"/>
      <c r="T125" s="231"/>
      <c r="U125" s="225"/>
      <c r="V125" s="225">
        <f>SUM(V126:V134)</f>
        <v>13.35</v>
      </c>
      <c r="W125" s="225"/>
      <c r="X125" s="225"/>
      <c r="Y125" s="225"/>
      <c r="AG125" t="s">
        <v>180</v>
      </c>
    </row>
    <row r="126" spans="1:60" outlineLevel="1" x14ac:dyDescent="0.2">
      <c r="A126" s="240">
        <v>48</v>
      </c>
      <c r="B126" s="241" t="s">
        <v>374</v>
      </c>
      <c r="C126" s="248" t="s">
        <v>375</v>
      </c>
      <c r="D126" s="242" t="s">
        <v>205</v>
      </c>
      <c r="E126" s="243">
        <v>56.375</v>
      </c>
      <c r="F126" s="244"/>
      <c r="G126" s="245">
        <f>ROUND(E126*F126,2)</f>
        <v>0</v>
      </c>
      <c r="H126" s="244"/>
      <c r="I126" s="245">
        <f>ROUND(E126*H126,2)</f>
        <v>0</v>
      </c>
      <c r="J126" s="244"/>
      <c r="K126" s="245">
        <f>ROUND(E126*J126,2)</f>
        <v>0</v>
      </c>
      <c r="L126" s="245">
        <v>12</v>
      </c>
      <c r="M126" s="245">
        <f>G126*(1+L126/100)</f>
        <v>0</v>
      </c>
      <c r="N126" s="243">
        <v>0</v>
      </c>
      <c r="O126" s="243">
        <f>ROUND(E126*N126,2)</f>
        <v>0</v>
      </c>
      <c r="P126" s="243">
        <v>8.9999999999999998E-4</v>
      </c>
      <c r="Q126" s="243">
        <f>ROUND(E126*P126,2)</f>
        <v>0.05</v>
      </c>
      <c r="R126" s="245" t="s">
        <v>376</v>
      </c>
      <c r="S126" s="245" t="s">
        <v>198</v>
      </c>
      <c r="T126" s="246" t="s">
        <v>198</v>
      </c>
      <c r="U126" s="224">
        <v>0.08</v>
      </c>
      <c r="V126" s="224">
        <f>ROUND(E126*U126,2)</f>
        <v>4.51</v>
      </c>
      <c r="W126" s="224"/>
      <c r="X126" s="224" t="s">
        <v>199</v>
      </c>
      <c r="Y126" s="224" t="s">
        <v>187</v>
      </c>
      <c r="Z126" s="214"/>
      <c r="AA126" s="214"/>
      <c r="AB126" s="214"/>
      <c r="AC126" s="214"/>
      <c r="AD126" s="214"/>
      <c r="AE126" s="214"/>
      <c r="AF126" s="214"/>
      <c r="AG126" s="214" t="s">
        <v>225</v>
      </c>
      <c r="AH126" s="214"/>
      <c r="AI126" s="214"/>
      <c r="AJ126" s="214"/>
      <c r="AK126" s="214"/>
      <c r="AL126" s="214"/>
      <c r="AM126" s="214"/>
      <c r="AN126" s="214"/>
      <c r="AO126" s="214"/>
      <c r="AP126" s="214"/>
      <c r="AQ126" s="214"/>
      <c r="AR126" s="214"/>
      <c r="AS126" s="214"/>
      <c r="AT126" s="214"/>
      <c r="AU126" s="214"/>
      <c r="AV126" s="214"/>
      <c r="AW126" s="214"/>
      <c r="AX126" s="214"/>
      <c r="AY126" s="214"/>
      <c r="AZ126" s="214"/>
      <c r="BA126" s="214"/>
      <c r="BB126" s="214"/>
      <c r="BC126" s="214"/>
      <c r="BD126" s="214"/>
      <c r="BE126" s="214"/>
      <c r="BF126" s="214"/>
      <c r="BG126" s="214"/>
      <c r="BH126" s="214"/>
    </row>
    <row r="127" spans="1:60" outlineLevel="1" x14ac:dyDescent="0.2">
      <c r="A127" s="240">
        <v>49</v>
      </c>
      <c r="B127" s="241" t="s">
        <v>377</v>
      </c>
      <c r="C127" s="248" t="s">
        <v>378</v>
      </c>
      <c r="D127" s="242" t="s">
        <v>205</v>
      </c>
      <c r="E127" s="243">
        <v>56.375</v>
      </c>
      <c r="F127" s="244"/>
      <c r="G127" s="245">
        <f>ROUND(E127*F127,2)</f>
        <v>0</v>
      </c>
      <c r="H127" s="244"/>
      <c r="I127" s="245">
        <f>ROUND(E127*H127,2)</f>
        <v>0</v>
      </c>
      <c r="J127" s="244"/>
      <c r="K127" s="245">
        <f>ROUND(E127*J127,2)</f>
        <v>0</v>
      </c>
      <c r="L127" s="245">
        <v>12</v>
      </c>
      <c r="M127" s="245">
        <f>G127*(1+L127/100)</f>
        <v>0</v>
      </c>
      <c r="N127" s="243">
        <v>6.9999999999999994E-5</v>
      </c>
      <c r="O127" s="243">
        <f>ROUND(E127*N127,2)</f>
        <v>0</v>
      </c>
      <c r="P127" s="243">
        <v>0</v>
      </c>
      <c r="Q127" s="243">
        <f>ROUND(E127*P127,2)</f>
        <v>0</v>
      </c>
      <c r="R127" s="245" t="s">
        <v>376</v>
      </c>
      <c r="S127" s="245" t="s">
        <v>198</v>
      </c>
      <c r="T127" s="246" t="s">
        <v>198</v>
      </c>
      <c r="U127" s="224">
        <v>0.03</v>
      </c>
      <c r="V127" s="224">
        <f>ROUND(E127*U127,2)</f>
        <v>1.69</v>
      </c>
      <c r="W127" s="224"/>
      <c r="X127" s="224" t="s">
        <v>199</v>
      </c>
      <c r="Y127" s="224" t="s">
        <v>187</v>
      </c>
      <c r="Z127" s="214"/>
      <c r="AA127" s="214"/>
      <c r="AB127" s="214"/>
      <c r="AC127" s="214"/>
      <c r="AD127" s="214"/>
      <c r="AE127" s="214"/>
      <c r="AF127" s="214"/>
      <c r="AG127" s="214" t="s">
        <v>306</v>
      </c>
      <c r="AH127" s="214"/>
      <c r="AI127" s="214"/>
      <c r="AJ127" s="214"/>
      <c r="AK127" s="214"/>
      <c r="AL127" s="214"/>
      <c r="AM127" s="214"/>
      <c r="AN127" s="214"/>
      <c r="AO127" s="214"/>
      <c r="AP127" s="214"/>
      <c r="AQ127" s="214"/>
      <c r="AR127" s="214"/>
      <c r="AS127" s="214"/>
      <c r="AT127" s="214"/>
      <c r="AU127" s="214"/>
      <c r="AV127" s="214"/>
      <c r="AW127" s="214"/>
      <c r="AX127" s="214"/>
      <c r="AY127" s="214"/>
      <c r="AZ127" s="214"/>
      <c r="BA127" s="214"/>
      <c r="BB127" s="214"/>
      <c r="BC127" s="214"/>
      <c r="BD127" s="214"/>
      <c r="BE127" s="214"/>
      <c r="BF127" s="214"/>
      <c r="BG127" s="214"/>
      <c r="BH127" s="214"/>
    </row>
    <row r="128" spans="1:60" outlineLevel="1" x14ac:dyDescent="0.2">
      <c r="A128" s="233">
        <v>50</v>
      </c>
      <c r="B128" s="234" t="s">
        <v>379</v>
      </c>
      <c r="C128" s="249" t="s">
        <v>380</v>
      </c>
      <c r="D128" s="235" t="s">
        <v>205</v>
      </c>
      <c r="E128" s="236">
        <v>56.375</v>
      </c>
      <c r="F128" s="237"/>
      <c r="G128" s="238">
        <f>ROUND(E128*F128,2)</f>
        <v>0</v>
      </c>
      <c r="H128" s="237"/>
      <c r="I128" s="238">
        <f>ROUND(E128*H128,2)</f>
        <v>0</v>
      </c>
      <c r="J128" s="237"/>
      <c r="K128" s="238">
        <f>ROUND(E128*J128,2)</f>
        <v>0</v>
      </c>
      <c r="L128" s="238">
        <v>12</v>
      </c>
      <c r="M128" s="238">
        <f>G128*(1+L128/100)</f>
        <v>0</v>
      </c>
      <c r="N128" s="236">
        <v>1.6000000000000001E-4</v>
      </c>
      <c r="O128" s="236">
        <f>ROUND(E128*N128,2)</f>
        <v>0.01</v>
      </c>
      <c r="P128" s="236">
        <v>0</v>
      </c>
      <c r="Q128" s="236">
        <f>ROUND(E128*P128,2)</f>
        <v>0</v>
      </c>
      <c r="R128" s="238" t="s">
        <v>376</v>
      </c>
      <c r="S128" s="238" t="s">
        <v>198</v>
      </c>
      <c r="T128" s="239" t="s">
        <v>198</v>
      </c>
      <c r="U128" s="224">
        <v>0.1</v>
      </c>
      <c r="V128" s="224">
        <f>ROUND(E128*U128,2)</f>
        <v>5.64</v>
      </c>
      <c r="W128" s="224"/>
      <c r="X128" s="224" t="s">
        <v>199</v>
      </c>
      <c r="Y128" s="224" t="s">
        <v>187</v>
      </c>
      <c r="Z128" s="214"/>
      <c r="AA128" s="214"/>
      <c r="AB128" s="214"/>
      <c r="AC128" s="214"/>
      <c r="AD128" s="214"/>
      <c r="AE128" s="214"/>
      <c r="AF128" s="214"/>
      <c r="AG128" s="214" t="s">
        <v>306</v>
      </c>
      <c r="AH128" s="214"/>
      <c r="AI128" s="214"/>
      <c r="AJ128" s="214"/>
      <c r="AK128" s="214"/>
      <c r="AL128" s="214"/>
      <c r="AM128" s="214"/>
      <c r="AN128" s="214"/>
      <c r="AO128" s="214"/>
      <c r="AP128" s="214"/>
      <c r="AQ128" s="214"/>
      <c r="AR128" s="214"/>
      <c r="AS128" s="214"/>
      <c r="AT128" s="214"/>
      <c r="AU128" s="214"/>
      <c r="AV128" s="214"/>
      <c r="AW128" s="214"/>
      <c r="AX128" s="214"/>
      <c r="AY128" s="214"/>
      <c r="AZ128" s="214"/>
      <c r="BA128" s="214"/>
      <c r="BB128" s="214"/>
      <c r="BC128" s="214"/>
      <c r="BD128" s="214"/>
      <c r="BE128" s="214"/>
      <c r="BF128" s="214"/>
      <c r="BG128" s="214"/>
      <c r="BH128" s="214"/>
    </row>
    <row r="129" spans="1:60" outlineLevel="2" x14ac:dyDescent="0.2">
      <c r="A129" s="221"/>
      <c r="B129" s="222"/>
      <c r="C129" s="257" t="s">
        <v>381</v>
      </c>
      <c r="D129" s="253"/>
      <c r="E129" s="254">
        <v>56.375</v>
      </c>
      <c r="F129" s="224"/>
      <c r="G129" s="224"/>
      <c r="H129" s="224"/>
      <c r="I129" s="224"/>
      <c r="J129" s="224"/>
      <c r="K129" s="224"/>
      <c r="L129" s="224"/>
      <c r="M129" s="224"/>
      <c r="N129" s="223"/>
      <c r="O129" s="223"/>
      <c r="P129" s="223"/>
      <c r="Q129" s="223"/>
      <c r="R129" s="224"/>
      <c r="S129" s="224"/>
      <c r="T129" s="224"/>
      <c r="U129" s="224"/>
      <c r="V129" s="224"/>
      <c r="W129" s="224"/>
      <c r="X129" s="224"/>
      <c r="Y129" s="224"/>
      <c r="Z129" s="214"/>
      <c r="AA129" s="214"/>
      <c r="AB129" s="214"/>
      <c r="AC129" s="214"/>
      <c r="AD129" s="214"/>
      <c r="AE129" s="214"/>
      <c r="AF129" s="214"/>
      <c r="AG129" s="214" t="s">
        <v>202</v>
      </c>
      <c r="AH129" s="214">
        <v>0</v>
      </c>
      <c r="AI129" s="214"/>
      <c r="AJ129" s="214"/>
      <c r="AK129" s="214"/>
      <c r="AL129" s="214"/>
      <c r="AM129" s="214"/>
      <c r="AN129" s="214"/>
      <c r="AO129" s="214"/>
      <c r="AP129" s="214"/>
      <c r="AQ129" s="214"/>
      <c r="AR129" s="214"/>
      <c r="AS129" s="214"/>
      <c r="AT129" s="214"/>
      <c r="AU129" s="214"/>
      <c r="AV129" s="214"/>
      <c r="AW129" s="214"/>
      <c r="AX129" s="214"/>
      <c r="AY129" s="214"/>
      <c r="AZ129" s="214"/>
      <c r="BA129" s="214"/>
      <c r="BB129" s="214"/>
      <c r="BC129" s="214"/>
      <c r="BD129" s="214"/>
      <c r="BE129" s="214"/>
      <c r="BF129" s="214"/>
      <c r="BG129" s="214"/>
      <c r="BH129" s="214"/>
    </row>
    <row r="130" spans="1:60" outlineLevel="1" x14ac:dyDescent="0.2">
      <c r="A130" s="233">
        <v>51</v>
      </c>
      <c r="B130" s="234" t="s">
        <v>382</v>
      </c>
      <c r="C130" s="249" t="s">
        <v>383</v>
      </c>
      <c r="D130" s="235" t="s">
        <v>205</v>
      </c>
      <c r="E130" s="236">
        <v>56.375</v>
      </c>
      <c r="F130" s="237"/>
      <c r="G130" s="238">
        <f>ROUND(E130*F130,2)</f>
        <v>0</v>
      </c>
      <c r="H130" s="237"/>
      <c r="I130" s="238">
        <f>ROUND(E130*H130,2)</f>
        <v>0</v>
      </c>
      <c r="J130" s="237"/>
      <c r="K130" s="238">
        <f>ROUND(E130*J130,2)</f>
        <v>0</v>
      </c>
      <c r="L130" s="238">
        <v>12</v>
      </c>
      <c r="M130" s="238">
        <f>G130*(1+L130/100)</f>
        <v>0</v>
      </c>
      <c r="N130" s="236">
        <v>0</v>
      </c>
      <c r="O130" s="236">
        <f>ROUND(E130*N130,2)</f>
        <v>0</v>
      </c>
      <c r="P130" s="236">
        <v>0</v>
      </c>
      <c r="Q130" s="236">
        <f>ROUND(E130*P130,2)</f>
        <v>0</v>
      </c>
      <c r="R130" s="238" t="s">
        <v>376</v>
      </c>
      <c r="S130" s="238" t="s">
        <v>198</v>
      </c>
      <c r="T130" s="239" t="s">
        <v>198</v>
      </c>
      <c r="U130" s="224">
        <v>0.01</v>
      </c>
      <c r="V130" s="224">
        <f>ROUND(E130*U130,2)</f>
        <v>0.56000000000000005</v>
      </c>
      <c r="W130" s="224"/>
      <c r="X130" s="224" t="s">
        <v>199</v>
      </c>
      <c r="Y130" s="224" t="s">
        <v>187</v>
      </c>
      <c r="Z130" s="214"/>
      <c r="AA130" s="214"/>
      <c r="AB130" s="214"/>
      <c r="AC130" s="214"/>
      <c r="AD130" s="214"/>
      <c r="AE130" s="214"/>
      <c r="AF130" s="214"/>
      <c r="AG130" s="214" t="s">
        <v>225</v>
      </c>
      <c r="AH130" s="214"/>
      <c r="AI130" s="214"/>
      <c r="AJ130" s="214"/>
      <c r="AK130" s="214"/>
      <c r="AL130" s="214"/>
      <c r="AM130" s="214"/>
      <c r="AN130" s="214"/>
      <c r="AO130" s="214"/>
      <c r="AP130" s="214"/>
      <c r="AQ130" s="214"/>
      <c r="AR130" s="214"/>
      <c r="AS130" s="214"/>
      <c r="AT130" s="214"/>
      <c r="AU130" s="214"/>
      <c r="AV130" s="214"/>
      <c r="AW130" s="214"/>
      <c r="AX130" s="214"/>
      <c r="AY130" s="214"/>
      <c r="AZ130" s="214"/>
      <c r="BA130" s="214"/>
      <c r="BB130" s="214"/>
      <c r="BC130" s="214"/>
      <c r="BD130" s="214"/>
      <c r="BE130" s="214"/>
      <c r="BF130" s="214"/>
      <c r="BG130" s="214"/>
      <c r="BH130" s="214"/>
    </row>
    <row r="131" spans="1:60" outlineLevel="2" x14ac:dyDescent="0.2">
      <c r="A131" s="221"/>
      <c r="B131" s="222"/>
      <c r="C131" s="257" t="s">
        <v>384</v>
      </c>
      <c r="D131" s="253"/>
      <c r="E131" s="254">
        <v>56.375</v>
      </c>
      <c r="F131" s="224"/>
      <c r="G131" s="224"/>
      <c r="H131" s="224"/>
      <c r="I131" s="224"/>
      <c r="J131" s="224"/>
      <c r="K131" s="224"/>
      <c r="L131" s="224"/>
      <c r="M131" s="224"/>
      <c r="N131" s="223"/>
      <c r="O131" s="223"/>
      <c r="P131" s="223"/>
      <c r="Q131" s="223"/>
      <c r="R131" s="224"/>
      <c r="S131" s="224"/>
      <c r="T131" s="224"/>
      <c r="U131" s="224"/>
      <c r="V131" s="224"/>
      <c r="W131" s="224"/>
      <c r="X131" s="224"/>
      <c r="Y131" s="224"/>
      <c r="Z131" s="214"/>
      <c r="AA131" s="214"/>
      <c r="AB131" s="214"/>
      <c r="AC131" s="214"/>
      <c r="AD131" s="214"/>
      <c r="AE131" s="214"/>
      <c r="AF131" s="214"/>
      <c r="AG131" s="214" t="s">
        <v>202</v>
      </c>
      <c r="AH131" s="214">
        <v>0</v>
      </c>
      <c r="AI131" s="214"/>
      <c r="AJ131" s="214"/>
      <c r="AK131" s="214"/>
      <c r="AL131" s="214"/>
      <c r="AM131" s="214"/>
      <c r="AN131" s="214"/>
      <c r="AO131" s="214"/>
      <c r="AP131" s="214"/>
      <c r="AQ131" s="214"/>
      <c r="AR131" s="214"/>
      <c r="AS131" s="214"/>
      <c r="AT131" s="214"/>
      <c r="AU131" s="214"/>
      <c r="AV131" s="214"/>
      <c r="AW131" s="214"/>
      <c r="AX131" s="214"/>
      <c r="AY131" s="214"/>
      <c r="AZ131" s="214"/>
      <c r="BA131" s="214"/>
      <c r="BB131" s="214"/>
      <c r="BC131" s="214"/>
      <c r="BD131" s="214"/>
      <c r="BE131" s="214"/>
      <c r="BF131" s="214"/>
      <c r="BG131" s="214"/>
      <c r="BH131" s="214"/>
    </row>
    <row r="132" spans="1:60" outlineLevel="1" x14ac:dyDescent="0.2">
      <c r="A132" s="233">
        <v>52</v>
      </c>
      <c r="B132" s="234" t="s">
        <v>385</v>
      </c>
      <c r="C132" s="249" t="s">
        <v>386</v>
      </c>
      <c r="D132" s="235" t="s">
        <v>205</v>
      </c>
      <c r="E132" s="236">
        <v>95</v>
      </c>
      <c r="F132" s="237"/>
      <c r="G132" s="238">
        <f>ROUND(E132*F132,2)</f>
        <v>0</v>
      </c>
      <c r="H132" s="237"/>
      <c r="I132" s="238">
        <f>ROUND(E132*H132,2)</f>
        <v>0</v>
      </c>
      <c r="J132" s="237"/>
      <c r="K132" s="238">
        <f>ROUND(E132*J132,2)</f>
        <v>0</v>
      </c>
      <c r="L132" s="238">
        <v>12</v>
      </c>
      <c r="M132" s="238">
        <f>G132*(1+L132/100)</f>
        <v>0</v>
      </c>
      <c r="N132" s="236">
        <v>3.5E-4</v>
      </c>
      <c r="O132" s="236">
        <f>ROUND(E132*N132,2)</f>
        <v>0.03</v>
      </c>
      <c r="P132" s="236">
        <v>0</v>
      </c>
      <c r="Q132" s="236">
        <f>ROUND(E132*P132,2)</f>
        <v>0</v>
      </c>
      <c r="R132" s="238" t="s">
        <v>376</v>
      </c>
      <c r="S132" s="238" t="s">
        <v>198</v>
      </c>
      <c r="T132" s="239" t="s">
        <v>198</v>
      </c>
      <c r="U132" s="224">
        <v>0.01</v>
      </c>
      <c r="V132" s="224">
        <f>ROUND(E132*U132,2)</f>
        <v>0.95</v>
      </c>
      <c r="W132" s="224"/>
      <c r="X132" s="224" t="s">
        <v>199</v>
      </c>
      <c r="Y132" s="224" t="s">
        <v>187</v>
      </c>
      <c r="Z132" s="214"/>
      <c r="AA132" s="214"/>
      <c r="AB132" s="214"/>
      <c r="AC132" s="214"/>
      <c r="AD132" s="214"/>
      <c r="AE132" s="214"/>
      <c r="AF132" s="214"/>
      <c r="AG132" s="214" t="s">
        <v>225</v>
      </c>
      <c r="AH132" s="214"/>
      <c r="AI132" s="214"/>
      <c r="AJ132" s="214"/>
      <c r="AK132" s="214"/>
      <c r="AL132" s="214"/>
      <c r="AM132" s="214"/>
      <c r="AN132" s="214"/>
      <c r="AO132" s="214"/>
      <c r="AP132" s="214"/>
      <c r="AQ132" s="214"/>
      <c r="AR132" s="214"/>
      <c r="AS132" s="214"/>
      <c r="AT132" s="214"/>
      <c r="AU132" s="214"/>
      <c r="AV132" s="214"/>
      <c r="AW132" s="214"/>
      <c r="AX132" s="214"/>
      <c r="AY132" s="214"/>
      <c r="AZ132" s="214"/>
      <c r="BA132" s="214"/>
      <c r="BB132" s="214"/>
      <c r="BC132" s="214"/>
      <c r="BD132" s="214"/>
      <c r="BE132" s="214"/>
      <c r="BF132" s="214"/>
      <c r="BG132" s="214"/>
      <c r="BH132" s="214"/>
    </row>
    <row r="133" spans="1:60" outlineLevel="2" x14ac:dyDescent="0.2">
      <c r="A133" s="221"/>
      <c r="B133" s="222"/>
      <c r="C133" s="257" t="s">
        <v>387</v>
      </c>
      <c r="D133" s="253"/>
      <c r="E133" s="254">
        <v>10</v>
      </c>
      <c r="F133" s="224"/>
      <c r="G133" s="224"/>
      <c r="H133" s="224"/>
      <c r="I133" s="224"/>
      <c r="J133" s="224"/>
      <c r="K133" s="224"/>
      <c r="L133" s="224"/>
      <c r="M133" s="224"/>
      <c r="N133" s="223"/>
      <c r="O133" s="223"/>
      <c r="P133" s="223"/>
      <c r="Q133" s="223"/>
      <c r="R133" s="224"/>
      <c r="S133" s="224"/>
      <c r="T133" s="224"/>
      <c r="U133" s="224"/>
      <c r="V133" s="224"/>
      <c r="W133" s="224"/>
      <c r="X133" s="224"/>
      <c r="Y133" s="224"/>
      <c r="Z133" s="214"/>
      <c r="AA133" s="214"/>
      <c r="AB133" s="214"/>
      <c r="AC133" s="214"/>
      <c r="AD133" s="214"/>
      <c r="AE133" s="214"/>
      <c r="AF133" s="214"/>
      <c r="AG133" s="214" t="s">
        <v>202</v>
      </c>
      <c r="AH133" s="214">
        <v>0</v>
      </c>
      <c r="AI133" s="214"/>
      <c r="AJ133" s="214"/>
      <c r="AK133" s="214"/>
      <c r="AL133" s="214"/>
      <c r="AM133" s="214"/>
      <c r="AN133" s="214"/>
      <c r="AO133" s="214"/>
      <c r="AP133" s="214"/>
      <c r="AQ133" s="214"/>
      <c r="AR133" s="214"/>
      <c r="AS133" s="214"/>
      <c r="AT133" s="214"/>
      <c r="AU133" s="214"/>
      <c r="AV133" s="214"/>
      <c r="AW133" s="214"/>
      <c r="AX133" s="214"/>
      <c r="AY133" s="214"/>
      <c r="AZ133" s="214"/>
      <c r="BA133" s="214"/>
      <c r="BB133" s="214"/>
      <c r="BC133" s="214"/>
      <c r="BD133" s="214"/>
      <c r="BE133" s="214"/>
      <c r="BF133" s="214"/>
      <c r="BG133" s="214"/>
      <c r="BH133" s="214"/>
    </row>
    <row r="134" spans="1:60" outlineLevel="3" x14ac:dyDescent="0.2">
      <c r="A134" s="221"/>
      <c r="B134" s="222"/>
      <c r="C134" s="257" t="s">
        <v>388</v>
      </c>
      <c r="D134" s="253"/>
      <c r="E134" s="254">
        <v>85</v>
      </c>
      <c r="F134" s="224"/>
      <c r="G134" s="224"/>
      <c r="H134" s="224"/>
      <c r="I134" s="224"/>
      <c r="J134" s="224"/>
      <c r="K134" s="224"/>
      <c r="L134" s="224"/>
      <c r="M134" s="224"/>
      <c r="N134" s="223"/>
      <c r="O134" s="223"/>
      <c r="P134" s="223"/>
      <c r="Q134" s="223"/>
      <c r="R134" s="224"/>
      <c r="S134" s="224"/>
      <c r="T134" s="224"/>
      <c r="U134" s="224"/>
      <c r="V134" s="224"/>
      <c r="W134" s="224"/>
      <c r="X134" s="224"/>
      <c r="Y134" s="224"/>
      <c r="Z134" s="214"/>
      <c r="AA134" s="214"/>
      <c r="AB134" s="214"/>
      <c r="AC134" s="214"/>
      <c r="AD134" s="214"/>
      <c r="AE134" s="214"/>
      <c r="AF134" s="214"/>
      <c r="AG134" s="214" t="s">
        <v>202</v>
      </c>
      <c r="AH134" s="214">
        <v>0</v>
      </c>
      <c r="AI134" s="214"/>
      <c r="AJ134" s="214"/>
      <c r="AK134" s="214"/>
      <c r="AL134" s="214"/>
      <c r="AM134" s="214"/>
      <c r="AN134" s="214"/>
      <c r="AO134" s="214"/>
      <c r="AP134" s="214"/>
      <c r="AQ134" s="214"/>
      <c r="AR134" s="214"/>
      <c r="AS134" s="214"/>
      <c r="AT134" s="214"/>
      <c r="AU134" s="214"/>
      <c r="AV134" s="214"/>
      <c r="AW134" s="214"/>
      <c r="AX134" s="214"/>
      <c r="AY134" s="214"/>
      <c r="AZ134" s="214"/>
      <c r="BA134" s="214"/>
      <c r="BB134" s="214"/>
      <c r="BC134" s="214"/>
      <c r="BD134" s="214"/>
      <c r="BE134" s="214"/>
      <c r="BF134" s="214"/>
      <c r="BG134" s="214"/>
      <c r="BH134" s="214"/>
    </row>
    <row r="135" spans="1:60" x14ac:dyDescent="0.2">
      <c r="A135" s="226" t="s">
        <v>179</v>
      </c>
      <c r="B135" s="227" t="s">
        <v>146</v>
      </c>
      <c r="C135" s="247" t="s">
        <v>147</v>
      </c>
      <c r="D135" s="228"/>
      <c r="E135" s="229"/>
      <c r="F135" s="230"/>
      <c r="G135" s="230">
        <f>SUMIF(AG136:AG143,"&lt;&gt;NOR",G136:G143)</f>
        <v>0</v>
      </c>
      <c r="H135" s="230"/>
      <c r="I135" s="230">
        <f>SUM(I136:I143)</f>
        <v>0</v>
      </c>
      <c r="J135" s="230"/>
      <c r="K135" s="230">
        <f>SUM(K136:K143)</f>
        <v>0</v>
      </c>
      <c r="L135" s="230"/>
      <c r="M135" s="230">
        <f>SUM(M136:M143)</f>
        <v>0</v>
      </c>
      <c r="N135" s="229"/>
      <c r="O135" s="229">
        <f>SUM(O136:O143)</f>
        <v>0</v>
      </c>
      <c r="P135" s="229"/>
      <c r="Q135" s="229">
        <f>SUM(Q136:Q143)</f>
        <v>0</v>
      </c>
      <c r="R135" s="230"/>
      <c r="S135" s="230"/>
      <c r="T135" s="231"/>
      <c r="U135" s="225"/>
      <c r="V135" s="225">
        <f>SUM(V136:V143)</f>
        <v>37.44</v>
      </c>
      <c r="W135" s="225"/>
      <c r="X135" s="225"/>
      <c r="Y135" s="225"/>
      <c r="AG135" t="s">
        <v>180</v>
      </c>
    </row>
    <row r="136" spans="1:60" ht="22.5" outlineLevel="1" x14ac:dyDescent="0.2">
      <c r="A136" s="240">
        <v>53</v>
      </c>
      <c r="B136" s="241" t="s">
        <v>389</v>
      </c>
      <c r="C136" s="248" t="s">
        <v>390</v>
      </c>
      <c r="D136" s="242" t="s">
        <v>218</v>
      </c>
      <c r="E136" s="243">
        <v>8.6833399999999994</v>
      </c>
      <c r="F136" s="244"/>
      <c r="G136" s="245">
        <f>ROUND(E136*F136,2)</f>
        <v>0</v>
      </c>
      <c r="H136" s="244"/>
      <c r="I136" s="245">
        <f>ROUND(E136*H136,2)</f>
        <v>0</v>
      </c>
      <c r="J136" s="244"/>
      <c r="K136" s="245">
        <f>ROUND(E136*J136,2)</f>
        <v>0</v>
      </c>
      <c r="L136" s="245">
        <v>12</v>
      </c>
      <c r="M136" s="245">
        <f>G136*(1+L136/100)</f>
        <v>0</v>
      </c>
      <c r="N136" s="243">
        <v>0</v>
      </c>
      <c r="O136" s="243">
        <f>ROUND(E136*N136,2)</f>
        <v>0</v>
      </c>
      <c r="P136" s="243">
        <v>0</v>
      </c>
      <c r="Q136" s="243">
        <f>ROUND(E136*P136,2)</f>
        <v>0</v>
      </c>
      <c r="R136" s="245" t="s">
        <v>259</v>
      </c>
      <c r="S136" s="245" t="s">
        <v>198</v>
      </c>
      <c r="T136" s="246" t="s">
        <v>198</v>
      </c>
      <c r="U136" s="224">
        <v>0.93</v>
      </c>
      <c r="V136" s="224">
        <f>ROUND(E136*U136,2)</f>
        <v>8.08</v>
      </c>
      <c r="W136" s="224"/>
      <c r="X136" s="224" t="s">
        <v>391</v>
      </c>
      <c r="Y136" s="224" t="s">
        <v>187</v>
      </c>
      <c r="Z136" s="214"/>
      <c r="AA136" s="214"/>
      <c r="AB136" s="214"/>
      <c r="AC136" s="214"/>
      <c r="AD136" s="214"/>
      <c r="AE136" s="214"/>
      <c r="AF136" s="214"/>
      <c r="AG136" s="214" t="s">
        <v>392</v>
      </c>
      <c r="AH136" s="214"/>
      <c r="AI136" s="214"/>
      <c r="AJ136" s="214"/>
      <c r="AK136" s="214"/>
      <c r="AL136" s="214"/>
      <c r="AM136" s="214"/>
      <c r="AN136" s="214"/>
      <c r="AO136" s="214"/>
      <c r="AP136" s="214"/>
      <c r="AQ136" s="214"/>
      <c r="AR136" s="214"/>
      <c r="AS136" s="214"/>
      <c r="AT136" s="214"/>
      <c r="AU136" s="214"/>
      <c r="AV136" s="214"/>
      <c r="AW136" s="214"/>
      <c r="AX136" s="214"/>
      <c r="AY136" s="214"/>
      <c r="AZ136" s="214"/>
      <c r="BA136" s="214"/>
      <c r="BB136" s="214"/>
      <c r="BC136" s="214"/>
      <c r="BD136" s="214"/>
      <c r="BE136" s="214"/>
      <c r="BF136" s="214"/>
      <c r="BG136" s="214"/>
      <c r="BH136" s="214"/>
    </row>
    <row r="137" spans="1:60" outlineLevel="1" x14ac:dyDescent="0.2">
      <c r="A137" s="233">
        <v>54</v>
      </c>
      <c r="B137" s="234" t="s">
        <v>393</v>
      </c>
      <c r="C137" s="249" t="s">
        <v>394</v>
      </c>
      <c r="D137" s="235" t="s">
        <v>218</v>
      </c>
      <c r="E137" s="236">
        <v>26.05002</v>
      </c>
      <c r="F137" s="237"/>
      <c r="G137" s="238">
        <f>ROUND(E137*F137,2)</f>
        <v>0</v>
      </c>
      <c r="H137" s="237"/>
      <c r="I137" s="238">
        <f>ROUND(E137*H137,2)</f>
        <v>0</v>
      </c>
      <c r="J137" s="237"/>
      <c r="K137" s="238">
        <f>ROUND(E137*J137,2)</f>
        <v>0</v>
      </c>
      <c r="L137" s="238">
        <v>12</v>
      </c>
      <c r="M137" s="238">
        <f>G137*(1+L137/100)</f>
        <v>0</v>
      </c>
      <c r="N137" s="236">
        <v>0</v>
      </c>
      <c r="O137" s="236">
        <f>ROUND(E137*N137,2)</f>
        <v>0</v>
      </c>
      <c r="P137" s="236">
        <v>0</v>
      </c>
      <c r="Q137" s="236">
        <f>ROUND(E137*P137,2)</f>
        <v>0</v>
      </c>
      <c r="R137" s="238" t="s">
        <v>259</v>
      </c>
      <c r="S137" s="238" t="s">
        <v>198</v>
      </c>
      <c r="T137" s="239" t="s">
        <v>198</v>
      </c>
      <c r="U137" s="224">
        <v>0.65</v>
      </c>
      <c r="V137" s="224">
        <f>ROUND(E137*U137,2)</f>
        <v>16.93</v>
      </c>
      <c r="W137" s="224"/>
      <c r="X137" s="224" t="s">
        <v>199</v>
      </c>
      <c r="Y137" s="224" t="s">
        <v>187</v>
      </c>
      <c r="Z137" s="214"/>
      <c r="AA137" s="214"/>
      <c r="AB137" s="214"/>
      <c r="AC137" s="214"/>
      <c r="AD137" s="214"/>
      <c r="AE137" s="214"/>
      <c r="AF137" s="214"/>
      <c r="AG137" s="214" t="s">
        <v>395</v>
      </c>
      <c r="AH137" s="214"/>
      <c r="AI137" s="214"/>
      <c r="AJ137" s="214"/>
      <c r="AK137" s="214"/>
      <c r="AL137" s="214"/>
      <c r="AM137" s="214"/>
      <c r="AN137" s="214"/>
      <c r="AO137" s="214"/>
      <c r="AP137" s="214"/>
      <c r="AQ137" s="214"/>
      <c r="AR137" s="214"/>
      <c r="AS137" s="214"/>
      <c r="AT137" s="214"/>
      <c r="AU137" s="214"/>
      <c r="AV137" s="214"/>
      <c r="AW137" s="214"/>
      <c r="AX137" s="214"/>
      <c r="AY137" s="214"/>
      <c r="AZ137" s="214"/>
      <c r="BA137" s="214"/>
      <c r="BB137" s="214"/>
      <c r="BC137" s="214"/>
      <c r="BD137" s="214"/>
      <c r="BE137" s="214"/>
      <c r="BF137" s="214"/>
      <c r="BG137" s="214"/>
      <c r="BH137" s="214"/>
    </row>
    <row r="138" spans="1:60" outlineLevel="2" x14ac:dyDescent="0.2">
      <c r="A138" s="221"/>
      <c r="B138" s="222"/>
      <c r="C138" s="257" t="s">
        <v>396</v>
      </c>
      <c r="D138" s="253"/>
      <c r="E138" s="254">
        <v>26.05002</v>
      </c>
      <c r="F138" s="224"/>
      <c r="G138" s="224"/>
      <c r="H138" s="224"/>
      <c r="I138" s="224"/>
      <c r="J138" s="224"/>
      <c r="K138" s="224"/>
      <c r="L138" s="224"/>
      <c r="M138" s="224"/>
      <c r="N138" s="223"/>
      <c r="O138" s="223"/>
      <c r="P138" s="223"/>
      <c r="Q138" s="223"/>
      <c r="R138" s="224"/>
      <c r="S138" s="224"/>
      <c r="T138" s="224"/>
      <c r="U138" s="224"/>
      <c r="V138" s="224"/>
      <c r="W138" s="224"/>
      <c r="X138" s="224"/>
      <c r="Y138" s="224"/>
      <c r="Z138" s="214"/>
      <c r="AA138" s="214"/>
      <c r="AB138" s="214"/>
      <c r="AC138" s="214"/>
      <c r="AD138" s="214"/>
      <c r="AE138" s="214"/>
      <c r="AF138" s="214"/>
      <c r="AG138" s="214" t="s">
        <v>202</v>
      </c>
      <c r="AH138" s="214">
        <v>0</v>
      </c>
      <c r="AI138" s="214"/>
      <c r="AJ138" s="214"/>
      <c r="AK138" s="214"/>
      <c r="AL138" s="214"/>
      <c r="AM138" s="214"/>
      <c r="AN138" s="214"/>
      <c r="AO138" s="214"/>
      <c r="AP138" s="214"/>
      <c r="AQ138" s="214"/>
      <c r="AR138" s="214"/>
      <c r="AS138" s="214"/>
      <c r="AT138" s="214"/>
      <c r="AU138" s="214"/>
      <c r="AV138" s="214"/>
      <c r="AW138" s="214"/>
      <c r="AX138" s="214"/>
      <c r="AY138" s="214"/>
      <c r="AZ138" s="214"/>
      <c r="BA138" s="214"/>
      <c r="BB138" s="214"/>
      <c r="BC138" s="214"/>
      <c r="BD138" s="214"/>
      <c r="BE138" s="214"/>
      <c r="BF138" s="214"/>
      <c r="BG138" s="214"/>
      <c r="BH138" s="214"/>
    </row>
    <row r="139" spans="1:60" outlineLevel="1" x14ac:dyDescent="0.2">
      <c r="A139" s="240">
        <v>55</v>
      </c>
      <c r="B139" s="241" t="s">
        <v>397</v>
      </c>
      <c r="C139" s="248" t="s">
        <v>398</v>
      </c>
      <c r="D139" s="242" t="s">
        <v>218</v>
      </c>
      <c r="E139" s="243">
        <v>8.6833399999999994</v>
      </c>
      <c r="F139" s="244"/>
      <c r="G139" s="245">
        <f>ROUND(E139*F139,2)</f>
        <v>0</v>
      </c>
      <c r="H139" s="244"/>
      <c r="I139" s="245">
        <f>ROUND(E139*H139,2)</f>
        <v>0</v>
      </c>
      <c r="J139" s="244"/>
      <c r="K139" s="245">
        <f>ROUND(E139*J139,2)</f>
        <v>0</v>
      </c>
      <c r="L139" s="245">
        <v>12</v>
      </c>
      <c r="M139" s="245">
        <f>G139*(1+L139/100)</f>
        <v>0</v>
      </c>
      <c r="N139" s="243">
        <v>0</v>
      </c>
      <c r="O139" s="243">
        <f>ROUND(E139*N139,2)</f>
        <v>0</v>
      </c>
      <c r="P139" s="243">
        <v>0</v>
      </c>
      <c r="Q139" s="243">
        <f>ROUND(E139*P139,2)</f>
        <v>0</v>
      </c>
      <c r="R139" s="245" t="s">
        <v>259</v>
      </c>
      <c r="S139" s="245" t="s">
        <v>198</v>
      </c>
      <c r="T139" s="246" t="s">
        <v>198</v>
      </c>
      <c r="U139" s="224">
        <v>0.49</v>
      </c>
      <c r="V139" s="224">
        <f>ROUND(E139*U139,2)</f>
        <v>4.25</v>
      </c>
      <c r="W139" s="224"/>
      <c r="X139" s="224" t="s">
        <v>391</v>
      </c>
      <c r="Y139" s="224" t="s">
        <v>187</v>
      </c>
      <c r="Z139" s="214"/>
      <c r="AA139" s="214"/>
      <c r="AB139" s="214"/>
      <c r="AC139" s="214"/>
      <c r="AD139" s="214"/>
      <c r="AE139" s="214"/>
      <c r="AF139" s="214"/>
      <c r="AG139" s="214" t="s">
        <v>392</v>
      </c>
      <c r="AH139" s="214"/>
      <c r="AI139" s="214"/>
      <c r="AJ139" s="214"/>
      <c r="AK139" s="214"/>
      <c r="AL139" s="214"/>
      <c r="AM139" s="214"/>
      <c r="AN139" s="214"/>
      <c r="AO139" s="214"/>
      <c r="AP139" s="214"/>
      <c r="AQ139" s="214"/>
      <c r="AR139" s="214"/>
      <c r="AS139" s="214"/>
      <c r="AT139" s="214"/>
      <c r="AU139" s="214"/>
      <c r="AV139" s="214"/>
      <c r="AW139" s="214"/>
      <c r="AX139" s="214"/>
      <c r="AY139" s="214"/>
      <c r="AZ139" s="214"/>
      <c r="BA139" s="214"/>
      <c r="BB139" s="214"/>
      <c r="BC139" s="214"/>
      <c r="BD139" s="214"/>
      <c r="BE139" s="214"/>
      <c r="BF139" s="214"/>
      <c r="BG139" s="214"/>
      <c r="BH139" s="214"/>
    </row>
    <row r="140" spans="1:60" outlineLevel="1" x14ac:dyDescent="0.2">
      <c r="A140" s="233">
        <v>56</v>
      </c>
      <c r="B140" s="234" t="s">
        <v>399</v>
      </c>
      <c r="C140" s="249" t="s">
        <v>400</v>
      </c>
      <c r="D140" s="235" t="s">
        <v>218</v>
      </c>
      <c r="E140" s="236">
        <v>121.56676</v>
      </c>
      <c r="F140" s="237"/>
      <c r="G140" s="238">
        <f>ROUND(E140*F140,2)</f>
        <v>0</v>
      </c>
      <c r="H140" s="237"/>
      <c r="I140" s="238">
        <f>ROUND(E140*H140,2)</f>
        <v>0</v>
      </c>
      <c r="J140" s="237"/>
      <c r="K140" s="238">
        <f>ROUND(E140*J140,2)</f>
        <v>0</v>
      </c>
      <c r="L140" s="238">
        <v>12</v>
      </c>
      <c r="M140" s="238">
        <f>G140*(1+L140/100)</f>
        <v>0</v>
      </c>
      <c r="N140" s="236">
        <v>0</v>
      </c>
      <c r="O140" s="236">
        <f>ROUND(E140*N140,2)</f>
        <v>0</v>
      </c>
      <c r="P140" s="236">
        <v>0</v>
      </c>
      <c r="Q140" s="236">
        <f>ROUND(E140*P140,2)</f>
        <v>0</v>
      </c>
      <c r="R140" s="238" t="s">
        <v>259</v>
      </c>
      <c r="S140" s="238" t="s">
        <v>198</v>
      </c>
      <c r="T140" s="239" t="s">
        <v>198</v>
      </c>
      <c r="U140" s="224">
        <v>0</v>
      </c>
      <c r="V140" s="224">
        <f>ROUND(E140*U140,2)</f>
        <v>0</v>
      </c>
      <c r="W140" s="224"/>
      <c r="X140" s="224" t="s">
        <v>199</v>
      </c>
      <c r="Y140" s="224" t="s">
        <v>187</v>
      </c>
      <c r="Z140" s="214"/>
      <c r="AA140" s="214"/>
      <c r="AB140" s="214"/>
      <c r="AC140" s="214"/>
      <c r="AD140" s="214"/>
      <c r="AE140" s="214"/>
      <c r="AF140" s="214"/>
      <c r="AG140" s="214" t="s">
        <v>395</v>
      </c>
      <c r="AH140" s="214"/>
      <c r="AI140" s="214"/>
      <c r="AJ140" s="214"/>
      <c r="AK140" s="214"/>
      <c r="AL140" s="214"/>
      <c r="AM140" s="214"/>
      <c r="AN140" s="214"/>
      <c r="AO140" s="214"/>
      <c r="AP140" s="214"/>
      <c r="AQ140" s="214"/>
      <c r="AR140" s="214"/>
      <c r="AS140" s="214"/>
      <c r="AT140" s="214"/>
      <c r="AU140" s="214"/>
      <c r="AV140" s="214"/>
      <c r="AW140" s="214"/>
      <c r="AX140" s="214"/>
      <c r="AY140" s="214"/>
      <c r="AZ140" s="214"/>
      <c r="BA140" s="214"/>
      <c r="BB140" s="214"/>
      <c r="BC140" s="214"/>
      <c r="BD140" s="214"/>
      <c r="BE140" s="214"/>
      <c r="BF140" s="214"/>
      <c r="BG140" s="214"/>
      <c r="BH140" s="214"/>
    </row>
    <row r="141" spans="1:60" outlineLevel="2" x14ac:dyDescent="0.2">
      <c r="A141" s="221"/>
      <c r="B141" s="222"/>
      <c r="C141" s="257" t="s">
        <v>401</v>
      </c>
      <c r="D141" s="253"/>
      <c r="E141" s="254">
        <v>121.56676</v>
      </c>
      <c r="F141" s="224"/>
      <c r="G141" s="224"/>
      <c r="H141" s="224"/>
      <c r="I141" s="224"/>
      <c r="J141" s="224"/>
      <c r="K141" s="224"/>
      <c r="L141" s="224"/>
      <c r="M141" s="224"/>
      <c r="N141" s="223"/>
      <c r="O141" s="223"/>
      <c r="P141" s="223"/>
      <c r="Q141" s="223"/>
      <c r="R141" s="224"/>
      <c r="S141" s="224"/>
      <c r="T141" s="224"/>
      <c r="U141" s="224"/>
      <c r="V141" s="224"/>
      <c r="W141" s="224"/>
      <c r="X141" s="224"/>
      <c r="Y141" s="224"/>
      <c r="Z141" s="214"/>
      <c r="AA141" s="214"/>
      <c r="AB141" s="214"/>
      <c r="AC141" s="214"/>
      <c r="AD141" s="214"/>
      <c r="AE141" s="214"/>
      <c r="AF141" s="214"/>
      <c r="AG141" s="214" t="s">
        <v>202</v>
      </c>
      <c r="AH141" s="214">
        <v>0</v>
      </c>
      <c r="AI141" s="214"/>
      <c r="AJ141" s="214"/>
      <c r="AK141" s="214"/>
      <c r="AL141" s="214"/>
      <c r="AM141" s="214"/>
      <c r="AN141" s="214"/>
      <c r="AO141" s="214"/>
      <c r="AP141" s="214"/>
      <c r="AQ141" s="214"/>
      <c r="AR141" s="214"/>
      <c r="AS141" s="214"/>
      <c r="AT141" s="214"/>
      <c r="AU141" s="214"/>
      <c r="AV141" s="214"/>
      <c r="AW141" s="214"/>
      <c r="AX141" s="214"/>
      <c r="AY141" s="214"/>
      <c r="AZ141" s="214"/>
      <c r="BA141" s="214"/>
      <c r="BB141" s="214"/>
      <c r="BC141" s="214"/>
      <c r="BD141" s="214"/>
      <c r="BE141" s="214"/>
      <c r="BF141" s="214"/>
      <c r="BG141" s="214"/>
      <c r="BH141" s="214"/>
    </row>
    <row r="142" spans="1:60" outlineLevel="1" x14ac:dyDescent="0.2">
      <c r="A142" s="240">
        <v>57</v>
      </c>
      <c r="B142" s="241" t="s">
        <v>402</v>
      </c>
      <c r="C142" s="248" t="s">
        <v>403</v>
      </c>
      <c r="D142" s="242" t="s">
        <v>218</v>
      </c>
      <c r="E142" s="243">
        <v>8.6833399999999994</v>
      </c>
      <c r="F142" s="244"/>
      <c r="G142" s="245">
        <f>ROUND(E142*F142,2)</f>
        <v>0</v>
      </c>
      <c r="H142" s="244"/>
      <c r="I142" s="245">
        <f>ROUND(E142*H142,2)</f>
        <v>0</v>
      </c>
      <c r="J142" s="244"/>
      <c r="K142" s="245">
        <f>ROUND(E142*J142,2)</f>
        <v>0</v>
      </c>
      <c r="L142" s="245">
        <v>12</v>
      </c>
      <c r="M142" s="245">
        <f>G142*(1+L142/100)</f>
        <v>0</v>
      </c>
      <c r="N142" s="243">
        <v>0</v>
      </c>
      <c r="O142" s="243">
        <f>ROUND(E142*N142,2)</f>
        <v>0</v>
      </c>
      <c r="P142" s="243">
        <v>0</v>
      </c>
      <c r="Q142" s="243">
        <f>ROUND(E142*P142,2)</f>
        <v>0</v>
      </c>
      <c r="R142" s="245" t="s">
        <v>259</v>
      </c>
      <c r="S142" s="245" t="s">
        <v>198</v>
      </c>
      <c r="T142" s="246" t="s">
        <v>198</v>
      </c>
      <c r="U142" s="224">
        <v>0.94199999999999995</v>
      </c>
      <c r="V142" s="224">
        <f>ROUND(E142*U142,2)</f>
        <v>8.18</v>
      </c>
      <c r="W142" s="224"/>
      <c r="X142" s="224" t="s">
        <v>391</v>
      </c>
      <c r="Y142" s="224" t="s">
        <v>187</v>
      </c>
      <c r="Z142" s="214"/>
      <c r="AA142" s="214"/>
      <c r="AB142" s="214"/>
      <c r="AC142" s="214"/>
      <c r="AD142" s="214"/>
      <c r="AE142" s="214"/>
      <c r="AF142" s="214"/>
      <c r="AG142" s="214" t="s">
        <v>392</v>
      </c>
      <c r="AH142" s="214"/>
      <c r="AI142" s="214"/>
      <c r="AJ142" s="214"/>
      <c r="AK142" s="214"/>
      <c r="AL142" s="214"/>
      <c r="AM142" s="214"/>
      <c r="AN142" s="214"/>
      <c r="AO142" s="214"/>
      <c r="AP142" s="214"/>
      <c r="AQ142" s="214"/>
      <c r="AR142" s="214"/>
      <c r="AS142" s="214"/>
      <c r="AT142" s="214"/>
      <c r="AU142" s="214"/>
      <c r="AV142" s="214"/>
      <c r="AW142" s="214"/>
      <c r="AX142" s="214"/>
      <c r="AY142" s="214"/>
      <c r="AZ142" s="214"/>
      <c r="BA142" s="214"/>
      <c r="BB142" s="214"/>
      <c r="BC142" s="214"/>
      <c r="BD142" s="214"/>
      <c r="BE142" s="214"/>
      <c r="BF142" s="214"/>
      <c r="BG142" s="214"/>
      <c r="BH142" s="214"/>
    </row>
    <row r="143" spans="1:60" ht="22.5" outlineLevel="1" x14ac:dyDescent="0.2">
      <c r="A143" s="233">
        <v>58</v>
      </c>
      <c r="B143" s="234" t="s">
        <v>404</v>
      </c>
      <c r="C143" s="249" t="s">
        <v>405</v>
      </c>
      <c r="D143" s="235" t="s">
        <v>218</v>
      </c>
      <c r="E143" s="236">
        <v>8.6833399999999994</v>
      </c>
      <c r="F143" s="237"/>
      <c r="G143" s="238">
        <f>ROUND(E143*F143,2)</f>
        <v>0</v>
      </c>
      <c r="H143" s="237"/>
      <c r="I143" s="238">
        <f>ROUND(E143*H143,2)</f>
        <v>0</v>
      </c>
      <c r="J143" s="237"/>
      <c r="K143" s="238">
        <f>ROUND(E143*J143,2)</f>
        <v>0</v>
      </c>
      <c r="L143" s="238">
        <v>12</v>
      </c>
      <c r="M143" s="238">
        <f>G143*(1+L143/100)</f>
        <v>0</v>
      </c>
      <c r="N143" s="236">
        <v>0</v>
      </c>
      <c r="O143" s="236">
        <f>ROUND(E143*N143,2)</f>
        <v>0</v>
      </c>
      <c r="P143" s="236">
        <v>0</v>
      </c>
      <c r="Q143" s="236">
        <f>ROUND(E143*P143,2)</f>
        <v>0</v>
      </c>
      <c r="R143" s="238" t="s">
        <v>259</v>
      </c>
      <c r="S143" s="238" t="s">
        <v>198</v>
      </c>
      <c r="T143" s="239" t="s">
        <v>198</v>
      </c>
      <c r="U143" s="224">
        <v>0</v>
      </c>
      <c r="V143" s="224">
        <f>ROUND(E143*U143,2)</f>
        <v>0</v>
      </c>
      <c r="W143" s="224"/>
      <c r="X143" s="224" t="s">
        <v>391</v>
      </c>
      <c r="Y143" s="224" t="s">
        <v>187</v>
      </c>
      <c r="Z143" s="214"/>
      <c r="AA143" s="214"/>
      <c r="AB143" s="214"/>
      <c r="AC143" s="214"/>
      <c r="AD143" s="214"/>
      <c r="AE143" s="214"/>
      <c r="AF143" s="214"/>
      <c r="AG143" s="214" t="s">
        <v>392</v>
      </c>
      <c r="AH143" s="214"/>
      <c r="AI143" s="214"/>
      <c r="AJ143" s="214"/>
      <c r="AK143" s="214"/>
      <c r="AL143" s="214"/>
      <c r="AM143" s="214"/>
      <c r="AN143" s="214"/>
      <c r="AO143" s="214"/>
      <c r="AP143" s="214"/>
      <c r="AQ143" s="214"/>
      <c r="AR143" s="214"/>
      <c r="AS143" s="214"/>
      <c r="AT143" s="214"/>
      <c r="AU143" s="214"/>
      <c r="AV143" s="214"/>
      <c r="AW143" s="214"/>
      <c r="AX143" s="214"/>
      <c r="AY143" s="214"/>
      <c r="AZ143" s="214"/>
      <c r="BA143" s="214"/>
      <c r="BB143" s="214"/>
      <c r="BC143" s="214"/>
      <c r="BD143" s="214"/>
      <c r="BE143" s="214"/>
      <c r="BF143" s="214"/>
      <c r="BG143" s="214"/>
      <c r="BH143" s="214"/>
    </row>
    <row r="144" spans="1:60" x14ac:dyDescent="0.2">
      <c r="A144" s="3"/>
      <c r="B144" s="4"/>
      <c r="C144" s="250"/>
      <c r="D144" s="6"/>
      <c r="E144" s="3"/>
      <c r="F144" s="3"/>
      <c r="G144" s="3"/>
      <c r="H144" s="3"/>
      <c r="I144" s="3"/>
      <c r="J144" s="3"/>
      <c r="K144" s="3"/>
      <c r="L144" s="3"/>
      <c r="M144" s="3"/>
      <c r="N144" s="3"/>
      <c r="O144" s="3"/>
      <c r="P144" s="3"/>
      <c r="Q144" s="3"/>
      <c r="R144" s="3"/>
      <c r="S144" s="3"/>
      <c r="T144" s="3"/>
      <c r="U144" s="3"/>
      <c r="V144" s="3"/>
      <c r="W144" s="3"/>
      <c r="X144" s="3"/>
      <c r="Y144" s="3"/>
      <c r="AE144">
        <v>12</v>
      </c>
      <c r="AF144">
        <v>21</v>
      </c>
      <c r="AG144" t="s">
        <v>165</v>
      </c>
    </row>
    <row r="145" spans="1:33" x14ac:dyDescent="0.2">
      <c r="A145" s="217"/>
      <c r="B145" s="218" t="s">
        <v>29</v>
      </c>
      <c r="C145" s="251"/>
      <c r="D145" s="219"/>
      <c r="E145" s="220"/>
      <c r="F145" s="220"/>
      <c r="G145" s="232">
        <f>G8+G28+G34+G40+G47+G65+G67+G72+G75+G80+G95+G101+G106+G122+G125+G135</f>
        <v>0</v>
      </c>
      <c r="H145" s="3"/>
      <c r="I145" s="3"/>
      <c r="J145" s="3"/>
      <c r="K145" s="3"/>
      <c r="L145" s="3"/>
      <c r="M145" s="3"/>
      <c r="N145" s="3"/>
      <c r="O145" s="3"/>
      <c r="P145" s="3"/>
      <c r="Q145" s="3"/>
      <c r="R145" s="3"/>
      <c r="S145" s="3"/>
      <c r="T145" s="3"/>
      <c r="U145" s="3"/>
      <c r="V145" s="3"/>
      <c r="W145" s="3"/>
      <c r="X145" s="3"/>
      <c r="Y145" s="3"/>
      <c r="AE145">
        <f>SUMIF(L7:L143,AE144,G7:G143)</f>
        <v>0</v>
      </c>
      <c r="AF145">
        <f>SUMIF(L7:L143,AF144,G7:G143)</f>
        <v>0</v>
      </c>
      <c r="AG145" t="s">
        <v>191</v>
      </c>
    </row>
    <row r="146" spans="1:33" x14ac:dyDescent="0.2">
      <c r="C146" s="252"/>
      <c r="D146" s="10"/>
      <c r="AG146" t="s">
        <v>192</v>
      </c>
    </row>
    <row r="147" spans="1:33" x14ac:dyDescent="0.2">
      <c r="D147" s="10"/>
    </row>
    <row r="148" spans="1:33" x14ac:dyDescent="0.2">
      <c r="D148" s="10"/>
    </row>
    <row r="149" spans="1:33" x14ac:dyDescent="0.2">
      <c r="D149" s="10"/>
    </row>
    <row r="150" spans="1:33" x14ac:dyDescent="0.2">
      <c r="D150" s="10"/>
    </row>
    <row r="151" spans="1:33" x14ac:dyDescent="0.2">
      <c r="D151" s="10"/>
    </row>
    <row r="152" spans="1:33" x14ac:dyDescent="0.2">
      <c r="D152" s="10"/>
    </row>
    <row r="153" spans="1:33" x14ac:dyDescent="0.2">
      <c r="D153" s="10"/>
    </row>
    <row r="154" spans="1:33" x14ac:dyDescent="0.2">
      <c r="D154" s="10"/>
    </row>
    <row r="155" spans="1:33" x14ac:dyDescent="0.2">
      <c r="D155" s="10"/>
    </row>
    <row r="156" spans="1:33" x14ac:dyDescent="0.2">
      <c r="D156" s="10"/>
    </row>
    <row r="157" spans="1:33" x14ac:dyDescent="0.2">
      <c r="D157" s="10"/>
    </row>
    <row r="158" spans="1:33" x14ac:dyDescent="0.2">
      <c r="D158" s="10"/>
    </row>
    <row r="159" spans="1:33" x14ac:dyDescent="0.2">
      <c r="D159" s="10"/>
    </row>
    <row r="160" spans="1:33"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NrmXM1V49vCNGUxNuZyXfqrjkAZpiQYelLOVHIvuG6RFAcr0h9yBNqaW8clVoBIpcqEm2gdMcqfRHdPI2c1E4A==" saltValue="bQDVRXWErGroSplkGS53hA==" spinCount="100000" sheet="1" formatRows="0"/>
  <mergeCells count="23">
    <mergeCell ref="C94:G94"/>
    <mergeCell ref="C97:G97"/>
    <mergeCell ref="C100:G100"/>
    <mergeCell ref="C105:G105"/>
    <mergeCell ref="C108:G108"/>
    <mergeCell ref="C45:G45"/>
    <mergeCell ref="C49:G49"/>
    <mergeCell ref="C52:G52"/>
    <mergeCell ref="C74:G74"/>
    <mergeCell ref="C79:G79"/>
    <mergeCell ref="C83:G83"/>
    <mergeCell ref="C17:G17"/>
    <mergeCell ref="C19:G19"/>
    <mergeCell ref="C21:G21"/>
    <mergeCell ref="C26:G26"/>
    <mergeCell ref="C38:G38"/>
    <mergeCell ref="C42:G42"/>
    <mergeCell ref="A1:G1"/>
    <mergeCell ref="C2:G2"/>
    <mergeCell ref="C3:G3"/>
    <mergeCell ref="C4:G4"/>
    <mergeCell ref="C12:G12"/>
    <mergeCell ref="C15:G15"/>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50</vt:i4>
      </vt:variant>
    </vt:vector>
  </HeadingPairs>
  <TitlesOfParts>
    <vt:vector size="55" baseType="lpstr">
      <vt:lpstr>Pokyny pro vyplnění</vt:lpstr>
      <vt:lpstr>Stavba</vt:lpstr>
      <vt:lpstr>VzorPolozky</vt:lpstr>
      <vt:lpstr>00 00 Naklady</vt:lpstr>
      <vt:lpstr>01 1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'00 00 Naklady'!Názvy_tisku</vt:lpstr>
      <vt:lpstr>'01 1 Pol'!Názvy_tisku</vt:lpstr>
      <vt:lpstr>oadresa</vt:lpstr>
      <vt:lpstr>Stavba!Objednatel</vt:lpstr>
      <vt:lpstr>Stavba!Objekt</vt:lpstr>
      <vt:lpstr>'00 00 Naklady'!Oblast_tisku</vt:lpstr>
      <vt:lpstr>'01 1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 Novotná</dc:creator>
  <cp:lastModifiedBy>Hana Novotná</cp:lastModifiedBy>
  <cp:lastPrinted>2019-03-19T12:27:02Z</cp:lastPrinted>
  <dcterms:created xsi:type="dcterms:W3CDTF">2009-04-08T07:15:50Z</dcterms:created>
  <dcterms:modified xsi:type="dcterms:W3CDTF">2026-04-07T08:18:32Z</dcterms:modified>
</cp:coreProperties>
</file>