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85" windowWidth="17850" windowHeight="79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list'!$F$4</definedName>
    <definedName name="MJ">'Krycí list'!$G$4</definedName>
    <definedName name="Mont">'Rekapitulace'!$H$28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'Položky'!$A$1:$K$306</definedName>
    <definedName name="_xlnm.Print_Area" localSheetId="1">'Rekapitulace'!$A$1:$I$37</definedName>
    <definedName name="PocetMJ">'Krycí list'!$G$7</definedName>
    <definedName name="Poznamka">'Krycí list'!$B$37</definedName>
    <definedName name="Projektant">'Krycí list'!$C$7</definedName>
    <definedName name="PSV">'Rekapitulace'!$F$28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<sst xmlns="http://schemas.openxmlformats.org/spreadsheetml/2006/main" count="786" uniqueCount="484">
  <si>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</si>
  <si>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</si>
  <si>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</si>
  <si>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</si>
  <si>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</si>
  <si>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</si>
  <si>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</si>
  <si>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</si>
  <si>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</si>
  <si>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</si>
  <si>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</si>
  <si>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</si>
  <si>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</si>
  <si>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</si>
  <si>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</si>
  <si>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</si>
  <si>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</si>
  <si>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</si>
  <si>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</si>
  <si>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</si>
  <si>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</si>
  <si>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</si>
  <si>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</si>
  <si>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</si>
  <si>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</si>
  <si>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</si>
  <si>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</si>
  <si>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</si>
  <si>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</si>
  <si>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</si>
  <si>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</si>
  <si>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</si>
  <si>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</si>
  <si>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</si>
  <si>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</si>
  <si>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</si>
  <si>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</si>
  <si>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</si>
  <si>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</si>
  <si>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</si>
  <si>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</si>
  <si>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</si>
  <si>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</si>
  <si>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</si>
  <si>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</si>
  <si>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</si>
  <si>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</si>
  <si>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</si>
  <si>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</si>
  <si>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</si>
  <si>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</si>
  <si>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</si>
  <si>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</si>
  <si>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</si>
  <si>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</si>
  <si>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</si>
  <si>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</si>
  <si>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</si>
  <si>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</si>
  <si>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</si>
  <si>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</si>
  <si>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</si>
  <si>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</si>
  <si>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</si>
  <si>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</si>
  <si>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</si>
  <si>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</si>
  <si>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</si>
  <si>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</si>
  <si>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</si>
  <si>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</si>
  <si>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</si>
  <si>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ZŠ a MŠ nám.28 řříjna - Stará 13/15</t>
  </si>
  <si>
    <t>Rekonstrukce soc.zařízení a plošina</t>
  </si>
  <si>
    <t>3</t>
  </si>
  <si>
    <t>Svislé a kompletní konstrukce</t>
  </si>
  <si>
    <t>311 27-0010.RA0</t>
  </si>
  <si>
    <t>Zdivo z tvárnic porobetonových, tloušťka 30 cm</t>
  </si>
  <si>
    <t>m3</t>
  </si>
  <si>
    <t>(0,4+0,8)*0,35*3,3</t>
  </si>
  <si>
    <t>342 25-5022.R00</t>
  </si>
  <si>
    <t>Příčky z desek Ytong tl. 7,5 cm</t>
  </si>
  <si>
    <t>m2</t>
  </si>
  <si>
    <t>(1,6+1,2+1,48+1,58+0,9)*3,3</t>
  </si>
  <si>
    <t>0,2*3,3</t>
  </si>
  <si>
    <t>0,2*0,3*3,3</t>
  </si>
  <si>
    <t>(0,43+0,2+0,6+2,2+2,7+2,6+1,5+0,5+1,6+0,9+1,6+1,5+1,6+1,6+1,6+0,9+2,6)*3,3</t>
  </si>
  <si>
    <t>342 25-5028.R00</t>
  </si>
  <si>
    <t>Příčky z desek Ytong tl. 15 cm</t>
  </si>
  <si>
    <t>(2,6+2,2)*3,3</t>
  </si>
  <si>
    <t>60</t>
  </si>
  <si>
    <t>Úpravy povrchů, omítky</t>
  </si>
  <si>
    <t>Omítka stropů jádrová MV 2 ručně</t>
  </si>
  <si>
    <t>602 01-3101.R00</t>
  </si>
  <si>
    <t>Postřik sanační MCO 1 ručně</t>
  </si>
  <si>
    <t>(0,9+0,9+1,5+1,5+1,5+1,5+1,5+1,5+2+0,3)*3,3</t>
  </si>
  <si>
    <t>(1,6*3+1,6*6+0,9*1,5+1,3*6+1,7+1,5*9+3,3*4+2,6*3+1,5*3+1,3*2)*3,3</t>
  </si>
  <si>
    <t>602 01-3111.R00</t>
  </si>
  <si>
    <t>Omítka jádrová MV 2 ručně</t>
  </si>
  <si>
    <t>43,23+220,6+88,4+99</t>
  </si>
  <si>
    <t>(1,5*6+0,9*8+1,2*6+1,7*2)*3,3</t>
  </si>
  <si>
    <t>(1,5*9+0,9*6+1,7*3+3*2)*3,3</t>
  </si>
  <si>
    <t>61</t>
  </si>
  <si>
    <t>Upravy povrchů vnitřní</t>
  </si>
  <si>
    <t>612 40-9991.RT2</t>
  </si>
  <si>
    <t>Začištění omítek kolem oken,dveří apod. s použitím suché maltové směsi</t>
  </si>
  <si>
    <t>m</t>
  </si>
  <si>
    <t>64</t>
  </si>
  <si>
    <t>Výplně otvorů</t>
  </si>
  <si>
    <t>642 94-0016.D1</t>
  </si>
  <si>
    <t>Dveře jednokřídlové 90/197, překlad, zárubeň,  dřevěné hladké plné bez prahu,úprava pro WC</t>
  </si>
  <si>
    <t>kus</t>
  </si>
  <si>
    <t>642 94-0014.D2</t>
  </si>
  <si>
    <t>Dveře jednokřídlové 80/197, překlad, zárubeň, práh dřevěné hladké plné,2xvětrací mřížka,levé</t>
  </si>
  <si>
    <t>642 94-0014.D4</t>
  </si>
  <si>
    <t>Dveře jednokřídlové 80/197, 2xpřeklad, zárubeň,  dřevěné hladké plné,levé,práh</t>
  </si>
  <si>
    <t>642 94-0014.D3</t>
  </si>
  <si>
    <t>Dveře jednokřídlové 80/197, 2x překlad , zárubeň,  dřevěné hladké plné pravé,práh</t>
  </si>
  <si>
    <t>642 94-0014.D5</t>
  </si>
  <si>
    <t>Dveře jednokřídlové 80/197, 2xpřeklad, zárubeň,  dřevěné hladké plné,pravé,práh</t>
  </si>
  <si>
    <t>642 94-0012.D6</t>
  </si>
  <si>
    <t>Dveře jednokřídlové 70/197, překlad, zárubeň,  úprava na WC,bez prahu,levé</t>
  </si>
  <si>
    <t>642 94-0012.D7</t>
  </si>
  <si>
    <t>Dveře jednokřídlové 70/197, překlad, zárubeň,  úprava na WC,bez prahu,pravé</t>
  </si>
  <si>
    <t>642 94-0012.D8</t>
  </si>
  <si>
    <t>Dveře jednokřídlové 70/197, 2xpřeklad, zárubeň,  pravé,práh</t>
  </si>
  <si>
    <t>642 94-0012.D9</t>
  </si>
  <si>
    <t>Dveře jednokřídlové 70/197, 2xpřeklad, zárubeň,  levé,práh</t>
  </si>
  <si>
    <t>96</t>
  </si>
  <si>
    <t>Bourání konstrukcí</t>
  </si>
  <si>
    <t>962 20-0011.RAA</t>
  </si>
  <si>
    <t>Bourání příček z cihel pálených tloušťka 10 cm</t>
  </si>
  <si>
    <t>(0,8+0,8+1,2+1,2+0,82+0,8+1,92+1,3+1,3)*3,3-(0,6*2*7)</t>
  </si>
  <si>
    <t>962 20-0011.RAB</t>
  </si>
  <si>
    <t>Bourání příček z cihel pálených tloušťka 15 cm</t>
  </si>
  <si>
    <t>(1,4+4,3+2,2+1,04+1,4)*3,</t>
  </si>
  <si>
    <t>(1,8+0,8+0,8+1,2+1,2)*3,3-(0,6*1,9)*2</t>
  </si>
  <si>
    <t>0,8*3,3</t>
  </si>
  <si>
    <t>968 07-2455.R00</t>
  </si>
  <si>
    <t>Vybourání kovových dveřních zárubní pl. do 2 m2</t>
  </si>
  <si>
    <t>(1,2+1,4)*3,3-0,6*1,9*2</t>
  </si>
  <si>
    <t>(1,48*3,3)</t>
  </si>
  <si>
    <t>965 10-0032.RAB</t>
  </si>
  <si>
    <t>Bourání dlažeb keramických bez podkladních vrstev, tloušťka přes 10 mm</t>
  </si>
  <si>
    <t>6,67+1,81+10,32+5,56+1,37+15,17+18,6+29,98</t>
  </si>
  <si>
    <t>97</t>
  </si>
  <si>
    <t>Prorážení otvorů</t>
  </si>
  <si>
    <t>971 10-0021.RAA</t>
  </si>
  <si>
    <t>Vybourání otvorů ve zdivu cihelném tloušťka 30 cm</t>
  </si>
  <si>
    <t>0,9*2,2</t>
  </si>
  <si>
    <t>0,8*2,2*3</t>
  </si>
  <si>
    <t>t</t>
  </si>
  <si>
    <t>979 98-1106.R00</t>
  </si>
  <si>
    <t>Kontejner, suť bez příměsí, odvoz a likvidace,12 t</t>
  </si>
  <si>
    <t>979 99-0111.R00</t>
  </si>
  <si>
    <t>Poplatek za skládku suti - stavební keramika</t>
  </si>
  <si>
    <t>979 08-1111.R00</t>
  </si>
  <si>
    <t>Odvoz suti a vybour. hmot na skládku do 1 km</t>
  </si>
  <si>
    <t>979 08-1121.R00</t>
  </si>
  <si>
    <t>Příplatek k odvozu za každý další 1 km</t>
  </si>
  <si>
    <t>0,7*5</t>
  </si>
  <si>
    <t>721</t>
  </si>
  <si>
    <t>Vnitřní kanalizace</t>
  </si>
  <si>
    <t>722</t>
  </si>
  <si>
    <t>Vnitřní vodovod</t>
  </si>
  <si>
    <t>Ohřívač vody elektrický zásobníkový OKCE 50</t>
  </si>
  <si>
    <t>725</t>
  </si>
  <si>
    <t>Zařizovací předměty</t>
  </si>
  <si>
    <t>725 11-0811.R00</t>
  </si>
  <si>
    <t>Demontáž klozetů splachovacích</t>
  </si>
  <si>
    <t>soubor</t>
  </si>
  <si>
    <t>725 21-0821.R00</t>
  </si>
  <si>
    <t>Demontáž umyvadel bez výtokových armatur</t>
  </si>
  <si>
    <t>725 24-0812.R00</t>
  </si>
  <si>
    <t>Demontáž sprchových mís bez výtokových armatur</t>
  </si>
  <si>
    <t>725 12-2813.R00</t>
  </si>
  <si>
    <t>Demontáž pisoárů s nádrží</t>
  </si>
  <si>
    <t>725 33-0840.R00</t>
  </si>
  <si>
    <t>Demontáž výlevky ocelové nebo litinové</t>
  </si>
  <si>
    <t>725-1</t>
  </si>
  <si>
    <t>Závěsný WC komplet T-05 Kombifix Eco + The Gap  klozet závěsný,nerezové prvky pro splachování</t>
  </si>
  <si>
    <t>725-2</t>
  </si>
  <si>
    <t>Kombifix pro pisoár pro splachování na omítku</t>
  </si>
  <si>
    <t>725-3</t>
  </si>
  <si>
    <t>Duravit Duraplus - Urinál, 345 mm x 315 mm, bílý</t>
  </si>
  <si>
    <t>725-4</t>
  </si>
  <si>
    <t>Duravit 2nd floor - Jednootvorové umyvadlo s přepa</t>
  </si>
  <si>
    <t>725-5</t>
  </si>
  <si>
    <t>Schell Comfort - Kombinovaný rohový ventil s  filtrem, chrom 035600699,1/2 x 3/4</t>
  </si>
  <si>
    <t>725-6</t>
  </si>
  <si>
    <t>Keramag iCon - Čtvercová vanička, 800 x 800 mm 652 Odtoková souprava O 90 mm</t>
  </si>
  <si>
    <t>725-7</t>
  </si>
  <si>
    <t>Axor Sprchový program - Sprchová souprava, chrom</t>
  </si>
  <si>
    <t>725-8</t>
  </si>
  <si>
    <t>Axor Bouroullec - Páková umyvadlová baterie,  chrom</t>
  </si>
  <si>
    <t>725-9</t>
  </si>
  <si>
    <t>Jika MIRA Výlevka s plastovou mřížkou  napojení zezadu</t>
  </si>
  <si>
    <t>725-10</t>
  </si>
  <si>
    <t>Jika LYRA PLUS Dřezová nástěnná baterie páková   pro výlevku</t>
  </si>
  <si>
    <t>725-11</t>
  </si>
  <si>
    <t>730</t>
  </si>
  <si>
    <t>Ústřední vytápění</t>
  </si>
  <si>
    <t>484-85100</t>
  </si>
  <si>
    <t>Držák radiátoru ocelový TPF 1456063 d 10  dl. 320</t>
  </si>
  <si>
    <t>730-1</t>
  </si>
  <si>
    <t>Rohový radiátorový ventil 1/2"</t>
  </si>
  <si>
    <t>730-2</t>
  </si>
  <si>
    <t>Rohové uzavírací šroubení 1/2"</t>
  </si>
  <si>
    <t>735</t>
  </si>
  <si>
    <t>Otopná tělesa</t>
  </si>
  <si>
    <t>735 12-1810.R00</t>
  </si>
  <si>
    <t>Demontáž otopných těles ocelových článkových</t>
  </si>
  <si>
    <t>484-57237</t>
  </si>
  <si>
    <t>Těleso otopné des. Radik Klasik typ21 v.500dl.1000</t>
  </si>
  <si>
    <t>771</t>
  </si>
  <si>
    <t>Podlahy z dlaždic a obklady</t>
  </si>
  <si>
    <t>771 57-5105.RT2</t>
  </si>
  <si>
    <t>Montáž podlah keram.,režné hladké, tmel, 15x15 cm Monoflex (lepidlo), ASO-Flexfuge (spár. hmota)</t>
  </si>
  <si>
    <t>(46,02+29,8+18,7)</t>
  </si>
  <si>
    <t>998 77-1102.R00</t>
  </si>
  <si>
    <t>Přesun hmot pro podlahy z dlaždic, výšky do 12 m</t>
  </si>
  <si>
    <t>2,03+0,2</t>
  </si>
  <si>
    <t>597-64201</t>
  </si>
  <si>
    <t>Dlažba Taurus Granit matná 150x150x9 mm</t>
  </si>
  <si>
    <t>(46,02+29,8+18,7)*1,15-(1,73+1,23)</t>
  </si>
  <si>
    <t>597-64203.1</t>
  </si>
  <si>
    <t>Dlažba Taurus Granit protiskluz. 300x300x9 mm</t>
  </si>
  <si>
    <t>(1,73+1,25)*1,15</t>
  </si>
  <si>
    <t>781</t>
  </si>
  <si>
    <t>Obklady keramické</t>
  </si>
  <si>
    <t>781 41-5013.RT5</t>
  </si>
  <si>
    <t>Montáž obkladů stěn, porovin., do tmele, 15x15 cm Flexkleber (lepidlo), Fugenbund (spár. hmota)</t>
  </si>
  <si>
    <t>(1,8+1,5+0,6+1,3+1,3+1,4+1,0)*2,2</t>
  </si>
  <si>
    <t>998 78-1102.R00</t>
  </si>
  <si>
    <t>Přesun hmot pro obklady keramické, výšky do 12 m</t>
  </si>
  <si>
    <t>1,46+0,4</t>
  </si>
  <si>
    <t>(1,5+1,5+1,5+0,9+1,8+1,8+1,8+1,9+1,7+1,8+0,9+1,1+1,2+1,6+1,6+1,6+2,16+0,8)*1,8</t>
  </si>
  <si>
    <t>597-81347</t>
  </si>
  <si>
    <t>Obkládačka Color One  14,8x14,8 světle šedá mat</t>
  </si>
  <si>
    <t>(45+24,1+52)*1,15</t>
  </si>
  <si>
    <t>(1,5+1,5+1,5+1,8+1,8+1,8+1,8+1,7+5*1,2+2+1,8+1,8)*1,8</t>
  </si>
  <si>
    <t>(1,55+1,55+1,55+1,55+2,2+1,37+1,37+1,26+1)*1,8</t>
  </si>
  <si>
    <t>(5*1,6+0,9+2*1,3+0,9*4+1,7+1,5*2+1,5*3+3*0,9+1,9)*1,8</t>
  </si>
  <si>
    <t>784</t>
  </si>
  <si>
    <t>Malby</t>
  </si>
  <si>
    <t>784 11-5412.R00</t>
  </si>
  <si>
    <t>Malba tekutá Remal profi, bílá, bez penetrace, 2 x</t>
  </si>
  <si>
    <t>9,24+1,3+8,16+14</t>
  </si>
  <si>
    <t>8,61+1,3+7,48+2,09+10,32+88</t>
  </si>
  <si>
    <t>71+1,44+2,56+8+0,75+1,37+1,58+1,58+6,28+1,73+5,26+1,25+7,13+82</t>
  </si>
  <si>
    <t>M21</t>
  </si>
  <si>
    <t>Elektromontáže</t>
  </si>
  <si>
    <t>M21-1</t>
  </si>
  <si>
    <t>Elektromontáže-samostatný rozpočet</t>
  </si>
  <si>
    <t>soub</t>
  </si>
  <si>
    <t>M24</t>
  </si>
  <si>
    <t>Montáže vzduchotechnických zař</t>
  </si>
  <si>
    <t>M24-1</t>
  </si>
  <si>
    <t>Vortice Quadro Micro 100 I T</t>
  </si>
  <si>
    <t>998 72-8102.R00</t>
  </si>
  <si>
    <t>Přesun hmot pro vzduchotechniku, výšky do 12 m</t>
  </si>
  <si>
    <t>728 61-1114.R00</t>
  </si>
  <si>
    <t>Mtž ventilátoru radiál. nízkotl. potrub. do 0,13m2</t>
  </si>
  <si>
    <t>728 11-2111.R00</t>
  </si>
  <si>
    <t>Montáž potrubí plechového kruhového do d 100 mm</t>
  </si>
  <si>
    <t>M24-2</t>
  </si>
  <si>
    <t>Odpadní trouby z Pz plechu, kruhové o pr. 100mm</t>
  </si>
  <si>
    <t>728 41-5111.R00</t>
  </si>
  <si>
    <t>Montáž mřížky větrací nebo ventilační do 0,04 m2</t>
  </si>
  <si>
    <t>728 41-5123.R00</t>
  </si>
  <si>
    <t>Montáž mřížky větrací nebo ventilační do d 300 mm</t>
  </si>
  <si>
    <t>M24-3</t>
  </si>
  <si>
    <t>Větrací mřížka do dveří</t>
  </si>
  <si>
    <t>M24-4</t>
  </si>
  <si>
    <t>Ochranná větrací mřížka na fasádě</t>
  </si>
  <si>
    <t>100</t>
  </si>
  <si>
    <t>Nespecifikované položky</t>
  </si>
  <si>
    <t>N1</t>
  </si>
  <si>
    <t>Schodišťová plošina V64,Vecom</t>
  </si>
  <si>
    <t>N2</t>
  </si>
  <si>
    <t>kpl</t>
  </si>
  <si>
    <t>N4</t>
  </si>
  <si>
    <t>Plán BOZP</t>
  </si>
  <si>
    <t>N5</t>
  </si>
  <si>
    <t>Projektová dokumentace skutečného provedení</t>
  </si>
  <si>
    <t>N6</t>
  </si>
  <si>
    <t>Správní poplatky</t>
  </si>
  <si>
    <t>N7</t>
  </si>
  <si>
    <t>Zábor veřejných ploch</t>
  </si>
  <si>
    <t>N8</t>
  </si>
  <si>
    <t>Čistění veřejných ploch v průběhu stavby</t>
  </si>
  <si>
    <t>N9</t>
  </si>
  <si>
    <t>Rezerva pro nepředvídatelné náklady při rekonstr 5% z rozpočtových nákladů</t>
  </si>
  <si>
    <t>Provozní vlivy</t>
  </si>
  <si>
    <t>Práce na kulturních památkách</t>
  </si>
  <si>
    <t>Zařízení staveniště</t>
  </si>
  <si>
    <t>342948111R00</t>
  </si>
  <si>
    <t>Ukotvení příček k cihel.konstr. kotvami na hmožd.</t>
  </si>
  <si>
    <t>Včetně dodávky kotev i spojovacího materiálu.</t>
  </si>
  <si>
    <t>1NP : 10*2,86+3*2,25</t>
  </si>
  <si>
    <t>2NP : 10*2,25+2*2,21</t>
  </si>
  <si>
    <t>3NP : 3*2,25+2*2,1</t>
  </si>
  <si>
    <t>3001</t>
  </si>
  <si>
    <t>Obezdívka geberit z cihel pálených</t>
  </si>
  <si>
    <t>1NP : 1,8*(2*1,04+5*0,9)</t>
  </si>
  <si>
    <t>2NP : 1,8*(3*0,9+1,2)</t>
  </si>
  <si>
    <t>3NP : 1,8*3*0,9</t>
  </si>
  <si>
    <t>601013111R00</t>
  </si>
  <si>
    <t>Včetně pomocného lešení.</t>
  </si>
  <si>
    <t>1NP : 46,02</t>
  </si>
  <si>
    <t>2NP : 29,80</t>
  </si>
  <si>
    <t>3NP : 18,70</t>
  </si>
  <si>
    <t>601013141R00</t>
  </si>
  <si>
    <t>Štuk na stropech MVJ 1 ručně</t>
  </si>
  <si>
    <t>602013141R00</t>
  </si>
  <si>
    <t>Štuk na stěnách vnitřní MVJ 1 ručně</t>
  </si>
  <si>
    <t>Podlahy a podlahové konstrukce</t>
  </si>
  <si>
    <t>63</t>
  </si>
  <si>
    <t>632411104RT1</t>
  </si>
  <si>
    <t>Vyrovnávací stěrka Cemix 050, ruční zprac. tl.4 mm, samonivelační anhydritová směs 30 Cemix 050 30 MPa</t>
  </si>
  <si>
    <t>46,02+29,8+18,7</t>
  </si>
  <si>
    <t>63 Podlahy a podlahové konstrukce</t>
  </si>
  <si>
    <t>968061125R00</t>
  </si>
  <si>
    <t>Vyvěšení dřevěných dveřních křídel pl. do 2 m2</t>
  </si>
  <si>
    <t>941955002R00</t>
  </si>
  <si>
    <t>Lešení lehké pomocné, výška podlahy do 1,9 m</t>
  </si>
  <si>
    <t>Lešení a stavební výtahy</t>
  </si>
  <si>
    <t>94 Lešení a stavební výtahy</t>
  </si>
  <si>
    <t>978059531R00</t>
  </si>
  <si>
    <t>Odsekání vnitřních obkladů stěn nad 2 m2</t>
  </si>
  <si>
    <t>979011211R00</t>
  </si>
  <si>
    <t>Svislá doprava suti a vybour. hmot za 2.NP nošením</t>
  </si>
  <si>
    <t>979011219R00</t>
  </si>
  <si>
    <t>Přípl.k svislé dopr.suti za každé další NP nošením</t>
  </si>
  <si>
    <t>979082111R00</t>
  </si>
  <si>
    <t>Vnitrostaveništní doprava suti do 10 m</t>
  </si>
  <si>
    <t>974031199R00</t>
  </si>
  <si>
    <t>Vysekání rýh ve zdi</t>
  </si>
  <si>
    <t>Včetně pomocného lešení o výšce podlahy do 1900 mm a pro zatížení do 1,5 kPa  (150 kg/m2).</t>
  </si>
  <si>
    <t>974261664R00</t>
  </si>
  <si>
    <t>Zazdění rýh ve zdi</t>
  </si>
  <si>
    <t>99</t>
  </si>
  <si>
    <t>Staveništní přesun hmot</t>
  </si>
  <si>
    <t>998011002R00</t>
  </si>
  <si>
    <t>Přesun hmot pro budovy zděné výšky do 12 m</t>
  </si>
  <si>
    <t>97 Prorážení otvorů</t>
  </si>
  <si>
    <t>99 Staveništní přesun hmot</t>
  </si>
  <si>
    <t>721176113R00</t>
  </si>
  <si>
    <t>Potrubí HT odpadní svislé D 50 x 1,8 mm</t>
  </si>
  <si>
    <t>Potrubí včetně tvarovek, objímek a vložek pro tlumení hluku. Bez zednických výpomocí.</t>
  </si>
  <si>
    <t>Včetně zřízení a demontáže pomocného lešení.</t>
  </si>
  <si>
    <t>23*0,5+15*1,0+6*2,0</t>
  </si>
  <si>
    <t>721176115R00</t>
  </si>
  <si>
    <t>Potrubí HT odpadní svislé D 110 x 2,7 mm</t>
  </si>
  <si>
    <t>12*0,5+9*1,0+6*2,0</t>
  </si>
  <si>
    <t>28615285.AR</t>
  </si>
  <si>
    <t>Koleno HTB D 50 mm 15° PP</t>
  </si>
  <si>
    <t>28615286.AR</t>
  </si>
  <si>
    <t>Koleno HTB D 50 mm 30° PP</t>
  </si>
  <si>
    <t>28615287.AR</t>
  </si>
  <si>
    <t>Koleno HTB D 50 mm 45° PP</t>
  </si>
  <si>
    <t>28615289.AR</t>
  </si>
  <si>
    <t>Koleno HTB D 50 mm 87° PP</t>
  </si>
  <si>
    <t>28615295.AR</t>
  </si>
  <si>
    <t>Koleno HTB D 110 mm 15° PP</t>
  </si>
  <si>
    <t>28615296.AR</t>
  </si>
  <si>
    <t>Koleno HTB D 110 mm 30° PP</t>
  </si>
  <si>
    <t>28615297.AR</t>
  </si>
  <si>
    <t>Koleno HTB D 110 mm 45° PP</t>
  </si>
  <si>
    <t>28615299.AR</t>
  </si>
  <si>
    <t>Koleno HTB D 110 mm 87° PP</t>
  </si>
  <si>
    <t>28615340.AR</t>
  </si>
  <si>
    <t>Odbočka HTEA D 50/ 50 mm 45° PP</t>
  </si>
  <si>
    <t>28615360.AR</t>
  </si>
  <si>
    <t>Odbočka HTEA D 110/ 50 mm 45° PP</t>
  </si>
  <si>
    <t>28615361.AR</t>
  </si>
  <si>
    <t>Odbočka HTEA D 110/ 50 mm 67,5° PP</t>
  </si>
  <si>
    <t>28615370.AR</t>
  </si>
  <si>
    <t>Odbočka HTEA D 110/ 110 mm 45° PP</t>
  </si>
  <si>
    <t>28615371.AR</t>
  </si>
  <si>
    <t>Odbočka HTEA D 110/ 110 mm 67,5° PP</t>
  </si>
  <si>
    <t>28615393R</t>
  </si>
  <si>
    <t>Odbočka HTDA dvojitá D 110/110/110 mm 45 ° PP</t>
  </si>
  <si>
    <t>28615436.AR</t>
  </si>
  <si>
    <t>HTDSW sifonové koleno dvojité 50</t>
  </si>
  <si>
    <t>28615466.AR</t>
  </si>
  <si>
    <t>Koleno připojovací 90° HTSW DN 50/50 46/55 mm PP</t>
  </si>
  <si>
    <t>28619404.AR</t>
  </si>
  <si>
    <t>Redukce nesouosá HTR DN 110/50</t>
  </si>
  <si>
    <t>722172392R00</t>
  </si>
  <si>
    <t>Potrubí z PPR Instaplast, D 20x3,4 mm</t>
  </si>
  <si>
    <t>Potrubí včetně tvarovek a zednických výpomocí.</t>
  </si>
  <si>
    <t>Včetně pomocného lešení o výšce podlahy do 1900 mm a pro zatížení do 1,5 kPa.</t>
  </si>
  <si>
    <t>28654002R</t>
  </si>
  <si>
    <t>Koleno 90° PPR  D 20 mm</t>
  </si>
  <si>
    <t>28654072R</t>
  </si>
  <si>
    <t>T kus jednoznačný PPR d 20 mm</t>
  </si>
  <si>
    <t>28654296R</t>
  </si>
  <si>
    <t>Přechodka dGK kovový závit vnější d 20x1/2" PPR</t>
  </si>
  <si>
    <t>28654321R</t>
  </si>
  <si>
    <t>Koleno nástěnné kovový závit d 20x1/2" PPR</t>
  </si>
  <si>
    <t>28654400R</t>
  </si>
  <si>
    <t>Nástěnka průchozí d 20x1/2" PPR</t>
  </si>
  <si>
    <t>541322420R</t>
  </si>
  <si>
    <t>725291117R00</t>
  </si>
  <si>
    <t>Madlo rovné bílé Novaservis dl. 800 mm</t>
  </si>
  <si>
    <t>725291136R00</t>
  </si>
  <si>
    <t>Madlo dvojité sklopné bílé Novaservis dl. 830 mm</t>
  </si>
  <si>
    <t>725820801R00</t>
  </si>
  <si>
    <t>Demontáž baterie nástěnné do G 3/4</t>
  </si>
  <si>
    <t>998722102R</t>
  </si>
  <si>
    <t>Přesun hmot pro vnitřní vodovod, výšky do 12 m</t>
  </si>
  <si>
    <t>Přesun hmot pro vnitřní kanalizaci, výšky do 12 m</t>
  </si>
  <si>
    <t>998721102R</t>
  </si>
  <si>
    <t>Přesun hmot pro zařizovací předměty, výšky do 12 m</t>
  </si>
  <si>
    <t>998725102R</t>
  </si>
  <si>
    <t>771101210R00</t>
  </si>
  <si>
    <t>Penetrace podkladu pod dlažby</t>
  </si>
  <si>
    <t>771578011R00</t>
  </si>
  <si>
    <t>Spára podlaha - stěna, silikonem</t>
  </si>
  <si>
    <t>vč. dodávky a montáže silikonu.</t>
  </si>
  <si>
    <t>1NP : 2*1,52-0,8+0,9*2+1,48*2-0,9+1,5*2+1,92+3,88+1,1+2,26+1,52+1,04+3*1,52+1,04+1,45+2,23+2*1,26+2*1,37-0,7+1,15+3*2,65+1,79+2*0,9+2,0-0,7+0,43+3,3-2*0,8+1,6*4-0,9+0,9*2-0,7+2*1,6+2*1,3*2-0,7+0,9*4+1,3-0,7+2,68*2+1,67*2-2*0,7-0,8</t>
  </si>
  <si>
    <t>2NP : 1,48*2+0,9*2-0,7+3,8+1,92+2*1,58+2*0,82-0,7+2*(2,83+1,05)+1,6+2,66-0,9+2*3,7-2*0,7+2*1,37-0,8+5*1,2+4*0,9-2*0,7+2*1,74+2*1,2*2-0,7</t>
  </si>
  <si>
    <t>3NP : 1,90+3*1,48+2*0,9-0,7+3*1,58-0,7+3*0,82+3,78+1,18-0,8+1,28+2,77*2-2*0,8+2*(1,79+0,9)-2*0,7+2,16+2,51</t>
  </si>
  <si>
    <t>781101210RT1</t>
  </si>
  <si>
    <t>Penetrace podkladu pod obklady, penetrační nátěr Primer G</t>
  </si>
  <si>
    <t>včetně dodávky materiálu.</t>
  </si>
  <si>
    <t>121,1</t>
  </si>
  <si>
    <t>781497111R00</t>
  </si>
  <si>
    <t xml:space="preserve">Lišta hliníková ukončovacích k obkladům </t>
  </si>
  <si>
    <t>781497121RS2</t>
  </si>
  <si>
    <t>Lišta hliníková rohová k obkladům , profil RB, pro tloušťku obkladu 8 mm</t>
  </si>
  <si>
    <t>N10</t>
  </si>
  <si>
    <t xml:space="preserve">Úklid objektu během realizace </t>
  </si>
  <si>
    <t>N11</t>
  </si>
  <si>
    <t xml:space="preserve">Úklid objektu po realizaci </t>
  </si>
  <si>
    <t>64 Výplně otvorů</t>
  </si>
  <si>
    <t>94</t>
  </si>
  <si>
    <t>Jika OLYMP 8236160001 - 2361.6 KOMBI MÍSA -  bezbarierová,napojení zezadu</t>
  </si>
  <si>
    <t>722130803R00</t>
  </si>
  <si>
    <t>Demontáž potrubí ocelových závitových</t>
  </si>
  <si>
    <t>721171803R00</t>
  </si>
  <si>
    <t xml:space="preserve">Demontáž kanalizačního potrubí </t>
  </si>
  <si>
    <t>722280108R00</t>
  </si>
  <si>
    <t>Tlaková zkouška vodovodního potrubí DN 50</t>
  </si>
  <si>
    <t xml:space="preserve">Krácený rozbor vody </t>
  </si>
  <si>
    <t>55102022R</t>
  </si>
  <si>
    <t>Ventil směšovací termostatický SLT 04 (28 l/min)</t>
  </si>
  <si>
    <t>55149020R</t>
  </si>
  <si>
    <t>Dávkovač tek. mýdla nerez SLZN 04 2 díly 1 l</t>
  </si>
  <si>
    <t>979082112R00</t>
  </si>
  <si>
    <t>Připlatek k vnitrostaveništní dopravě nad 10 m</t>
  </si>
  <si>
    <t>1NP : 2*(6*0,85+2*0,5+2*1,0)</t>
  </si>
  <si>
    <t>2NP : 2*(*0,5+5*0,85)</t>
  </si>
  <si>
    <t>3NP : 2*(2*0,5+4*0,85)</t>
  </si>
  <si>
    <t>711</t>
  </si>
  <si>
    <t>Izolace proti vodě</t>
  </si>
  <si>
    <t>711212000R00</t>
  </si>
  <si>
    <t>Penetrace podkladu pod hydroizolační nátěr</t>
  </si>
  <si>
    <t>711212001RS4</t>
  </si>
  <si>
    <t>Hydroizolační povlak - nátěr, D+M</t>
  </si>
  <si>
    <t>sprchy + pisoáry</t>
  </si>
  <si>
    <t>1NP: 1,73+1,25+1,92*1,52</t>
  </si>
  <si>
    <t>2NP: 1,92*1,5</t>
  </si>
  <si>
    <t>3NP: 1,92*1,5</t>
  </si>
  <si>
    <t>711 Izolace proti vodě</t>
  </si>
  <si>
    <t>722181212R00</t>
  </si>
  <si>
    <t>Izolace návleková MIRELON PRO tl. stěny 9 mm</t>
  </si>
  <si>
    <t>721153205R00</t>
  </si>
  <si>
    <t>Potrubí Geberit PE připojovací, D 50 x 3,0 mm</t>
  </si>
  <si>
    <t>17+6</t>
  </si>
  <si>
    <t>Potrubí Geberit PE připojovací, D 110 x 4,3 mm</t>
  </si>
  <si>
    <t>721153210R00</t>
  </si>
  <si>
    <t>(13+2)*0,5</t>
  </si>
  <si>
    <t>711212601R00</t>
  </si>
  <si>
    <t>Těsnicí pás do spoje podlaha - stěna</t>
  </si>
  <si>
    <t>1NP: 1,92+1,52*2+2*1,26+2*1,37+0,9*2+1,5*2</t>
  </si>
  <si>
    <t>2NP: 1,92+1,5*2</t>
  </si>
  <si>
    <t>3NP: 1,92+1,5*2</t>
  </si>
  <si>
    <t>721290111R00</t>
  </si>
  <si>
    <t xml:space="preserve">Zkouška těsnosti kanalizace vodou </t>
  </si>
  <si>
    <t>Napojení na stávající vodovod</t>
  </si>
  <si>
    <t>Armatury</t>
  </si>
  <si>
    <t>elektro+VZT: 50*0,5</t>
  </si>
</sst>
</file>

<file path=xl/styles.xml><?xml version="1.0" encoding="utf-8"?>
<styleSheet xmlns="http://schemas.openxmlformats.org/spreadsheetml/2006/main">
  <numFmts count="7">
    <numFmt numFmtId="164" formatCode="dd/mm/yy"/>
    <numFmt numFmtId="165" formatCode="#,##0.00\ &quot;Kč&quot;"/>
    <numFmt numFmtId="166" formatCode="0.0"/>
    <numFmt numFmtId="167" formatCode="#,##0.00000"/>
    <numFmt numFmtId="168" formatCode="0.00000"/>
    <numFmt numFmtId="169" formatCode="#,##0.0000"/>
    <numFmt numFmtId="170" formatCode="#,##0.000"/>
  </numFmts>
  <fonts count="20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17"/>
      <name val="Arial CE"/>
      <family val="2"/>
    </font>
    <font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3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/>
    <xf numFmtId="0" fontId="0" fillId="0" borderId="26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3" fontId="0" fillId="0" borderId="16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5" xfId="0" applyFont="1" applyBorder="1"/>
    <xf numFmtId="3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0" xfId="0" applyNumberForma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8" xfId="0" applyFont="1" applyFill="1" applyBorder="1"/>
    <xf numFmtId="165" fontId="7" fillId="0" borderId="36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22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2" xfId="0" applyFont="1" applyFill="1" applyBorder="1"/>
    <xf numFmtId="3" fontId="6" fillId="0" borderId="24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8" xfId="0" applyFont="1" applyFill="1" applyBorder="1"/>
    <xf numFmtId="0" fontId="6" fillId="0" borderId="29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3" xfId="0" applyFont="1" applyFill="1" applyBorder="1"/>
    <xf numFmtId="0" fontId="0" fillId="0" borderId="26" xfId="0" applyFont="1" applyFill="1" applyBorder="1"/>
    <xf numFmtId="0" fontId="0" fillId="0" borderId="48" xfId="0" applyFont="1" applyFill="1" applyBorder="1"/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/>
    <xf numFmtId="0" fontId="6" fillId="0" borderId="36" xfId="0" applyFont="1" applyFill="1" applyBorder="1"/>
    <xf numFmtId="0" fontId="0" fillId="0" borderId="36" xfId="0" applyFill="1" applyBorder="1"/>
    <xf numFmtId="4" fontId="0" fillId="0" borderId="51" xfId="0" applyNumberFormat="1" applyFill="1" applyBorder="1"/>
    <xf numFmtId="4" fontId="0" fillId="0" borderId="35" xfId="0" applyNumberFormat="1" applyFill="1" applyBorder="1"/>
    <xf numFmtId="4" fontId="0" fillId="0" borderId="36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0" xfId="20" applyFont="1" applyBorder="1" applyAlignment="1">
      <alignment horizontal="center"/>
      <protection/>
    </xf>
    <xf numFmtId="0" fontId="0" fillId="0" borderId="40" xfId="20" applyBorder="1" applyAlignment="1">
      <alignment horizontal="left"/>
      <protection/>
    </xf>
    <xf numFmtId="0" fontId="0" fillId="0" borderId="41" xfId="20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1" xfId="20" applyFont="1" applyFill="1" applyBorder="1" applyAlignment="1">
      <alignment horizontal="center"/>
      <protection/>
    </xf>
    <xf numFmtId="0" fontId="5" fillId="0" borderId="31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13" fillId="0" borderId="49" xfId="20" applyFont="1" applyFill="1" applyBorder="1">
      <alignment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8" fillId="0" borderId="53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0" fillId="0" borderId="52" xfId="20" applyNumberFormat="1" applyFont="1" applyFill="1" applyBorder="1" applyAlignment="1">
      <alignment horizontal="left"/>
      <protection/>
    </xf>
    <xf numFmtId="0" fontId="0" fillId="0" borderId="52" xfId="20" applyFont="1" applyFill="1" applyBorder="1" applyAlignment="1">
      <alignment wrapText="1"/>
      <protection/>
    </xf>
    <xf numFmtId="49" fontId="0" fillId="0" borderId="52" xfId="20" applyNumberFormat="1" applyFont="1" applyFill="1" applyBorder="1" applyAlignment="1">
      <alignment horizontal="center" shrinkToFit="1"/>
      <protection/>
    </xf>
    <xf numFmtId="4" fontId="0" fillId="0" borderId="52" xfId="20" applyNumberFormat="1" applyFont="1" applyFill="1" applyBorder="1" applyAlignment="1">
      <alignment horizontal="right"/>
      <protection/>
    </xf>
    <xf numFmtId="4" fontId="0" fillId="0" borderId="52" xfId="20" applyNumberFormat="1" applyFont="1" applyFill="1" applyBorder="1">
      <alignment/>
      <protection/>
    </xf>
    <xf numFmtId="167" fontId="0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5" fillId="0" borderId="52" xfId="20" applyNumberFormat="1" applyFont="1" applyFill="1" applyBorder="1" applyAlignment="1">
      <alignment horizontal="right" wrapText="1"/>
      <protection/>
    </xf>
    <xf numFmtId="0" fontId="15" fillId="0" borderId="52" xfId="0" applyFont="1" applyFill="1" applyBorder="1" applyAlignment="1">
      <alignment horizontal="right"/>
    </xf>
    <xf numFmtId="0" fontId="0" fillId="0" borderId="52" xfId="20" applyFill="1" applyBorder="1">
      <alignment/>
      <protection/>
    </xf>
    <xf numFmtId="0" fontId="14" fillId="0" borderId="0" xfId="20" applyFont="1">
      <alignment/>
      <protection/>
    </xf>
    <xf numFmtId="0" fontId="0" fillId="0" borderId="54" xfId="20" applyFill="1" applyBorder="1" applyAlignment="1">
      <alignment horizontal="center"/>
      <protection/>
    </xf>
    <xf numFmtId="49" fontId="4" fillId="0" borderId="54" xfId="20" applyNumberFormat="1" applyFont="1" applyFill="1" applyBorder="1" applyAlignment="1">
      <alignment horizontal="left"/>
      <protection/>
    </xf>
    <xf numFmtId="0" fontId="4" fillId="0" borderId="54" xfId="20" applyFont="1" applyFill="1" applyBorder="1">
      <alignment/>
      <protection/>
    </xf>
    <xf numFmtId="4" fontId="0" fillId="0" borderId="54" xfId="20" applyNumberFormat="1" applyFill="1" applyBorder="1" applyAlignment="1">
      <alignment horizontal="right"/>
      <protection/>
    </xf>
    <xf numFmtId="4" fontId="6" fillId="0" borderId="54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167" fontId="6" fillId="0" borderId="5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2" xfId="0" applyNumberFormat="1" applyFont="1" applyFill="1" applyBorder="1"/>
    <xf numFmtId="3" fontId="0" fillId="0" borderId="55" xfId="0" applyNumberFormat="1" applyFont="1" applyFill="1" applyBorder="1"/>
    <xf numFmtId="167" fontId="0" fillId="0" borderId="54" xfId="20" applyNumberFormat="1" applyFont="1" applyFill="1" applyBorder="1">
      <alignment/>
      <protection/>
    </xf>
    <xf numFmtId="0" fontId="6" fillId="0" borderId="53" xfId="20" applyFont="1" applyFill="1" applyBorder="1" applyAlignment="1">
      <alignment horizontal="center"/>
      <protection/>
    </xf>
    <xf numFmtId="49" fontId="6" fillId="0" borderId="53" xfId="20" applyNumberFormat="1" applyFont="1" applyFill="1" applyBorder="1" applyAlignment="1">
      <alignment horizontal="left"/>
      <protection/>
    </xf>
    <xf numFmtId="0" fontId="0" fillId="0" borderId="53" xfId="20" applyFill="1" applyBorder="1" applyAlignment="1">
      <alignment horizontal="center"/>
      <protection/>
    </xf>
    <xf numFmtId="0" fontId="0" fillId="0" borderId="53" xfId="20" applyNumberFormat="1" applyFill="1" applyBorder="1" applyAlignment="1">
      <alignment horizontal="right"/>
      <protection/>
    </xf>
    <xf numFmtId="0" fontId="0" fillId="0" borderId="53" xfId="20" applyNumberFormat="1" applyFill="1" applyBorder="1">
      <alignment/>
      <protection/>
    </xf>
    <xf numFmtId="0" fontId="6" fillId="0" borderId="11" xfId="20" applyFont="1" applyFill="1" applyBorder="1">
      <alignment/>
      <protection/>
    </xf>
    <xf numFmtId="0" fontId="0" fillId="0" borderId="7" xfId="20" applyFont="1" applyFill="1" applyBorder="1" applyAlignment="1">
      <alignment wrapText="1"/>
      <protection/>
    </xf>
    <xf numFmtId="0" fontId="4" fillId="0" borderId="54" xfId="20" applyFont="1" applyBorder="1">
      <alignment/>
      <protection/>
    </xf>
    <xf numFmtId="0" fontId="0" fillId="0" borderId="54" xfId="20" applyBorder="1">
      <alignment/>
      <protection/>
    </xf>
    <xf numFmtId="167" fontId="6" fillId="0" borderId="54" xfId="20" applyNumberFormat="1" applyFont="1" applyFill="1" applyBorder="1">
      <alignment/>
      <protection/>
    </xf>
    <xf numFmtId="167" fontId="6" fillId="0" borderId="50" xfId="20" applyNumberFormat="1" applyFont="1" applyFill="1" applyBorder="1">
      <alignment/>
      <protection/>
    </xf>
    <xf numFmtId="4" fontId="6" fillId="0" borderId="54" xfId="20" applyNumberFormat="1" applyFont="1" applyBorder="1">
      <alignment/>
      <protection/>
    </xf>
    <xf numFmtId="0" fontId="6" fillId="0" borderId="31" xfId="20" applyFont="1" applyFill="1" applyBorder="1">
      <alignment/>
      <protection/>
    </xf>
    <xf numFmtId="167" fontId="6" fillId="0" borderId="49" xfId="20" applyNumberFormat="1" applyFont="1" applyFill="1" applyBorder="1">
      <alignment/>
      <protection/>
    </xf>
    <xf numFmtId="0" fontId="6" fillId="0" borderId="49" xfId="20" applyFont="1" applyFill="1" applyBorder="1">
      <alignment/>
      <protection/>
    </xf>
    <xf numFmtId="0" fontId="0" fillId="0" borderId="49" xfId="20" applyFill="1" applyBorder="1" applyAlignment="1">
      <alignment horizontal="center"/>
      <protection/>
    </xf>
    <xf numFmtId="49" fontId="4" fillId="0" borderId="49" xfId="20" applyNumberFormat="1" applyFont="1" applyFill="1" applyBorder="1" applyAlignment="1">
      <alignment horizontal="left"/>
      <protection/>
    </xf>
    <xf numFmtId="0" fontId="4" fillId="0" borderId="49" xfId="20" applyFont="1" applyFill="1" applyBorder="1">
      <alignment/>
      <protection/>
    </xf>
    <xf numFmtId="4" fontId="0" fillId="0" borderId="49" xfId="20" applyNumberFormat="1" applyFill="1" applyBorder="1" applyAlignment="1">
      <alignment horizontal="right"/>
      <protection/>
    </xf>
    <xf numFmtId="4" fontId="6" fillId="0" borderId="49" xfId="20" applyNumberFormat="1" applyFont="1" applyFill="1" applyBorder="1">
      <alignment/>
      <protection/>
    </xf>
    <xf numFmtId="0" fontId="6" fillId="0" borderId="54" xfId="20" applyFont="1" applyFill="1" applyBorder="1">
      <alignment/>
      <protection/>
    </xf>
    <xf numFmtId="0" fontId="0" fillId="3" borderId="0" xfId="20" applyFill="1" applyAlignment="1">
      <alignment horizontal="center"/>
      <protection/>
    </xf>
    <xf numFmtId="0" fontId="0" fillId="3" borderId="0" xfId="20" applyFill="1">
      <alignment/>
      <protection/>
    </xf>
    <xf numFmtId="167" fontId="0" fillId="3" borderId="52" xfId="0" applyNumberFormat="1" applyFont="1" applyFill="1" applyBorder="1" applyAlignment="1">
      <alignment vertical="top" shrinkToFit="1"/>
    </xf>
    <xf numFmtId="4" fontId="0" fillId="3" borderId="52" xfId="0" applyNumberFormat="1" applyFont="1" applyFill="1" applyBorder="1" applyAlignment="1">
      <alignment vertical="top" shrinkToFit="1"/>
    </xf>
    <xf numFmtId="169" fontId="0" fillId="3" borderId="52" xfId="0" applyNumberFormat="1" applyFont="1" applyFill="1" applyBorder="1" applyAlignment="1">
      <alignment vertical="top" shrinkToFit="1"/>
    </xf>
    <xf numFmtId="0" fontId="0" fillId="3" borderId="54" xfId="20" applyFill="1" applyBorder="1" applyAlignment="1">
      <alignment horizontal="center"/>
      <protection/>
    </xf>
    <xf numFmtId="49" fontId="4" fillId="3" borderId="54" xfId="20" applyNumberFormat="1" applyFont="1" applyFill="1" applyBorder="1" applyAlignment="1">
      <alignment horizontal="left"/>
      <protection/>
    </xf>
    <xf numFmtId="0" fontId="4" fillId="3" borderId="54" xfId="20" applyFont="1" applyFill="1" applyBorder="1">
      <alignment/>
      <protection/>
    </xf>
    <xf numFmtId="4" fontId="0" fillId="3" borderId="54" xfId="20" applyNumberFormat="1" applyFill="1" applyBorder="1" applyAlignment="1">
      <alignment horizontal="right"/>
      <protection/>
    </xf>
    <xf numFmtId="4" fontId="6" fillId="3" borderId="54" xfId="20" applyNumberFormat="1" applyFont="1" applyFill="1" applyBorder="1">
      <alignment/>
      <protection/>
    </xf>
    <xf numFmtId="168" fontId="6" fillId="3" borderId="54" xfId="20" applyNumberFormat="1" applyFont="1" applyFill="1" applyBorder="1">
      <alignment/>
      <protection/>
    </xf>
    <xf numFmtId="0" fontId="6" fillId="3" borderId="54" xfId="20" applyFont="1" applyFill="1" applyBorder="1">
      <alignment/>
      <protection/>
    </xf>
    <xf numFmtId="167" fontId="6" fillId="3" borderId="54" xfId="20" applyNumberFormat="1" applyFont="1" applyFill="1" applyBorder="1">
      <alignment/>
      <protection/>
    </xf>
    <xf numFmtId="0" fontId="0" fillId="3" borderId="8" xfId="0" applyNumberFormat="1" applyFont="1" applyFill="1" applyBorder="1" applyAlignment="1">
      <alignment vertical="top"/>
    </xf>
    <xf numFmtId="0" fontId="0" fillId="3" borderId="52" xfId="0" applyNumberFormat="1" applyFont="1" applyFill="1" applyBorder="1" applyAlignment="1">
      <alignment horizontal="left" vertical="top" wrapText="1"/>
    </xf>
    <xf numFmtId="0" fontId="0" fillId="3" borderId="52" xfId="0" applyFont="1" applyFill="1" applyBorder="1" applyAlignment="1">
      <alignment horizontal="center" vertical="top" shrinkToFit="1"/>
    </xf>
    <xf numFmtId="4" fontId="0" fillId="3" borderId="52" xfId="0" applyNumberFormat="1" applyFont="1" applyFill="1" applyBorder="1" applyAlignment="1">
      <alignment vertical="top" shrinkToFit="1"/>
    </xf>
    <xf numFmtId="167" fontId="0" fillId="3" borderId="52" xfId="20" applyNumberFormat="1" applyFont="1" applyFill="1" applyBorder="1">
      <alignment/>
      <protection/>
    </xf>
    <xf numFmtId="0" fontId="0" fillId="3" borderId="52" xfId="20" applyFont="1" applyFill="1" applyBorder="1" applyAlignment="1">
      <alignment horizontal="center"/>
      <protection/>
    </xf>
    <xf numFmtId="0" fontId="0" fillId="3" borderId="8" xfId="0" applyNumberFormat="1" applyFont="1" applyFill="1" applyBorder="1" applyAlignment="1">
      <alignment vertical="top"/>
    </xf>
    <xf numFmtId="0" fontId="0" fillId="3" borderId="52" xfId="0" applyNumberFormat="1" applyFont="1" applyFill="1" applyBorder="1" applyAlignment="1">
      <alignment horizontal="left" vertical="top" wrapText="1"/>
    </xf>
    <xf numFmtId="0" fontId="0" fillId="3" borderId="52" xfId="0" applyFont="1" applyFill="1" applyBorder="1" applyAlignment="1">
      <alignment horizontal="center" vertical="top" shrinkToFit="1"/>
    </xf>
    <xf numFmtId="167" fontId="0" fillId="3" borderId="52" xfId="0" applyNumberFormat="1" applyFont="1" applyFill="1" applyBorder="1" applyAlignment="1">
      <alignment vertical="top" shrinkToFit="1"/>
    </xf>
    <xf numFmtId="0" fontId="15" fillId="3" borderId="52" xfId="0" applyNumberFormat="1" applyFont="1" applyFill="1" applyBorder="1" applyAlignment="1" quotePrefix="1">
      <alignment horizontal="left" vertical="top" wrapText="1"/>
    </xf>
    <xf numFmtId="0" fontId="15" fillId="3" borderId="52" xfId="0" applyNumberFormat="1" applyFont="1" applyFill="1" applyBorder="1" applyAlignment="1">
      <alignment horizontal="center" vertical="top" wrapText="1" shrinkToFit="1"/>
    </xf>
    <xf numFmtId="167" fontId="15" fillId="3" borderId="52" xfId="0" applyNumberFormat="1" applyFont="1" applyFill="1" applyBorder="1" applyAlignment="1">
      <alignment vertical="top" wrapText="1" shrinkToFit="1"/>
    </xf>
    <xf numFmtId="4" fontId="8" fillId="3" borderId="52" xfId="0" applyNumberFormat="1" applyFont="1" applyFill="1" applyBorder="1" applyAlignment="1">
      <alignment vertical="top" shrinkToFit="1"/>
    </xf>
    <xf numFmtId="0" fontId="0" fillId="3" borderId="52" xfId="0" applyNumberFormat="1" applyFill="1" applyBorder="1" applyAlignment="1">
      <alignment horizontal="left" vertical="top" wrapText="1"/>
    </xf>
    <xf numFmtId="0" fontId="8" fillId="3" borderId="8" xfId="0" applyNumberFormat="1" applyFont="1" applyFill="1" applyBorder="1" applyAlignment="1">
      <alignment vertical="top"/>
    </xf>
    <xf numFmtId="0" fontId="15" fillId="3" borderId="52" xfId="0" applyNumberFormat="1" applyFont="1" applyFill="1" applyBorder="1" applyAlignment="1" quotePrefix="1">
      <alignment horizontal="left" vertical="top" wrapText="1"/>
    </xf>
    <xf numFmtId="0" fontId="15" fillId="3" borderId="52" xfId="0" applyNumberFormat="1" applyFont="1" applyFill="1" applyBorder="1" applyAlignment="1">
      <alignment horizontal="center" vertical="top" wrapText="1" shrinkToFit="1"/>
    </xf>
    <xf numFmtId="167" fontId="15" fillId="3" borderId="52" xfId="0" applyNumberFormat="1" applyFont="1" applyFill="1" applyBorder="1" applyAlignment="1">
      <alignment vertical="top" wrapText="1" shrinkToFit="1"/>
    </xf>
    <xf numFmtId="4" fontId="8" fillId="3" borderId="52" xfId="0" applyNumberFormat="1" applyFont="1" applyFill="1" applyBorder="1" applyAlignment="1">
      <alignment vertical="top" shrinkToFit="1"/>
    </xf>
    <xf numFmtId="0" fontId="0" fillId="3" borderId="8" xfId="0" applyNumberFormat="1" applyFill="1" applyBorder="1" applyAlignment="1">
      <alignment vertical="top"/>
    </xf>
    <xf numFmtId="0" fontId="0" fillId="3" borderId="8" xfId="0" applyNumberFormat="1" applyFill="1" applyBorder="1" applyAlignment="1">
      <alignment horizontal="left" vertical="top"/>
    </xf>
    <xf numFmtId="0" fontId="0" fillId="3" borderId="52" xfId="0" applyFill="1" applyBorder="1" applyAlignment="1">
      <alignment horizontal="center" vertical="top" shrinkToFit="1"/>
    </xf>
    <xf numFmtId="0" fontId="0" fillId="3" borderId="52" xfId="20" applyFont="1" applyFill="1" applyBorder="1" applyAlignment="1">
      <alignment horizontal="center"/>
      <protection/>
    </xf>
    <xf numFmtId="0" fontId="8" fillId="3" borderId="52" xfId="20" applyNumberFormat="1" applyFont="1" applyFill="1" applyBorder="1">
      <alignment/>
      <protection/>
    </xf>
    <xf numFmtId="0" fontId="0" fillId="3" borderId="0" xfId="0" applyNumberFormat="1" applyFont="1" applyFill="1" applyBorder="1" applyAlignment="1">
      <alignment vertical="top"/>
    </xf>
    <xf numFmtId="168" fontId="0" fillId="3" borderId="0" xfId="20" applyNumberFormat="1" applyFill="1">
      <alignment/>
      <protection/>
    </xf>
    <xf numFmtId="170" fontId="0" fillId="3" borderId="52" xfId="0" applyNumberFormat="1" applyFont="1" applyFill="1" applyBorder="1" applyAlignment="1">
      <alignment vertical="top" shrinkToFit="1"/>
    </xf>
    <xf numFmtId="0" fontId="6" fillId="3" borderId="53" xfId="0" applyFont="1" applyFill="1" applyBorder="1" applyAlignment="1">
      <alignment vertical="top"/>
    </xf>
    <xf numFmtId="0" fontId="6" fillId="3" borderId="53" xfId="0" applyNumberFormat="1" applyFont="1" applyFill="1" applyBorder="1" applyAlignment="1">
      <alignment vertical="top"/>
    </xf>
    <xf numFmtId="0" fontId="6" fillId="3" borderId="53" xfId="0" applyNumberFormat="1" applyFont="1" applyFill="1" applyBorder="1" applyAlignment="1">
      <alignment horizontal="left" vertical="top" wrapText="1"/>
    </xf>
    <xf numFmtId="0" fontId="0" fillId="3" borderId="53" xfId="0" applyFont="1" applyFill="1" applyBorder="1" applyAlignment="1">
      <alignment horizontal="center" vertical="top" shrinkToFit="1"/>
    </xf>
    <xf numFmtId="167" fontId="0" fillId="3" borderId="53" xfId="0" applyNumberFormat="1" applyFont="1" applyFill="1" applyBorder="1" applyAlignment="1">
      <alignment vertical="top" shrinkToFit="1"/>
    </xf>
    <xf numFmtId="4" fontId="0" fillId="3" borderId="53" xfId="0" applyNumberFormat="1" applyFont="1" applyFill="1" applyBorder="1" applyAlignment="1">
      <alignment vertical="top" shrinkToFit="1"/>
    </xf>
    <xf numFmtId="167" fontId="0" fillId="3" borderId="53" xfId="20" applyNumberFormat="1" applyFont="1" applyFill="1" applyBorder="1">
      <alignment/>
      <protection/>
    </xf>
    <xf numFmtId="167" fontId="0" fillId="3" borderId="7" xfId="20" applyNumberFormat="1" applyFont="1" applyFill="1" applyBorder="1">
      <alignment/>
      <protection/>
    </xf>
    <xf numFmtId="0" fontId="0" fillId="3" borderId="52" xfId="0" applyFont="1" applyFill="1" applyBorder="1" applyAlignment="1">
      <alignment horizontal="center" vertical="top"/>
    </xf>
    <xf numFmtId="0" fontId="0" fillId="3" borderId="52" xfId="0" applyNumberFormat="1" applyFont="1" applyFill="1" applyBorder="1" applyAlignment="1">
      <alignment vertical="top"/>
    </xf>
    <xf numFmtId="167" fontId="6" fillId="3" borderId="50" xfId="20" applyNumberFormat="1" applyFont="1" applyFill="1" applyBorder="1">
      <alignment/>
      <protection/>
    </xf>
    <xf numFmtId="0" fontId="0" fillId="3" borderId="7" xfId="0" applyNumberFormat="1" applyFont="1" applyFill="1" applyBorder="1" applyAlignment="1">
      <alignment horizontal="left" vertical="top" wrapText="1"/>
    </xf>
    <xf numFmtId="0" fontId="8" fillId="3" borderId="52" xfId="0" applyNumberFormat="1" applyFont="1" applyFill="1" applyBorder="1" applyAlignment="1">
      <alignment vertical="top"/>
    </xf>
    <xf numFmtId="0" fontId="15" fillId="3" borderId="7" xfId="0" applyNumberFormat="1" applyFont="1" applyFill="1" applyBorder="1" applyAlignment="1" quotePrefix="1">
      <alignment horizontal="left" vertical="top" wrapText="1"/>
    </xf>
    <xf numFmtId="0" fontId="8" fillId="3" borderId="7" xfId="0" applyNumberFormat="1" applyFont="1" applyFill="1" applyBorder="1" applyAlignment="1">
      <alignment vertical="top"/>
    </xf>
    <xf numFmtId="0" fontId="6" fillId="3" borderId="53" xfId="20" applyFont="1" applyFill="1" applyBorder="1" applyAlignment="1">
      <alignment horizontal="center"/>
      <protection/>
    </xf>
    <xf numFmtId="0" fontId="6" fillId="3" borderId="53" xfId="20" applyFont="1" applyFill="1" applyBorder="1" applyAlignment="1">
      <alignment horizontal="left"/>
      <protection/>
    </xf>
    <xf numFmtId="0" fontId="4" fillId="3" borderId="12" xfId="20" applyFont="1" applyFill="1" applyBorder="1">
      <alignment/>
      <protection/>
    </xf>
    <xf numFmtId="0" fontId="0" fillId="3" borderId="53" xfId="20" applyFill="1" applyBorder="1">
      <alignment/>
      <protection/>
    </xf>
    <xf numFmtId="167" fontId="4" fillId="3" borderId="53" xfId="20" applyNumberFormat="1" applyFont="1" applyFill="1" applyBorder="1">
      <alignment/>
      <protection/>
    </xf>
    <xf numFmtId="167" fontId="4" fillId="3" borderId="11" xfId="20" applyNumberFormat="1" applyFont="1" applyFill="1" applyBorder="1">
      <alignment/>
      <protection/>
    </xf>
    <xf numFmtId="0" fontId="8" fillId="3" borderId="0" xfId="0" applyNumberFormat="1" applyFont="1" applyFill="1" applyBorder="1" applyAlignment="1">
      <alignment horizontal="left" vertical="top" wrapText="1"/>
    </xf>
    <xf numFmtId="0" fontId="8" fillId="3" borderId="52" xfId="0" applyFont="1" applyFill="1" applyBorder="1" applyAlignment="1">
      <alignment horizontal="center" vertical="top" shrinkToFit="1"/>
    </xf>
    <xf numFmtId="167" fontId="4" fillId="3" borderId="52" xfId="20" applyNumberFormat="1" applyFont="1" applyFill="1" applyBorder="1">
      <alignment/>
      <protection/>
    </xf>
    <xf numFmtId="167" fontId="4" fillId="3" borderId="7" xfId="20" applyNumberFormat="1" applyFont="1" applyFill="1" applyBorder="1">
      <alignment/>
      <protection/>
    </xf>
    <xf numFmtId="0" fontId="0" fillId="3" borderId="54" xfId="20" applyFont="1" applyFill="1" applyBorder="1" applyAlignment="1">
      <alignment horizontal="center"/>
      <protection/>
    </xf>
    <xf numFmtId="0" fontId="6" fillId="3" borderId="54" xfId="20" applyFont="1" applyFill="1" applyBorder="1">
      <alignment/>
      <protection/>
    </xf>
    <xf numFmtId="0" fontId="6" fillId="3" borderId="26" xfId="20" applyFont="1" applyFill="1" applyBorder="1">
      <alignment/>
      <protection/>
    </xf>
    <xf numFmtId="0" fontId="0" fillId="3" borderId="54" xfId="20" applyFill="1" applyBorder="1">
      <alignment/>
      <protection/>
    </xf>
    <xf numFmtId="4" fontId="6" fillId="3" borderId="54" xfId="20" applyNumberFormat="1" applyFont="1" applyFill="1" applyBorder="1">
      <alignment/>
      <protection/>
    </xf>
    <xf numFmtId="167" fontId="4" fillId="3" borderId="54" xfId="20" applyNumberFormat="1" applyFont="1" applyFill="1" applyBorder="1">
      <alignment/>
      <protection/>
    </xf>
    <xf numFmtId="167" fontId="6" fillId="3" borderId="54" xfId="20" applyNumberFormat="1" applyFont="1" applyFill="1" applyBorder="1">
      <alignment/>
      <protection/>
    </xf>
    <xf numFmtId="167" fontId="4" fillId="3" borderId="50" xfId="20" applyNumberFormat="1" applyFont="1" applyFill="1" applyBorder="1">
      <alignment/>
      <protection/>
    </xf>
    <xf numFmtId="49" fontId="6" fillId="3" borderId="53" xfId="20" applyNumberFormat="1" applyFont="1" applyFill="1" applyBorder="1" applyAlignment="1">
      <alignment horizontal="left"/>
      <protection/>
    </xf>
    <xf numFmtId="0" fontId="4" fillId="3" borderId="53" xfId="20" applyFont="1" applyFill="1" applyBorder="1" applyAlignment="1">
      <alignment wrapText="1"/>
      <protection/>
    </xf>
    <xf numFmtId="49" fontId="0" fillId="3" borderId="53" xfId="20" applyNumberFormat="1" applyFont="1" applyFill="1" applyBorder="1" applyAlignment="1">
      <alignment horizontal="center" shrinkToFit="1"/>
      <protection/>
    </xf>
    <xf numFmtId="4" fontId="0" fillId="3" borderId="53" xfId="20" applyNumberFormat="1" applyFont="1" applyFill="1" applyBorder="1" applyAlignment="1">
      <alignment horizontal="right"/>
      <protection/>
    </xf>
    <xf numFmtId="4" fontId="0" fillId="3" borderId="53" xfId="20" applyNumberFormat="1" applyFont="1" applyFill="1" applyBorder="1">
      <alignment/>
      <protection/>
    </xf>
    <xf numFmtId="0" fontId="9" fillId="3" borderId="8" xfId="0" applyNumberFormat="1" applyFont="1" applyFill="1" applyBorder="1" applyAlignment="1">
      <alignment vertical="top"/>
    </xf>
    <xf numFmtId="0" fontId="9" fillId="3" borderId="52" xfId="0" applyNumberFormat="1" applyFont="1" applyFill="1" applyBorder="1" applyAlignment="1">
      <alignment horizontal="left" vertical="top" wrapText="1"/>
    </xf>
    <xf numFmtId="0" fontId="9" fillId="3" borderId="52" xfId="0" applyFont="1" applyFill="1" applyBorder="1" applyAlignment="1">
      <alignment horizontal="center" vertical="top" shrinkToFit="1"/>
    </xf>
    <xf numFmtId="167" fontId="9" fillId="3" borderId="52" xfId="0" applyNumberFormat="1" applyFont="1" applyFill="1" applyBorder="1" applyAlignment="1">
      <alignment vertical="top" shrinkToFit="1"/>
    </xf>
    <xf numFmtId="49" fontId="4" fillId="3" borderId="54" xfId="20" applyNumberFormat="1" applyFont="1" applyFill="1" applyBorder="1" applyAlignment="1">
      <alignment horizontal="left"/>
      <protection/>
    </xf>
    <xf numFmtId="0" fontId="4" fillId="3" borderId="54" xfId="20" applyFont="1" applyFill="1" applyBorder="1" applyAlignment="1">
      <alignment wrapText="1"/>
      <protection/>
    </xf>
    <xf numFmtId="49" fontId="4" fillId="3" borderId="54" xfId="20" applyNumberFormat="1" applyFont="1" applyFill="1" applyBorder="1" applyAlignment="1">
      <alignment horizontal="center" shrinkToFit="1"/>
      <protection/>
    </xf>
    <xf numFmtId="4" fontId="4" fillId="3" borderId="54" xfId="20" applyNumberFormat="1" applyFont="1" applyFill="1" applyBorder="1" applyAlignment="1">
      <alignment horizontal="right"/>
      <protection/>
    </xf>
    <xf numFmtId="0" fontId="6" fillId="3" borderId="52" xfId="20" applyFont="1" applyFill="1" applyBorder="1" applyAlignment="1">
      <alignment horizontal="center"/>
      <protection/>
    </xf>
    <xf numFmtId="0" fontId="0" fillId="3" borderId="52" xfId="20" applyNumberFormat="1" applyFont="1" applyFill="1" applyBorder="1">
      <alignment/>
      <protection/>
    </xf>
    <xf numFmtId="49" fontId="0" fillId="3" borderId="52" xfId="20" applyNumberFormat="1" applyFont="1" applyFill="1" applyBorder="1" applyAlignment="1">
      <alignment horizontal="left"/>
      <protection/>
    </xf>
    <xf numFmtId="0" fontId="0" fillId="3" borderId="52" xfId="20" applyFont="1" applyFill="1" applyBorder="1">
      <alignment/>
      <protection/>
    </xf>
    <xf numFmtId="0" fontId="0" fillId="3" borderId="52" xfId="20" applyFill="1" applyBorder="1">
      <alignment/>
      <protection/>
    </xf>
    <xf numFmtId="0" fontId="0" fillId="3" borderId="8" xfId="0" applyNumberFormat="1" applyFont="1" applyFill="1" applyBorder="1" applyAlignment="1">
      <alignment horizontal="left" vertical="top" wrapText="1"/>
    </xf>
    <xf numFmtId="0" fontId="0" fillId="3" borderId="8" xfId="20" applyFill="1" applyBorder="1">
      <alignment/>
      <protection/>
    </xf>
    <xf numFmtId="0" fontId="19" fillId="0" borderId="0" xfId="20" applyFont="1">
      <alignment/>
      <protection/>
    </xf>
    <xf numFmtId="0" fontId="0" fillId="3" borderId="52" xfId="0" applyNumberFormat="1" applyFill="1" applyBorder="1" applyAlignment="1">
      <alignment vertical="top"/>
    </xf>
    <xf numFmtId="0" fontId="0" fillId="3" borderId="7" xfId="0" applyNumberFormat="1" applyFill="1" applyBorder="1" applyAlignment="1">
      <alignment horizontal="left" vertical="top" wrapText="1"/>
    </xf>
    <xf numFmtId="0" fontId="0" fillId="3" borderId="0" xfId="20" applyFill="1" applyBorder="1">
      <alignment/>
      <protection/>
    </xf>
    <xf numFmtId="0" fontId="0" fillId="3" borderId="52" xfId="20" applyFill="1" applyBorder="1" applyAlignment="1">
      <alignment horizontal="center"/>
      <protection/>
    </xf>
    <xf numFmtId="49" fontId="0" fillId="3" borderId="52" xfId="20" applyNumberFormat="1" applyFont="1" applyFill="1" applyBorder="1" applyAlignment="1">
      <alignment horizontal="left"/>
      <protection/>
    </xf>
    <xf numFmtId="0" fontId="0" fillId="3" borderId="52" xfId="20" applyFont="1" applyFill="1" applyBorder="1">
      <alignment/>
      <protection/>
    </xf>
    <xf numFmtId="4" fontId="0" fillId="3" borderId="52" xfId="20" applyNumberFormat="1" applyFill="1" applyBorder="1" applyAlignment="1">
      <alignment horizontal="right"/>
      <protection/>
    </xf>
    <xf numFmtId="4" fontId="0" fillId="3" borderId="52" xfId="20" applyNumberFormat="1" applyFont="1" applyFill="1" applyBorder="1">
      <alignment/>
      <protection/>
    </xf>
    <xf numFmtId="167" fontId="0" fillId="3" borderId="52" xfId="20" applyNumberFormat="1" applyFont="1" applyFill="1" applyBorder="1">
      <alignment/>
      <protection/>
    </xf>
    <xf numFmtId="49" fontId="0" fillId="3" borderId="52" xfId="20" applyNumberFormat="1" applyFont="1" applyFill="1" applyBorder="1" applyAlignment="1">
      <alignment horizontal="left"/>
      <protection/>
    </xf>
    <xf numFmtId="0" fontId="15" fillId="3" borderId="7" xfId="0" applyNumberFormat="1" applyFont="1" applyFill="1" applyBorder="1" applyAlignment="1">
      <alignment horizontal="left" vertical="top" wrapText="1"/>
    </xf>
    <xf numFmtId="0" fontId="6" fillId="3" borderId="52" xfId="20" applyFont="1" applyFill="1" applyBorder="1">
      <alignment/>
      <protection/>
    </xf>
    <xf numFmtId="167" fontId="6" fillId="3" borderId="52" xfId="20" applyNumberFormat="1" applyFont="1" applyFill="1" applyBorder="1">
      <alignment/>
      <protection/>
    </xf>
    <xf numFmtId="167" fontId="6" fillId="3" borderId="7" xfId="20" applyNumberFormat="1" applyFont="1" applyFill="1" applyBorder="1">
      <alignment/>
      <protection/>
    </xf>
    <xf numFmtId="4" fontId="19" fillId="3" borderId="52" xfId="20" applyNumberFormat="1" applyFont="1" applyFill="1" applyBorder="1" applyAlignment="1">
      <alignment horizontal="right"/>
      <protection/>
    </xf>
    <xf numFmtId="0" fontId="0" fillId="3" borderId="52" xfId="20" applyFont="1" applyFill="1" applyBorder="1">
      <alignment/>
      <protection/>
    </xf>
    <xf numFmtId="4" fontId="6" fillId="3" borderId="52" xfId="20" applyNumberFormat="1" applyFont="1" applyFill="1" applyBorder="1">
      <alignment/>
      <protection/>
    </xf>
    <xf numFmtId="4" fontId="0" fillId="3" borderId="52" xfId="20" applyNumberFormat="1" applyFont="1" applyFill="1" applyBorder="1" applyAlignment="1">
      <alignment horizontal="right"/>
      <protection/>
    </xf>
    <xf numFmtId="0" fontId="0" fillId="3" borderId="52" xfId="0" applyNumberFormat="1" applyFont="1" applyFill="1" applyBorder="1" applyAlignment="1" quotePrefix="1">
      <alignment horizontal="left" vertical="top" wrapText="1"/>
    </xf>
    <xf numFmtId="0" fontId="0" fillId="3" borderId="52" xfId="0" applyNumberFormat="1" applyFont="1" applyFill="1" applyBorder="1" applyAlignment="1">
      <alignment horizontal="center" vertical="top" wrapText="1" shrinkToFit="1"/>
    </xf>
    <xf numFmtId="167" fontId="0" fillId="3" borderId="52" xfId="0" applyNumberFormat="1" applyFont="1" applyFill="1" applyBorder="1" applyAlignment="1">
      <alignment vertical="top" wrapText="1" shrinkToFit="1"/>
    </xf>
    <xf numFmtId="0" fontId="15" fillId="3" borderId="52" xfId="0" applyNumberFormat="1" applyFont="1" applyFill="1" applyBorder="1" applyAlignment="1">
      <alignment horizontal="left" vertical="top" wrapText="1"/>
    </xf>
    <xf numFmtId="167" fontId="0" fillId="3" borderId="0" xfId="20" applyNumberFormat="1" applyFill="1">
      <alignment/>
      <protection/>
    </xf>
    <xf numFmtId="0" fontId="0" fillId="3" borderId="0" xfId="20" applyFill="1" applyAlignment="1">
      <alignment horizontal="left"/>
      <protection/>
    </xf>
    <xf numFmtId="167" fontId="0" fillId="3" borderId="7" xfId="0" applyNumberFormat="1" applyFont="1" applyFill="1" applyBorder="1" applyAlignment="1">
      <alignment vertical="top" shrinkToFit="1"/>
    </xf>
    <xf numFmtId="167" fontId="0" fillId="3" borderId="52" xfId="20" applyNumberFormat="1" applyFill="1" applyBorder="1">
      <alignment/>
      <protection/>
    </xf>
    <xf numFmtId="0" fontId="0" fillId="0" borderId="52" xfId="20" applyNumberFormat="1" applyFill="1" applyBorder="1" applyAlignment="1" applyProtection="1">
      <alignment horizontal="right"/>
      <protection locked="0"/>
    </xf>
    <xf numFmtId="4" fontId="0" fillId="0" borderId="52" xfId="20" applyNumberFormat="1" applyFont="1" applyFill="1" applyBorder="1" applyAlignment="1" applyProtection="1">
      <alignment horizontal="right"/>
      <protection locked="0"/>
    </xf>
    <xf numFmtId="0" fontId="15" fillId="0" borderId="52" xfId="20" applyFont="1" applyFill="1" applyBorder="1" applyAlignment="1" applyProtection="1">
      <alignment horizontal="left" wrapText="1"/>
      <protection locked="0"/>
    </xf>
    <xf numFmtId="4" fontId="0" fillId="3" borderId="52" xfId="0" applyNumberFormat="1" applyFont="1" applyFill="1" applyBorder="1" applyAlignment="1" applyProtection="1">
      <alignment vertical="top" shrinkToFit="1"/>
      <protection locked="0"/>
    </xf>
    <xf numFmtId="4" fontId="8" fillId="3" borderId="52" xfId="0" applyNumberFormat="1" applyFont="1" applyFill="1" applyBorder="1" applyAlignment="1" applyProtection="1">
      <alignment vertical="top" shrinkToFit="1"/>
      <protection locked="0"/>
    </xf>
    <xf numFmtId="4" fontId="0" fillId="3" borderId="52" xfId="0" applyNumberFormat="1" applyFont="1" applyFill="1" applyBorder="1" applyAlignment="1" applyProtection="1">
      <alignment vertical="top" shrinkToFit="1"/>
      <protection locked="0"/>
    </xf>
    <xf numFmtId="4" fontId="0" fillId="0" borderId="54" xfId="20" applyNumberFormat="1" applyFill="1" applyBorder="1" applyAlignment="1" applyProtection="1">
      <alignment horizontal="right"/>
      <protection locked="0"/>
    </xf>
    <xf numFmtId="4" fontId="0" fillId="3" borderId="53" xfId="20" applyNumberFormat="1" applyFont="1" applyFill="1" applyBorder="1" applyAlignment="1" applyProtection="1">
      <alignment horizontal="right"/>
      <protection locked="0"/>
    </xf>
    <xf numFmtId="4" fontId="9" fillId="3" borderId="52" xfId="0" applyNumberFormat="1" applyFont="1" applyFill="1" applyBorder="1" applyAlignment="1" applyProtection="1">
      <alignment vertical="top" shrinkToFit="1"/>
      <protection locked="0"/>
    </xf>
    <xf numFmtId="4" fontId="4" fillId="3" borderId="54" xfId="20" applyNumberFormat="1" applyFont="1" applyFill="1" applyBorder="1" applyAlignment="1" applyProtection="1">
      <alignment horizontal="right"/>
      <protection locked="0"/>
    </xf>
    <xf numFmtId="0" fontId="0" fillId="3" borderId="53" xfId="20" applyFill="1" applyBorder="1" applyProtection="1">
      <alignment/>
      <protection locked="0"/>
    </xf>
    <xf numFmtId="0" fontId="0" fillId="3" borderId="54" xfId="20" applyFill="1" applyBorder="1" applyProtection="1">
      <alignment/>
      <protection locked="0"/>
    </xf>
    <xf numFmtId="0" fontId="0" fillId="0" borderId="53" xfId="20" applyNumberFormat="1" applyFill="1" applyBorder="1" applyAlignment="1" applyProtection="1">
      <alignment horizontal="right"/>
      <protection locked="0"/>
    </xf>
    <xf numFmtId="0" fontId="0" fillId="0" borderId="54" xfId="20" applyBorder="1" applyProtection="1">
      <alignment/>
      <protection locked="0"/>
    </xf>
    <xf numFmtId="4" fontId="0" fillId="3" borderId="53" xfId="0" applyNumberFormat="1" applyFont="1" applyFill="1" applyBorder="1" applyAlignment="1" applyProtection="1">
      <alignment vertical="top" shrinkToFit="1"/>
      <protection locked="0"/>
    </xf>
    <xf numFmtId="4" fontId="0" fillId="3" borderId="54" xfId="20" applyNumberFormat="1" applyFill="1" applyBorder="1" applyAlignment="1" applyProtection="1">
      <alignment horizontal="right"/>
      <protection locked="0"/>
    </xf>
    <xf numFmtId="4" fontId="0" fillId="3" borderId="52" xfId="20" applyNumberFormat="1" applyFill="1" applyBorder="1" applyAlignment="1" applyProtection="1">
      <alignment horizontal="right"/>
      <protection locked="0"/>
    </xf>
    <xf numFmtId="0" fontId="0" fillId="0" borderId="0" xfId="20" applyProtection="1">
      <alignment/>
      <protection locked="0"/>
    </xf>
    <xf numFmtId="0" fontId="0" fillId="3" borderId="0" xfId="20" applyFill="1" applyProtection="1">
      <alignment/>
      <protection locked="0"/>
    </xf>
    <xf numFmtId="4" fontId="0" fillId="3" borderId="7" xfId="0" applyNumberFormat="1" applyFont="1" applyFill="1" applyBorder="1" applyAlignment="1" applyProtection="1">
      <alignment vertical="top" shrinkToFit="1"/>
      <protection locked="0"/>
    </xf>
    <xf numFmtId="0" fontId="0" fillId="3" borderId="7" xfId="20" applyFill="1" applyBorder="1" applyProtection="1">
      <alignment/>
      <protection locked="0"/>
    </xf>
    <xf numFmtId="4" fontId="0" fillId="3" borderId="7" xfId="20" applyNumberFormat="1" applyFill="1" applyBorder="1" applyProtection="1">
      <alignment/>
      <protection locked="0"/>
    </xf>
    <xf numFmtId="2" fontId="0" fillId="3" borderId="0" xfId="20" applyNumberFormat="1" applyFill="1" applyProtection="1">
      <alignment/>
      <protection locked="0"/>
    </xf>
    <xf numFmtId="4" fontId="8" fillId="3" borderId="52" xfId="0" applyNumberFormat="1" applyFont="1" applyFill="1" applyBorder="1" applyAlignment="1" applyProtection="1">
      <alignment vertical="top" shrinkToFit="1"/>
      <protection locked="0"/>
    </xf>
    <xf numFmtId="4" fontId="0" fillId="0" borderId="49" xfId="2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 shrinkToFit="1"/>
      <protection/>
    </xf>
    <xf numFmtId="0" fontId="0" fillId="0" borderId="61" xfId="20" applyFont="1" applyBorder="1" applyAlignment="1">
      <alignment horizontal="left" shrinkToFit="1"/>
      <protection/>
    </xf>
    <xf numFmtId="3" fontId="6" fillId="0" borderId="36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5" fillId="0" borderId="8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42" xfId="20" applyBorder="1" applyAlignment="1">
      <alignment horizontal="left" shrinkToFit="1"/>
      <protection/>
    </xf>
    <xf numFmtId="0" fontId="0" fillId="0" borderId="61" xfId="20" applyBorder="1" applyAlignment="1">
      <alignment horizontal="left" shrinkToFit="1"/>
      <protection/>
    </xf>
    <xf numFmtId="0" fontId="18" fillId="3" borderId="8" xfId="0" applyNumberFormat="1" applyFont="1" applyFill="1" applyBorder="1" applyAlignment="1">
      <alignment horizontal="left" vertical="top" wrapText="1"/>
    </xf>
    <xf numFmtId="0" fontId="18" fillId="3" borderId="0" xfId="0" applyNumberFormat="1" applyFont="1" applyFill="1" applyBorder="1" applyAlignment="1">
      <alignment vertical="top" wrapText="1" shrinkToFit="1"/>
    </xf>
    <xf numFmtId="167" fontId="18" fillId="3" borderId="0" xfId="0" applyNumberFormat="1" applyFont="1" applyFill="1" applyBorder="1" applyAlignment="1">
      <alignment vertical="top" wrapText="1" shrinkToFit="1"/>
    </xf>
    <xf numFmtId="4" fontId="18" fillId="3" borderId="0" xfId="0" applyNumberFormat="1" applyFont="1" applyFill="1" applyBorder="1" applyAlignment="1">
      <alignment vertical="top" wrapText="1" shrinkToFit="1"/>
    </xf>
    <xf numFmtId="4" fontId="18" fillId="3" borderId="7" xfId="0" applyNumberFormat="1" applyFont="1" applyFill="1" applyBorder="1" applyAlignment="1">
      <alignment vertical="top" wrapText="1" shrinkToFit="1"/>
    </xf>
    <xf numFmtId="0" fontId="15" fillId="0" borderId="0" xfId="20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0" fontId="18" fillId="3" borderId="0" xfId="0" applyNumberFormat="1" applyFont="1" applyFill="1" applyBorder="1" applyAlignment="1">
      <alignment horizontal="left" vertical="top" wrapText="1"/>
    </xf>
    <xf numFmtId="0" fontId="15" fillId="0" borderId="7" xfId="20" applyFont="1" applyFill="1" applyBorder="1" applyAlignment="1">
      <alignment horizontal="left" wrapText="1"/>
      <protection/>
    </xf>
    <xf numFmtId="0" fontId="18" fillId="3" borderId="8" xfId="0" applyNumberFormat="1" applyFont="1" applyFill="1" applyBorder="1" applyAlignment="1">
      <alignment horizontal="left" vertical="top" wrapText="1"/>
    </xf>
    <xf numFmtId="0" fontId="18" fillId="3" borderId="0" xfId="0" applyNumberFormat="1" applyFont="1" applyFill="1" applyBorder="1" applyAlignment="1">
      <alignment vertical="top" wrapText="1" shrinkToFit="1"/>
    </xf>
    <xf numFmtId="167" fontId="18" fillId="3" borderId="0" xfId="0" applyNumberFormat="1" applyFont="1" applyFill="1" applyBorder="1" applyAlignment="1">
      <alignment vertical="top" wrapText="1" shrinkToFit="1"/>
    </xf>
    <xf numFmtId="4" fontId="18" fillId="3" borderId="0" xfId="0" applyNumberFormat="1" applyFont="1" applyFill="1" applyBorder="1" applyAlignment="1">
      <alignment vertical="top" wrapText="1" shrinkToFit="1"/>
    </xf>
    <xf numFmtId="4" fontId="18" fillId="3" borderId="7" xfId="0" applyNumberFormat="1" applyFont="1" applyFill="1" applyBorder="1" applyAlignment="1">
      <alignment vertical="top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28">
      <selection activeCell="I39" sqref="I3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73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349"/>
      <c r="D7" s="350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349"/>
      <c r="D8" s="350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351"/>
      <c r="F11" s="352"/>
      <c r="G11" s="353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95" customHeight="1">
      <c r="A14" s="41"/>
      <c r="B14" s="42" t="s">
        <v>19</v>
      </c>
      <c r="C14" s="43">
        <f>Dodavka</f>
        <v>0</v>
      </c>
      <c r="D14" s="44" t="str">
        <f>Rekapitulace!A33</f>
        <v>Provozní vlivy</v>
      </c>
      <c r="E14" s="45"/>
      <c r="F14" s="46"/>
      <c r="G14" s="43">
        <f>Rekapitulace!I33</f>
        <v>0</v>
      </c>
    </row>
    <row r="15" spans="1:7" ht="15.95" customHeight="1">
      <c r="A15" s="41" t="s">
        <v>20</v>
      </c>
      <c r="B15" s="42" t="s">
        <v>21</v>
      </c>
      <c r="C15" s="43">
        <f>Mont</f>
        <v>0</v>
      </c>
      <c r="D15" s="25" t="str">
        <f>Rekapitulace!A34</f>
        <v>Práce na kulturních památkách</v>
      </c>
      <c r="E15" s="47"/>
      <c r="F15" s="48"/>
      <c r="G15" s="43">
        <f>Rekapitulace!I34</f>
        <v>0</v>
      </c>
    </row>
    <row r="16" spans="1:7" ht="15.95" customHeight="1">
      <c r="A16" s="41" t="s">
        <v>22</v>
      </c>
      <c r="B16" s="42" t="s">
        <v>23</v>
      </c>
      <c r="C16" s="43">
        <f>HSV</f>
        <v>0</v>
      </c>
      <c r="D16" s="25" t="str">
        <f>Rekapitulace!A35</f>
        <v>Zařízení staveniště</v>
      </c>
      <c r="E16" s="47"/>
      <c r="F16" s="48"/>
      <c r="G16" s="43">
        <f>Rekapitulace!I35</f>
        <v>0</v>
      </c>
    </row>
    <row r="17" spans="1:7" ht="15.9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>
      <c r="A19" s="50"/>
      <c r="B19" s="42"/>
      <c r="C19" s="43"/>
      <c r="D19" s="25"/>
      <c r="E19" s="47"/>
      <c r="F19" s="48"/>
      <c r="G19" s="43"/>
    </row>
    <row r="20" spans="1:7" ht="15.9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f>C22</f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354"/>
      <c r="C37" s="354"/>
      <c r="D37" s="354"/>
      <c r="E37" s="354"/>
      <c r="F37" s="354"/>
      <c r="G37" s="354"/>
      <c r="H37" t="s">
        <v>4</v>
      </c>
    </row>
    <row r="38" spans="1:8" ht="12.75" customHeight="1">
      <c r="A38" s="68"/>
      <c r="B38" s="354"/>
      <c r="C38" s="354"/>
      <c r="D38" s="354"/>
      <c r="E38" s="354"/>
      <c r="F38" s="354"/>
      <c r="G38" s="354"/>
      <c r="H38" t="s">
        <v>4</v>
      </c>
    </row>
    <row r="39" spans="1:8" ht="12.75">
      <c r="A39" s="68"/>
      <c r="B39" s="354"/>
      <c r="C39" s="354"/>
      <c r="D39" s="354"/>
      <c r="E39" s="354"/>
      <c r="F39" s="354"/>
      <c r="G39" s="354"/>
      <c r="H39" t="s">
        <v>4</v>
      </c>
    </row>
    <row r="40" spans="1:8" ht="12.75">
      <c r="A40" s="68"/>
      <c r="B40" s="354"/>
      <c r="C40" s="354"/>
      <c r="D40" s="354"/>
      <c r="E40" s="354"/>
      <c r="F40" s="354"/>
      <c r="G40" s="354"/>
      <c r="H40" t="s">
        <v>4</v>
      </c>
    </row>
    <row r="41" spans="1:8" ht="12.75">
      <c r="A41" s="68"/>
      <c r="B41" s="354"/>
      <c r="C41" s="354"/>
      <c r="D41" s="354"/>
      <c r="E41" s="354"/>
      <c r="F41" s="354"/>
      <c r="G41" s="354"/>
      <c r="H41" t="s">
        <v>4</v>
      </c>
    </row>
    <row r="42" spans="1:8" ht="12.75">
      <c r="A42" s="68"/>
      <c r="B42" s="354"/>
      <c r="C42" s="354"/>
      <c r="D42" s="354"/>
      <c r="E42" s="354"/>
      <c r="F42" s="354"/>
      <c r="G42" s="354"/>
      <c r="H42" t="s">
        <v>4</v>
      </c>
    </row>
    <row r="43" spans="1:8" ht="12.75">
      <c r="A43" s="68"/>
      <c r="B43" s="354"/>
      <c r="C43" s="354"/>
      <c r="D43" s="354"/>
      <c r="E43" s="354"/>
      <c r="F43" s="354"/>
      <c r="G43" s="354"/>
      <c r="H43" t="s">
        <v>4</v>
      </c>
    </row>
    <row r="44" spans="1:8" ht="12.75">
      <c r="A44" s="68"/>
      <c r="B44" s="354"/>
      <c r="C44" s="354"/>
      <c r="D44" s="354"/>
      <c r="E44" s="354"/>
      <c r="F44" s="354"/>
      <c r="G44" s="354"/>
      <c r="H44" t="s">
        <v>4</v>
      </c>
    </row>
    <row r="45" spans="1:8" ht="12.75">
      <c r="A45" s="68"/>
      <c r="B45" s="354"/>
      <c r="C45" s="354"/>
      <c r="D45" s="354"/>
      <c r="E45" s="354"/>
      <c r="F45" s="354"/>
      <c r="G45" s="354"/>
      <c r="H45" t="s">
        <v>4</v>
      </c>
    </row>
    <row r="46" spans="2:7" ht="12.75">
      <c r="B46" s="348"/>
      <c r="C46" s="348"/>
      <c r="D46" s="348"/>
      <c r="E46" s="348"/>
      <c r="F46" s="348"/>
      <c r="G46" s="348"/>
    </row>
    <row r="47" spans="2:7" ht="12.75">
      <c r="B47" s="348"/>
      <c r="C47" s="348"/>
      <c r="D47" s="348"/>
      <c r="E47" s="348"/>
      <c r="F47" s="348"/>
      <c r="G47" s="348"/>
    </row>
    <row r="48" spans="2:7" ht="12.75">
      <c r="B48" s="348"/>
      <c r="C48" s="348"/>
      <c r="D48" s="348"/>
      <c r="E48" s="348"/>
      <c r="F48" s="348"/>
      <c r="G48" s="348"/>
    </row>
    <row r="49" spans="2:7" ht="12.75">
      <c r="B49" s="348"/>
      <c r="C49" s="348"/>
      <c r="D49" s="348"/>
      <c r="E49" s="348"/>
      <c r="F49" s="348"/>
      <c r="G49" s="348"/>
    </row>
    <row r="50" spans="2:7" ht="12.75">
      <c r="B50" s="348"/>
      <c r="C50" s="348"/>
      <c r="D50" s="348"/>
      <c r="E50" s="348"/>
      <c r="F50" s="348"/>
      <c r="G50" s="348"/>
    </row>
    <row r="51" spans="2:7" ht="12.75">
      <c r="B51" s="348"/>
      <c r="C51" s="348"/>
      <c r="D51" s="348"/>
      <c r="E51" s="348"/>
      <c r="F51" s="348"/>
      <c r="G51" s="348"/>
    </row>
    <row r="52" spans="2:7" ht="12.75">
      <c r="B52" s="348"/>
      <c r="C52" s="348"/>
      <c r="D52" s="348"/>
      <c r="E52" s="348"/>
      <c r="F52" s="348"/>
      <c r="G52" s="348"/>
    </row>
    <row r="53" spans="2:7" ht="12.75">
      <c r="B53" s="348"/>
      <c r="C53" s="348"/>
      <c r="D53" s="348"/>
      <c r="E53" s="348"/>
      <c r="F53" s="348"/>
      <c r="G53" s="348"/>
    </row>
    <row r="54" spans="2:7" ht="12.75">
      <c r="B54" s="348"/>
      <c r="C54" s="348"/>
      <c r="D54" s="348"/>
      <c r="E54" s="348"/>
      <c r="F54" s="348"/>
      <c r="G54" s="348"/>
    </row>
    <row r="55" spans="2:7" ht="12.75">
      <c r="B55" s="348"/>
      <c r="C55" s="348"/>
      <c r="D55" s="348"/>
      <c r="E55" s="348"/>
      <c r="F55" s="348"/>
      <c r="G55" s="348"/>
    </row>
  </sheetData>
  <sheetProtection sheet="1" objects="1" scenarios="1"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7"/>
  <sheetViews>
    <sheetView workbookViewId="0" topLeftCell="A1">
      <selection activeCell="G42" sqref="G4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55" t="s">
        <v>5</v>
      </c>
      <c r="B1" s="356"/>
      <c r="C1" s="69" t="str">
        <f>CONCATENATE(cislostavby," ",nazevstavby)</f>
        <v xml:space="preserve"> ZŠ a MŠ nám.28 řříjna - Stará 13/15</v>
      </c>
      <c r="D1" s="70"/>
      <c r="E1" s="71"/>
      <c r="F1" s="70"/>
      <c r="G1" s="72"/>
      <c r="H1" s="73"/>
      <c r="I1" s="74"/>
    </row>
    <row r="2" spans="1:9" ht="13.5" thickBot="1">
      <c r="A2" s="357" t="s">
        <v>1</v>
      </c>
      <c r="B2" s="358"/>
      <c r="C2" s="75" t="str">
        <f>CONCATENATE(cisloobjektu," ",nazevobjektu)</f>
        <v xml:space="preserve"> Rekonstrukce soc.zařízení a plošina</v>
      </c>
      <c r="D2" s="76"/>
      <c r="E2" s="77"/>
      <c r="F2" s="76"/>
      <c r="G2" s="359"/>
      <c r="H2" s="359"/>
      <c r="I2" s="360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6" t="str">
        <f>Položky!B7</f>
        <v>3</v>
      </c>
      <c r="B7" s="85" t="str">
        <f>Položky!C7</f>
        <v>Svislé a kompletní konstrukce</v>
      </c>
      <c r="C7" s="86"/>
      <c r="D7" s="87"/>
      <c r="E7" s="177">
        <f>Položky!G31</f>
        <v>0</v>
      </c>
      <c r="F7" s="178">
        <f>Položky!BD31</f>
        <v>0</v>
      </c>
      <c r="G7" s="178">
        <f>Položky!BE31</f>
        <v>0</v>
      </c>
      <c r="H7" s="178">
        <f>Položky!BF31</f>
        <v>0</v>
      </c>
      <c r="I7" s="179">
        <f>Položky!BG31</f>
        <v>0</v>
      </c>
    </row>
    <row r="8" spans="1:9" s="30" customFormat="1" ht="12.75">
      <c r="A8" s="176" t="str">
        <f>Položky!B32</f>
        <v>60</v>
      </c>
      <c r="B8" s="85" t="str">
        <f>Položky!C32</f>
        <v>Úpravy povrchů, omítky</v>
      </c>
      <c r="C8" s="86"/>
      <c r="D8" s="87"/>
      <c r="E8" s="177">
        <f>Položky!G55</f>
        <v>0</v>
      </c>
      <c r="F8" s="178">
        <f>Položky!BD55</f>
        <v>0</v>
      </c>
      <c r="G8" s="178">
        <f>Položky!BE55</f>
        <v>0</v>
      </c>
      <c r="H8" s="178">
        <f>Položky!BF55</f>
        <v>0</v>
      </c>
      <c r="I8" s="179">
        <f>Položky!BG55</f>
        <v>0</v>
      </c>
    </row>
    <row r="9" spans="1:9" s="30" customFormat="1" ht="12.75">
      <c r="A9" s="176" t="str">
        <f>Položky!B56</f>
        <v>61</v>
      </c>
      <c r="B9" s="85" t="str">
        <f>Položky!C56</f>
        <v>Upravy povrchů vnitřní</v>
      </c>
      <c r="C9" s="86"/>
      <c r="D9" s="87"/>
      <c r="E9" s="177">
        <f>Položky!G58</f>
        <v>0</v>
      </c>
      <c r="F9" s="178">
        <f>Položky!BD58</f>
        <v>0</v>
      </c>
      <c r="G9" s="178">
        <f>Položky!BE58</f>
        <v>0</v>
      </c>
      <c r="H9" s="178">
        <f>Položky!BF58</f>
        <v>0</v>
      </c>
      <c r="I9" s="179">
        <f>Položky!BG58</f>
        <v>0</v>
      </c>
    </row>
    <row r="10" spans="1:9" s="30" customFormat="1" ht="12.75">
      <c r="A10" s="176" t="s">
        <v>317</v>
      </c>
      <c r="B10" s="30" t="s">
        <v>316</v>
      </c>
      <c r="C10" s="85"/>
      <c r="D10" s="87"/>
      <c r="E10" s="177">
        <f>Položky!G73</f>
        <v>0</v>
      </c>
      <c r="F10" s="178">
        <f>Položky!BD59</f>
        <v>0</v>
      </c>
      <c r="G10" s="178">
        <f>Položky!BE59</f>
        <v>0</v>
      </c>
      <c r="H10" s="178">
        <f>Položky!BF59</f>
        <v>0</v>
      </c>
      <c r="I10" s="179">
        <f>Položky!BG59</f>
        <v>0</v>
      </c>
    </row>
    <row r="11" spans="1:9" s="30" customFormat="1" ht="12.75">
      <c r="A11" s="176" t="str">
        <f>Položky!B59</f>
        <v>64</v>
      </c>
      <c r="B11" s="85" t="str">
        <f>Položky!C59</f>
        <v>Výplně otvorů</v>
      </c>
      <c r="C11" s="86"/>
      <c r="D11" s="87"/>
      <c r="E11" s="177">
        <f>Položky!G69</f>
        <v>0</v>
      </c>
      <c r="F11" s="178">
        <v>0</v>
      </c>
      <c r="G11" s="178">
        <v>0</v>
      </c>
      <c r="H11" s="178">
        <v>0</v>
      </c>
      <c r="I11" s="179">
        <v>0</v>
      </c>
    </row>
    <row r="12" spans="1:9" s="30" customFormat="1" ht="12.75">
      <c r="A12" s="176" t="s">
        <v>437</v>
      </c>
      <c r="B12" s="85" t="s">
        <v>326</v>
      </c>
      <c r="C12" s="86"/>
      <c r="D12" s="87"/>
      <c r="E12" s="177">
        <f>Položky!G76</f>
        <v>0</v>
      </c>
      <c r="F12" s="178">
        <v>0</v>
      </c>
      <c r="G12" s="178">
        <v>0</v>
      </c>
      <c r="H12" s="178">
        <v>0</v>
      </c>
      <c r="I12" s="179">
        <v>0</v>
      </c>
    </row>
    <row r="13" spans="1:9" s="30" customFormat="1" ht="12.75">
      <c r="A13" s="176" t="str">
        <f>Položky!B77</f>
        <v>96</v>
      </c>
      <c r="B13" s="85" t="str">
        <f>Položky!C77</f>
        <v>Bourání konstrukcí</v>
      </c>
      <c r="C13" s="86"/>
      <c r="D13" s="87"/>
      <c r="E13" s="177">
        <f>Položky!G96</f>
        <v>0</v>
      </c>
      <c r="F13" s="178">
        <f>Položky!BD96</f>
        <v>0</v>
      </c>
      <c r="G13" s="178">
        <f>Položky!BE96</f>
        <v>0</v>
      </c>
      <c r="H13" s="178">
        <f>Položky!BF96</f>
        <v>0</v>
      </c>
      <c r="I13" s="179">
        <f>Položky!BG96</f>
        <v>0</v>
      </c>
    </row>
    <row r="14" spans="1:9" s="30" customFormat="1" ht="12.75">
      <c r="A14" s="176" t="str">
        <f>Položky!B97</f>
        <v>97</v>
      </c>
      <c r="B14" s="85" t="str">
        <f>Položky!C97</f>
        <v>Prorážení otvorů</v>
      </c>
      <c r="C14" s="86"/>
      <c r="D14" s="87"/>
      <c r="E14" s="177">
        <f>Položky!G123</f>
        <v>0</v>
      </c>
      <c r="F14" s="178">
        <f>Položky!BD126</f>
        <v>0</v>
      </c>
      <c r="G14" s="178">
        <f>Položky!BE126</f>
        <v>0</v>
      </c>
      <c r="H14" s="178">
        <f>Položky!BF126</f>
        <v>0</v>
      </c>
      <c r="I14" s="179">
        <f>Položky!BG126</f>
        <v>0</v>
      </c>
    </row>
    <row r="15" spans="1:9" s="30" customFormat="1" ht="12.75">
      <c r="A15" s="176" t="s">
        <v>341</v>
      </c>
      <c r="B15" s="85" t="s">
        <v>342</v>
      </c>
      <c r="C15" s="86"/>
      <c r="D15" s="87"/>
      <c r="E15" s="177">
        <f>Položky!G125</f>
        <v>0</v>
      </c>
      <c r="F15" s="178">
        <f>Položky!BD127</f>
        <v>0</v>
      </c>
      <c r="G15" s="178">
        <f>Položky!BE127</f>
        <v>0</v>
      </c>
      <c r="H15" s="178">
        <f>Položky!BF127</f>
        <v>0</v>
      </c>
      <c r="I15" s="179">
        <f>Položky!BG127</f>
        <v>0</v>
      </c>
    </row>
    <row r="16" spans="1:9" s="30" customFormat="1" ht="12.75">
      <c r="A16" s="176" t="s">
        <v>455</v>
      </c>
      <c r="B16" s="85" t="s">
        <v>456</v>
      </c>
      <c r="C16" s="86"/>
      <c r="D16" s="87"/>
      <c r="E16" s="177">
        <f>Položky!G143</f>
        <v>0</v>
      </c>
      <c r="F16" s="178">
        <f>Položky!BD128</f>
        <v>0</v>
      </c>
      <c r="G16" s="178">
        <f>Položky!BE128</f>
        <v>0</v>
      </c>
      <c r="H16" s="178">
        <f>Položky!BF128</f>
        <v>0</v>
      </c>
      <c r="I16" s="179">
        <f>Položky!BG128</f>
        <v>0</v>
      </c>
    </row>
    <row r="17" spans="1:9" s="30" customFormat="1" ht="12.75">
      <c r="A17" s="176" t="str">
        <f>Položky!B144</f>
        <v>721</v>
      </c>
      <c r="B17" s="85" t="str">
        <f>Položky!C144</f>
        <v>Vnitřní kanalizace</v>
      </c>
      <c r="C17" s="86"/>
      <c r="D17" s="87"/>
      <c r="E17" s="177">
        <f>Položky!BC177</f>
        <v>0</v>
      </c>
      <c r="F17" s="178">
        <f>Položky!G177</f>
        <v>0</v>
      </c>
      <c r="G17" s="178">
        <f>Položky!BE177</f>
        <v>0</v>
      </c>
      <c r="H17" s="178">
        <f>Položky!BF177</f>
        <v>0</v>
      </c>
      <c r="I17" s="179">
        <f>Položky!BG177</f>
        <v>0</v>
      </c>
    </row>
    <row r="18" spans="1:9" s="30" customFormat="1" ht="12.75">
      <c r="A18" s="176" t="str">
        <f>Položky!B178</f>
        <v>722</v>
      </c>
      <c r="B18" s="85" t="str">
        <f>Položky!C178</f>
        <v>Vnitřní vodovod</v>
      </c>
      <c r="C18" s="86"/>
      <c r="D18" s="87"/>
      <c r="E18" s="177">
        <f>Položky!BC195</f>
        <v>0</v>
      </c>
      <c r="F18" s="178">
        <f>Položky!G195</f>
        <v>0</v>
      </c>
      <c r="G18" s="178">
        <f>Položky!BE195</f>
        <v>0</v>
      </c>
      <c r="H18" s="178">
        <f>Položky!BF195</f>
        <v>0</v>
      </c>
      <c r="I18" s="179">
        <f>Položky!BG195</f>
        <v>0</v>
      </c>
    </row>
    <row r="19" spans="1:9" s="30" customFormat="1" ht="12.75">
      <c r="A19" s="176" t="str">
        <f>Položky!B196</f>
        <v>725</v>
      </c>
      <c r="B19" s="85" t="str">
        <f>Položky!C196</f>
        <v>Zařizovací předměty</v>
      </c>
      <c r="C19" s="86"/>
      <c r="D19" s="87"/>
      <c r="E19" s="177">
        <f>Položky!BC225</f>
        <v>0</v>
      </c>
      <c r="F19" s="178">
        <f>Položky!G225</f>
        <v>0</v>
      </c>
      <c r="G19" s="178">
        <f>Položky!BE225</f>
        <v>0</v>
      </c>
      <c r="H19" s="178">
        <f>Položky!BF225</f>
        <v>0</v>
      </c>
      <c r="I19" s="179">
        <f>Položky!BG225</f>
        <v>0</v>
      </c>
    </row>
    <row r="20" spans="1:9" s="30" customFormat="1" ht="12.75">
      <c r="A20" s="176" t="str">
        <f>Položky!B226</f>
        <v>730</v>
      </c>
      <c r="B20" s="85" t="str">
        <f>Položky!C226</f>
        <v>Ústřední vytápění</v>
      </c>
      <c r="C20" s="86"/>
      <c r="D20" s="87"/>
      <c r="E20" s="177">
        <f>Položky!BC230</f>
        <v>0</v>
      </c>
      <c r="F20" s="178">
        <f>Položky!G230</f>
        <v>0</v>
      </c>
      <c r="G20" s="178">
        <f>Položky!BE230</f>
        <v>0</v>
      </c>
      <c r="H20" s="178">
        <f>Položky!BF230</f>
        <v>0</v>
      </c>
      <c r="I20" s="179">
        <f>Položky!BG230</f>
        <v>0</v>
      </c>
    </row>
    <row r="21" spans="1:9" s="30" customFormat="1" ht="12.75">
      <c r="A21" s="176" t="str">
        <f>Položky!B231</f>
        <v>735</v>
      </c>
      <c r="B21" s="85" t="str">
        <f>Položky!C231</f>
        <v>Otopná tělesa</v>
      </c>
      <c r="C21" s="86"/>
      <c r="D21" s="87"/>
      <c r="E21" s="177">
        <f>Položky!BC234</f>
        <v>0</v>
      </c>
      <c r="F21" s="178">
        <f>Položky!G234</f>
        <v>0</v>
      </c>
      <c r="G21" s="178">
        <f>Položky!BE234</f>
        <v>0</v>
      </c>
      <c r="H21" s="178">
        <f>Položky!BF234</f>
        <v>0</v>
      </c>
      <c r="I21" s="179">
        <f>Položky!BG234</f>
        <v>0</v>
      </c>
    </row>
    <row r="22" spans="1:9" s="30" customFormat="1" ht="12.75">
      <c r="A22" s="176" t="str">
        <f>Položky!B235</f>
        <v>771</v>
      </c>
      <c r="B22" s="85" t="str">
        <f>Položky!C235</f>
        <v>Podlahy z dlaždic a obklady</v>
      </c>
      <c r="C22" s="86"/>
      <c r="D22" s="87"/>
      <c r="E22" s="177">
        <f>Položky!BC251</f>
        <v>0</v>
      </c>
      <c r="F22" s="178">
        <f>Položky!G251</f>
        <v>0</v>
      </c>
      <c r="G22" s="178">
        <f>Položky!BE251</f>
        <v>0</v>
      </c>
      <c r="H22" s="178">
        <f>Položky!BF251</f>
        <v>0</v>
      </c>
      <c r="I22" s="179">
        <f>Položky!BG251</f>
        <v>0</v>
      </c>
    </row>
    <row r="23" spans="1:9" s="30" customFormat="1" ht="12.75">
      <c r="A23" s="176" t="str">
        <f>Položky!B252</f>
        <v>781</v>
      </c>
      <c r="B23" s="85" t="str">
        <f>Položky!C252</f>
        <v>Obklady keramické</v>
      </c>
      <c r="C23" s="86"/>
      <c r="D23" s="87"/>
      <c r="E23" s="177">
        <f>Položky!BC272</f>
        <v>0</v>
      </c>
      <c r="F23" s="178">
        <f>Položky!G272</f>
        <v>0</v>
      </c>
      <c r="G23" s="178">
        <f>Položky!BE272</f>
        <v>0</v>
      </c>
      <c r="H23" s="178">
        <f>Položky!BF272</f>
        <v>0</v>
      </c>
      <c r="I23" s="179">
        <f>Položky!BG272</f>
        <v>0</v>
      </c>
    </row>
    <row r="24" spans="1:9" s="30" customFormat="1" ht="12.75">
      <c r="A24" s="176" t="str">
        <f>Položky!B273</f>
        <v>784</v>
      </c>
      <c r="B24" s="85" t="str">
        <f>Položky!C273</f>
        <v>Malby</v>
      </c>
      <c r="C24" s="86"/>
      <c r="D24" s="87"/>
      <c r="E24" s="177">
        <f>Položky!BC280</f>
        <v>0</v>
      </c>
      <c r="F24" s="178">
        <f>Položky!G280</f>
        <v>0</v>
      </c>
      <c r="G24" s="178">
        <f>Položky!BE280</f>
        <v>0</v>
      </c>
      <c r="H24" s="178">
        <f>Položky!BF280</f>
        <v>0</v>
      </c>
      <c r="I24" s="179">
        <f>Položky!BG280</f>
        <v>0</v>
      </c>
    </row>
    <row r="25" spans="1:9" s="30" customFormat="1" ht="12.75">
      <c r="A25" s="176" t="str">
        <f>Položky!B281</f>
        <v>M21</v>
      </c>
      <c r="B25" s="85" t="str">
        <f>Položky!C281</f>
        <v>Elektromontáže</v>
      </c>
      <c r="C25" s="86"/>
      <c r="D25" s="87"/>
      <c r="E25" s="177">
        <f>Položky!BC283</f>
        <v>0</v>
      </c>
      <c r="F25" s="178">
        <f>Položky!BD283</f>
        <v>0</v>
      </c>
      <c r="G25" s="178">
        <f>Položky!BE283</f>
        <v>0</v>
      </c>
      <c r="H25" s="178">
        <f>Položky!G283</f>
        <v>0</v>
      </c>
      <c r="I25" s="179">
        <f>Položky!BG283</f>
        <v>0</v>
      </c>
    </row>
    <row r="26" spans="1:9" s="30" customFormat="1" ht="12.75">
      <c r="A26" s="176" t="str">
        <f>Položky!B284</f>
        <v>M24</v>
      </c>
      <c r="B26" s="85" t="str">
        <f>Položky!C284</f>
        <v>Montáže vzduchotechnických zař</v>
      </c>
      <c r="C26" s="86"/>
      <c r="D26" s="87"/>
      <c r="E26" s="177">
        <f>Položky!BC294</f>
        <v>0</v>
      </c>
      <c r="F26" s="178">
        <f>Položky!BD294</f>
        <v>0</v>
      </c>
      <c r="G26" s="178">
        <f>Položky!BE294</f>
        <v>0</v>
      </c>
      <c r="H26" s="178">
        <f>Položky!G294</f>
        <v>0</v>
      </c>
      <c r="I26" s="179">
        <f>Položky!BG294</f>
        <v>0</v>
      </c>
    </row>
    <row r="27" spans="1:9" s="30" customFormat="1" ht="13.5" thickBot="1">
      <c r="A27" s="176" t="str">
        <f>Položky!B295</f>
        <v>100</v>
      </c>
      <c r="B27" s="85" t="str">
        <f>Položky!C295</f>
        <v>Nespecifikované položky</v>
      </c>
      <c r="C27" s="86"/>
      <c r="D27" s="87"/>
      <c r="E27" s="177">
        <f>Položky!G306</f>
        <v>0</v>
      </c>
      <c r="F27" s="178">
        <f>Položky!BD306</f>
        <v>0</v>
      </c>
      <c r="G27" s="178">
        <f>Položky!BE306</f>
        <v>0</v>
      </c>
      <c r="H27" s="178">
        <f>Položky!BF306</f>
        <v>0</v>
      </c>
      <c r="I27" s="179">
        <f>Položky!BG306</f>
        <v>0</v>
      </c>
    </row>
    <row r="28" spans="1:9" s="93" customFormat="1" ht="13.5" thickBot="1">
      <c r="A28" s="88"/>
      <c r="B28" s="80" t="s">
        <v>50</v>
      </c>
      <c r="C28" s="80"/>
      <c r="D28" s="89"/>
      <c r="E28" s="90">
        <f>SUM(E7:E27)</f>
        <v>0</v>
      </c>
      <c r="F28" s="91">
        <f>SUM(F7:F27)</f>
        <v>0</v>
      </c>
      <c r="G28" s="91">
        <f>SUM(G7:G27)</f>
        <v>0</v>
      </c>
      <c r="H28" s="91">
        <f>SUM(H7:H27)</f>
        <v>0</v>
      </c>
      <c r="I28" s="92">
        <f>SUM(I7:I27)</f>
        <v>0</v>
      </c>
    </row>
    <row r="29" spans="1:9" ht="12.75">
      <c r="A29" s="86"/>
      <c r="B29" s="86"/>
      <c r="C29" s="86"/>
      <c r="D29" s="86"/>
      <c r="E29" s="86"/>
      <c r="F29" s="86"/>
      <c r="G29" s="86"/>
      <c r="H29" s="86"/>
      <c r="I29" s="86"/>
    </row>
    <row r="30" spans="1:57" ht="19.5" customHeight="1">
      <c r="A30" s="94" t="s">
        <v>51</v>
      </c>
      <c r="B30" s="94"/>
      <c r="C30" s="94"/>
      <c r="D30" s="94"/>
      <c r="E30" s="94"/>
      <c r="F30" s="94"/>
      <c r="G30" s="95"/>
      <c r="H30" s="94"/>
      <c r="I30" s="94"/>
      <c r="BA30" s="31"/>
      <c r="BB30" s="31"/>
      <c r="BC30" s="31"/>
      <c r="BD30" s="31"/>
      <c r="BE30" s="31"/>
    </row>
    <row r="31" spans="1:9" ht="13.5" thickBot="1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2.75">
      <c r="A32" s="97" t="s">
        <v>52</v>
      </c>
      <c r="B32" s="98"/>
      <c r="C32" s="98"/>
      <c r="D32" s="99"/>
      <c r="E32" s="100" t="s">
        <v>53</v>
      </c>
      <c r="F32" s="101" t="s">
        <v>54</v>
      </c>
      <c r="G32" s="102" t="s">
        <v>55</v>
      </c>
      <c r="H32" s="103"/>
      <c r="I32" s="104" t="s">
        <v>53</v>
      </c>
    </row>
    <row r="33" spans="1:53" ht="12.75">
      <c r="A33" s="105" t="s">
        <v>293</v>
      </c>
      <c r="B33" s="106"/>
      <c r="C33" s="106"/>
      <c r="D33" s="107"/>
      <c r="E33" s="108"/>
      <c r="F33" s="109">
        <v>0</v>
      </c>
      <c r="G33" s="110">
        <f>CHOOSE(BA33+1,HSV+PSV,HSV+PSV+Mont,HSV+PSV+Dodavka+Mont,HSV,PSV,Mont,Dodavka,Mont+Dodavka,0)</f>
        <v>0</v>
      </c>
      <c r="H33" s="111"/>
      <c r="I33" s="112">
        <f>E33+F33*G33/100</f>
        <v>0</v>
      </c>
      <c r="BA33">
        <v>0</v>
      </c>
    </row>
    <row r="34" spans="1:53" ht="12.75">
      <c r="A34" s="105" t="s">
        <v>294</v>
      </c>
      <c r="B34" s="106"/>
      <c r="C34" s="106"/>
      <c r="D34" s="107"/>
      <c r="E34" s="108"/>
      <c r="F34" s="109">
        <v>0</v>
      </c>
      <c r="G34" s="110">
        <f>CHOOSE(BA34+1,HSV+PSV,HSV+PSV+Mont,HSV+PSV+Dodavka+Mont,HSV,PSV,Mont,Dodavka,Mont+Dodavka,0)</f>
        <v>0</v>
      </c>
      <c r="H34" s="111"/>
      <c r="I34" s="112">
        <f>E34+F34*G34/100</f>
        <v>0</v>
      </c>
      <c r="BA34">
        <v>0</v>
      </c>
    </row>
    <row r="35" spans="1:53" ht="12.75">
      <c r="A35" s="105" t="s">
        <v>295</v>
      </c>
      <c r="B35" s="106"/>
      <c r="C35" s="106"/>
      <c r="D35" s="107"/>
      <c r="E35" s="108"/>
      <c r="F35" s="109">
        <v>0</v>
      </c>
      <c r="G35" s="110">
        <f>CHOOSE(BA35+1,HSV+PSV,HSV+PSV+Mont,HSV+PSV+Dodavka+Mont,HSV,PSV,Mont,Dodavka,Mont+Dodavka,0)</f>
        <v>0</v>
      </c>
      <c r="H35" s="111"/>
      <c r="I35" s="112">
        <f>E35+F35*G35/100</f>
        <v>0</v>
      </c>
      <c r="BA35">
        <v>0</v>
      </c>
    </row>
    <row r="36" spans="1:9" ht="13.5" thickBot="1">
      <c r="A36" s="113"/>
      <c r="B36" s="114" t="s">
        <v>56</v>
      </c>
      <c r="C36" s="115"/>
      <c r="D36" s="116"/>
      <c r="E36" s="117"/>
      <c r="F36" s="118"/>
      <c r="G36" s="118"/>
      <c r="H36" s="361">
        <f>SUM(I33:I35)</f>
        <v>0</v>
      </c>
      <c r="I36" s="362"/>
    </row>
    <row r="38" spans="2:9" ht="12.75">
      <c r="B38" s="93"/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  <row r="82" spans="6:9" ht="12.75">
      <c r="F82" s="119"/>
      <c r="G82" s="120"/>
      <c r="H82" s="120"/>
      <c r="I82" s="121"/>
    </row>
    <row r="83" spans="6:9" ht="12.75">
      <c r="F83" s="119"/>
      <c r="G83" s="120"/>
      <c r="H83" s="120"/>
      <c r="I83" s="121"/>
    </row>
    <row r="84" spans="6:9" ht="12.75">
      <c r="F84" s="119"/>
      <c r="G84" s="120"/>
      <c r="H84" s="120"/>
      <c r="I84" s="121"/>
    </row>
    <row r="85" spans="6:9" ht="12.75">
      <c r="F85" s="119"/>
      <c r="G85" s="120"/>
      <c r="H85" s="120"/>
      <c r="I85" s="121"/>
    </row>
    <row r="86" spans="6:9" ht="12.75">
      <c r="F86" s="119"/>
      <c r="G86" s="120"/>
      <c r="H86" s="120"/>
      <c r="I86" s="121"/>
    </row>
    <row r="87" spans="6:9" ht="12.75">
      <c r="F87" s="119"/>
      <c r="G87" s="120"/>
      <c r="H87" s="120"/>
      <c r="I87" s="121"/>
    </row>
  </sheetData>
  <sheetProtection sheet="1" objects="1" scenarios="1"/>
  <mergeCells count="4">
    <mergeCell ref="A1:B1"/>
    <mergeCell ref="A2:B2"/>
    <mergeCell ref="G2:I2"/>
    <mergeCell ref="H36:I3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3"/>
  <sheetViews>
    <sheetView showGridLines="0" showZeros="0" tabSelected="1" zoomScale="80" zoomScaleNormal="80" workbookViewId="0" topLeftCell="A135">
      <selection activeCell="H156" sqref="H156"/>
    </sheetView>
  </sheetViews>
  <sheetFormatPr defaultColWidth="9.125" defaultRowHeight="12.75"/>
  <cols>
    <col min="1" max="1" width="4.375" style="122" customWidth="1"/>
    <col min="2" max="2" width="14.125" style="122" customWidth="1"/>
    <col min="3" max="3" width="84.00390625" style="122" bestFit="1" customWidth="1"/>
    <col min="4" max="4" width="5.625" style="122" customWidth="1"/>
    <col min="5" max="5" width="10.00390625" style="170" customWidth="1"/>
    <col min="6" max="6" width="11.25390625" style="122" customWidth="1"/>
    <col min="7" max="7" width="16.125" style="122" customWidth="1"/>
    <col min="8" max="8" width="13.125" style="122" customWidth="1"/>
    <col min="9" max="9" width="14.25390625" style="122" bestFit="1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365" t="s">
        <v>57</v>
      </c>
      <c r="B1" s="365"/>
      <c r="C1" s="365"/>
      <c r="D1" s="365"/>
      <c r="E1" s="365"/>
      <c r="F1" s="365"/>
      <c r="G1" s="365"/>
      <c r="H1" s="365"/>
      <c r="I1" s="365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355" t="s">
        <v>5</v>
      </c>
      <c r="B3" s="356"/>
      <c r="C3" s="69" t="str">
        <f>CONCATENATE(cislostavby," ",nazevstavby)</f>
        <v xml:space="preserve"> ZŠ a MŠ nám.28 řříjna - Stará 13/15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366" t="s">
        <v>1</v>
      </c>
      <c r="B4" s="358"/>
      <c r="C4" s="75" t="str">
        <f>CONCATENATE(cisloobjektu," ",nazevobjektu)</f>
        <v xml:space="preserve"> Rekonstrukce soc.zařízení a plošina</v>
      </c>
      <c r="D4" s="76"/>
      <c r="E4" s="77"/>
      <c r="F4" s="76"/>
      <c r="G4" s="367"/>
      <c r="H4" s="367"/>
      <c r="I4" s="368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323"/>
      <c r="G7" s="144"/>
      <c r="H7" s="145"/>
      <c r="I7" s="145"/>
      <c r="J7" s="145"/>
      <c r="K7" s="145"/>
      <c r="Q7" s="146"/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1.386</v>
      </c>
      <c r="F8" s="324"/>
      <c r="G8" s="152">
        <f>E8*F8</f>
        <v>0</v>
      </c>
      <c r="H8" s="153"/>
      <c r="I8" s="153"/>
      <c r="J8" s="153">
        <v>0</v>
      </c>
      <c r="K8" s="153">
        <f>E8*J8</f>
        <v>0</v>
      </c>
      <c r="Q8" s="146"/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363" t="s">
        <v>79</v>
      </c>
      <c r="D9" s="364"/>
      <c r="E9" s="156">
        <v>1.386</v>
      </c>
      <c r="F9" s="325"/>
      <c r="G9" s="157"/>
      <c r="H9" s="158"/>
      <c r="I9" s="158"/>
      <c r="J9" s="158"/>
      <c r="K9" s="158"/>
      <c r="O9" s="159"/>
      <c r="Q9" s="146"/>
    </row>
    <row r="10" spans="1:59" ht="12.75">
      <c r="A10" s="147">
        <v>2</v>
      </c>
      <c r="B10" s="148" t="s">
        <v>80</v>
      </c>
      <c r="C10" s="149" t="s">
        <v>81</v>
      </c>
      <c r="D10" s="150" t="s">
        <v>82</v>
      </c>
      <c r="E10" s="151">
        <v>22.308</v>
      </c>
      <c r="F10" s="324"/>
      <c r="G10" s="152">
        <f>E10*F10</f>
        <v>0</v>
      </c>
      <c r="H10" s="153"/>
      <c r="I10" s="153"/>
      <c r="J10" s="153">
        <v>0</v>
      </c>
      <c r="K10" s="153">
        <f>E10*J10</f>
        <v>0</v>
      </c>
      <c r="Q10" s="146"/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17" ht="12.75">
      <c r="A11" s="154"/>
      <c r="B11" s="155"/>
      <c r="C11" s="363" t="s">
        <v>83</v>
      </c>
      <c r="D11" s="364"/>
      <c r="E11" s="156">
        <v>22.308</v>
      </c>
      <c r="F11" s="325"/>
      <c r="G11" s="157"/>
      <c r="H11" s="158"/>
      <c r="I11" s="158"/>
      <c r="J11" s="158"/>
      <c r="K11" s="158"/>
      <c r="O11" s="159"/>
      <c r="Q11" s="146"/>
    </row>
    <row r="12" spans="1:59" ht="12.75">
      <c r="A12" s="147">
        <v>3</v>
      </c>
      <c r="B12" s="148" t="s">
        <v>76</v>
      </c>
      <c r="C12" s="149" t="s">
        <v>77</v>
      </c>
      <c r="D12" s="150" t="s">
        <v>78</v>
      </c>
      <c r="E12" s="151">
        <v>0.66</v>
      </c>
      <c r="F12" s="324"/>
      <c r="G12" s="152">
        <f>E12*F12</f>
        <v>0</v>
      </c>
      <c r="H12" s="153"/>
      <c r="I12" s="153"/>
      <c r="J12" s="153">
        <v>0</v>
      </c>
      <c r="K12" s="153">
        <f>E12*J12</f>
        <v>0</v>
      </c>
      <c r="Q12" s="146"/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363" t="s">
        <v>84</v>
      </c>
      <c r="D13" s="364"/>
      <c r="E13" s="156">
        <v>0.66</v>
      </c>
      <c r="F13" s="325"/>
      <c r="G13" s="157"/>
      <c r="H13" s="158"/>
      <c r="I13" s="158"/>
      <c r="J13" s="158"/>
      <c r="K13" s="158"/>
      <c r="O13" s="159"/>
      <c r="Q13" s="146"/>
    </row>
    <row r="14" spans="1:59" ht="12.75">
      <c r="A14" s="147">
        <v>4</v>
      </c>
      <c r="B14" s="148" t="s">
        <v>76</v>
      </c>
      <c r="C14" s="149" t="s">
        <v>77</v>
      </c>
      <c r="D14" s="150" t="s">
        <v>78</v>
      </c>
      <c r="E14" s="151">
        <v>0.198</v>
      </c>
      <c r="F14" s="324"/>
      <c r="G14" s="152">
        <f>E14*F14</f>
        <v>0</v>
      </c>
      <c r="H14" s="153"/>
      <c r="I14" s="153"/>
      <c r="J14" s="153">
        <v>0</v>
      </c>
      <c r="K14" s="153">
        <f>E14*J14</f>
        <v>0</v>
      </c>
      <c r="Q14" s="146"/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17" ht="12.75">
      <c r="A15" s="154"/>
      <c r="B15" s="155"/>
      <c r="C15" s="363" t="s">
        <v>85</v>
      </c>
      <c r="D15" s="364"/>
      <c r="E15" s="156">
        <v>0.198</v>
      </c>
      <c r="F15" s="325"/>
      <c r="G15" s="157"/>
      <c r="H15" s="158"/>
      <c r="I15" s="158"/>
      <c r="J15" s="158"/>
      <c r="K15" s="158"/>
      <c r="O15" s="159"/>
      <c r="Q15" s="146"/>
    </row>
    <row r="16" spans="1:59" ht="12.75">
      <c r="A16" s="147">
        <v>5</v>
      </c>
      <c r="B16" s="148" t="s">
        <v>80</v>
      </c>
      <c r="C16" s="149" t="s">
        <v>81</v>
      </c>
      <c r="D16" s="150" t="s">
        <v>82</v>
      </c>
      <c r="E16" s="151">
        <v>22.308</v>
      </c>
      <c r="F16" s="324"/>
      <c r="G16" s="152">
        <f>E16*F16</f>
        <v>0</v>
      </c>
      <c r="H16" s="153"/>
      <c r="I16" s="153"/>
      <c r="J16" s="153">
        <v>0</v>
      </c>
      <c r="K16" s="153">
        <f>E16*J16</f>
        <v>0</v>
      </c>
      <c r="Q16" s="146"/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17" ht="12.75">
      <c r="A17" s="154"/>
      <c r="B17" s="155"/>
      <c r="C17" s="363" t="s">
        <v>83</v>
      </c>
      <c r="D17" s="364"/>
      <c r="E17" s="156">
        <v>22.308</v>
      </c>
      <c r="F17" s="325"/>
      <c r="G17" s="157"/>
      <c r="H17" s="158"/>
      <c r="I17" s="158"/>
      <c r="J17" s="158"/>
      <c r="K17" s="158"/>
      <c r="O17" s="159"/>
      <c r="Q17" s="146"/>
    </row>
    <row r="18" spans="1:59" ht="12.75">
      <c r="A18" s="147">
        <v>6</v>
      </c>
      <c r="B18" s="148" t="s">
        <v>80</v>
      </c>
      <c r="C18" s="149" t="s">
        <v>81</v>
      </c>
      <c r="D18" s="150" t="s">
        <v>82</v>
      </c>
      <c r="E18" s="151">
        <v>81.279</v>
      </c>
      <c r="F18" s="324"/>
      <c r="G18" s="152">
        <f>E18*F18</f>
        <v>0</v>
      </c>
      <c r="H18" s="153"/>
      <c r="I18" s="153"/>
      <c r="J18" s="153">
        <v>0</v>
      </c>
      <c r="K18" s="153">
        <f>E18*J18</f>
        <v>0</v>
      </c>
      <c r="Q18" s="146"/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17" ht="12.75">
      <c r="A19" s="154"/>
      <c r="B19" s="155"/>
      <c r="C19" s="363" t="s">
        <v>86</v>
      </c>
      <c r="D19" s="364"/>
      <c r="E19" s="156">
        <v>81.279</v>
      </c>
      <c r="F19" s="325"/>
      <c r="G19" s="157"/>
      <c r="H19" s="158"/>
      <c r="I19" s="158"/>
      <c r="J19" s="158"/>
      <c r="K19" s="158"/>
      <c r="O19" s="159"/>
      <c r="Q19" s="146"/>
    </row>
    <row r="20" spans="1:59" ht="12.75">
      <c r="A20" s="147">
        <v>7</v>
      </c>
      <c r="B20" s="148" t="s">
        <v>87</v>
      </c>
      <c r="C20" s="149" t="s">
        <v>88</v>
      </c>
      <c r="D20" s="150" t="s">
        <v>82</v>
      </c>
      <c r="E20" s="151">
        <v>15.84</v>
      </c>
      <c r="F20" s="324"/>
      <c r="G20" s="152">
        <f>E20*F20</f>
        <v>0</v>
      </c>
      <c r="H20" s="153"/>
      <c r="I20" s="153"/>
      <c r="J20" s="153">
        <v>0</v>
      </c>
      <c r="K20" s="153">
        <f>E20*J20</f>
        <v>0</v>
      </c>
      <c r="Q20" s="146"/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17" ht="12.75">
      <c r="A21" s="154"/>
      <c r="B21" s="155"/>
      <c r="C21" s="363" t="s">
        <v>89</v>
      </c>
      <c r="D21" s="364"/>
      <c r="E21" s="156">
        <v>15.84</v>
      </c>
      <c r="F21" s="325"/>
      <c r="G21" s="157"/>
      <c r="H21" s="158"/>
      <c r="I21" s="158"/>
      <c r="J21" s="158"/>
      <c r="K21" s="158"/>
      <c r="O21" s="159"/>
      <c r="Q21" s="146"/>
    </row>
    <row r="22" spans="1:17" ht="12.75">
      <c r="A22" s="220">
        <v>8</v>
      </c>
      <c r="B22" s="221" t="s">
        <v>296</v>
      </c>
      <c r="C22" s="222" t="s">
        <v>297</v>
      </c>
      <c r="D22" s="223" t="s">
        <v>106</v>
      </c>
      <c r="E22" s="224">
        <v>73.22</v>
      </c>
      <c r="F22" s="326"/>
      <c r="H22" s="205"/>
      <c r="I22" s="205"/>
      <c r="J22" s="234">
        <v>0</v>
      </c>
      <c r="K22" s="234"/>
      <c r="O22" s="159"/>
      <c r="Q22" s="146"/>
    </row>
    <row r="23" spans="1:17" ht="12.75">
      <c r="A23" s="220"/>
      <c r="B23" s="291"/>
      <c r="C23" s="369" t="s">
        <v>298</v>
      </c>
      <c r="D23" s="370"/>
      <c r="E23" s="371"/>
      <c r="F23" s="372"/>
      <c r="G23" s="373"/>
      <c r="H23" s="292"/>
      <c r="I23" s="292"/>
      <c r="J23" s="293"/>
      <c r="K23" s="293"/>
      <c r="O23" s="159"/>
      <c r="Q23" s="146"/>
    </row>
    <row r="24" spans="1:17" ht="12.75">
      <c r="A24" s="220"/>
      <c r="B24" s="291"/>
      <c r="C24" s="231" t="s">
        <v>299</v>
      </c>
      <c r="D24" s="232"/>
      <c r="E24" s="233">
        <v>35.35</v>
      </c>
      <c r="F24" s="327"/>
      <c r="G24" s="234"/>
      <c r="H24" s="292"/>
      <c r="I24" s="292"/>
      <c r="J24" s="293"/>
      <c r="K24" s="293"/>
      <c r="O24" s="159"/>
      <c r="Q24" s="146"/>
    </row>
    <row r="25" spans="1:17" ht="12.75">
      <c r="A25" s="220"/>
      <c r="B25" s="291"/>
      <c r="C25" s="231" t="s">
        <v>300</v>
      </c>
      <c r="D25" s="232"/>
      <c r="E25" s="233">
        <v>26.92</v>
      </c>
      <c r="F25" s="327"/>
      <c r="G25" s="234"/>
      <c r="H25" s="292"/>
      <c r="I25" s="292"/>
      <c r="J25" s="293"/>
      <c r="K25" s="293"/>
      <c r="O25" s="159"/>
      <c r="Q25" s="146"/>
    </row>
    <row r="26" spans="1:17" ht="13.15" customHeight="1">
      <c r="A26" s="220"/>
      <c r="B26" s="291"/>
      <c r="C26" s="231" t="s">
        <v>301</v>
      </c>
      <c r="D26" s="232"/>
      <c r="E26" s="233">
        <v>10.95</v>
      </c>
      <c r="F26" s="327"/>
      <c r="G26" s="234"/>
      <c r="H26" s="292"/>
      <c r="I26" s="292"/>
      <c r="J26" s="293"/>
      <c r="K26" s="293"/>
      <c r="O26" s="159"/>
      <c r="Q26" s="146"/>
    </row>
    <row r="27" spans="1:17" ht="13.15" customHeight="1">
      <c r="A27" s="220">
        <v>9</v>
      </c>
      <c r="B27" s="215" t="s">
        <v>302</v>
      </c>
      <c r="C27" s="216" t="s">
        <v>303</v>
      </c>
      <c r="D27" s="217" t="s">
        <v>82</v>
      </c>
      <c r="E27" s="204">
        <v>23.724</v>
      </c>
      <c r="F27" s="328"/>
      <c r="G27" s="152">
        <f>E27*F27</f>
        <v>0</v>
      </c>
      <c r="H27" s="292"/>
      <c r="I27" s="292"/>
      <c r="J27" s="293"/>
      <c r="K27" s="293"/>
      <c r="O27" s="159"/>
      <c r="Q27" s="146"/>
    </row>
    <row r="28" spans="1:17" ht="13.15" customHeight="1">
      <c r="A28" s="220"/>
      <c r="B28" s="230"/>
      <c r="C28" s="231" t="s">
        <v>304</v>
      </c>
      <c r="D28" s="232"/>
      <c r="E28" s="233">
        <v>11.844</v>
      </c>
      <c r="F28" s="327"/>
      <c r="G28" s="234"/>
      <c r="H28" s="292"/>
      <c r="I28" s="292"/>
      <c r="J28" s="293"/>
      <c r="K28" s="293"/>
      <c r="O28" s="159"/>
      <c r="Q28" s="146"/>
    </row>
    <row r="29" spans="1:17" ht="13.15" customHeight="1">
      <c r="A29" s="220"/>
      <c r="B29" s="230"/>
      <c r="C29" s="231" t="s">
        <v>305</v>
      </c>
      <c r="D29" s="232"/>
      <c r="E29" s="233">
        <v>7.02</v>
      </c>
      <c r="F29" s="327"/>
      <c r="G29" s="234"/>
      <c r="H29" s="292"/>
      <c r="I29" s="292"/>
      <c r="J29" s="293"/>
      <c r="K29" s="293"/>
      <c r="O29" s="159"/>
      <c r="Q29" s="146"/>
    </row>
    <row r="30" spans="1:17" ht="13.15" customHeight="1">
      <c r="A30" s="220"/>
      <c r="B30" s="230"/>
      <c r="C30" s="231" t="s">
        <v>306</v>
      </c>
      <c r="D30" s="232"/>
      <c r="E30" s="233">
        <v>4.86</v>
      </c>
      <c r="F30" s="327"/>
      <c r="G30" s="234"/>
      <c r="H30" s="292"/>
      <c r="I30" s="292"/>
      <c r="J30" s="293"/>
      <c r="K30" s="293"/>
      <c r="O30" s="159"/>
      <c r="Q30" s="146"/>
    </row>
    <row r="31" spans="1:59" ht="12.75">
      <c r="A31" s="160"/>
      <c r="B31" s="161" t="s">
        <v>71</v>
      </c>
      <c r="C31" s="162" t="str">
        <f>CONCATENATE(B7," ",C7)</f>
        <v>3 Svislé a kompletní konstrukce</v>
      </c>
      <c r="D31" s="160"/>
      <c r="E31" s="163"/>
      <c r="F31" s="329"/>
      <c r="G31" s="164"/>
      <c r="H31" s="165"/>
      <c r="I31" s="166">
        <f>SUM(I7:I21)</f>
        <v>0</v>
      </c>
      <c r="J31" s="165"/>
      <c r="K31" s="166">
        <f>SUM(K7:K21)</f>
        <v>0</v>
      </c>
      <c r="Q31" s="146"/>
      <c r="BC31" s="167">
        <f>SUM(BC7:BC21)</f>
        <v>0</v>
      </c>
      <c r="BD31" s="167">
        <f>SUM(BD7:BD21)</f>
        <v>0</v>
      </c>
      <c r="BE31" s="167">
        <f>SUM(BE7:BE21)</f>
        <v>0</v>
      </c>
      <c r="BF31" s="167">
        <f>SUM(BF7:BF21)</f>
        <v>0</v>
      </c>
      <c r="BG31" s="167">
        <f>SUM(BG7:BG21)</f>
        <v>0</v>
      </c>
    </row>
    <row r="32" spans="1:17" ht="12.75">
      <c r="A32" s="139" t="s">
        <v>69</v>
      </c>
      <c r="B32" s="140" t="s">
        <v>90</v>
      </c>
      <c r="C32" s="141" t="s">
        <v>91</v>
      </c>
      <c r="D32" s="142"/>
      <c r="E32" s="143"/>
      <c r="F32" s="323"/>
      <c r="G32" s="144"/>
      <c r="H32" s="145"/>
      <c r="I32" s="145"/>
      <c r="J32" s="145"/>
      <c r="K32" s="145"/>
      <c r="Q32" s="146"/>
    </row>
    <row r="33" spans="1:17" ht="12.75">
      <c r="A33" s="238">
        <v>10</v>
      </c>
      <c r="B33" s="215" t="s">
        <v>307</v>
      </c>
      <c r="C33" s="216" t="s">
        <v>92</v>
      </c>
      <c r="D33" s="217" t="s">
        <v>82</v>
      </c>
      <c r="E33" s="204">
        <v>94.52</v>
      </c>
      <c r="F33" s="328"/>
      <c r="G33" s="152">
        <f>E33*F33</f>
        <v>0</v>
      </c>
      <c r="H33" s="239"/>
      <c r="I33" s="239"/>
      <c r="J33" s="239"/>
      <c r="K33" s="239"/>
      <c r="Q33" s="146"/>
    </row>
    <row r="34" spans="1:17" ht="12.75">
      <c r="A34" s="289"/>
      <c r="B34" s="230"/>
      <c r="C34" s="369" t="s">
        <v>308</v>
      </c>
      <c r="D34" s="370"/>
      <c r="E34" s="371"/>
      <c r="F34" s="372"/>
      <c r="G34" s="373"/>
      <c r="H34" s="239"/>
      <c r="I34" s="239"/>
      <c r="J34" s="239"/>
      <c r="K34" s="239"/>
      <c r="Q34" s="146"/>
    </row>
    <row r="35" spans="1:17" ht="12.75">
      <c r="A35" s="289"/>
      <c r="B35" s="230"/>
      <c r="C35" s="231" t="s">
        <v>309</v>
      </c>
      <c r="D35" s="232"/>
      <c r="E35" s="233">
        <v>46.02</v>
      </c>
      <c r="F35" s="327"/>
      <c r="G35" s="234"/>
      <c r="H35" s="239"/>
      <c r="I35" s="239"/>
      <c r="J35" s="239"/>
      <c r="K35" s="239"/>
      <c r="Q35" s="146"/>
    </row>
    <row r="36" spans="1:17" ht="12.75">
      <c r="A36" s="289"/>
      <c r="B36" s="230"/>
      <c r="C36" s="231" t="s">
        <v>310</v>
      </c>
      <c r="D36" s="232"/>
      <c r="E36" s="233">
        <v>29.8</v>
      </c>
      <c r="F36" s="327"/>
      <c r="G36" s="234"/>
      <c r="H36" s="239"/>
      <c r="I36" s="239"/>
      <c r="J36" s="239"/>
      <c r="K36" s="239"/>
      <c r="Q36" s="146"/>
    </row>
    <row r="37" spans="1:17" ht="12.75">
      <c r="A37" s="289"/>
      <c r="B37" s="230"/>
      <c r="C37" s="231" t="s">
        <v>311</v>
      </c>
      <c r="D37" s="232"/>
      <c r="E37" s="233">
        <v>18.7</v>
      </c>
      <c r="F37" s="327"/>
      <c r="G37" s="234"/>
      <c r="H37" s="239"/>
      <c r="I37" s="239"/>
      <c r="J37" s="239"/>
      <c r="K37" s="239"/>
      <c r="Q37" s="146"/>
    </row>
    <row r="38" spans="1:17" ht="12.75">
      <c r="A38" s="238">
        <v>11</v>
      </c>
      <c r="B38" s="215" t="s">
        <v>312</v>
      </c>
      <c r="C38" s="216" t="s">
        <v>313</v>
      </c>
      <c r="D38" s="217" t="s">
        <v>82</v>
      </c>
      <c r="E38" s="204">
        <v>94.52</v>
      </c>
      <c r="F38" s="328"/>
      <c r="G38" s="152">
        <f>E38*F38</f>
        <v>0</v>
      </c>
      <c r="H38" s="205"/>
      <c r="I38" s="290"/>
      <c r="J38" s="239"/>
      <c r="K38" s="239"/>
      <c r="Q38" s="146"/>
    </row>
    <row r="39" spans="1:17" ht="12.75">
      <c r="A39" s="238"/>
      <c r="B39" s="230"/>
      <c r="C39" s="369" t="s">
        <v>308</v>
      </c>
      <c r="D39" s="370"/>
      <c r="E39" s="371"/>
      <c r="F39" s="372"/>
      <c r="G39" s="373"/>
      <c r="H39" s="239"/>
      <c r="I39" s="239"/>
      <c r="J39" s="239"/>
      <c r="K39" s="239"/>
      <c r="Q39" s="146"/>
    </row>
    <row r="40" spans="1:17" ht="12.75">
      <c r="A40" s="238"/>
      <c r="B40" s="230"/>
      <c r="C40" s="231" t="s">
        <v>309</v>
      </c>
      <c r="D40" s="232"/>
      <c r="E40" s="233">
        <v>46.02</v>
      </c>
      <c r="F40" s="327"/>
      <c r="G40" s="234"/>
      <c r="H40" s="239"/>
      <c r="I40" s="239"/>
      <c r="J40" s="239"/>
      <c r="K40" s="239"/>
      <c r="Q40" s="146"/>
    </row>
    <row r="41" spans="1:17" ht="12.75">
      <c r="A41" s="238"/>
      <c r="B41" s="230"/>
      <c r="C41" s="231" t="s">
        <v>310</v>
      </c>
      <c r="D41" s="232"/>
      <c r="E41" s="233">
        <v>29.8</v>
      </c>
      <c r="F41" s="327"/>
      <c r="G41" s="234"/>
      <c r="H41" s="239"/>
      <c r="I41" s="239"/>
      <c r="J41" s="239"/>
      <c r="K41" s="239"/>
      <c r="Q41" s="146"/>
    </row>
    <row r="42" spans="1:17" ht="12.75">
      <c r="A42" s="238"/>
      <c r="B42" s="230"/>
      <c r="C42" s="231" t="s">
        <v>311</v>
      </c>
      <c r="D42" s="232"/>
      <c r="E42" s="233">
        <v>18.7</v>
      </c>
      <c r="F42" s="327"/>
      <c r="G42" s="234"/>
      <c r="H42" s="239"/>
      <c r="I42" s="239"/>
      <c r="J42" s="239"/>
      <c r="K42" s="239"/>
      <c r="Q42" s="146"/>
    </row>
    <row r="43" spans="1:17" ht="12.75">
      <c r="A43" s="238">
        <v>12</v>
      </c>
      <c r="B43" s="215" t="s">
        <v>314</v>
      </c>
      <c r="C43" s="216" t="s">
        <v>315</v>
      </c>
      <c r="D43" s="217" t="s">
        <v>82</v>
      </c>
      <c r="E43" s="204">
        <v>451.23</v>
      </c>
      <c r="F43" s="328"/>
      <c r="G43" s="152">
        <f>E43*F43</f>
        <v>0</v>
      </c>
      <c r="H43" s="205"/>
      <c r="I43" s="290"/>
      <c r="J43" s="239"/>
      <c r="K43" s="239"/>
      <c r="Q43" s="146"/>
    </row>
    <row r="44" spans="1:17" ht="13.15" customHeight="1">
      <c r="A44" s="289"/>
      <c r="B44" s="230"/>
      <c r="C44" s="231" t="s">
        <v>99</v>
      </c>
      <c r="D44" s="232"/>
      <c r="E44" s="233">
        <v>451.23</v>
      </c>
      <c r="F44" s="327"/>
      <c r="G44" s="234"/>
      <c r="H44" s="239"/>
      <c r="I44" s="239"/>
      <c r="J44" s="239"/>
      <c r="K44" s="239"/>
      <c r="Q44" s="146"/>
    </row>
    <row r="45" spans="1:59" ht="12.75">
      <c r="A45" s="147">
        <v>13</v>
      </c>
      <c r="B45" s="148" t="s">
        <v>93</v>
      </c>
      <c r="C45" s="149" t="s">
        <v>94</v>
      </c>
      <c r="D45" s="150" t="s">
        <v>82</v>
      </c>
      <c r="E45" s="151">
        <v>43.23</v>
      </c>
      <c r="F45" s="324"/>
      <c r="G45" s="152">
        <f>E45*F45</f>
        <v>0</v>
      </c>
      <c r="H45" s="153"/>
      <c r="I45" s="153"/>
      <c r="J45" s="153">
        <v>0</v>
      </c>
      <c r="K45" s="153">
        <f>E45*J45</f>
        <v>0</v>
      </c>
      <c r="Q45" s="146"/>
      <c r="BB45" s="122">
        <v>1</v>
      </c>
      <c r="BC45" s="122">
        <f>IF(BB45=1,G45,0)</f>
        <v>0</v>
      </c>
      <c r="BD45" s="122">
        <f>IF(BB45=2,G45,0)</f>
        <v>0</v>
      </c>
      <c r="BE45" s="122">
        <f>IF(BB45=3,G45,0)</f>
        <v>0</v>
      </c>
      <c r="BF45" s="122">
        <f>IF(BB45=4,G45,0)</f>
        <v>0</v>
      </c>
      <c r="BG45" s="122">
        <f>IF(BB45=5,G45,0)</f>
        <v>0</v>
      </c>
    </row>
    <row r="46" spans="1:17" ht="12.75">
      <c r="A46" s="154"/>
      <c r="B46" s="155"/>
      <c r="C46" s="363" t="s">
        <v>95</v>
      </c>
      <c r="D46" s="364"/>
      <c r="E46" s="156">
        <v>43.23</v>
      </c>
      <c r="F46" s="325"/>
      <c r="H46" s="158"/>
      <c r="I46" s="158"/>
      <c r="J46" s="158"/>
      <c r="K46" s="158"/>
      <c r="O46" s="159"/>
      <c r="Q46" s="146"/>
    </row>
    <row r="47" spans="1:59" ht="12.75">
      <c r="A47" s="147">
        <v>14</v>
      </c>
      <c r="B47" s="148" t="s">
        <v>93</v>
      </c>
      <c r="C47" s="149" t="s">
        <v>94</v>
      </c>
      <c r="D47" s="150" t="s">
        <v>82</v>
      </c>
      <c r="E47" s="151">
        <v>220.605</v>
      </c>
      <c r="F47" s="324"/>
      <c r="G47" s="152">
        <f>E47*F47</f>
        <v>0</v>
      </c>
      <c r="H47" s="153"/>
      <c r="I47" s="153"/>
      <c r="J47" s="153">
        <v>0</v>
      </c>
      <c r="K47" s="153">
        <f>E47*J47</f>
        <v>0</v>
      </c>
      <c r="Q47" s="146"/>
      <c r="BB47" s="122">
        <v>1</v>
      </c>
      <c r="BC47" s="122" t="e">
        <f>IF(BB47=1,#REF!,0)</f>
        <v>#REF!</v>
      </c>
      <c r="BD47" s="122">
        <f>IF(BB47=2,#REF!,0)</f>
        <v>0</v>
      </c>
      <c r="BE47" s="122">
        <f>IF(BB47=3,#REF!,0)</f>
        <v>0</v>
      </c>
      <c r="BF47" s="122">
        <f>IF(BB47=4,#REF!,0)</f>
        <v>0</v>
      </c>
      <c r="BG47" s="122">
        <f>IF(BB47=5,#REF!,0)</f>
        <v>0</v>
      </c>
    </row>
    <row r="48" spans="1:17" ht="12.75">
      <c r="A48" s="154"/>
      <c r="B48" s="155"/>
      <c r="C48" s="363" t="s">
        <v>96</v>
      </c>
      <c r="D48" s="364"/>
      <c r="E48" s="156">
        <v>220.605</v>
      </c>
      <c r="F48" s="325"/>
      <c r="H48" s="158"/>
      <c r="I48" s="158"/>
      <c r="J48" s="158"/>
      <c r="K48" s="158"/>
      <c r="O48" s="159"/>
      <c r="Q48" s="146"/>
    </row>
    <row r="49" spans="1:59" ht="12.75">
      <c r="A49" s="147">
        <v>15</v>
      </c>
      <c r="B49" s="148" t="s">
        <v>97</v>
      </c>
      <c r="C49" s="149" t="s">
        <v>98</v>
      </c>
      <c r="D49" s="150" t="s">
        <v>82</v>
      </c>
      <c r="E49" s="151">
        <v>451.23</v>
      </c>
      <c r="F49" s="324"/>
      <c r="G49" s="152">
        <f>F49*E49</f>
        <v>0</v>
      </c>
      <c r="H49" s="153"/>
      <c r="I49" s="153"/>
      <c r="J49" s="153">
        <v>0</v>
      </c>
      <c r="K49" s="153">
        <f>E49*J49</f>
        <v>0</v>
      </c>
      <c r="Q49" s="146"/>
      <c r="BB49" s="122">
        <v>1</v>
      </c>
      <c r="BC49" s="122" t="e">
        <f>IF(BB49=1,#REF!,0)</f>
        <v>#REF!</v>
      </c>
      <c r="BD49" s="122">
        <f>IF(BB49=2,#REF!,0)</f>
        <v>0</v>
      </c>
      <c r="BE49" s="122">
        <f>IF(BB49=3,#REF!,0)</f>
        <v>0</v>
      </c>
      <c r="BF49" s="122">
        <f>IF(BB49=4,#REF!,0)</f>
        <v>0</v>
      </c>
      <c r="BG49" s="122">
        <f>IF(BB49=5,#REF!,0)</f>
        <v>0</v>
      </c>
    </row>
    <row r="50" spans="1:17" ht="12.75">
      <c r="A50" s="154"/>
      <c r="B50" s="155"/>
      <c r="C50" s="363" t="s">
        <v>99</v>
      </c>
      <c r="D50" s="364"/>
      <c r="E50" s="156">
        <v>451.23</v>
      </c>
      <c r="F50" s="325"/>
      <c r="H50" s="158"/>
      <c r="I50" s="158"/>
      <c r="J50" s="158"/>
      <c r="K50" s="158"/>
      <c r="O50" s="159"/>
      <c r="Q50" s="146"/>
    </row>
    <row r="51" spans="1:59" ht="12.75">
      <c r="A51" s="147">
        <v>16</v>
      </c>
      <c r="B51" s="148" t="s">
        <v>93</v>
      </c>
      <c r="C51" s="149" t="s">
        <v>94</v>
      </c>
      <c r="D51" s="150" t="s">
        <v>82</v>
      </c>
      <c r="E51" s="151">
        <v>88.44</v>
      </c>
      <c r="F51" s="324"/>
      <c r="G51" s="152">
        <f>F51*E51</f>
        <v>0</v>
      </c>
      <c r="H51" s="153"/>
      <c r="I51" s="153"/>
      <c r="J51" s="153">
        <v>0</v>
      </c>
      <c r="K51" s="153">
        <f>E51*J51</f>
        <v>0</v>
      </c>
      <c r="Q51" s="146"/>
      <c r="BB51" s="122">
        <v>1</v>
      </c>
      <c r="BC51" s="122">
        <f>IF(BB51=1,G51,0)</f>
        <v>0</v>
      </c>
      <c r="BD51" s="122">
        <f>IF(BB51=2,G51,0)</f>
        <v>0</v>
      </c>
      <c r="BE51" s="122">
        <f>IF(BB51=3,G51,0)</f>
        <v>0</v>
      </c>
      <c r="BF51" s="122">
        <f>IF(BB51=4,G51,0)</f>
        <v>0</v>
      </c>
      <c r="BG51" s="122">
        <f>IF(BB51=5,G51,0)</f>
        <v>0</v>
      </c>
    </row>
    <row r="52" spans="1:17" ht="12.75">
      <c r="A52" s="154"/>
      <c r="B52" s="155"/>
      <c r="C52" s="363" t="s">
        <v>100</v>
      </c>
      <c r="D52" s="364"/>
      <c r="E52" s="156">
        <v>88.44</v>
      </c>
      <c r="F52" s="325"/>
      <c r="G52" s="157"/>
      <c r="H52" s="158"/>
      <c r="I52" s="158"/>
      <c r="J52" s="158"/>
      <c r="K52" s="158"/>
      <c r="O52" s="159"/>
      <c r="Q52" s="146"/>
    </row>
    <row r="53" spans="1:59" ht="12.75">
      <c r="A53" s="147">
        <v>17</v>
      </c>
      <c r="B53" s="148" t="s">
        <v>93</v>
      </c>
      <c r="C53" s="149" t="s">
        <v>94</v>
      </c>
      <c r="D53" s="150" t="s">
        <v>82</v>
      </c>
      <c r="E53" s="151">
        <v>99</v>
      </c>
      <c r="F53" s="324"/>
      <c r="G53" s="152">
        <f>F53*E53</f>
        <v>0</v>
      </c>
      <c r="H53" s="153"/>
      <c r="I53" s="153"/>
      <c r="J53" s="153">
        <v>0</v>
      </c>
      <c r="K53" s="153">
        <f>E53*J53</f>
        <v>0</v>
      </c>
      <c r="Q53" s="146"/>
      <c r="BB53" s="122">
        <v>1</v>
      </c>
      <c r="BC53" s="122">
        <f>IF(BB53=1,G57,0)</f>
        <v>0</v>
      </c>
      <c r="BD53" s="122">
        <f>IF(BB53=2,G57,0)</f>
        <v>0</v>
      </c>
      <c r="BE53" s="122">
        <f>IF(BB53=3,G57,0)</f>
        <v>0</v>
      </c>
      <c r="BF53" s="122">
        <f>IF(BB53=4,G57,0)</f>
        <v>0</v>
      </c>
      <c r="BG53" s="122">
        <f>IF(BB53=5,G57,0)</f>
        <v>0</v>
      </c>
    </row>
    <row r="54" spans="1:17" ht="12.75">
      <c r="A54" s="154"/>
      <c r="B54" s="155"/>
      <c r="C54" s="363" t="s">
        <v>101</v>
      </c>
      <c r="D54" s="364"/>
      <c r="E54" s="156">
        <v>99</v>
      </c>
      <c r="F54" s="325"/>
      <c r="G54" s="157"/>
      <c r="H54" s="158"/>
      <c r="I54" s="158"/>
      <c r="J54" s="158"/>
      <c r="K54" s="158"/>
      <c r="O54" s="159"/>
      <c r="Q54" s="146"/>
    </row>
    <row r="55" spans="1:59" ht="12.75">
      <c r="A55" s="160"/>
      <c r="B55" s="161" t="s">
        <v>71</v>
      </c>
      <c r="C55" s="162" t="str">
        <f>CONCATENATE(B32," ",C32)</f>
        <v>60 Úpravy povrchů, omítky</v>
      </c>
      <c r="D55" s="160"/>
      <c r="E55" s="163"/>
      <c r="F55" s="329"/>
      <c r="G55" s="164"/>
      <c r="H55" s="165"/>
      <c r="I55" s="166">
        <f>SUM(I32:I54)</f>
        <v>0</v>
      </c>
      <c r="J55" s="165"/>
      <c r="K55" s="166">
        <f>SUM(K32:K54)</f>
        <v>0</v>
      </c>
      <c r="Q55" s="146"/>
      <c r="BC55" s="167" t="e">
        <f>SUM(BC32:BC54)</f>
        <v>#REF!</v>
      </c>
      <c r="BD55" s="167">
        <f>SUM(BD32:BD54)</f>
        <v>0</v>
      </c>
      <c r="BE55" s="167">
        <f>SUM(BE32:BE54)</f>
        <v>0</v>
      </c>
      <c r="BF55" s="167">
        <f>SUM(BF32:BF54)</f>
        <v>0</v>
      </c>
      <c r="BG55" s="167">
        <f>SUM(BG32:BG54)</f>
        <v>0</v>
      </c>
    </row>
    <row r="56" spans="1:17" ht="12.75">
      <c r="A56" s="139" t="s">
        <v>69</v>
      </c>
      <c r="B56" s="140" t="s">
        <v>102</v>
      </c>
      <c r="C56" s="141" t="s">
        <v>103</v>
      </c>
      <c r="D56" s="142"/>
      <c r="E56" s="143"/>
      <c r="F56" s="323"/>
      <c r="G56" s="144"/>
      <c r="H56" s="145"/>
      <c r="I56" s="145"/>
      <c r="J56" s="145"/>
      <c r="K56" s="145"/>
      <c r="Q56" s="146"/>
    </row>
    <row r="57" spans="1:59" ht="12.75">
      <c r="A57" s="147">
        <v>18</v>
      </c>
      <c r="B57" s="148" t="s">
        <v>104</v>
      </c>
      <c r="C57" s="149" t="s">
        <v>105</v>
      </c>
      <c r="D57" s="150" t="s">
        <v>106</v>
      </c>
      <c r="E57" s="151">
        <v>15</v>
      </c>
      <c r="F57" s="324"/>
      <c r="G57" s="152">
        <f>F57*E57</f>
        <v>0</v>
      </c>
      <c r="H57" s="153"/>
      <c r="I57" s="153"/>
      <c r="J57" s="153">
        <v>0</v>
      </c>
      <c r="K57" s="153">
        <f>E57*J57</f>
        <v>0</v>
      </c>
      <c r="Q57" s="146"/>
      <c r="BB57" s="122">
        <v>1</v>
      </c>
      <c r="BC57" s="122" t="e">
        <f>IF(BB57=1,#REF!,0)</f>
        <v>#REF!</v>
      </c>
      <c r="BD57" s="122">
        <f>IF(BB57=2,#REF!,0)</f>
        <v>0</v>
      </c>
      <c r="BE57" s="122">
        <f>IF(BB57=3,#REF!,0)</f>
        <v>0</v>
      </c>
      <c r="BF57" s="122">
        <f>IF(BB57=4,#REF!,0)</f>
        <v>0</v>
      </c>
      <c r="BG57" s="122">
        <f>IF(BB57=5,#REF!,0)</f>
        <v>0</v>
      </c>
    </row>
    <row r="58" spans="1:59" ht="12.75">
      <c r="A58" s="160"/>
      <c r="B58" s="161" t="s">
        <v>71</v>
      </c>
      <c r="C58" s="162" t="str">
        <f>CONCATENATE(B56," ",C56)</f>
        <v>61 Upravy povrchů vnitřní</v>
      </c>
      <c r="D58" s="160"/>
      <c r="E58" s="163"/>
      <c r="F58" s="329"/>
      <c r="G58" s="164"/>
      <c r="H58" s="165"/>
      <c r="I58" s="166">
        <f>SUM(I56:I57)</f>
        <v>0</v>
      </c>
      <c r="J58" s="165"/>
      <c r="K58" s="166">
        <f>SUM(K56:K57)</f>
        <v>0</v>
      </c>
      <c r="Q58" s="146"/>
      <c r="BC58" s="167" t="e">
        <f>SUM(BC56:BC57)</f>
        <v>#REF!</v>
      </c>
      <c r="BD58" s="167">
        <f>SUM(BD56:BD57)</f>
        <v>0</v>
      </c>
      <c r="BE58" s="167">
        <f>SUM(BE56:BE57)</f>
        <v>0</v>
      </c>
      <c r="BF58" s="167">
        <f>SUM(BF56:BF57)</f>
        <v>0</v>
      </c>
      <c r="BG58" s="167">
        <f>SUM(BG56:BG57)</f>
        <v>0</v>
      </c>
    </row>
    <row r="59" spans="1:17" ht="12.75">
      <c r="A59" s="139" t="s">
        <v>69</v>
      </c>
      <c r="B59" s="140" t="s">
        <v>107</v>
      </c>
      <c r="C59" s="141" t="s">
        <v>108</v>
      </c>
      <c r="D59" s="142"/>
      <c r="E59" s="143"/>
      <c r="F59" s="323"/>
      <c r="G59" s="144"/>
      <c r="H59" s="145"/>
      <c r="I59" s="145"/>
      <c r="J59" s="145"/>
      <c r="K59" s="145"/>
      <c r="Q59" s="146"/>
    </row>
    <row r="60" spans="1:59" ht="12.75">
      <c r="A60" s="147">
        <v>19</v>
      </c>
      <c r="B60" s="148" t="s">
        <v>109</v>
      </c>
      <c r="C60" s="149" t="s">
        <v>110</v>
      </c>
      <c r="D60" s="150" t="s">
        <v>111</v>
      </c>
      <c r="E60" s="151">
        <v>1</v>
      </c>
      <c r="F60" s="324"/>
      <c r="G60" s="152">
        <f>F60*E60</f>
        <v>0</v>
      </c>
      <c r="H60" s="153"/>
      <c r="I60" s="153"/>
      <c r="J60" s="153">
        <v>0</v>
      </c>
      <c r="K60" s="153">
        <f aca="true" t="shared" si="0" ref="K60:K67">E60*J60</f>
        <v>0</v>
      </c>
      <c r="Q60" s="146"/>
      <c r="BB60" s="122">
        <v>1</v>
      </c>
      <c r="BC60" s="122">
        <f aca="true" t="shared" si="1" ref="BC60:BC67">IF(BB60=1,G60,0)</f>
        <v>0</v>
      </c>
      <c r="BD60" s="122">
        <f aca="true" t="shared" si="2" ref="BD60:BD67">IF(BB60=2,G60,0)</f>
        <v>0</v>
      </c>
      <c r="BE60" s="122">
        <f aca="true" t="shared" si="3" ref="BE60:BE67">IF(BB60=3,G60,0)</f>
        <v>0</v>
      </c>
      <c r="BF60" s="122">
        <f aca="true" t="shared" si="4" ref="BF60:BF67">IF(BB60=4,G60,0)</f>
        <v>0</v>
      </c>
      <c r="BG60" s="122">
        <f aca="true" t="shared" si="5" ref="BG60:BG67">IF(BB60=5,G60,0)</f>
        <v>0</v>
      </c>
    </row>
    <row r="61" spans="1:59" ht="12.75">
      <c r="A61" s="147">
        <v>20</v>
      </c>
      <c r="B61" s="148" t="s">
        <v>112</v>
      </c>
      <c r="C61" s="149" t="s">
        <v>113</v>
      </c>
      <c r="D61" s="150" t="s">
        <v>111</v>
      </c>
      <c r="E61" s="151">
        <v>3</v>
      </c>
      <c r="F61" s="324"/>
      <c r="G61" s="152">
        <f aca="true" t="shared" si="6" ref="G61:G68">F61*E61</f>
        <v>0</v>
      </c>
      <c r="H61" s="153"/>
      <c r="I61" s="153"/>
      <c r="J61" s="153">
        <v>0</v>
      </c>
      <c r="K61" s="153">
        <f t="shared" si="0"/>
        <v>0</v>
      </c>
      <c r="Q61" s="146"/>
      <c r="BB61" s="122">
        <v>1</v>
      </c>
      <c r="BC61" s="122">
        <f t="shared" si="1"/>
        <v>0</v>
      </c>
      <c r="BD61" s="122">
        <f t="shared" si="2"/>
        <v>0</v>
      </c>
      <c r="BE61" s="122">
        <f t="shared" si="3"/>
        <v>0</v>
      </c>
      <c r="BF61" s="122">
        <f t="shared" si="4"/>
        <v>0</v>
      </c>
      <c r="BG61" s="122">
        <f t="shared" si="5"/>
        <v>0</v>
      </c>
    </row>
    <row r="62" spans="1:59" ht="12.75">
      <c r="A62" s="147">
        <v>21</v>
      </c>
      <c r="B62" s="148" t="s">
        <v>114</v>
      </c>
      <c r="C62" s="149" t="s">
        <v>115</v>
      </c>
      <c r="D62" s="150" t="s">
        <v>111</v>
      </c>
      <c r="E62" s="151">
        <v>2</v>
      </c>
      <c r="F62" s="324"/>
      <c r="G62" s="152">
        <f t="shared" si="6"/>
        <v>0</v>
      </c>
      <c r="H62" s="153"/>
      <c r="I62" s="153"/>
      <c r="J62" s="153">
        <v>0</v>
      </c>
      <c r="K62" s="153">
        <f t="shared" si="0"/>
        <v>0</v>
      </c>
      <c r="Q62" s="146"/>
      <c r="BB62" s="122">
        <v>1</v>
      </c>
      <c r="BC62" s="122">
        <f t="shared" si="1"/>
        <v>0</v>
      </c>
      <c r="BD62" s="122">
        <f t="shared" si="2"/>
        <v>0</v>
      </c>
      <c r="BE62" s="122">
        <f t="shared" si="3"/>
        <v>0</v>
      </c>
      <c r="BF62" s="122">
        <f t="shared" si="4"/>
        <v>0</v>
      </c>
      <c r="BG62" s="122">
        <f t="shared" si="5"/>
        <v>0</v>
      </c>
    </row>
    <row r="63" spans="1:59" ht="12.75">
      <c r="A63" s="147">
        <v>22</v>
      </c>
      <c r="B63" s="148" t="s">
        <v>116</v>
      </c>
      <c r="C63" s="149" t="s">
        <v>117</v>
      </c>
      <c r="D63" s="150" t="s">
        <v>111</v>
      </c>
      <c r="E63" s="151">
        <v>1</v>
      </c>
      <c r="F63" s="324"/>
      <c r="G63" s="152">
        <f t="shared" si="6"/>
        <v>0</v>
      </c>
      <c r="H63" s="153"/>
      <c r="I63" s="153"/>
      <c r="J63" s="153">
        <v>0</v>
      </c>
      <c r="K63" s="153">
        <f t="shared" si="0"/>
        <v>0</v>
      </c>
      <c r="Q63" s="146"/>
      <c r="BB63" s="122">
        <v>1</v>
      </c>
      <c r="BC63" s="122">
        <f t="shared" si="1"/>
        <v>0</v>
      </c>
      <c r="BD63" s="122">
        <f t="shared" si="2"/>
        <v>0</v>
      </c>
      <c r="BE63" s="122">
        <f t="shared" si="3"/>
        <v>0</v>
      </c>
      <c r="BF63" s="122">
        <f t="shared" si="4"/>
        <v>0</v>
      </c>
      <c r="BG63" s="122">
        <f t="shared" si="5"/>
        <v>0</v>
      </c>
    </row>
    <row r="64" spans="1:59" ht="12.75">
      <c r="A64" s="147">
        <v>23</v>
      </c>
      <c r="B64" s="148" t="s">
        <v>118</v>
      </c>
      <c r="C64" s="149" t="s">
        <v>119</v>
      </c>
      <c r="D64" s="150" t="s">
        <v>111</v>
      </c>
      <c r="E64" s="151">
        <v>2</v>
      </c>
      <c r="F64" s="324"/>
      <c r="G64" s="152">
        <f t="shared" si="6"/>
        <v>0</v>
      </c>
      <c r="H64" s="153"/>
      <c r="I64" s="153"/>
      <c r="J64" s="153">
        <v>0</v>
      </c>
      <c r="K64" s="153">
        <f t="shared" si="0"/>
        <v>0</v>
      </c>
      <c r="Q64" s="146"/>
      <c r="BB64" s="122">
        <v>1</v>
      </c>
      <c r="BC64" s="122">
        <f t="shared" si="1"/>
        <v>0</v>
      </c>
      <c r="BD64" s="122">
        <f t="shared" si="2"/>
        <v>0</v>
      </c>
      <c r="BE64" s="122">
        <f t="shared" si="3"/>
        <v>0</v>
      </c>
      <c r="BF64" s="122">
        <f t="shared" si="4"/>
        <v>0</v>
      </c>
      <c r="BG64" s="122">
        <f t="shared" si="5"/>
        <v>0</v>
      </c>
    </row>
    <row r="65" spans="1:59" ht="12.75">
      <c r="A65" s="147">
        <v>24</v>
      </c>
      <c r="B65" s="148" t="s">
        <v>120</v>
      </c>
      <c r="C65" s="149" t="s">
        <v>121</v>
      </c>
      <c r="D65" s="150" t="s">
        <v>111</v>
      </c>
      <c r="E65" s="151">
        <v>7</v>
      </c>
      <c r="F65" s="324"/>
      <c r="H65" s="153"/>
      <c r="I65" s="153"/>
      <c r="J65" s="153">
        <v>0</v>
      </c>
      <c r="K65" s="153">
        <f t="shared" si="0"/>
        <v>0</v>
      </c>
      <c r="Q65" s="146"/>
      <c r="BB65" s="122">
        <v>1</v>
      </c>
      <c r="BC65" s="122">
        <f>IF(BB65=1,G71,0)</f>
        <v>0</v>
      </c>
      <c r="BD65" s="122">
        <f>IF(BB65=2,G71,0)</f>
        <v>0</v>
      </c>
      <c r="BE65" s="122">
        <f>IF(BB65=3,G71,0)</f>
        <v>0</v>
      </c>
      <c r="BF65" s="122">
        <f>IF(BB65=4,G71,0)</f>
        <v>0</v>
      </c>
      <c r="BG65" s="122">
        <f>IF(BB65=5,G71,0)</f>
        <v>0</v>
      </c>
    </row>
    <row r="66" spans="1:59" ht="12.75">
      <c r="A66" s="147">
        <v>25</v>
      </c>
      <c r="B66" s="148" t="s">
        <v>122</v>
      </c>
      <c r="C66" s="149" t="s">
        <v>123</v>
      </c>
      <c r="D66" s="150" t="s">
        <v>111</v>
      </c>
      <c r="E66" s="151">
        <v>7</v>
      </c>
      <c r="F66" s="324"/>
      <c r="G66" s="152">
        <f t="shared" si="6"/>
        <v>0</v>
      </c>
      <c r="H66" s="153"/>
      <c r="I66" s="153"/>
      <c r="J66" s="153">
        <v>0</v>
      </c>
      <c r="K66" s="153">
        <f t="shared" si="0"/>
        <v>0</v>
      </c>
      <c r="Q66" s="146"/>
      <c r="BB66" s="122">
        <v>1</v>
      </c>
      <c r="BC66" s="122">
        <f t="shared" si="1"/>
        <v>0</v>
      </c>
      <c r="BD66" s="122">
        <f t="shared" si="2"/>
        <v>0</v>
      </c>
      <c r="BE66" s="122">
        <f t="shared" si="3"/>
        <v>0</v>
      </c>
      <c r="BF66" s="122">
        <f t="shared" si="4"/>
        <v>0</v>
      </c>
      <c r="BG66" s="122">
        <f t="shared" si="5"/>
        <v>0</v>
      </c>
    </row>
    <row r="67" spans="1:59" ht="12.75">
      <c r="A67" s="147">
        <v>26</v>
      </c>
      <c r="B67" s="148" t="s">
        <v>124</v>
      </c>
      <c r="C67" s="149" t="s">
        <v>125</v>
      </c>
      <c r="D67" s="150" t="s">
        <v>111</v>
      </c>
      <c r="E67" s="151">
        <v>3</v>
      </c>
      <c r="F67" s="324"/>
      <c r="G67" s="152">
        <f t="shared" si="6"/>
        <v>0</v>
      </c>
      <c r="H67" s="153"/>
      <c r="I67" s="153"/>
      <c r="J67" s="153">
        <v>0</v>
      </c>
      <c r="K67" s="153">
        <f t="shared" si="0"/>
        <v>0</v>
      </c>
      <c r="Q67" s="146"/>
      <c r="BB67" s="122">
        <v>1</v>
      </c>
      <c r="BC67" s="122">
        <f t="shared" si="1"/>
        <v>0</v>
      </c>
      <c r="BD67" s="122">
        <f t="shared" si="2"/>
        <v>0</v>
      </c>
      <c r="BE67" s="122">
        <f t="shared" si="3"/>
        <v>0</v>
      </c>
      <c r="BF67" s="122">
        <f t="shared" si="4"/>
        <v>0</v>
      </c>
      <c r="BG67" s="122">
        <f t="shared" si="5"/>
        <v>0</v>
      </c>
    </row>
    <row r="68" spans="1:17" ht="12.75">
      <c r="A68" s="147">
        <v>27</v>
      </c>
      <c r="B68" s="148" t="s">
        <v>126</v>
      </c>
      <c r="C68" s="149" t="s">
        <v>127</v>
      </c>
      <c r="D68" s="150" t="s">
        <v>111</v>
      </c>
      <c r="E68" s="151">
        <v>1</v>
      </c>
      <c r="F68" s="324"/>
      <c r="G68" s="152">
        <f t="shared" si="6"/>
        <v>0</v>
      </c>
      <c r="H68" s="153"/>
      <c r="I68" s="153"/>
      <c r="J68" s="153"/>
      <c r="K68" s="153"/>
      <c r="Q68" s="146"/>
    </row>
    <row r="69" spans="1:59" ht="12.75">
      <c r="A69" s="160"/>
      <c r="B69" s="161" t="s">
        <v>71</v>
      </c>
      <c r="C69" s="201" t="s">
        <v>436</v>
      </c>
      <c r="D69" s="160"/>
      <c r="E69" s="163"/>
      <c r="F69" s="329"/>
      <c r="G69" s="164"/>
      <c r="H69" s="165"/>
      <c r="I69" s="166">
        <f>SUM(I60:I68)</f>
        <v>0</v>
      </c>
      <c r="J69" s="165"/>
      <c r="K69" s="166">
        <f>SUM(K67:K68)</f>
        <v>0</v>
      </c>
      <c r="Q69" s="146"/>
      <c r="BB69" s="122">
        <v>1</v>
      </c>
      <c r="BC69" s="122" t="e">
        <f>IF(BB69=1,#REF!,0)</f>
        <v>#REF!</v>
      </c>
      <c r="BD69" s="122">
        <f>IF(BB69=2,#REF!,0)</f>
        <v>0</v>
      </c>
      <c r="BE69" s="122">
        <f>IF(BB69=3,#REF!,0)</f>
        <v>0</v>
      </c>
      <c r="BF69" s="122">
        <f>IF(BB69=4,#REF!,0)</f>
        <v>0</v>
      </c>
      <c r="BG69" s="122">
        <f>IF(BB69=5,#REF!,0)</f>
        <v>0</v>
      </c>
    </row>
    <row r="70" spans="1:17" ht="12.75">
      <c r="A70" s="258" t="s">
        <v>69</v>
      </c>
      <c r="B70" s="276" t="s">
        <v>317</v>
      </c>
      <c r="C70" s="277" t="s">
        <v>316</v>
      </c>
      <c r="D70" s="278"/>
      <c r="E70" s="279"/>
      <c r="F70" s="330"/>
      <c r="G70" s="280"/>
      <c r="H70" s="249"/>
      <c r="I70" s="249"/>
      <c r="J70" s="249"/>
      <c r="K70" s="249"/>
      <c r="Q70" s="146"/>
    </row>
    <row r="71" spans="1:17" ht="24">
      <c r="A71" s="220">
        <v>28</v>
      </c>
      <c r="B71" s="281" t="s">
        <v>318</v>
      </c>
      <c r="C71" s="282" t="s">
        <v>319</v>
      </c>
      <c r="D71" s="283" t="s">
        <v>82</v>
      </c>
      <c r="E71" s="284">
        <v>94.52</v>
      </c>
      <c r="F71" s="331"/>
      <c r="G71" s="152">
        <f>E71*F71</f>
        <v>0</v>
      </c>
      <c r="H71" s="219"/>
      <c r="I71" s="219"/>
      <c r="J71" s="219"/>
      <c r="K71" s="219"/>
      <c r="Q71" s="146"/>
    </row>
    <row r="72" spans="1:17" ht="12.75">
      <c r="A72" s="220"/>
      <c r="B72" s="230"/>
      <c r="C72" s="231" t="s">
        <v>320</v>
      </c>
      <c r="D72" s="232"/>
      <c r="E72" s="233">
        <v>94.52</v>
      </c>
      <c r="F72" s="327"/>
      <c r="G72" s="234"/>
      <c r="H72" s="219"/>
      <c r="I72" s="219"/>
      <c r="J72" s="219"/>
      <c r="K72" s="219"/>
      <c r="Q72" s="146"/>
    </row>
    <row r="73" spans="1:17" ht="12.75">
      <c r="A73" s="268"/>
      <c r="B73" s="285" t="s">
        <v>71</v>
      </c>
      <c r="C73" s="286" t="s">
        <v>321</v>
      </c>
      <c r="D73" s="287"/>
      <c r="E73" s="288"/>
      <c r="F73" s="332"/>
      <c r="G73" s="272"/>
      <c r="H73" s="273"/>
      <c r="I73" s="274">
        <f>I71</f>
        <v>0</v>
      </c>
      <c r="J73" s="273"/>
      <c r="K73" s="273"/>
      <c r="Q73" s="146"/>
    </row>
    <row r="74" spans="1:17" ht="12.75">
      <c r="A74" s="258" t="s">
        <v>69</v>
      </c>
      <c r="B74" s="259">
        <v>94</v>
      </c>
      <c r="C74" s="260" t="s">
        <v>326</v>
      </c>
      <c r="D74" s="261"/>
      <c r="E74" s="261"/>
      <c r="F74" s="333"/>
      <c r="G74" s="261"/>
      <c r="H74" s="262"/>
      <c r="I74" s="262"/>
      <c r="J74" s="262"/>
      <c r="K74" s="263"/>
      <c r="Q74" s="146"/>
    </row>
    <row r="75" spans="1:17" ht="12.75">
      <c r="A75" s="238">
        <v>29</v>
      </c>
      <c r="B75" s="255" t="s">
        <v>324</v>
      </c>
      <c r="C75" s="264" t="s">
        <v>325</v>
      </c>
      <c r="D75" s="265" t="s">
        <v>82</v>
      </c>
      <c r="E75" s="204">
        <v>10</v>
      </c>
      <c r="F75" s="327"/>
      <c r="G75" s="234">
        <f>F75*E75</f>
        <v>0</v>
      </c>
      <c r="H75" s="205"/>
      <c r="I75" s="205"/>
      <c r="J75" s="266"/>
      <c r="K75" s="267"/>
      <c r="Q75" s="146"/>
    </row>
    <row r="76" spans="1:17" ht="12.75">
      <c r="A76" s="268"/>
      <c r="B76" s="269" t="s">
        <v>71</v>
      </c>
      <c r="C76" s="270" t="s">
        <v>327</v>
      </c>
      <c r="D76" s="271"/>
      <c r="E76" s="271"/>
      <c r="F76" s="334"/>
      <c r="G76" s="272">
        <f>G75</f>
        <v>0</v>
      </c>
      <c r="H76" s="273"/>
      <c r="I76" s="274">
        <f>I75</f>
        <v>0</v>
      </c>
      <c r="J76" s="273"/>
      <c r="K76" s="275"/>
      <c r="Q76" s="146"/>
    </row>
    <row r="77" spans="1:17" ht="12.75">
      <c r="A77" s="139" t="s">
        <v>69</v>
      </c>
      <c r="B77" s="140" t="s">
        <v>128</v>
      </c>
      <c r="C77" s="141" t="s">
        <v>129</v>
      </c>
      <c r="D77" s="142"/>
      <c r="E77" s="143"/>
      <c r="F77" s="323"/>
      <c r="G77" s="144"/>
      <c r="H77" s="145"/>
      <c r="I77" s="145"/>
      <c r="J77" s="145"/>
      <c r="K77" s="145"/>
      <c r="Q77" s="146"/>
    </row>
    <row r="78" spans="1:59" ht="12.75">
      <c r="A78" s="147">
        <v>30</v>
      </c>
      <c r="B78" s="148" t="s">
        <v>130</v>
      </c>
      <c r="C78" s="149" t="s">
        <v>131</v>
      </c>
      <c r="D78" s="150" t="s">
        <v>82</v>
      </c>
      <c r="E78" s="151">
        <v>25.062</v>
      </c>
      <c r="F78" s="324"/>
      <c r="G78" s="152">
        <f>F78*E78</f>
        <v>0</v>
      </c>
      <c r="H78" s="153"/>
      <c r="I78" s="153"/>
      <c r="J78" s="153"/>
      <c r="K78" s="153"/>
      <c r="Q78" s="146"/>
      <c r="BB78" s="122">
        <v>1</v>
      </c>
      <c r="BC78" s="122">
        <f>IF(BB78=1,G78,0)</f>
        <v>0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17" ht="12.75">
      <c r="A79" s="154"/>
      <c r="B79" s="155"/>
      <c r="C79" s="363" t="s">
        <v>132</v>
      </c>
      <c r="D79" s="364"/>
      <c r="E79" s="156">
        <v>25.062</v>
      </c>
      <c r="F79" s="325"/>
      <c r="G79" s="157"/>
      <c r="H79" s="158"/>
      <c r="I79" s="158"/>
      <c r="J79" s="158"/>
      <c r="K79" s="158"/>
      <c r="O79" s="159"/>
      <c r="Q79" s="146"/>
    </row>
    <row r="80" spans="1:59" ht="12.75">
      <c r="A80" s="147">
        <v>31</v>
      </c>
      <c r="B80" s="148" t="s">
        <v>133</v>
      </c>
      <c r="C80" s="149" t="s">
        <v>134</v>
      </c>
      <c r="D80" s="150" t="s">
        <v>82</v>
      </c>
      <c r="E80" s="151">
        <v>31.02</v>
      </c>
      <c r="F80" s="324"/>
      <c r="G80" s="152">
        <f>F80*E80</f>
        <v>0</v>
      </c>
      <c r="H80" s="153"/>
      <c r="I80" s="153"/>
      <c r="J80" s="153"/>
      <c r="K80" s="153"/>
      <c r="Q80" s="146"/>
      <c r="BB80" s="122">
        <v>1</v>
      </c>
      <c r="BC80" s="122">
        <f>IF(BB80=1,G80,0)</f>
        <v>0</v>
      </c>
      <c r="BD80" s="122">
        <f>IF(BB80=2,G80,0)</f>
        <v>0</v>
      </c>
      <c r="BE80" s="122">
        <f>IF(BB80=3,G80,0)</f>
        <v>0</v>
      </c>
      <c r="BF80" s="122">
        <f>IF(BB80=4,G80,0)</f>
        <v>0</v>
      </c>
      <c r="BG80" s="122">
        <f>IF(BB80=5,G80,0)</f>
        <v>0</v>
      </c>
    </row>
    <row r="81" spans="1:17" ht="12.75">
      <c r="A81" s="154"/>
      <c r="B81" s="155"/>
      <c r="C81" s="363" t="s">
        <v>135</v>
      </c>
      <c r="D81" s="364"/>
      <c r="E81" s="156">
        <v>31.02</v>
      </c>
      <c r="F81" s="325"/>
      <c r="G81" s="157"/>
      <c r="H81" s="158"/>
      <c r="I81" s="158"/>
      <c r="J81" s="158"/>
      <c r="K81" s="158"/>
      <c r="O81" s="159"/>
      <c r="Q81" s="146"/>
    </row>
    <row r="82" spans="1:59" ht="12.75">
      <c r="A82" s="147">
        <v>32</v>
      </c>
      <c r="B82" s="148" t="s">
        <v>130</v>
      </c>
      <c r="C82" s="149" t="s">
        <v>131</v>
      </c>
      <c r="D82" s="150" t="s">
        <v>82</v>
      </c>
      <c r="E82" s="151">
        <v>16.86</v>
      </c>
      <c r="F82" s="324"/>
      <c r="G82" s="152">
        <f>F82*E82</f>
        <v>0</v>
      </c>
      <c r="H82" s="153"/>
      <c r="I82" s="153"/>
      <c r="J82" s="153"/>
      <c r="K82" s="153"/>
      <c r="Q82" s="146"/>
      <c r="BB82" s="122">
        <v>1</v>
      </c>
      <c r="BC82" s="122">
        <f>IF(BB82=1,G82,0)</f>
        <v>0</v>
      </c>
      <c r="BD82" s="122">
        <f>IF(BB82=2,G82,0)</f>
        <v>0</v>
      </c>
      <c r="BE82" s="122">
        <f>IF(BB82=3,G82,0)</f>
        <v>0</v>
      </c>
      <c r="BF82" s="122">
        <f>IF(BB82=4,G82,0)</f>
        <v>0</v>
      </c>
      <c r="BG82" s="122">
        <f>IF(BB82=5,G82,0)</f>
        <v>0</v>
      </c>
    </row>
    <row r="83" spans="1:17" ht="12.75">
      <c r="A83" s="154"/>
      <c r="B83" s="155"/>
      <c r="C83" s="363" t="s">
        <v>136</v>
      </c>
      <c r="D83" s="364"/>
      <c r="E83" s="156">
        <v>16.86</v>
      </c>
      <c r="F83" s="325"/>
      <c r="G83" s="157"/>
      <c r="H83" s="158"/>
      <c r="I83" s="158"/>
      <c r="J83" s="158"/>
      <c r="K83" s="158"/>
      <c r="O83" s="159"/>
      <c r="Q83" s="146"/>
    </row>
    <row r="84" spans="1:59" ht="12.75">
      <c r="A84" s="147">
        <v>33</v>
      </c>
      <c r="B84" s="148" t="s">
        <v>130</v>
      </c>
      <c r="C84" s="149" t="s">
        <v>131</v>
      </c>
      <c r="D84" s="150" t="s">
        <v>82</v>
      </c>
      <c r="E84" s="151">
        <v>2.64</v>
      </c>
      <c r="F84" s="324"/>
      <c r="G84" s="122">
        <f>F84*E84</f>
        <v>0</v>
      </c>
      <c r="H84" s="153"/>
      <c r="I84" s="153"/>
      <c r="J84" s="153"/>
      <c r="K84" s="153"/>
      <c r="Q84" s="146"/>
      <c r="BB84" s="122">
        <v>1</v>
      </c>
      <c r="BC84" s="122">
        <f>IF(BB84=1,G86,0)</f>
        <v>0</v>
      </c>
      <c r="BD84" s="122">
        <f>IF(BB84=2,G86,0)</f>
        <v>0</v>
      </c>
      <c r="BE84" s="122">
        <f>IF(BB84=3,G86,0)</f>
        <v>0</v>
      </c>
      <c r="BF84" s="122">
        <f>IF(BB84=4,G86,0)</f>
        <v>0</v>
      </c>
      <c r="BG84" s="122">
        <f>IF(BB84=5,G86,0)</f>
        <v>0</v>
      </c>
    </row>
    <row r="85" spans="1:17" ht="12.75">
      <c r="A85" s="154"/>
      <c r="B85" s="155"/>
      <c r="C85" s="363" t="s">
        <v>137</v>
      </c>
      <c r="D85" s="364"/>
      <c r="E85" s="156">
        <v>2.64</v>
      </c>
      <c r="F85" s="325"/>
      <c r="G85" s="157"/>
      <c r="H85" s="158"/>
      <c r="I85" s="158"/>
      <c r="J85" s="158"/>
      <c r="K85" s="158"/>
      <c r="O85" s="159"/>
      <c r="Q85" s="146"/>
    </row>
    <row r="86" spans="1:59" ht="12.75">
      <c r="A86" s="147">
        <v>34</v>
      </c>
      <c r="B86" s="148" t="s">
        <v>138</v>
      </c>
      <c r="C86" s="149" t="s">
        <v>139</v>
      </c>
      <c r="D86" s="150" t="s">
        <v>82</v>
      </c>
      <c r="E86" s="151">
        <v>3</v>
      </c>
      <c r="F86" s="324"/>
      <c r="G86" s="152">
        <f>F86*E86</f>
        <v>0</v>
      </c>
      <c r="H86" s="153"/>
      <c r="I86" s="153"/>
      <c r="J86" s="153"/>
      <c r="K86" s="153"/>
      <c r="Q86" s="146"/>
      <c r="BB86" s="122">
        <v>1</v>
      </c>
      <c r="BC86" s="122" t="e">
        <f>IF(BB86=1,#REF!,0)</f>
        <v>#REF!</v>
      </c>
      <c r="BD86" s="122">
        <f>IF(BB86=2,#REF!,0)</f>
        <v>0</v>
      </c>
      <c r="BE86" s="122">
        <f>IF(BB86=3,#REF!,0)</f>
        <v>0</v>
      </c>
      <c r="BF86" s="122">
        <f>IF(BB86=4,#REF!,0)</f>
        <v>0</v>
      </c>
      <c r="BG86" s="122">
        <f>IF(BB86=5,#REF!,0)</f>
        <v>0</v>
      </c>
    </row>
    <row r="87" spans="1:59" ht="12.75">
      <c r="A87" s="147">
        <v>35</v>
      </c>
      <c r="B87" s="148" t="s">
        <v>133</v>
      </c>
      <c r="C87" s="149" t="s">
        <v>134</v>
      </c>
      <c r="D87" s="150" t="s">
        <v>82</v>
      </c>
      <c r="E87" s="151">
        <v>6.3</v>
      </c>
      <c r="F87" s="324"/>
      <c r="G87" s="152">
        <f>F87*E87</f>
        <v>0</v>
      </c>
      <c r="H87" s="153"/>
      <c r="I87" s="153"/>
      <c r="J87" s="153"/>
      <c r="K87" s="153"/>
      <c r="Q87" s="146"/>
      <c r="BB87" s="122">
        <v>1</v>
      </c>
      <c r="BC87" s="122">
        <f>IF(BB87=1,G87,0)</f>
        <v>0</v>
      </c>
      <c r="BD87" s="122">
        <f>IF(BB87=2,G87,0)</f>
        <v>0</v>
      </c>
      <c r="BE87" s="122">
        <f>IF(BB87=3,G87,0)</f>
        <v>0</v>
      </c>
      <c r="BF87" s="122">
        <f>IF(BB87=4,G87,0)</f>
        <v>0</v>
      </c>
      <c r="BG87" s="122">
        <f>IF(BB87=5,G87,0)</f>
        <v>0</v>
      </c>
    </row>
    <row r="88" spans="1:17" ht="12.75">
      <c r="A88" s="154"/>
      <c r="B88" s="155"/>
      <c r="C88" s="363" t="s">
        <v>140</v>
      </c>
      <c r="D88" s="364"/>
      <c r="E88" s="156">
        <v>6.3</v>
      </c>
      <c r="F88" s="325"/>
      <c r="G88" s="157"/>
      <c r="H88" s="158"/>
      <c r="I88" s="158"/>
      <c r="J88" s="158"/>
      <c r="K88" s="158"/>
      <c r="O88" s="159"/>
      <c r="Q88" s="146"/>
    </row>
    <row r="89" spans="1:59" ht="12.75">
      <c r="A89" s="147">
        <v>36</v>
      </c>
      <c r="B89" s="148" t="s">
        <v>133</v>
      </c>
      <c r="C89" s="149" t="s">
        <v>134</v>
      </c>
      <c r="D89" s="150" t="s">
        <v>82</v>
      </c>
      <c r="E89" s="151">
        <v>4.884</v>
      </c>
      <c r="F89" s="324"/>
      <c r="G89" s="152">
        <f>F89*E89</f>
        <v>0</v>
      </c>
      <c r="H89" s="153"/>
      <c r="I89" s="153"/>
      <c r="J89" s="153"/>
      <c r="K89" s="153"/>
      <c r="Q89" s="146"/>
      <c r="BB89" s="122">
        <v>1</v>
      </c>
      <c r="BC89" s="122">
        <f>IF(BB89=1,G89,0)</f>
        <v>0</v>
      </c>
      <c r="BD89" s="122">
        <f>IF(BB89=2,G89,0)</f>
        <v>0</v>
      </c>
      <c r="BE89" s="122">
        <f>IF(BB89=3,G89,0)</f>
        <v>0</v>
      </c>
      <c r="BF89" s="122">
        <f>IF(BB89=4,G89,0)</f>
        <v>0</v>
      </c>
      <c r="BG89" s="122">
        <f>IF(BB89=5,G89,0)</f>
        <v>0</v>
      </c>
    </row>
    <row r="90" spans="1:17" ht="12.75">
      <c r="A90" s="154"/>
      <c r="B90" s="155"/>
      <c r="C90" s="363" t="s">
        <v>141</v>
      </c>
      <c r="D90" s="364"/>
      <c r="E90" s="156">
        <v>4.884</v>
      </c>
      <c r="F90" s="325"/>
      <c r="G90" s="157"/>
      <c r="H90" s="158"/>
      <c r="I90" s="158"/>
      <c r="J90" s="158"/>
      <c r="K90" s="158"/>
      <c r="O90" s="159"/>
      <c r="Q90" s="146"/>
    </row>
    <row r="91" spans="1:59" ht="12.75">
      <c r="A91" s="147">
        <v>37</v>
      </c>
      <c r="B91" s="148" t="s">
        <v>138</v>
      </c>
      <c r="C91" s="149" t="s">
        <v>139</v>
      </c>
      <c r="D91" s="150" t="s">
        <v>82</v>
      </c>
      <c r="E91" s="151">
        <v>7</v>
      </c>
      <c r="F91" s="324"/>
      <c r="G91" s="152">
        <f>F91*E91</f>
        <v>0</v>
      </c>
      <c r="H91" s="153"/>
      <c r="I91" s="153"/>
      <c r="J91" s="153"/>
      <c r="K91" s="153"/>
      <c r="Q91" s="146"/>
      <c r="BB91" s="122">
        <v>1</v>
      </c>
      <c r="BC91" s="122">
        <f>IF(BB91=1,G91,0)</f>
        <v>0</v>
      </c>
      <c r="BD91" s="122">
        <f>IF(BB91=2,G91,0)</f>
        <v>0</v>
      </c>
      <c r="BE91" s="122">
        <f>IF(BB91=3,G91,0)</f>
        <v>0</v>
      </c>
      <c r="BF91" s="122">
        <f>IF(BB91=4,G91,0)</f>
        <v>0</v>
      </c>
      <c r="BG91" s="122">
        <f>IF(BB91=5,G91,0)</f>
        <v>0</v>
      </c>
    </row>
    <row r="92" spans="1:59" ht="12.75">
      <c r="A92" s="147">
        <v>38</v>
      </c>
      <c r="B92" s="148" t="s">
        <v>138</v>
      </c>
      <c r="C92" s="149" t="s">
        <v>139</v>
      </c>
      <c r="D92" s="150" t="s">
        <v>82</v>
      </c>
      <c r="E92" s="151">
        <v>16</v>
      </c>
      <c r="F92" s="324"/>
      <c r="G92" s="152">
        <f aca="true" t="shared" si="7" ref="G92">F92*E92</f>
        <v>0</v>
      </c>
      <c r="H92" s="153"/>
      <c r="I92" s="153"/>
      <c r="J92" s="153"/>
      <c r="K92" s="153"/>
      <c r="Q92" s="146"/>
      <c r="BB92" s="122">
        <v>1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59" ht="12.75">
      <c r="A93" s="147">
        <v>39</v>
      </c>
      <c r="B93" s="148" t="s">
        <v>142</v>
      </c>
      <c r="C93" s="149" t="s">
        <v>143</v>
      </c>
      <c r="D93" s="150" t="s">
        <v>82</v>
      </c>
      <c r="E93" s="151">
        <v>89.48</v>
      </c>
      <c r="F93" s="324"/>
      <c r="G93" s="152">
        <f>F93*E93</f>
        <v>0</v>
      </c>
      <c r="H93" s="153"/>
      <c r="I93" s="153"/>
      <c r="J93" s="153"/>
      <c r="K93" s="153"/>
      <c r="Q93" s="146"/>
      <c r="BB93" s="122">
        <v>1</v>
      </c>
      <c r="BC93" s="122">
        <f>IF(BB93=1,G93,0)</f>
        <v>0</v>
      </c>
      <c r="BD93" s="122">
        <f>IF(BB93=2,G93,0)</f>
        <v>0</v>
      </c>
      <c r="BE93" s="122">
        <f>IF(BB93=3,G93,0)</f>
        <v>0</v>
      </c>
      <c r="BF93" s="122">
        <f>IF(BB93=4,G93,0)</f>
        <v>0</v>
      </c>
      <c r="BG93" s="122">
        <f>IF(BB93=5,G93,0)</f>
        <v>0</v>
      </c>
    </row>
    <row r="94" spans="1:17" ht="12.75">
      <c r="A94" s="147"/>
      <c r="B94" s="148"/>
      <c r="C94" s="363" t="s">
        <v>144</v>
      </c>
      <c r="D94" s="364"/>
      <c r="E94" s="156">
        <v>89.48</v>
      </c>
      <c r="F94" s="324"/>
      <c r="G94" s="152"/>
      <c r="H94" s="153"/>
      <c r="I94" s="153"/>
      <c r="J94" s="153"/>
      <c r="K94" s="153"/>
      <c r="Q94" s="146"/>
    </row>
    <row r="95" spans="1:17" ht="12.75">
      <c r="A95" s="220">
        <v>40</v>
      </c>
      <c r="B95" s="215" t="s">
        <v>322</v>
      </c>
      <c r="C95" s="216" t="s">
        <v>323</v>
      </c>
      <c r="D95" s="217" t="s">
        <v>111</v>
      </c>
      <c r="E95" s="204">
        <v>26</v>
      </c>
      <c r="F95" s="328"/>
      <c r="G95" s="218">
        <f>F95*E95</f>
        <v>0</v>
      </c>
      <c r="H95" s="205"/>
      <c r="I95" s="205"/>
      <c r="J95" s="205"/>
      <c r="K95" s="205"/>
      <c r="Q95" s="146"/>
    </row>
    <row r="96" spans="1:59" ht="12.75">
      <c r="A96" s="160"/>
      <c r="B96" s="161" t="s">
        <v>71</v>
      </c>
      <c r="C96" s="162" t="str">
        <f>CONCATENATE(B77," ",C77)</f>
        <v>96 Bourání konstrukcí</v>
      </c>
      <c r="D96" s="160"/>
      <c r="E96" s="163"/>
      <c r="F96" s="329"/>
      <c r="G96" s="164">
        <f>SUM(G77:G95)</f>
        <v>0</v>
      </c>
      <c r="H96" s="165"/>
      <c r="I96" s="166">
        <f>SUM(I77:I95)</f>
        <v>0</v>
      </c>
      <c r="J96" s="165"/>
      <c r="K96" s="166">
        <f>SUM(K77:K95)</f>
        <v>0</v>
      </c>
      <c r="Q96" s="146"/>
      <c r="BC96" s="167" t="e">
        <f>SUM(BC77:BC95)</f>
        <v>#REF!</v>
      </c>
      <c r="BD96" s="167">
        <f>SUM(BD77:BD95)</f>
        <v>0</v>
      </c>
      <c r="BE96" s="167">
        <f>SUM(BE77:BE95)</f>
        <v>0</v>
      </c>
      <c r="BF96" s="167">
        <f>SUM(BF77:BF95)</f>
        <v>0</v>
      </c>
      <c r="BG96" s="167">
        <f>SUM(BG77:BG95)</f>
        <v>0</v>
      </c>
    </row>
    <row r="97" spans="1:17" ht="12.75">
      <c r="A97" s="181" t="s">
        <v>69</v>
      </c>
      <c r="B97" s="182" t="s">
        <v>145</v>
      </c>
      <c r="C97" s="186" t="s">
        <v>146</v>
      </c>
      <c r="D97" s="183"/>
      <c r="E97" s="184"/>
      <c r="F97" s="335"/>
      <c r="G97" s="185"/>
      <c r="H97" s="145"/>
      <c r="I97" s="145"/>
      <c r="J97" s="145"/>
      <c r="K97" s="145"/>
      <c r="Q97" s="146"/>
    </row>
    <row r="98" spans="1:59" ht="12.75">
      <c r="A98" s="147">
        <v>41</v>
      </c>
      <c r="B98" s="148" t="s">
        <v>147</v>
      </c>
      <c r="C98" s="187" t="s">
        <v>148</v>
      </c>
      <c r="D98" s="150" t="s">
        <v>82</v>
      </c>
      <c r="E98" s="151">
        <v>1.98</v>
      </c>
      <c r="F98" s="324"/>
      <c r="G98" s="152">
        <f>F98*E98</f>
        <v>0</v>
      </c>
      <c r="H98" s="153"/>
      <c r="I98" s="153"/>
      <c r="J98" s="153"/>
      <c r="K98" s="153"/>
      <c r="Q98" s="146"/>
      <c r="BB98" s="122">
        <v>1</v>
      </c>
      <c r="BC98" s="122">
        <f>IF(BB98=1,G98,0)</f>
        <v>0</v>
      </c>
      <c r="BD98" s="122">
        <f>IF(BB98=2,G98,0)</f>
        <v>0</v>
      </c>
      <c r="BE98" s="122">
        <f>IF(BB98=3,G98,0)</f>
        <v>0</v>
      </c>
      <c r="BF98" s="122">
        <f>IF(BB98=4,G98,0)</f>
        <v>0</v>
      </c>
      <c r="BG98" s="122">
        <f>IF(BB98=5,G98,0)</f>
        <v>0</v>
      </c>
    </row>
    <row r="99" spans="1:17" ht="12.75">
      <c r="A99" s="154"/>
      <c r="B99" s="155"/>
      <c r="C99" s="374" t="s">
        <v>149</v>
      </c>
      <c r="D99" s="375"/>
      <c r="E99" s="156">
        <v>1.98</v>
      </c>
      <c r="F99" s="325"/>
      <c r="G99" s="157"/>
      <c r="H99" s="158"/>
      <c r="I99" s="158"/>
      <c r="J99" s="158"/>
      <c r="K99" s="158"/>
      <c r="O99" s="159"/>
      <c r="Q99" s="146"/>
    </row>
    <row r="100" spans="1:59" ht="12.75">
      <c r="A100" s="147">
        <v>42</v>
      </c>
      <c r="B100" s="148" t="s">
        <v>147</v>
      </c>
      <c r="C100" s="187" t="s">
        <v>148</v>
      </c>
      <c r="D100" s="150" t="s">
        <v>82</v>
      </c>
      <c r="E100" s="151">
        <v>5.28</v>
      </c>
      <c r="F100" s="324"/>
      <c r="G100" s="152">
        <f>F100*E100</f>
        <v>0</v>
      </c>
      <c r="H100" s="153"/>
      <c r="I100" s="153"/>
      <c r="J100" s="153"/>
      <c r="K100" s="153"/>
      <c r="Q100" s="146"/>
      <c r="BB100" s="122">
        <v>1</v>
      </c>
      <c r="BC100" s="122">
        <f>IF(BB100=1,G100,0)</f>
        <v>0</v>
      </c>
      <c r="BD100" s="122">
        <f>IF(BB100=2,G100,0)</f>
        <v>0</v>
      </c>
      <c r="BE100" s="122">
        <f>IF(BB100=3,G100,0)</f>
        <v>0</v>
      </c>
      <c r="BF100" s="122">
        <f>IF(BB100=4,G100,0)</f>
        <v>0</v>
      </c>
      <c r="BG100" s="122">
        <f>IF(BB100=5,G100,0)</f>
        <v>0</v>
      </c>
    </row>
    <row r="101" spans="1:17" ht="12.75">
      <c r="A101" s="154"/>
      <c r="B101" s="155"/>
      <c r="C101" s="374" t="s">
        <v>150</v>
      </c>
      <c r="D101" s="375"/>
      <c r="E101" s="156">
        <v>5.28</v>
      </c>
      <c r="F101" s="325"/>
      <c r="G101" s="157"/>
      <c r="H101" s="158"/>
      <c r="I101" s="158"/>
      <c r="J101" s="158"/>
      <c r="K101" s="158"/>
      <c r="O101" s="159"/>
      <c r="Q101" s="146"/>
    </row>
    <row r="102" spans="1:59" ht="12.75">
      <c r="A102" s="147">
        <v>43</v>
      </c>
      <c r="B102" s="148" t="s">
        <v>152</v>
      </c>
      <c r="C102" s="187" t="s">
        <v>153</v>
      </c>
      <c r="D102" s="150" t="s">
        <v>151</v>
      </c>
      <c r="E102" s="151">
        <v>24</v>
      </c>
      <c r="F102" s="324"/>
      <c r="G102" s="152">
        <f>F102*E102</f>
        <v>0</v>
      </c>
      <c r="H102" s="153"/>
      <c r="I102" s="153"/>
      <c r="J102" s="153"/>
      <c r="K102" s="153"/>
      <c r="Q102" s="146"/>
      <c r="BB102" s="122">
        <v>1</v>
      </c>
      <c r="BC102" s="122">
        <f>IF(BB102=1,G102,0)</f>
        <v>0</v>
      </c>
      <c r="BD102" s="122">
        <f>IF(BB102=2,G102,0)</f>
        <v>0</v>
      </c>
      <c r="BE102" s="122">
        <f>IF(BB102=3,G102,0)</f>
        <v>0</v>
      </c>
      <c r="BF102" s="122">
        <f>IF(BB102=4,G102,0)</f>
        <v>0</v>
      </c>
      <c r="BG102" s="122">
        <f>IF(BB102=5,G102,0)</f>
        <v>0</v>
      </c>
    </row>
    <row r="103" spans="1:59" ht="12.75">
      <c r="A103" s="147">
        <v>44</v>
      </c>
      <c r="B103" s="148" t="s">
        <v>154</v>
      </c>
      <c r="C103" s="187" t="s">
        <v>155</v>
      </c>
      <c r="D103" s="150" t="s">
        <v>151</v>
      </c>
      <c r="E103" s="151">
        <v>0.7</v>
      </c>
      <c r="F103" s="324"/>
      <c r="G103" s="152">
        <f aca="true" t="shared" si="8" ref="G103:G104">F103*E103</f>
        <v>0</v>
      </c>
      <c r="H103" s="153"/>
      <c r="I103" s="153"/>
      <c r="J103" s="153"/>
      <c r="K103" s="153"/>
      <c r="Q103" s="146"/>
      <c r="BB103" s="122">
        <v>1</v>
      </c>
      <c r="BC103" s="122">
        <f>IF(BB103=1,G103,0)</f>
        <v>0</v>
      </c>
      <c r="BD103" s="122">
        <f>IF(BB103=2,G103,0)</f>
        <v>0</v>
      </c>
      <c r="BE103" s="122">
        <f>IF(BB103=3,G103,0)</f>
        <v>0</v>
      </c>
      <c r="BF103" s="122">
        <f>IF(BB103=4,G103,0)</f>
        <v>0</v>
      </c>
      <c r="BG103" s="122">
        <f>IF(BB103=5,G103,0)</f>
        <v>0</v>
      </c>
    </row>
    <row r="104" spans="1:59" ht="12.75">
      <c r="A104" s="147">
        <v>45</v>
      </c>
      <c r="B104" s="148" t="s">
        <v>156</v>
      </c>
      <c r="C104" s="187" t="s">
        <v>157</v>
      </c>
      <c r="D104" s="150" t="s">
        <v>151</v>
      </c>
      <c r="E104" s="151">
        <v>0.7</v>
      </c>
      <c r="F104" s="324"/>
      <c r="G104" s="152">
        <f t="shared" si="8"/>
        <v>0</v>
      </c>
      <c r="H104" s="153"/>
      <c r="I104" s="153"/>
      <c r="J104" s="153"/>
      <c r="K104" s="153"/>
      <c r="Q104" s="146"/>
      <c r="BB104" s="122">
        <v>1</v>
      </c>
      <c r="BC104" s="122">
        <f>IF(BB104=1,G104,0)</f>
        <v>0</v>
      </c>
      <c r="BD104" s="122">
        <f>IF(BB104=2,G104,0)</f>
        <v>0</v>
      </c>
      <c r="BE104" s="122">
        <f>IF(BB104=3,G104,0)</f>
        <v>0</v>
      </c>
      <c r="BF104" s="122">
        <f>IF(BB104=4,G104,0)</f>
        <v>0</v>
      </c>
      <c r="BG104" s="122">
        <f>IF(BB104=5,G104,0)</f>
        <v>0</v>
      </c>
    </row>
    <row r="105" spans="1:59" ht="12.75">
      <c r="A105" s="147">
        <v>46</v>
      </c>
      <c r="B105" s="148" t="s">
        <v>158</v>
      </c>
      <c r="C105" s="187" t="s">
        <v>159</v>
      </c>
      <c r="D105" s="150" t="s">
        <v>151</v>
      </c>
      <c r="E105" s="151">
        <v>3.5</v>
      </c>
      <c r="F105" s="324"/>
      <c r="G105" s="152">
        <f>F105*E105</f>
        <v>0</v>
      </c>
      <c r="H105" s="153"/>
      <c r="I105" s="153"/>
      <c r="J105" s="153"/>
      <c r="K105" s="153"/>
      <c r="Q105" s="146"/>
      <c r="BB105" s="122">
        <v>1</v>
      </c>
      <c r="BC105" s="122">
        <f>IF(BB105=1,G105,0)</f>
        <v>0</v>
      </c>
      <c r="BD105" s="122">
        <f>IF(BB105=2,G105,0)</f>
        <v>0</v>
      </c>
      <c r="BE105" s="122">
        <f>IF(BB105=3,G105,0)</f>
        <v>0</v>
      </c>
      <c r="BF105" s="122">
        <f>IF(BB105=4,G105,0)</f>
        <v>0</v>
      </c>
      <c r="BG105" s="122">
        <f>IF(BB105=5,G105,0)</f>
        <v>0</v>
      </c>
    </row>
    <row r="106" spans="1:17" ht="12.75">
      <c r="A106" s="147"/>
      <c r="B106" s="148"/>
      <c r="C106" s="374" t="s">
        <v>160</v>
      </c>
      <c r="D106" s="375"/>
      <c r="E106" s="156">
        <v>3.5</v>
      </c>
      <c r="F106" s="324"/>
      <c r="G106" s="152"/>
      <c r="H106" s="153"/>
      <c r="I106" s="153"/>
      <c r="J106" s="153"/>
      <c r="K106" s="153"/>
      <c r="Q106" s="146"/>
    </row>
    <row r="107" spans="1:17" ht="12.75">
      <c r="A107" s="220">
        <v>47</v>
      </c>
      <c r="B107" s="252" t="s">
        <v>328</v>
      </c>
      <c r="C107" s="254" t="s">
        <v>329</v>
      </c>
      <c r="D107" s="217" t="s">
        <v>82</v>
      </c>
      <c r="E107" s="204">
        <v>120</v>
      </c>
      <c r="F107" s="328"/>
      <c r="G107" s="218">
        <f>F107*E107</f>
        <v>0</v>
      </c>
      <c r="H107" s="205"/>
      <c r="I107" s="205"/>
      <c r="J107" s="219"/>
      <c r="K107" s="219"/>
      <c r="Q107" s="146"/>
    </row>
    <row r="108" spans="1:17" ht="12.75">
      <c r="A108" s="220">
        <v>48</v>
      </c>
      <c r="B108" s="252" t="s">
        <v>330</v>
      </c>
      <c r="C108" s="254" t="s">
        <v>331</v>
      </c>
      <c r="D108" s="217" t="s">
        <v>151</v>
      </c>
      <c r="E108" s="204">
        <v>24</v>
      </c>
      <c r="F108" s="328"/>
      <c r="G108" s="218">
        <f aca="true" t="shared" si="9" ref="G108:G111">F108*E108</f>
        <v>0</v>
      </c>
      <c r="H108" s="205"/>
      <c r="I108" s="205"/>
      <c r="J108" s="205"/>
      <c r="K108" s="205"/>
      <c r="Q108" s="146"/>
    </row>
    <row r="109" spans="1:17" ht="12.75">
      <c r="A109" s="220">
        <v>49</v>
      </c>
      <c r="B109" s="252" t="s">
        <v>332</v>
      </c>
      <c r="C109" s="254" t="s">
        <v>333</v>
      </c>
      <c r="D109" s="217" t="s">
        <v>151</v>
      </c>
      <c r="E109" s="204">
        <v>24</v>
      </c>
      <c r="F109" s="328"/>
      <c r="G109" s="218">
        <f t="shared" si="9"/>
        <v>0</v>
      </c>
      <c r="H109" s="205"/>
      <c r="I109" s="205"/>
      <c r="J109" s="205"/>
      <c r="K109" s="205"/>
      <c r="Q109" s="146"/>
    </row>
    <row r="110" spans="1:17" ht="12.75">
      <c r="A110" s="220">
        <v>50</v>
      </c>
      <c r="B110" s="252" t="s">
        <v>334</v>
      </c>
      <c r="C110" s="254" t="s">
        <v>335</v>
      </c>
      <c r="D110" s="217" t="s">
        <v>151</v>
      </c>
      <c r="E110" s="204">
        <v>24</v>
      </c>
      <c r="F110" s="328"/>
      <c r="G110" s="218">
        <f t="shared" si="9"/>
        <v>0</v>
      </c>
      <c r="H110" s="205"/>
      <c r="I110" s="205"/>
      <c r="J110" s="205"/>
      <c r="K110" s="205"/>
      <c r="Q110" s="146"/>
    </row>
    <row r="111" spans="1:17" ht="12.75">
      <c r="A111" s="220">
        <v>51</v>
      </c>
      <c r="B111" s="297" t="s">
        <v>450</v>
      </c>
      <c r="C111" s="298" t="s">
        <v>451</v>
      </c>
      <c r="D111" s="237" t="s">
        <v>151</v>
      </c>
      <c r="E111" s="204">
        <f>E110</f>
        <v>24</v>
      </c>
      <c r="F111" s="328"/>
      <c r="G111" s="218">
        <f t="shared" si="9"/>
        <v>0</v>
      </c>
      <c r="H111" s="205"/>
      <c r="I111" s="205"/>
      <c r="J111" s="205"/>
      <c r="K111" s="205"/>
      <c r="Q111" s="146"/>
    </row>
    <row r="112" spans="1:17" ht="12.75">
      <c r="A112" s="220">
        <v>52</v>
      </c>
      <c r="B112" s="252" t="s">
        <v>336</v>
      </c>
      <c r="C112" s="254" t="s">
        <v>337</v>
      </c>
      <c r="D112" s="217" t="s">
        <v>106</v>
      </c>
      <c r="E112" s="204">
        <f>E114+E115+E116+E117</f>
        <v>60.5</v>
      </c>
      <c r="F112" s="328"/>
      <c r="G112" s="218">
        <f>F112*E112</f>
        <v>0</v>
      </c>
      <c r="H112" s="205"/>
      <c r="I112" s="205"/>
      <c r="J112" s="205"/>
      <c r="K112" s="219"/>
      <c r="Q112" s="146"/>
    </row>
    <row r="113" spans="1:17" ht="12.75">
      <c r="A113" s="220"/>
      <c r="B113" s="255"/>
      <c r="C113" s="376" t="s">
        <v>338</v>
      </c>
      <c r="D113" s="370"/>
      <c r="E113" s="371"/>
      <c r="F113" s="372"/>
      <c r="G113" s="373"/>
      <c r="H113" s="219"/>
      <c r="I113" s="219"/>
      <c r="J113" s="219"/>
      <c r="K113" s="219"/>
      <c r="Q113" s="146"/>
    </row>
    <row r="114" spans="1:17" ht="12.75">
      <c r="A114" s="220"/>
      <c r="B114" s="255"/>
      <c r="C114" s="256" t="s">
        <v>452</v>
      </c>
      <c r="D114" s="232"/>
      <c r="E114" s="233">
        <f>2*8.1</f>
        <v>16.2</v>
      </c>
      <c r="F114" s="327"/>
      <c r="G114" s="234"/>
      <c r="H114" s="219"/>
      <c r="I114" s="219"/>
      <c r="J114" s="219"/>
      <c r="K114" s="219"/>
      <c r="Q114" s="146"/>
    </row>
    <row r="115" spans="1:17" ht="12.75">
      <c r="A115" s="220"/>
      <c r="B115" s="255"/>
      <c r="C115" s="256" t="s">
        <v>453</v>
      </c>
      <c r="D115" s="232"/>
      <c r="E115" s="233">
        <f>2*5.25</f>
        <v>10.5</v>
      </c>
      <c r="F115" s="327"/>
      <c r="G115" s="234"/>
      <c r="H115" s="219"/>
      <c r="I115" s="219"/>
      <c r="J115" s="219"/>
      <c r="K115" s="219"/>
      <c r="Q115" s="146"/>
    </row>
    <row r="116" spans="1:17" ht="12.75">
      <c r="A116" s="220"/>
      <c r="B116" s="255"/>
      <c r="C116" s="256" t="s">
        <v>454</v>
      </c>
      <c r="D116" s="232"/>
      <c r="E116" s="233">
        <f>2*4.4</f>
        <v>8.8</v>
      </c>
      <c r="F116" s="327"/>
      <c r="G116" s="234"/>
      <c r="H116" s="219"/>
      <c r="I116" s="219"/>
      <c r="J116" s="219"/>
      <c r="K116" s="219"/>
      <c r="Q116" s="146"/>
    </row>
    <row r="117" spans="1:17" ht="12.75">
      <c r="A117" s="220"/>
      <c r="B117" s="255"/>
      <c r="C117" s="296" t="s">
        <v>483</v>
      </c>
      <c r="E117" s="233">
        <v>25</v>
      </c>
      <c r="F117" s="327"/>
      <c r="G117" s="234"/>
      <c r="H117" s="219"/>
      <c r="I117" s="219"/>
      <c r="J117" s="219"/>
      <c r="K117" s="219"/>
      <c r="Q117" s="146"/>
    </row>
    <row r="118" spans="1:17" ht="12.75">
      <c r="A118" s="220">
        <v>53</v>
      </c>
      <c r="B118" s="252" t="s">
        <v>339</v>
      </c>
      <c r="C118" s="254" t="s">
        <v>340</v>
      </c>
      <c r="D118" s="217" t="s">
        <v>106</v>
      </c>
      <c r="E118" s="204">
        <f>E119+E120+E121+E122</f>
        <v>60.5</v>
      </c>
      <c r="F118" s="328"/>
      <c r="G118" s="218">
        <f>F118*E118</f>
        <v>0</v>
      </c>
      <c r="H118" s="205"/>
      <c r="I118" s="299"/>
      <c r="J118" s="205"/>
      <c r="K118" s="205"/>
      <c r="Q118" s="146"/>
    </row>
    <row r="119" spans="1:17" ht="12.75">
      <c r="A119" s="220"/>
      <c r="B119" s="255"/>
      <c r="C119" s="256" t="s">
        <v>452</v>
      </c>
      <c r="D119" s="232"/>
      <c r="E119" s="233">
        <f>2*8.1</f>
        <v>16.2</v>
      </c>
      <c r="F119" s="327"/>
      <c r="G119" s="234"/>
      <c r="H119" s="219"/>
      <c r="I119" s="219"/>
      <c r="J119" s="205"/>
      <c r="K119" s="219"/>
      <c r="Q119" s="146"/>
    </row>
    <row r="120" spans="1:17" ht="12.75">
      <c r="A120" s="220"/>
      <c r="B120" s="257"/>
      <c r="C120" s="256" t="s">
        <v>453</v>
      </c>
      <c r="D120" s="232"/>
      <c r="E120" s="233">
        <f>2*5.25</f>
        <v>10.5</v>
      </c>
      <c r="F120" s="327"/>
      <c r="G120" s="234"/>
      <c r="H120" s="219"/>
      <c r="I120" s="219"/>
      <c r="J120" s="219"/>
      <c r="K120" s="219"/>
      <c r="Q120" s="146"/>
    </row>
    <row r="121" spans="1:17" ht="12.75">
      <c r="A121" s="220"/>
      <c r="B121" s="257"/>
      <c r="C121" s="256" t="s">
        <v>454</v>
      </c>
      <c r="D121" s="232"/>
      <c r="E121" s="233">
        <f>2*4.4</f>
        <v>8.8</v>
      </c>
      <c r="F121" s="327"/>
      <c r="G121" s="234"/>
      <c r="H121" s="219"/>
      <c r="I121" s="219"/>
      <c r="J121" s="219"/>
      <c r="K121" s="219"/>
      <c r="Q121" s="146"/>
    </row>
    <row r="122" spans="1:17" ht="12.75">
      <c r="A122" s="220"/>
      <c r="B122" s="257"/>
      <c r="C122" s="296" t="s">
        <v>483</v>
      </c>
      <c r="E122" s="233">
        <v>25</v>
      </c>
      <c r="F122" s="327"/>
      <c r="G122" s="234"/>
      <c r="H122" s="219"/>
      <c r="I122" s="219"/>
      <c r="J122" s="219"/>
      <c r="K122" s="250"/>
      <c r="Q122" s="146"/>
    </row>
    <row r="123" spans="1:17" ht="12.75">
      <c r="A123" s="189"/>
      <c r="B123" s="188" t="s">
        <v>71</v>
      </c>
      <c r="C123" s="188" t="s">
        <v>345</v>
      </c>
      <c r="D123" s="189"/>
      <c r="E123" s="189"/>
      <c r="F123" s="336"/>
      <c r="G123" s="192">
        <f>SUM(G98:G112,G118)</f>
        <v>0</v>
      </c>
      <c r="H123" s="180"/>
      <c r="I123" s="190"/>
      <c r="J123" s="190"/>
      <c r="K123" s="191"/>
      <c r="Q123" s="146"/>
    </row>
    <row r="124" spans="1:17" ht="12.75">
      <c r="A124" s="243" t="s">
        <v>69</v>
      </c>
      <c r="B124" s="244" t="s">
        <v>341</v>
      </c>
      <c r="C124" s="245" t="s">
        <v>342</v>
      </c>
      <c r="D124" s="246"/>
      <c r="E124" s="247"/>
      <c r="F124" s="337"/>
      <c r="G124" s="248"/>
      <c r="H124" s="249"/>
      <c r="I124" s="249"/>
      <c r="J124" s="249"/>
      <c r="K124" s="250"/>
      <c r="Q124" s="146"/>
    </row>
    <row r="125" spans="1:17" ht="12.75">
      <c r="A125" s="251">
        <v>54</v>
      </c>
      <c r="B125" s="252" t="s">
        <v>343</v>
      </c>
      <c r="C125" s="216" t="s">
        <v>344</v>
      </c>
      <c r="D125" s="217" t="s">
        <v>151</v>
      </c>
      <c r="E125" s="204">
        <v>28.153</v>
      </c>
      <c r="F125" s="328"/>
      <c r="G125" s="218">
        <f>F125*E125</f>
        <v>0</v>
      </c>
      <c r="H125" s="205"/>
      <c r="I125" s="205"/>
      <c r="J125" s="205"/>
      <c r="K125" s="205"/>
      <c r="O125" s="159"/>
      <c r="Q125" s="146"/>
    </row>
    <row r="126" spans="1:59" ht="12.75">
      <c r="A126" s="207"/>
      <c r="B126" s="208" t="s">
        <v>71</v>
      </c>
      <c r="C126" s="209" t="s">
        <v>346</v>
      </c>
      <c r="D126" s="207"/>
      <c r="E126" s="210"/>
      <c r="F126" s="338"/>
      <c r="G126" s="211">
        <f>G125</f>
        <v>0</v>
      </c>
      <c r="H126" s="213"/>
      <c r="I126" s="214"/>
      <c r="J126" s="213"/>
      <c r="K126" s="253"/>
      <c r="Q126" s="146"/>
      <c r="BC126" s="167">
        <f>SUM(BC97:BC125)</f>
        <v>0</v>
      </c>
      <c r="BD126" s="167">
        <f>SUM(BD97:BD125)</f>
        <v>0</v>
      </c>
      <c r="BE126" s="167">
        <f>SUM(BE97:BE125)</f>
        <v>0</v>
      </c>
      <c r="BF126" s="167">
        <f>SUM(BF97:BF125)</f>
        <v>0</v>
      </c>
      <c r="BG126" s="167">
        <f>SUM(BG97:BG125)</f>
        <v>0</v>
      </c>
    </row>
    <row r="127" spans="1:59" ht="12.75">
      <c r="A127" s="139" t="s">
        <v>69</v>
      </c>
      <c r="B127" s="140" t="s">
        <v>455</v>
      </c>
      <c r="C127" s="141" t="s">
        <v>456</v>
      </c>
      <c r="D127" s="142"/>
      <c r="E127" s="143"/>
      <c r="F127" s="323"/>
      <c r="G127" s="144"/>
      <c r="H127" s="145"/>
      <c r="I127" s="145"/>
      <c r="J127" s="145"/>
      <c r="K127" s="145"/>
      <c r="Q127" s="146"/>
      <c r="BC127" s="167"/>
      <c r="BD127" s="167"/>
      <c r="BE127" s="167"/>
      <c r="BF127" s="167"/>
      <c r="BG127" s="167"/>
    </row>
    <row r="128" spans="1:59" ht="12.75">
      <c r="A128" s="300">
        <v>55</v>
      </c>
      <c r="B128" s="301" t="s">
        <v>457</v>
      </c>
      <c r="C128" s="302" t="s">
        <v>458</v>
      </c>
      <c r="D128" s="300" t="s">
        <v>82</v>
      </c>
      <c r="E128" s="303">
        <f>E130+E131+E132</f>
        <v>11.6584</v>
      </c>
      <c r="F128" s="339"/>
      <c r="G128" s="218">
        <f>F128*E128</f>
        <v>0</v>
      </c>
      <c r="H128" s="302"/>
      <c r="I128" s="305"/>
      <c r="J128" s="205"/>
      <c r="K128" s="205"/>
      <c r="Q128" s="146"/>
      <c r="BC128" s="167"/>
      <c r="BD128" s="167"/>
      <c r="BE128" s="167"/>
      <c r="BF128" s="167"/>
      <c r="BG128" s="167"/>
    </row>
    <row r="129" spans="1:59" ht="12.75">
      <c r="A129" s="300"/>
      <c r="B129" s="306"/>
      <c r="C129" s="307" t="s">
        <v>461</v>
      </c>
      <c r="D129" s="300"/>
      <c r="E129" s="303"/>
      <c r="F129" s="339"/>
      <c r="G129" s="304"/>
      <c r="H129" s="308"/>
      <c r="I129" s="309"/>
      <c r="J129" s="308"/>
      <c r="K129" s="310"/>
      <c r="Q129" s="146"/>
      <c r="BC129" s="167"/>
      <c r="BD129" s="167"/>
      <c r="BE129" s="167"/>
      <c r="BF129" s="167"/>
      <c r="BG129" s="167"/>
    </row>
    <row r="130" spans="1:59" ht="12.75">
      <c r="A130" s="300"/>
      <c r="B130" s="306"/>
      <c r="C130" s="307" t="s">
        <v>462</v>
      </c>
      <c r="D130" s="300"/>
      <c r="E130" s="311">
        <f>1.73+1.25+1.92*1.52</f>
        <v>5.8984000000000005</v>
      </c>
      <c r="F130" s="339"/>
      <c r="G130" s="304"/>
      <c r="H130" s="308"/>
      <c r="I130" s="309"/>
      <c r="J130" s="308"/>
      <c r="K130" s="310"/>
      <c r="Q130" s="146"/>
      <c r="BC130" s="167"/>
      <c r="BD130" s="167"/>
      <c r="BE130" s="167"/>
      <c r="BF130" s="167"/>
      <c r="BG130" s="167"/>
    </row>
    <row r="131" spans="1:59" ht="12.75">
      <c r="A131" s="300"/>
      <c r="B131" s="306"/>
      <c r="C131" s="307" t="s">
        <v>463</v>
      </c>
      <c r="D131" s="300"/>
      <c r="E131" s="311">
        <f>1.92*1.5</f>
        <v>2.88</v>
      </c>
      <c r="F131" s="339"/>
      <c r="G131" s="304"/>
      <c r="H131" s="308"/>
      <c r="I131" s="309"/>
      <c r="J131" s="308"/>
      <c r="K131" s="310"/>
      <c r="Q131" s="146"/>
      <c r="BC131" s="167"/>
      <c r="BD131" s="167"/>
      <c r="BE131" s="167"/>
      <c r="BF131" s="167"/>
      <c r="BG131" s="167"/>
    </row>
    <row r="132" spans="1:59" ht="12.75">
      <c r="A132" s="300"/>
      <c r="B132" s="306"/>
      <c r="C132" s="307" t="s">
        <v>464</v>
      </c>
      <c r="D132" s="300"/>
      <c r="E132" s="311">
        <f>E131</f>
        <v>2.88</v>
      </c>
      <c r="F132" s="339"/>
      <c r="G132" s="304"/>
      <c r="H132" s="308"/>
      <c r="I132" s="309"/>
      <c r="J132" s="308"/>
      <c r="K132" s="310"/>
      <c r="Q132" s="146"/>
      <c r="BC132" s="167"/>
      <c r="BD132" s="167"/>
      <c r="BE132" s="167"/>
      <c r="BF132" s="167"/>
      <c r="BG132" s="167"/>
    </row>
    <row r="133" spans="1:59" ht="12.75">
      <c r="A133" s="300">
        <v>56</v>
      </c>
      <c r="B133" s="301" t="s">
        <v>459</v>
      </c>
      <c r="C133" s="312" t="s">
        <v>460</v>
      </c>
      <c r="D133" s="300" t="s">
        <v>82</v>
      </c>
      <c r="E133" s="303">
        <f>E135+E136+E137</f>
        <v>11.6584</v>
      </c>
      <c r="F133" s="339"/>
      <c r="G133" s="304">
        <f>F133*E133</f>
        <v>0</v>
      </c>
      <c r="H133" s="302"/>
      <c r="I133" s="305"/>
      <c r="J133" s="205"/>
      <c r="K133" s="205"/>
      <c r="Q133" s="146"/>
      <c r="BC133" s="167"/>
      <c r="BD133" s="167"/>
      <c r="BE133" s="167"/>
      <c r="BF133" s="167"/>
      <c r="BG133" s="167"/>
    </row>
    <row r="134" spans="1:59" ht="12.75">
      <c r="A134" s="300"/>
      <c r="B134" s="306"/>
      <c r="C134" s="307" t="s">
        <v>461</v>
      </c>
      <c r="D134" s="300"/>
      <c r="E134" s="303"/>
      <c r="F134" s="339"/>
      <c r="G134" s="313"/>
      <c r="H134" s="308"/>
      <c r="I134" s="309"/>
      <c r="J134" s="308"/>
      <c r="K134" s="310"/>
      <c r="Q134" s="146"/>
      <c r="BC134" s="167"/>
      <c r="BD134" s="167"/>
      <c r="BE134" s="167"/>
      <c r="BF134" s="167"/>
      <c r="BG134" s="167"/>
    </row>
    <row r="135" spans="1:59" ht="12.75">
      <c r="A135" s="300"/>
      <c r="B135" s="306"/>
      <c r="C135" s="307" t="s">
        <v>462</v>
      </c>
      <c r="D135" s="300"/>
      <c r="E135" s="311">
        <f>1.73+1.25+1.92*1.52</f>
        <v>5.8984000000000005</v>
      </c>
      <c r="F135" s="339"/>
      <c r="G135" s="313"/>
      <c r="H135" s="308"/>
      <c r="I135" s="309"/>
      <c r="J135" s="308"/>
      <c r="K135" s="310"/>
      <c r="Q135" s="146"/>
      <c r="BC135" s="167"/>
      <c r="BD135" s="167"/>
      <c r="BE135" s="167"/>
      <c r="BF135" s="167"/>
      <c r="BG135" s="167"/>
    </row>
    <row r="136" spans="1:59" ht="12.75">
      <c r="A136" s="300"/>
      <c r="B136" s="306"/>
      <c r="C136" s="307" t="s">
        <v>463</v>
      </c>
      <c r="D136" s="300"/>
      <c r="E136" s="311">
        <f>1.92*1.5</f>
        <v>2.88</v>
      </c>
      <c r="F136" s="339"/>
      <c r="G136" s="313"/>
      <c r="H136" s="308"/>
      <c r="I136" s="309"/>
      <c r="J136" s="308"/>
      <c r="K136" s="310"/>
      <c r="Q136" s="146"/>
      <c r="BC136" s="167"/>
      <c r="BD136" s="167"/>
      <c r="BE136" s="167"/>
      <c r="BF136" s="167"/>
      <c r="BG136" s="167"/>
    </row>
    <row r="137" spans="1:59" ht="12.75">
      <c r="A137" s="300"/>
      <c r="B137" s="306"/>
      <c r="C137" s="307" t="s">
        <v>464</v>
      </c>
      <c r="D137" s="300"/>
      <c r="E137" s="311">
        <f>E136</f>
        <v>2.88</v>
      </c>
      <c r="F137" s="339"/>
      <c r="G137" s="313"/>
      <c r="H137" s="308"/>
      <c r="I137" s="309"/>
      <c r="J137" s="308"/>
      <c r="K137" s="310"/>
      <c r="Q137" s="146"/>
      <c r="BC137" s="167"/>
      <c r="BD137" s="167"/>
      <c r="BE137" s="167"/>
      <c r="BF137" s="167"/>
      <c r="BG137" s="167"/>
    </row>
    <row r="138" spans="1:59" ht="12.75">
      <c r="A138" s="300">
        <v>57</v>
      </c>
      <c r="B138" s="306" t="s">
        <v>474</v>
      </c>
      <c r="C138" s="254" t="s">
        <v>475</v>
      </c>
      <c r="D138" s="300" t="s">
        <v>106</v>
      </c>
      <c r="E138" s="314">
        <f>E140+E141+E142</f>
        <v>24.86</v>
      </c>
      <c r="F138" s="339"/>
      <c r="G138" s="304">
        <f>F138*E138</f>
        <v>0</v>
      </c>
      <c r="H138" s="205"/>
      <c r="I138" s="205"/>
      <c r="J138" s="205"/>
      <c r="K138" s="205"/>
      <c r="Q138" s="146"/>
      <c r="BC138" s="167"/>
      <c r="BD138" s="167"/>
      <c r="BE138" s="167"/>
      <c r="BF138" s="167"/>
      <c r="BG138" s="167"/>
    </row>
    <row r="139" spans="1:59" ht="12.75">
      <c r="A139" s="300"/>
      <c r="B139" s="306"/>
      <c r="C139" s="307" t="s">
        <v>461</v>
      </c>
      <c r="D139" s="300"/>
      <c r="E139" s="311"/>
      <c r="F139" s="339"/>
      <c r="G139" s="313"/>
      <c r="H139" s="308"/>
      <c r="I139" s="309"/>
      <c r="J139" s="308"/>
      <c r="K139" s="310"/>
      <c r="Q139" s="146"/>
      <c r="BC139" s="167"/>
      <c r="BD139" s="167"/>
      <c r="BE139" s="167"/>
      <c r="BF139" s="167"/>
      <c r="BG139" s="167"/>
    </row>
    <row r="140" spans="1:59" ht="12.75">
      <c r="A140" s="300"/>
      <c r="B140" s="306"/>
      <c r="C140" s="307" t="s">
        <v>476</v>
      </c>
      <c r="D140" s="300"/>
      <c r="E140" s="311">
        <f>1.92+1.52*2+2*1.26+2*1.37+0.9*2+1.5*2</f>
        <v>15.020000000000001</v>
      </c>
      <c r="F140" s="339"/>
      <c r="G140" s="313"/>
      <c r="H140" s="308"/>
      <c r="I140" s="309"/>
      <c r="J140" s="308"/>
      <c r="K140" s="310"/>
      <c r="Q140" s="146"/>
      <c r="BC140" s="167"/>
      <c r="BD140" s="167"/>
      <c r="BE140" s="167"/>
      <c r="BF140" s="167"/>
      <c r="BG140" s="167"/>
    </row>
    <row r="141" spans="1:59" ht="12.75">
      <c r="A141" s="300"/>
      <c r="B141" s="306"/>
      <c r="C141" s="307" t="s">
        <v>477</v>
      </c>
      <c r="D141" s="300"/>
      <c r="E141" s="311">
        <f>1.92+1.5*2</f>
        <v>4.92</v>
      </c>
      <c r="F141" s="339"/>
      <c r="G141" s="313"/>
      <c r="H141" s="308"/>
      <c r="I141" s="309"/>
      <c r="J141" s="308"/>
      <c r="K141" s="310"/>
      <c r="Q141" s="146"/>
      <c r="BC141" s="167"/>
      <c r="BD141" s="167"/>
      <c r="BE141" s="167"/>
      <c r="BF141" s="167"/>
      <c r="BG141" s="167"/>
    </row>
    <row r="142" spans="1:59" ht="12.75">
      <c r="A142" s="300"/>
      <c r="B142" s="306"/>
      <c r="C142" s="307" t="s">
        <v>478</v>
      </c>
      <c r="D142" s="300"/>
      <c r="E142" s="311">
        <f>E141</f>
        <v>4.92</v>
      </c>
      <c r="F142" s="339"/>
      <c r="G142" s="313"/>
      <c r="H142" s="308"/>
      <c r="I142" s="309"/>
      <c r="J142" s="308"/>
      <c r="K142" s="310"/>
      <c r="Q142" s="146"/>
      <c r="BC142" s="167"/>
      <c r="BD142" s="167"/>
      <c r="BE142" s="167"/>
      <c r="BF142" s="167"/>
      <c r="BG142" s="167"/>
    </row>
    <row r="143" spans="1:59" ht="12.75">
      <c r="A143" s="207"/>
      <c r="B143" s="208" t="s">
        <v>71</v>
      </c>
      <c r="C143" s="209" t="s">
        <v>465</v>
      </c>
      <c r="D143" s="207"/>
      <c r="E143" s="210"/>
      <c r="F143" s="338"/>
      <c r="G143" s="211">
        <f>G133+G128+G138</f>
        <v>0</v>
      </c>
      <c r="H143" s="213"/>
      <c r="I143" s="214">
        <f>I133+I128</f>
        <v>0</v>
      </c>
      <c r="J143" s="213"/>
      <c r="K143" s="253"/>
      <c r="Q143" s="146"/>
      <c r="BC143" s="167"/>
      <c r="BD143" s="167"/>
      <c r="BE143" s="167"/>
      <c r="BF143" s="167"/>
      <c r="BG143" s="167"/>
    </row>
    <row r="144" spans="1:17" ht="12.75">
      <c r="A144" s="139" t="s">
        <v>69</v>
      </c>
      <c r="B144" s="140" t="s">
        <v>161</v>
      </c>
      <c r="C144" s="141" t="s">
        <v>162</v>
      </c>
      <c r="D144" s="142"/>
      <c r="E144" s="143"/>
      <c r="F144" s="323"/>
      <c r="G144" s="144"/>
      <c r="H144" s="145"/>
      <c r="I144" s="145"/>
      <c r="J144" s="145"/>
      <c r="K144" s="145"/>
      <c r="Q144" s="146"/>
    </row>
    <row r="145" spans="1:17" ht="12.75">
      <c r="A145" s="238">
        <v>58</v>
      </c>
      <c r="B145" s="215" t="s">
        <v>347</v>
      </c>
      <c r="C145" s="216" t="s">
        <v>348</v>
      </c>
      <c r="D145" s="217" t="s">
        <v>106</v>
      </c>
      <c r="E145" s="204">
        <v>38.5</v>
      </c>
      <c r="F145" s="328"/>
      <c r="G145" s="218">
        <f>F145*E145</f>
        <v>0</v>
      </c>
      <c r="H145" s="205"/>
      <c r="I145" s="205"/>
      <c r="J145" s="205"/>
      <c r="K145" s="205"/>
      <c r="Q145" s="146"/>
    </row>
    <row r="146" spans="1:17" ht="12.75">
      <c r="A146" s="238"/>
      <c r="B146" s="230"/>
      <c r="C146" s="369" t="s">
        <v>349</v>
      </c>
      <c r="D146" s="370"/>
      <c r="E146" s="371"/>
      <c r="F146" s="372"/>
      <c r="G146" s="373"/>
      <c r="H146" s="239"/>
      <c r="I146" s="239"/>
      <c r="J146" s="239"/>
      <c r="K146" s="239"/>
      <c r="Q146" s="146"/>
    </row>
    <row r="147" spans="1:17" ht="12.75">
      <c r="A147" s="238"/>
      <c r="B147" s="230"/>
      <c r="C147" s="369" t="s">
        <v>350</v>
      </c>
      <c r="D147" s="370"/>
      <c r="E147" s="371"/>
      <c r="F147" s="372"/>
      <c r="G147" s="373"/>
      <c r="H147" s="239"/>
      <c r="I147" s="239"/>
      <c r="J147" s="239"/>
      <c r="K147" s="239"/>
      <c r="Q147" s="146"/>
    </row>
    <row r="148" spans="1:17" ht="12.75">
      <c r="A148" s="238"/>
      <c r="B148" s="230"/>
      <c r="C148" s="231" t="s">
        <v>351</v>
      </c>
      <c r="D148" s="232"/>
      <c r="E148" s="233">
        <v>38.5</v>
      </c>
      <c r="F148" s="327"/>
      <c r="G148" s="234"/>
      <c r="H148" s="239"/>
      <c r="I148" s="239"/>
      <c r="J148" s="239"/>
      <c r="K148" s="239"/>
      <c r="Q148" s="146"/>
    </row>
    <row r="149" spans="1:17" ht="12.75">
      <c r="A149" s="238">
        <v>59</v>
      </c>
      <c r="B149" s="215" t="s">
        <v>352</v>
      </c>
      <c r="C149" s="216" t="s">
        <v>353</v>
      </c>
      <c r="D149" s="217" t="s">
        <v>106</v>
      </c>
      <c r="E149" s="204">
        <v>27</v>
      </c>
      <c r="F149" s="328"/>
      <c r="G149" s="218">
        <f>F149*E149</f>
        <v>0</v>
      </c>
      <c r="H149" s="205"/>
      <c r="I149" s="205"/>
      <c r="J149" s="205"/>
      <c r="K149" s="205"/>
      <c r="Q149" s="146"/>
    </row>
    <row r="150" spans="1:17" ht="12.75">
      <c r="A150" s="238"/>
      <c r="B150" s="230"/>
      <c r="C150" s="369" t="s">
        <v>349</v>
      </c>
      <c r="D150" s="370"/>
      <c r="E150" s="371"/>
      <c r="F150" s="372"/>
      <c r="G150" s="373"/>
      <c r="H150" s="239"/>
      <c r="I150" s="239"/>
      <c r="J150" s="239"/>
      <c r="K150" s="239"/>
      <c r="Q150" s="146"/>
    </row>
    <row r="151" spans="1:17" ht="12.75">
      <c r="A151" s="238"/>
      <c r="B151" s="230"/>
      <c r="C151" s="369" t="s">
        <v>350</v>
      </c>
      <c r="D151" s="370"/>
      <c r="E151" s="371"/>
      <c r="F151" s="372"/>
      <c r="G151" s="373"/>
      <c r="H151" s="239"/>
      <c r="I151" s="239"/>
      <c r="J151" s="239"/>
      <c r="K151" s="239"/>
      <c r="Q151" s="146"/>
    </row>
    <row r="152" spans="1:17" ht="12.75">
      <c r="A152" s="238"/>
      <c r="B152" s="230"/>
      <c r="C152" s="231" t="s">
        <v>354</v>
      </c>
      <c r="D152" s="232"/>
      <c r="E152" s="233">
        <v>27</v>
      </c>
      <c r="F152" s="340"/>
      <c r="G152" s="234"/>
      <c r="H152" s="239"/>
      <c r="I152" s="239"/>
      <c r="J152" s="239"/>
      <c r="K152" s="239"/>
      <c r="Q152" s="146"/>
    </row>
    <row r="153" spans="1:17" ht="12.75">
      <c r="A153" s="238">
        <v>60</v>
      </c>
      <c r="B153" s="215" t="s">
        <v>468</v>
      </c>
      <c r="C153" s="315" t="s">
        <v>469</v>
      </c>
      <c r="D153" s="316" t="s">
        <v>106</v>
      </c>
      <c r="E153" s="317">
        <f>17+6</f>
        <v>23</v>
      </c>
      <c r="F153" s="328"/>
      <c r="G153" s="218">
        <f>F153*E153</f>
        <v>0</v>
      </c>
      <c r="H153" s="205"/>
      <c r="I153" s="205"/>
      <c r="J153" s="205"/>
      <c r="K153" s="205"/>
      <c r="Q153" s="146"/>
    </row>
    <row r="154" spans="1:17" ht="12.75">
      <c r="A154" s="238"/>
      <c r="B154" s="230"/>
      <c r="C154" s="318" t="s">
        <v>470</v>
      </c>
      <c r="D154" s="232"/>
      <c r="E154" s="233">
        <v>23</v>
      </c>
      <c r="F154" s="327"/>
      <c r="G154" s="234"/>
      <c r="H154" s="239"/>
      <c r="I154" s="239"/>
      <c r="J154" s="239"/>
      <c r="K154" s="239"/>
      <c r="Q154" s="146"/>
    </row>
    <row r="155" spans="1:17" ht="12.75">
      <c r="A155" s="238">
        <v>61</v>
      </c>
      <c r="B155" s="215" t="s">
        <v>472</v>
      </c>
      <c r="C155" s="315" t="s">
        <v>471</v>
      </c>
      <c r="D155" s="316" t="s">
        <v>106</v>
      </c>
      <c r="E155" s="317">
        <f>(13+2)*0.5</f>
        <v>7.5</v>
      </c>
      <c r="F155" s="328"/>
      <c r="G155" s="218">
        <f>F155*E155</f>
        <v>0</v>
      </c>
      <c r="H155" s="205"/>
      <c r="I155" s="205"/>
      <c r="J155" s="205"/>
      <c r="K155" s="205"/>
      <c r="Q155" s="146"/>
    </row>
    <row r="156" spans="1:17" ht="12.75">
      <c r="A156" s="238"/>
      <c r="B156" s="230"/>
      <c r="C156" s="318" t="s">
        <v>473</v>
      </c>
      <c r="D156" s="232"/>
      <c r="E156" s="233">
        <v>7.5</v>
      </c>
      <c r="F156" s="327"/>
      <c r="G156" s="234"/>
      <c r="H156" s="239"/>
      <c r="I156" s="239"/>
      <c r="J156" s="239"/>
      <c r="K156" s="239"/>
      <c r="Q156" s="146"/>
    </row>
    <row r="157" spans="1:17" ht="12.75">
      <c r="A157" s="238">
        <v>62</v>
      </c>
      <c r="B157" s="215" t="s">
        <v>355</v>
      </c>
      <c r="C157" s="216" t="s">
        <v>356</v>
      </c>
      <c r="D157" s="217" t="s">
        <v>111</v>
      </c>
      <c r="E157" s="204">
        <v>2</v>
      </c>
      <c r="F157" s="328"/>
      <c r="G157" s="218">
        <f>F157*E157</f>
        <v>0</v>
      </c>
      <c r="H157" s="205"/>
      <c r="I157" s="205"/>
      <c r="J157" s="205"/>
      <c r="K157" s="205"/>
      <c r="Q157" s="146"/>
    </row>
    <row r="158" spans="1:17" ht="12.75">
      <c r="A158" s="238">
        <v>63</v>
      </c>
      <c r="B158" s="215" t="s">
        <v>357</v>
      </c>
      <c r="C158" s="216" t="s">
        <v>358</v>
      </c>
      <c r="D158" s="217" t="s">
        <v>111</v>
      </c>
      <c r="E158" s="204">
        <v>2</v>
      </c>
      <c r="F158" s="328"/>
      <c r="G158" s="218">
        <f aca="true" t="shared" si="10" ref="G158:G176">F158*E158</f>
        <v>0</v>
      </c>
      <c r="H158" s="205"/>
      <c r="I158" s="205"/>
      <c r="J158" s="205"/>
      <c r="K158" s="205"/>
      <c r="Q158" s="146"/>
    </row>
    <row r="159" spans="1:17" ht="12.75">
      <c r="A159" s="238">
        <v>64</v>
      </c>
      <c r="B159" s="215" t="s">
        <v>359</v>
      </c>
      <c r="C159" s="216" t="s">
        <v>360</v>
      </c>
      <c r="D159" s="217" t="s">
        <v>111</v>
      </c>
      <c r="E159" s="204">
        <v>2</v>
      </c>
      <c r="F159" s="328"/>
      <c r="G159" s="218">
        <f t="shared" si="10"/>
        <v>0</v>
      </c>
      <c r="H159" s="205"/>
      <c r="I159" s="205"/>
      <c r="J159" s="205"/>
      <c r="K159" s="205"/>
      <c r="Q159" s="146"/>
    </row>
    <row r="160" spans="1:17" ht="12.75">
      <c r="A160" s="238">
        <v>65</v>
      </c>
      <c r="B160" s="215" t="s">
        <v>361</v>
      </c>
      <c r="C160" s="216" t="s">
        <v>362</v>
      </c>
      <c r="D160" s="217" t="s">
        <v>111</v>
      </c>
      <c r="E160" s="204">
        <v>6</v>
      </c>
      <c r="F160" s="328"/>
      <c r="G160" s="218">
        <f t="shared" si="10"/>
        <v>0</v>
      </c>
      <c r="H160" s="205"/>
      <c r="I160" s="205"/>
      <c r="J160" s="205"/>
      <c r="K160" s="205"/>
      <c r="Q160" s="146"/>
    </row>
    <row r="161" spans="1:17" ht="12.75">
      <c r="A161" s="238">
        <v>66</v>
      </c>
      <c r="B161" s="215" t="s">
        <v>363</v>
      </c>
      <c r="C161" s="216" t="s">
        <v>364</v>
      </c>
      <c r="D161" s="217" t="s">
        <v>111</v>
      </c>
      <c r="E161" s="204">
        <v>1</v>
      </c>
      <c r="F161" s="328"/>
      <c r="G161" s="218">
        <f t="shared" si="10"/>
        <v>0</v>
      </c>
      <c r="H161" s="205"/>
      <c r="I161" s="205"/>
      <c r="J161" s="205"/>
      <c r="K161" s="205"/>
      <c r="Q161" s="146"/>
    </row>
    <row r="162" spans="1:17" ht="12.75">
      <c r="A162" s="238">
        <v>67</v>
      </c>
      <c r="B162" s="215" t="s">
        <v>365</v>
      </c>
      <c r="C162" s="216" t="s">
        <v>366</v>
      </c>
      <c r="D162" s="217" t="s">
        <v>111</v>
      </c>
      <c r="E162" s="204">
        <v>6</v>
      </c>
      <c r="F162" s="328"/>
      <c r="G162" s="218">
        <f t="shared" si="10"/>
        <v>0</v>
      </c>
      <c r="H162" s="205"/>
      <c r="I162" s="205"/>
      <c r="J162" s="205"/>
      <c r="K162" s="205"/>
      <c r="Q162" s="146"/>
    </row>
    <row r="163" spans="1:17" ht="12.75">
      <c r="A163" s="238">
        <v>68</v>
      </c>
      <c r="B163" s="215" t="s">
        <v>367</v>
      </c>
      <c r="C163" s="216" t="s">
        <v>368</v>
      </c>
      <c r="D163" s="217" t="s">
        <v>111</v>
      </c>
      <c r="E163" s="204">
        <v>6</v>
      </c>
      <c r="F163" s="328"/>
      <c r="G163" s="218">
        <f t="shared" si="10"/>
        <v>0</v>
      </c>
      <c r="H163" s="205"/>
      <c r="I163" s="205"/>
      <c r="J163" s="205"/>
      <c r="K163" s="205"/>
      <c r="Q163" s="146"/>
    </row>
    <row r="164" spans="1:17" ht="12.75">
      <c r="A164" s="238">
        <v>69</v>
      </c>
      <c r="B164" s="215" t="s">
        <v>369</v>
      </c>
      <c r="C164" s="216" t="s">
        <v>370</v>
      </c>
      <c r="D164" s="217" t="s">
        <v>111</v>
      </c>
      <c r="E164" s="204">
        <v>7</v>
      </c>
      <c r="F164" s="328"/>
      <c r="G164" s="218">
        <f t="shared" si="10"/>
        <v>0</v>
      </c>
      <c r="H164" s="205"/>
      <c r="I164" s="205"/>
      <c r="J164" s="205"/>
      <c r="K164" s="205"/>
      <c r="Q164" s="146"/>
    </row>
    <row r="165" spans="1:17" ht="12.75">
      <c r="A165" s="238">
        <v>70</v>
      </c>
      <c r="B165" s="215" t="s">
        <v>371</v>
      </c>
      <c r="C165" s="216" t="s">
        <v>372</v>
      </c>
      <c r="D165" s="217" t="s">
        <v>111</v>
      </c>
      <c r="E165" s="204">
        <v>7</v>
      </c>
      <c r="F165" s="328"/>
      <c r="G165" s="218">
        <f t="shared" si="10"/>
        <v>0</v>
      </c>
      <c r="H165" s="205"/>
      <c r="I165" s="205"/>
      <c r="J165" s="205"/>
      <c r="K165" s="205"/>
      <c r="Q165" s="146"/>
    </row>
    <row r="166" spans="1:17" ht="12.75">
      <c r="A166" s="238">
        <v>71</v>
      </c>
      <c r="B166" s="215" t="s">
        <v>373</v>
      </c>
      <c r="C166" s="216" t="s">
        <v>374</v>
      </c>
      <c r="D166" s="217" t="s">
        <v>111</v>
      </c>
      <c r="E166" s="204">
        <v>7</v>
      </c>
      <c r="F166" s="328"/>
      <c r="G166" s="218">
        <f t="shared" si="10"/>
        <v>0</v>
      </c>
      <c r="H166" s="205"/>
      <c r="I166" s="205"/>
      <c r="J166" s="205"/>
      <c r="K166" s="205"/>
      <c r="Q166" s="146"/>
    </row>
    <row r="167" spans="1:17" ht="12.75">
      <c r="A167" s="238">
        <v>72</v>
      </c>
      <c r="B167" s="215" t="s">
        <v>375</v>
      </c>
      <c r="C167" s="216" t="s">
        <v>376</v>
      </c>
      <c r="D167" s="217" t="s">
        <v>111</v>
      </c>
      <c r="E167" s="204">
        <v>4</v>
      </c>
      <c r="F167" s="328"/>
      <c r="G167" s="218">
        <f t="shared" si="10"/>
        <v>0</v>
      </c>
      <c r="H167" s="205"/>
      <c r="I167" s="205"/>
      <c r="J167" s="205"/>
      <c r="K167" s="205"/>
      <c r="Q167" s="146"/>
    </row>
    <row r="168" spans="1:17" ht="12.75">
      <c r="A168" s="238">
        <v>73</v>
      </c>
      <c r="B168" s="215" t="s">
        <v>377</v>
      </c>
      <c r="C168" s="216" t="s">
        <v>378</v>
      </c>
      <c r="D168" s="217" t="s">
        <v>111</v>
      </c>
      <c r="E168" s="204">
        <v>8</v>
      </c>
      <c r="F168" s="328"/>
      <c r="G168" s="218">
        <f t="shared" si="10"/>
        <v>0</v>
      </c>
      <c r="H168" s="205"/>
      <c r="I168" s="205"/>
      <c r="J168" s="205"/>
      <c r="K168" s="205"/>
      <c r="Q168" s="146"/>
    </row>
    <row r="169" spans="1:17" ht="12.75">
      <c r="A169" s="238">
        <v>74</v>
      </c>
      <c r="B169" s="215" t="s">
        <v>379</v>
      </c>
      <c r="C169" s="216" t="s">
        <v>380</v>
      </c>
      <c r="D169" s="217" t="s">
        <v>111</v>
      </c>
      <c r="E169" s="204">
        <v>3</v>
      </c>
      <c r="F169" s="328"/>
      <c r="G169" s="218">
        <f t="shared" si="10"/>
        <v>0</v>
      </c>
      <c r="H169" s="205"/>
      <c r="I169" s="205"/>
      <c r="J169" s="205"/>
      <c r="K169" s="205"/>
      <c r="Q169" s="146"/>
    </row>
    <row r="170" spans="1:17" ht="12.75">
      <c r="A170" s="238">
        <v>75</v>
      </c>
      <c r="B170" s="215" t="s">
        <v>381</v>
      </c>
      <c r="C170" s="216" t="s">
        <v>382</v>
      </c>
      <c r="D170" s="217" t="s">
        <v>111</v>
      </c>
      <c r="E170" s="204">
        <v>4</v>
      </c>
      <c r="F170" s="328"/>
      <c r="G170" s="218">
        <f t="shared" si="10"/>
        <v>0</v>
      </c>
      <c r="H170" s="205"/>
      <c r="I170" s="205"/>
      <c r="J170" s="205"/>
      <c r="K170" s="205"/>
      <c r="Q170" s="146"/>
    </row>
    <row r="171" spans="1:17" ht="12.75">
      <c r="A171" s="238">
        <v>76</v>
      </c>
      <c r="B171" s="215" t="s">
        <v>383</v>
      </c>
      <c r="C171" s="216" t="s">
        <v>384</v>
      </c>
      <c r="D171" s="217" t="s">
        <v>111</v>
      </c>
      <c r="E171" s="204">
        <v>3</v>
      </c>
      <c r="F171" s="328"/>
      <c r="G171" s="218">
        <f t="shared" si="10"/>
        <v>0</v>
      </c>
      <c r="H171" s="205"/>
      <c r="I171" s="205"/>
      <c r="J171" s="205"/>
      <c r="K171" s="205"/>
      <c r="Q171" s="146"/>
    </row>
    <row r="172" spans="1:17" ht="12.75">
      <c r="A172" s="238">
        <v>77</v>
      </c>
      <c r="B172" s="215" t="s">
        <v>385</v>
      </c>
      <c r="C172" s="216" t="s">
        <v>386</v>
      </c>
      <c r="D172" s="217" t="s">
        <v>111</v>
      </c>
      <c r="E172" s="204">
        <v>24</v>
      </c>
      <c r="F172" s="328"/>
      <c r="G172" s="218">
        <f t="shared" si="10"/>
        <v>0</v>
      </c>
      <c r="H172" s="205"/>
      <c r="I172" s="205"/>
      <c r="J172" s="205"/>
      <c r="K172" s="205"/>
      <c r="Q172" s="146"/>
    </row>
    <row r="173" spans="1:17" ht="12.75">
      <c r="A173" s="238">
        <v>78</v>
      </c>
      <c r="B173" s="215" t="s">
        <v>387</v>
      </c>
      <c r="C173" s="216" t="s">
        <v>388</v>
      </c>
      <c r="D173" s="217" t="s">
        <v>111</v>
      </c>
      <c r="E173" s="204">
        <v>2</v>
      </c>
      <c r="F173" s="328"/>
      <c r="G173" s="218">
        <f t="shared" si="10"/>
        <v>0</v>
      </c>
      <c r="H173" s="205"/>
      <c r="I173" s="205"/>
      <c r="J173" s="205"/>
      <c r="K173" s="205"/>
      <c r="Q173" s="146"/>
    </row>
    <row r="174" spans="1:17" ht="12.75">
      <c r="A174" s="238">
        <v>79</v>
      </c>
      <c r="B174" s="203" t="s">
        <v>441</v>
      </c>
      <c r="C174" s="295" t="s">
        <v>442</v>
      </c>
      <c r="D174" s="202" t="s">
        <v>106</v>
      </c>
      <c r="E174" s="241">
        <v>55</v>
      </c>
      <c r="F174" s="341"/>
      <c r="G174" s="218">
        <f t="shared" si="10"/>
        <v>0</v>
      </c>
      <c r="H174" s="205"/>
      <c r="I174" s="205"/>
      <c r="J174" s="242"/>
      <c r="K174" s="242"/>
      <c r="Q174" s="146"/>
    </row>
    <row r="175" spans="1:17" ht="12.75">
      <c r="A175" s="238">
        <v>80</v>
      </c>
      <c r="B175" s="203" t="s">
        <v>479</v>
      </c>
      <c r="C175" s="295" t="s">
        <v>480</v>
      </c>
      <c r="D175" s="202" t="s">
        <v>106</v>
      </c>
      <c r="E175" s="319">
        <v>128</v>
      </c>
      <c r="F175" s="341"/>
      <c r="G175" s="218">
        <f t="shared" si="10"/>
        <v>0</v>
      </c>
      <c r="H175" s="205"/>
      <c r="I175" s="205"/>
      <c r="J175" s="205"/>
      <c r="K175" s="205"/>
      <c r="Q175" s="146"/>
    </row>
    <row r="176" spans="1:17" ht="12.75">
      <c r="A176" s="238">
        <v>81</v>
      </c>
      <c r="B176" s="235" t="s">
        <v>413</v>
      </c>
      <c r="C176" s="229" t="s">
        <v>412</v>
      </c>
      <c r="D176" s="237" t="s">
        <v>151</v>
      </c>
      <c r="E176" s="204">
        <v>0.0708</v>
      </c>
      <c r="F176" s="328"/>
      <c r="G176" s="218">
        <f t="shared" si="10"/>
        <v>0</v>
      </c>
      <c r="H176" s="205"/>
      <c r="I176" s="205"/>
      <c r="J176" s="205"/>
      <c r="K176" s="205"/>
      <c r="Q176" s="146"/>
    </row>
    <row r="177" spans="1:59" ht="12.75">
      <c r="A177" s="160"/>
      <c r="B177" s="161" t="s">
        <v>71</v>
      </c>
      <c r="C177" s="162" t="str">
        <f>CONCATENATE(B144," ",C144)</f>
        <v>721 Vnitřní kanalizace</v>
      </c>
      <c r="D177" s="160"/>
      <c r="E177" s="163"/>
      <c r="F177" s="329"/>
      <c r="G177" s="164">
        <f>SUM(G153:G176,G149,G145)</f>
        <v>0</v>
      </c>
      <c r="H177" s="165"/>
      <c r="I177" s="166"/>
      <c r="J177" s="165"/>
      <c r="K177" s="166"/>
      <c r="Q177" s="146"/>
      <c r="BC177" s="167">
        <f>SUM(BC144:BC176)</f>
        <v>0</v>
      </c>
      <c r="BD177" s="167">
        <f>SUM(BD144:BD176)</f>
        <v>0</v>
      </c>
      <c r="BE177" s="167">
        <f>SUM(BE144:BE176)</f>
        <v>0</v>
      </c>
      <c r="BF177" s="167">
        <f>SUM(BF144:BF176)</f>
        <v>0</v>
      </c>
      <c r="BG177" s="167">
        <f>SUM(BG144:BG176)</f>
        <v>0</v>
      </c>
    </row>
    <row r="178" spans="1:17" ht="12.75">
      <c r="A178" s="139" t="s">
        <v>69</v>
      </c>
      <c r="B178" s="140" t="s">
        <v>163</v>
      </c>
      <c r="C178" s="141" t="s">
        <v>164</v>
      </c>
      <c r="D178" s="142"/>
      <c r="E178" s="143"/>
      <c r="F178" s="323"/>
      <c r="G178" s="144"/>
      <c r="H178" s="145"/>
      <c r="I178" s="145"/>
      <c r="J178" s="145"/>
      <c r="K178" s="145"/>
      <c r="Q178" s="146"/>
    </row>
    <row r="179" spans="1:17" ht="12.75">
      <c r="A179" s="238">
        <v>82</v>
      </c>
      <c r="B179" s="215" t="s">
        <v>389</v>
      </c>
      <c r="C179" s="216" t="s">
        <v>390</v>
      </c>
      <c r="D179" s="217" t="s">
        <v>106</v>
      </c>
      <c r="E179" s="204">
        <v>128</v>
      </c>
      <c r="F179" s="328"/>
      <c r="G179" s="218">
        <f>F179*E179</f>
        <v>0</v>
      </c>
      <c r="H179" s="205"/>
      <c r="I179" s="205"/>
      <c r="J179" s="205"/>
      <c r="K179" s="205"/>
      <c r="Q179" s="146"/>
    </row>
    <row r="180" spans="1:17" ht="12.75">
      <c r="A180" s="238"/>
      <c r="B180" s="215"/>
      <c r="C180" s="369" t="s">
        <v>391</v>
      </c>
      <c r="D180" s="370"/>
      <c r="E180" s="371"/>
      <c r="F180" s="372"/>
      <c r="G180" s="373"/>
      <c r="H180" s="239"/>
      <c r="I180" s="239"/>
      <c r="J180" s="239"/>
      <c r="K180" s="239"/>
      <c r="Q180" s="146"/>
    </row>
    <row r="181" spans="1:17" ht="12.75">
      <c r="A181" s="238"/>
      <c r="B181" s="215"/>
      <c r="C181" s="369" t="s">
        <v>392</v>
      </c>
      <c r="D181" s="370"/>
      <c r="E181" s="371"/>
      <c r="F181" s="372"/>
      <c r="G181" s="373"/>
      <c r="H181" s="239"/>
      <c r="I181" s="239"/>
      <c r="J181" s="239"/>
      <c r="K181" s="239"/>
      <c r="Q181" s="146"/>
    </row>
    <row r="182" spans="1:17" ht="12.75">
      <c r="A182" s="238">
        <v>83</v>
      </c>
      <c r="B182" s="215" t="s">
        <v>393</v>
      </c>
      <c r="C182" s="216" t="s">
        <v>394</v>
      </c>
      <c r="D182" s="217" t="s">
        <v>111</v>
      </c>
      <c r="E182" s="204">
        <v>65</v>
      </c>
      <c r="F182" s="328"/>
      <c r="G182" s="218">
        <f>F182*E182</f>
        <v>0</v>
      </c>
      <c r="H182" s="205"/>
      <c r="I182" s="205"/>
      <c r="J182" s="205"/>
      <c r="K182" s="205"/>
      <c r="Q182" s="146"/>
    </row>
    <row r="183" spans="1:17" ht="12.75">
      <c r="A183" s="238">
        <v>84</v>
      </c>
      <c r="B183" s="215" t="s">
        <v>395</v>
      </c>
      <c r="C183" s="216" t="s">
        <v>396</v>
      </c>
      <c r="D183" s="217" t="s">
        <v>111</v>
      </c>
      <c r="E183" s="204">
        <v>26</v>
      </c>
      <c r="F183" s="328"/>
      <c r="G183" s="218">
        <f aca="true" t="shared" si="11" ref="G183:G194">F183*E183</f>
        <v>0</v>
      </c>
      <c r="H183" s="205"/>
      <c r="I183" s="205"/>
      <c r="J183" s="205"/>
      <c r="K183" s="205"/>
      <c r="Q183" s="146"/>
    </row>
    <row r="184" spans="1:17" ht="12.75">
      <c r="A184" s="238">
        <v>85</v>
      </c>
      <c r="B184" s="215" t="s">
        <v>397</v>
      </c>
      <c r="C184" s="216" t="s">
        <v>398</v>
      </c>
      <c r="D184" s="217" t="s">
        <v>111</v>
      </c>
      <c r="E184" s="204">
        <v>32</v>
      </c>
      <c r="F184" s="328"/>
      <c r="G184" s="218">
        <f t="shared" si="11"/>
        <v>0</v>
      </c>
      <c r="H184" s="205"/>
      <c r="I184" s="205"/>
      <c r="J184" s="205"/>
      <c r="K184" s="205"/>
      <c r="Q184" s="146"/>
    </row>
    <row r="185" spans="1:17" ht="12.75">
      <c r="A185" s="238">
        <v>86</v>
      </c>
      <c r="B185" s="215" t="s">
        <v>399</v>
      </c>
      <c r="C185" s="216" t="s">
        <v>400</v>
      </c>
      <c r="D185" s="217" t="s">
        <v>111</v>
      </c>
      <c r="E185" s="204">
        <v>32</v>
      </c>
      <c r="F185" s="328"/>
      <c r="G185" s="218">
        <f t="shared" si="11"/>
        <v>0</v>
      </c>
      <c r="H185" s="205"/>
      <c r="I185" s="205"/>
      <c r="J185" s="205"/>
      <c r="K185" s="205"/>
      <c r="Q185" s="146"/>
    </row>
    <row r="186" spans="1:17" ht="12.75">
      <c r="A186" s="238">
        <v>87</v>
      </c>
      <c r="B186" s="215" t="s">
        <v>401</v>
      </c>
      <c r="C186" s="216" t="s">
        <v>402</v>
      </c>
      <c r="D186" s="217" t="s">
        <v>111</v>
      </c>
      <c r="E186" s="204">
        <v>25</v>
      </c>
      <c r="F186" s="328"/>
      <c r="G186" s="218">
        <f t="shared" si="11"/>
        <v>0</v>
      </c>
      <c r="H186" s="205"/>
      <c r="I186" s="205"/>
      <c r="J186" s="205"/>
      <c r="K186" s="205"/>
      <c r="Q186" s="146"/>
    </row>
    <row r="187" spans="1:17" ht="12.75">
      <c r="A187" s="238">
        <v>88</v>
      </c>
      <c r="B187" s="215" t="s">
        <v>403</v>
      </c>
      <c r="C187" s="216" t="s">
        <v>165</v>
      </c>
      <c r="D187" s="217" t="s">
        <v>111</v>
      </c>
      <c r="E187" s="204">
        <v>3</v>
      </c>
      <c r="F187" s="328"/>
      <c r="G187" s="218">
        <f t="shared" si="11"/>
        <v>0</v>
      </c>
      <c r="H187" s="205"/>
      <c r="I187" s="205"/>
      <c r="J187" s="205"/>
      <c r="K187" s="205"/>
      <c r="Q187" s="146"/>
    </row>
    <row r="188" spans="1:17" ht="12.75">
      <c r="A188" s="238">
        <v>89</v>
      </c>
      <c r="B188" s="240" t="s">
        <v>446</v>
      </c>
      <c r="C188" s="294" t="s">
        <v>447</v>
      </c>
      <c r="D188" s="237" t="s">
        <v>111</v>
      </c>
      <c r="E188" s="321">
        <v>3</v>
      </c>
      <c r="F188" s="342"/>
      <c r="G188" s="218">
        <f t="shared" si="11"/>
        <v>0</v>
      </c>
      <c r="H188" s="205"/>
      <c r="I188" s="205"/>
      <c r="J188" s="205"/>
      <c r="K188" s="205"/>
      <c r="Q188" s="146"/>
    </row>
    <row r="189" spans="1:17" ht="12.75">
      <c r="A189" s="238">
        <v>90</v>
      </c>
      <c r="B189" s="203" t="s">
        <v>439</v>
      </c>
      <c r="C189" s="295" t="s">
        <v>440</v>
      </c>
      <c r="D189" s="300" t="s">
        <v>106</v>
      </c>
      <c r="E189" s="321">
        <v>130</v>
      </c>
      <c r="F189" s="343"/>
      <c r="G189" s="218">
        <f t="shared" si="11"/>
        <v>0</v>
      </c>
      <c r="H189" s="205"/>
      <c r="I189" s="205"/>
      <c r="J189" s="206"/>
      <c r="K189" s="205"/>
      <c r="Q189" s="146"/>
    </row>
    <row r="190" spans="1:17" ht="12.75">
      <c r="A190" s="238">
        <v>91</v>
      </c>
      <c r="B190" s="203" t="s">
        <v>443</v>
      </c>
      <c r="C190" s="295" t="s">
        <v>444</v>
      </c>
      <c r="D190" s="300" t="s">
        <v>106</v>
      </c>
      <c r="E190" s="321">
        <v>128</v>
      </c>
      <c r="F190" s="343"/>
      <c r="G190" s="218">
        <f t="shared" si="11"/>
        <v>0</v>
      </c>
      <c r="H190" s="205"/>
      <c r="I190" s="205"/>
      <c r="J190" s="205"/>
      <c r="K190" s="205"/>
      <c r="Q190" s="146"/>
    </row>
    <row r="191" spans="1:17" ht="12.75">
      <c r="A191" s="238">
        <v>92</v>
      </c>
      <c r="B191" s="203" t="s">
        <v>466</v>
      </c>
      <c r="C191" s="293" t="s">
        <v>467</v>
      </c>
      <c r="D191" s="300" t="s">
        <v>106</v>
      </c>
      <c r="E191" s="322">
        <f>E179</f>
        <v>128</v>
      </c>
      <c r="F191" s="343"/>
      <c r="G191" s="218">
        <f t="shared" si="11"/>
        <v>0</v>
      </c>
      <c r="H191" s="205"/>
      <c r="I191" s="205"/>
      <c r="J191" s="205"/>
      <c r="K191" s="205"/>
      <c r="Q191" s="146"/>
    </row>
    <row r="192" spans="1:17" ht="12.75">
      <c r="A192" s="238">
        <v>93</v>
      </c>
      <c r="B192" s="320">
        <v>722001</v>
      </c>
      <c r="C192" s="293" t="s">
        <v>481</v>
      </c>
      <c r="D192" s="300" t="s">
        <v>280</v>
      </c>
      <c r="E192" s="322">
        <v>1</v>
      </c>
      <c r="F192" s="344"/>
      <c r="G192" s="218">
        <f t="shared" si="11"/>
        <v>0</v>
      </c>
      <c r="H192" s="205"/>
      <c r="I192" s="205"/>
      <c r="J192" s="205"/>
      <c r="K192" s="205"/>
      <c r="Q192" s="146"/>
    </row>
    <row r="193" spans="1:17" ht="12.75">
      <c r="A193" s="238">
        <v>94</v>
      </c>
      <c r="B193" s="320">
        <v>722001</v>
      </c>
      <c r="C193" s="293" t="s">
        <v>482</v>
      </c>
      <c r="D193" s="300" t="s">
        <v>280</v>
      </c>
      <c r="E193" s="322">
        <v>1</v>
      </c>
      <c r="F193" s="344"/>
      <c r="G193" s="218">
        <f>F193*E193</f>
        <v>0</v>
      </c>
      <c r="H193" s="205"/>
      <c r="I193" s="205"/>
      <c r="J193" s="205"/>
      <c r="K193" s="205"/>
      <c r="Q193" s="146"/>
    </row>
    <row r="194" spans="1:17" ht="12.75">
      <c r="A194" s="238">
        <v>95</v>
      </c>
      <c r="B194" s="235" t="s">
        <v>410</v>
      </c>
      <c r="C194" s="229" t="s">
        <v>411</v>
      </c>
      <c r="D194" s="237" t="s">
        <v>151</v>
      </c>
      <c r="E194" s="204">
        <v>0.62</v>
      </c>
      <c r="F194" s="342"/>
      <c r="G194" s="218">
        <f t="shared" si="11"/>
        <v>0</v>
      </c>
      <c r="H194" s="205"/>
      <c r="I194" s="205"/>
      <c r="J194" s="205"/>
      <c r="K194" s="205"/>
      <c r="Q194" s="146"/>
    </row>
    <row r="195" spans="1:59" ht="12.75">
      <c r="A195" s="207"/>
      <c r="B195" s="208" t="s">
        <v>71</v>
      </c>
      <c r="C195" s="209" t="str">
        <f>CONCATENATE(B178," ",C178)</f>
        <v>722 Vnitřní vodovod</v>
      </c>
      <c r="D195" s="207"/>
      <c r="E195" s="210"/>
      <c r="F195" s="338"/>
      <c r="G195" s="211">
        <f>SUM(G182:G194,G179)</f>
        <v>0</v>
      </c>
      <c r="H195" s="212"/>
      <c r="I195" s="212"/>
      <c r="J195" s="213"/>
      <c r="K195" s="214"/>
      <c r="Q195" s="146"/>
      <c r="BC195" s="167">
        <f>SUM(BC178:BC191)</f>
        <v>0</v>
      </c>
      <c r="BD195" s="167">
        <f>SUM(BD178:BD191)</f>
        <v>0</v>
      </c>
      <c r="BE195" s="167">
        <f>SUM(BE178:BE191)</f>
        <v>0</v>
      </c>
      <c r="BF195" s="167">
        <f>SUM(BF178:BF191)</f>
        <v>0</v>
      </c>
      <c r="BG195" s="167">
        <f>SUM(BG178:BG191)</f>
        <v>0</v>
      </c>
    </row>
    <row r="196" spans="1:17" ht="12.75">
      <c r="A196" s="139" t="s">
        <v>69</v>
      </c>
      <c r="B196" s="140" t="s">
        <v>166</v>
      </c>
      <c r="C196" s="141" t="s">
        <v>167</v>
      </c>
      <c r="D196" s="142"/>
      <c r="E196" s="143"/>
      <c r="F196" s="323"/>
      <c r="G196" s="144"/>
      <c r="H196" s="145"/>
      <c r="I196" s="145"/>
      <c r="J196" s="145"/>
      <c r="K196" s="145"/>
      <c r="Q196" s="146"/>
    </row>
    <row r="197" spans="1:59" ht="12.75">
      <c r="A197" s="147">
        <v>96</v>
      </c>
      <c r="B197" s="148" t="s">
        <v>168</v>
      </c>
      <c r="C197" s="149" t="s">
        <v>169</v>
      </c>
      <c r="D197" s="150" t="s">
        <v>170</v>
      </c>
      <c r="E197" s="151">
        <v>2</v>
      </c>
      <c r="F197" s="324"/>
      <c r="G197" s="152">
        <f>F197*E197</f>
        <v>0</v>
      </c>
      <c r="H197" s="153"/>
      <c r="I197" s="153"/>
      <c r="J197" s="153"/>
      <c r="K197" s="153"/>
      <c r="Q197" s="146"/>
      <c r="BB197" s="122">
        <v>2</v>
      </c>
      <c r="BC197" s="122">
        <f aca="true" t="shared" si="12" ref="BC197:BC219">IF(BB197=1,G197,0)</f>
        <v>0</v>
      </c>
      <c r="BD197" s="122">
        <f aca="true" t="shared" si="13" ref="BD197:BD219">IF(BB197=2,G197,0)</f>
        <v>0</v>
      </c>
      <c r="BE197" s="122">
        <f aca="true" t="shared" si="14" ref="BE197:BE219">IF(BB197=3,G197,0)</f>
        <v>0</v>
      </c>
      <c r="BF197" s="122">
        <f aca="true" t="shared" si="15" ref="BF197:BF219">IF(BB197=4,G197,0)</f>
        <v>0</v>
      </c>
      <c r="BG197" s="122">
        <f aca="true" t="shared" si="16" ref="BG197:BG219">IF(BB197=5,G197,0)</f>
        <v>0</v>
      </c>
    </row>
    <row r="198" spans="1:59" ht="12.75">
      <c r="A198" s="147">
        <v>97</v>
      </c>
      <c r="B198" s="148" t="s">
        <v>168</v>
      </c>
      <c r="C198" s="149" t="s">
        <v>169</v>
      </c>
      <c r="D198" s="150" t="s">
        <v>170</v>
      </c>
      <c r="E198" s="151">
        <v>3</v>
      </c>
      <c r="F198" s="324"/>
      <c r="G198" s="152">
        <f aca="true" t="shared" si="17" ref="G198:G224">F198*E198</f>
        <v>0</v>
      </c>
      <c r="H198" s="153"/>
      <c r="I198" s="153"/>
      <c r="J198" s="153"/>
      <c r="K198" s="153"/>
      <c r="Q198" s="146"/>
      <c r="BB198" s="122">
        <v>2</v>
      </c>
      <c r="BC198" s="122">
        <f t="shared" si="12"/>
        <v>0</v>
      </c>
      <c r="BD198" s="122">
        <f t="shared" si="13"/>
        <v>0</v>
      </c>
      <c r="BE198" s="122">
        <f t="shared" si="14"/>
        <v>0</v>
      </c>
      <c r="BF198" s="122">
        <f t="shared" si="15"/>
        <v>0</v>
      </c>
      <c r="BG198" s="122">
        <f t="shared" si="16"/>
        <v>0</v>
      </c>
    </row>
    <row r="199" spans="1:59" ht="12.75">
      <c r="A199" s="147">
        <v>98</v>
      </c>
      <c r="B199" s="148" t="s">
        <v>171</v>
      </c>
      <c r="C199" s="149" t="s">
        <v>172</v>
      </c>
      <c r="D199" s="150" t="s">
        <v>170</v>
      </c>
      <c r="E199" s="151">
        <v>2</v>
      </c>
      <c r="F199" s="324"/>
      <c r="G199" s="152">
        <f t="shared" si="17"/>
        <v>0</v>
      </c>
      <c r="H199" s="153"/>
      <c r="I199" s="153"/>
      <c r="J199" s="153"/>
      <c r="K199" s="153"/>
      <c r="Q199" s="146"/>
      <c r="BB199" s="122">
        <v>2</v>
      </c>
      <c r="BC199" s="122">
        <f t="shared" si="12"/>
        <v>0</v>
      </c>
      <c r="BD199" s="122">
        <f t="shared" si="13"/>
        <v>0</v>
      </c>
      <c r="BE199" s="122">
        <f t="shared" si="14"/>
        <v>0</v>
      </c>
      <c r="BF199" s="122">
        <f t="shared" si="15"/>
        <v>0</v>
      </c>
      <c r="BG199" s="122">
        <f t="shared" si="16"/>
        <v>0</v>
      </c>
    </row>
    <row r="200" spans="1:59" ht="12.75">
      <c r="A200" s="147">
        <v>99</v>
      </c>
      <c r="B200" s="148" t="s">
        <v>168</v>
      </c>
      <c r="C200" s="149" t="s">
        <v>169</v>
      </c>
      <c r="D200" s="150" t="s">
        <v>170</v>
      </c>
      <c r="E200" s="151">
        <v>9</v>
      </c>
      <c r="F200" s="324"/>
      <c r="G200" s="152">
        <f t="shared" si="17"/>
        <v>0</v>
      </c>
      <c r="H200" s="153"/>
      <c r="I200" s="153"/>
      <c r="J200" s="153"/>
      <c r="K200" s="153"/>
      <c r="Q200" s="146"/>
      <c r="BB200" s="122">
        <v>2</v>
      </c>
      <c r="BC200" s="122">
        <f t="shared" si="12"/>
        <v>0</v>
      </c>
      <c r="BD200" s="122">
        <f t="shared" si="13"/>
        <v>0</v>
      </c>
      <c r="BE200" s="122">
        <f t="shared" si="14"/>
        <v>0</v>
      </c>
      <c r="BF200" s="122">
        <f t="shared" si="15"/>
        <v>0</v>
      </c>
      <c r="BG200" s="122">
        <f t="shared" si="16"/>
        <v>0</v>
      </c>
    </row>
    <row r="201" spans="1:59" ht="12.75">
      <c r="A201" s="147">
        <v>100</v>
      </c>
      <c r="B201" s="148" t="s">
        <v>173</v>
      </c>
      <c r="C201" s="149" t="s">
        <v>174</v>
      </c>
      <c r="D201" s="150" t="s">
        <v>170</v>
      </c>
      <c r="E201" s="151">
        <v>2</v>
      </c>
      <c r="F201" s="324"/>
      <c r="G201" s="152">
        <f t="shared" si="17"/>
        <v>0</v>
      </c>
      <c r="H201" s="153"/>
      <c r="I201" s="153"/>
      <c r="J201" s="153"/>
      <c r="K201" s="153"/>
      <c r="Q201" s="146"/>
      <c r="BB201" s="122">
        <v>2</v>
      </c>
      <c r="BC201" s="122">
        <f t="shared" si="12"/>
        <v>0</v>
      </c>
      <c r="BD201" s="122">
        <f t="shared" si="13"/>
        <v>0</v>
      </c>
      <c r="BE201" s="122">
        <f t="shared" si="14"/>
        <v>0</v>
      </c>
      <c r="BF201" s="122">
        <f t="shared" si="15"/>
        <v>0</v>
      </c>
      <c r="BG201" s="122">
        <f t="shared" si="16"/>
        <v>0</v>
      </c>
    </row>
    <row r="202" spans="1:59" ht="12.75">
      <c r="A202" s="147">
        <v>101</v>
      </c>
      <c r="B202" s="148" t="s">
        <v>171</v>
      </c>
      <c r="C202" s="149" t="s">
        <v>172</v>
      </c>
      <c r="D202" s="150" t="s">
        <v>170</v>
      </c>
      <c r="E202" s="151">
        <v>3</v>
      </c>
      <c r="F202" s="324"/>
      <c r="G202" s="152">
        <f t="shared" si="17"/>
        <v>0</v>
      </c>
      <c r="H202" s="153"/>
      <c r="I202" s="153"/>
      <c r="J202" s="153"/>
      <c r="K202" s="153"/>
      <c r="Q202" s="146"/>
      <c r="BB202" s="122">
        <v>2</v>
      </c>
      <c r="BC202" s="122">
        <f t="shared" si="12"/>
        <v>0</v>
      </c>
      <c r="BD202" s="122">
        <f t="shared" si="13"/>
        <v>0</v>
      </c>
      <c r="BE202" s="122">
        <f t="shared" si="14"/>
        <v>0</v>
      </c>
      <c r="BF202" s="122">
        <f t="shared" si="15"/>
        <v>0</v>
      </c>
      <c r="BG202" s="122">
        <f t="shared" si="16"/>
        <v>0</v>
      </c>
    </row>
    <row r="203" spans="1:59" ht="12.75">
      <c r="A203" s="147">
        <v>102</v>
      </c>
      <c r="B203" s="148" t="s">
        <v>168</v>
      </c>
      <c r="C203" s="149" t="s">
        <v>169</v>
      </c>
      <c r="D203" s="150" t="s">
        <v>170</v>
      </c>
      <c r="E203" s="151">
        <v>1</v>
      </c>
      <c r="F203" s="324"/>
      <c r="G203" s="152">
        <f t="shared" si="17"/>
        <v>0</v>
      </c>
      <c r="H203" s="153"/>
      <c r="I203" s="153"/>
      <c r="J203" s="153"/>
      <c r="K203" s="153"/>
      <c r="Q203" s="146"/>
      <c r="BB203" s="122">
        <v>2</v>
      </c>
      <c r="BC203" s="122">
        <f t="shared" si="12"/>
        <v>0</v>
      </c>
      <c r="BD203" s="122">
        <f t="shared" si="13"/>
        <v>0</v>
      </c>
      <c r="BE203" s="122">
        <f t="shared" si="14"/>
        <v>0</v>
      </c>
      <c r="BF203" s="122">
        <f t="shared" si="15"/>
        <v>0</v>
      </c>
      <c r="BG203" s="122">
        <f t="shared" si="16"/>
        <v>0</v>
      </c>
    </row>
    <row r="204" spans="1:59" ht="12.75">
      <c r="A204" s="147">
        <v>103</v>
      </c>
      <c r="B204" s="148" t="s">
        <v>171</v>
      </c>
      <c r="C204" s="149" t="s">
        <v>172</v>
      </c>
      <c r="D204" s="150" t="s">
        <v>170</v>
      </c>
      <c r="E204" s="151">
        <v>1</v>
      </c>
      <c r="F204" s="324"/>
      <c r="G204" s="152">
        <f t="shared" si="17"/>
        <v>0</v>
      </c>
      <c r="H204" s="153"/>
      <c r="I204" s="153"/>
      <c r="J204" s="153"/>
      <c r="K204" s="153"/>
      <c r="Q204" s="146"/>
      <c r="BB204" s="122">
        <v>2</v>
      </c>
      <c r="BC204" s="122">
        <f t="shared" si="12"/>
        <v>0</v>
      </c>
      <c r="BD204" s="122">
        <f t="shared" si="13"/>
        <v>0</v>
      </c>
      <c r="BE204" s="122">
        <f t="shared" si="14"/>
        <v>0</v>
      </c>
      <c r="BF204" s="122">
        <f t="shared" si="15"/>
        <v>0</v>
      </c>
      <c r="BG204" s="122">
        <f t="shared" si="16"/>
        <v>0</v>
      </c>
    </row>
    <row r="205" spans="1:59" ht="12.75">
      <c r="A205" s="147">
        <v>104</v>
      </c>
      <c r="B205" s="148" t="s">
        <v>175</v>
      </c>
      <c r="C205" s="149" t="s">
        <v>176</v>
      </c>
      <c r="D205" s="150" t="s">
        <v>170</v>
      </c>
      <c r="E205" s="151">
        <v>2</v>
      </c>
      <c r="F205" s="324"/>
      <c r="G205" s="152">
        <f t="shared" si="17"/>
        <v>0</v>
      </c>
      <c r="H205" s="153"/>
      <c r="I205" s="153"/>
      <c r="J205" s="153"/>
      <c r="K205" s="153"/>
      <c r="Q205" s="146"/>
      <c r="BB205" s="122">
        <v>2</v>
      </c>
      <c r="BC205" s="122">
        <f t="shared" si="12"/>
        <v>0</v>
      </c>
      <c r="BD205" s="122">
        <f t="shared" si="13"/>
        <v>0</v>
      </c>
      <c r="BE205" s="122">
        <f t="shared" si="14"/>
        <v>0</v>
      </c>
      <c r="BF205" s="122">
        <f t="shared" si="15"/>
        <v>0</v>
      </c>
      <c r="BG205" s="122">
        <f t="shared" si="16"/>
        <v>0</v>
      </c>
    </row>
    <row r="206" spans="1:59" ht="12.75">
      <c r="A206" s="147">
        <v>105</v>
      </c>
      <c r="B206" s="148" t="s">
        <v>175</v>
      </c>
      <c r="C206" s="149" t="s">
        <v>176</v>
      </c>
      <c r="D206" s="150" t="s">
        <v>170</v>
      </c>
      <c r="E206" s="151">
        <v>4</v>
      </c>
      <c r="F206" s="324"/>
      <c r="G206" s="152">
        <f t="shared" si="17"/>
        <v>0</v>
      </c>
      <c r="H206" s="153"/>
      <c r="I206" s="153"/>
      <c r="J206" s="153"/>
      <c r="K206" s="153"/>
      <c r="Q206" s="146"/>
      <c r="BB206" s="122">
        <v>2</v>
      </c>
      <c r="BC206" s="122">
        <f t="shared" si="12"/>
        <v>0</v>
      </c>
      <c r="BD206" s="122">
        <f t="shared" si="13"/>
        <v>0</v>
      </c>
      <c r="BE206" s="122">
        <f t="shared" si="14"/>
        <v>0</v>
      </c>
      <c r="BF206" s="122">
        <f t="shared" si="15"/>
        <v>0</v>
      </c>
      <c r="BG206" s="122">
        <f t="shared" si="16"/>
        <v>0</v>
      </c>
    </row>
    <row r="207" spans="1:59" ht="12.75">
      <c r="A207" s="147">
        <v>106</v>
      </c>
      <c r="B207" s="148" t="s">
        <v>171</v>
      </c>
      <c r="C207" s="149" t="s">
        <v>172</v>
      </c>
      <c r="D207" s="150" t="s">
        <v>170</v>
      </c>
      <c r="E207" s="151">
        <v>7</v>
      </c>
      <c r="F207" s="324"/>
      <c r="G207" s="152">
        <f t="shared" si="17"/>
        <v>0</v>
      </c>
      <c r="H207" s="153"/>
      <c r="I207" s="153"/>
      <c r="J207" s="153"/>
      <c r="K207" s="153"/>
      <c r="Q207" s="146"/>
      <c r="BB207" s="122">
        <v>2</v>
      </c>
      <c r="BC207" s="122">
        <f t="shared" si="12"/>
        <v>0</v>
      </c>
      <c r="BD207" s="122">
        <f t="shared" si="13"/>
        <v>0</v>
      </c>
      <c r="BE207" s="122">
        <f t="shared" si="14"/>
        <v>0</v>
      </c>
      <c r="BF207" s="122">
        <f t="shared" si="15"/>
        <v>0</v>
      </c>
      <c r="BG207" s="122">
        <f t="shared" si="16"/>
        <v>0</v>
      </c>
    </row>
    <row r="208" spans="1:59" ht="12.75">
      <c r="A208" s="147">
        <v>107</v>
      </c>
      <c r="B208" s="148" t="s">
        <v>177</v>
      </c>
      <c r="C208" s="149" t="s">
        <v>178</v>
      </c>
      <c r="D208" s="150" t="s">
        <v>170</v>
      </c>
      <c r="E208" s="151">
        <v>2</v>
      </c>
      <c r="F208" s="324"/>
      <c r="G208" s="152">
        <f t="shared" si="17"/>
        <v>0</v>
      </c>
      <c r="H208" s="153"/>
      <c r="I208" s="153"/>
      <c r="J208" s="153"/>
      <c r="K208" s="153"/>
      <c r="Q208" s="146"/>
      <c r="BB208" s="122">
        <v>2</v>
      </c>
      <c r="BC208" s="122">
        <f t="shared" si="12"/>
        <v>0</v>
      </c>
      <c r="BD208" s="122">
        <f t="shared" si="13"/>
        <v>0</v>
      </c>
      <c r="BE208" s="122">
        <f t="shared" si="14"/>
        <v>0</v>
      </c>
      <c r="BF208" s="122">
        <f t="shared" si="15"/>
        <v>0</v>
      </c>
      <c r="BG208" s="122">
        <f t="shared" si="16"/>
        <v>0</v>
      </c>
    </row>
    <row r="209" spans="1:59" ht="16.9" customHeight="1">
      <c r="A209" s="147">
        <v>108</v>
      </c>
      <c r="B209" s="148" t="s">
        <v>179</v>
      </c>
      <c r="C209" s="149" t="s">
        <v>180</v>
      </c>
      <c r="D209" s="150" t="s">
        <v>111</v>
      </c>
      <c r="E209" s="151">
        <v>13</v>
      </c>
      <c r="F209" s="324"/>
      <c r="G209" s="152">
        <f t="shared" si="17"/>
        <v>0</v>
      </c>
      <c r="H209" s="153"/>
      <c r="I209" s="153"/>
      <c r="J209" s="153"/>
      <c r="K209" s="153"/>
      <c r="Q209" s="146"/>
      <c r="BB209" s="122">
        <v>2</v>
      </c>
      <c r="BC209" s="122">
        <f t="shared" si="12"/>
        <v>0</v>
      </c>
      <c r="BD209" s="122">
        <f t="shared" si="13"/>
        <v>0</v>
      </c>
      <c r="BE209" s="122">
        <f t="shared" si="14"/>
        <v>0</v>
      </c>
      <c r="BF209" s="122">
        <f t="shared" si="15"/>
        <v>0</v>
      </c>
      <c r="BG209" s="122">
        <f t="shared" si="16"/>
        <v>0</v>
      </c>
    </row>
    <row r="210" spans="1:59" ht="12.75">
      <c r="A210" s="147">
        <v>109</v>
      </c>
      <c r="B210" s="148" t="s">
        <v>181</v>
      </c>
      <c r="C210" s="149" t="s">
        <v>182</v>
      </c>
      <c r="D210" s="150" t="s">
        <v>111</v>
      </c>
      <c r="E210" s="151">
        <v>6</v>
      </c>
      <c r="F210" s="324"/>
      <c r="G210" s="152">
        <f t="shared" si="17"/>
        <v>0</v>
      </c>
      <c r="H210" s="153"/>
      <c r="I210" s="153"/>
      <c r="J210" s="153"/>
      <c r="K210" s="153"/>
      <c r="Q210" s="146"/>
      <c r="BB210" s="122">
        <v>2</v>
      </c>
      <c r="BC210" s="122">
        <f t="shared" si="12"/>
        <v>0</v>
      </c>
      <c r="BD210" s="122">
        <f t="shared" si="13"/>
        <v>0</v>
      </c>
      <c r="BE210" s="122">
        <f t="shared" si="14"/>
        <v>0</v>
      </c>
      <c r="BF210" s="122">
        <f t="shared" si="15"/>
        <v>0</v>
      </c>
      <c r="BG210" s="122">
        <f t="shared" si="16"/>
        <v>0</v>
      </c>
    </row>
    <row r="211" spans="1:59" ht="12.75">
      <c r="A211" s="147">
        <v>110</v>
      </c>
      <c r="B211" s="148" t="s">
        <v>183</v>
      </c>
      <c r="C211" s="149" t="s">
        <v>184</v>
      </c>
      <c r="D211" s="150" t="s">
        <v>111</v>
      </c>
      <c r="E211" s="151">
        <v>6</v>
      </c>
      <c r="F211" s="324"/>
      <c r="G211" s="152">
        <f t="shared" si="17"/>
        <v>0</v>
      </c>
      <c r="H211" s="153"/>
      <c r="I211" s="153"/>
      <c r="J211" s="153"/>
      <c r="K211" s="153"/>
      <c r="Q211" s="146"/>
      <c r="BB211" s="122">
        <v>2</v>
      </c>
      <c r="BC211" s="122">
        <f t="shared" si="12"/>
        <v>0</v>
      </c>
      <c r="BD211" s="122">
        <f t="shared" si="13"/>
        <v>0</v>
      </c>
      <c r="BE211" s="122">
        <f t="shared" si="14"/>
        <v>0</v>
      </c>
      <c r="BF211" s="122">
        <f t="shared" si="15"/>
        <v>0</v>
      </c>
      <c r="BG211" s="122">
        <f t="shared" si="16"/>
        <v>0</v>
      </c>
    </row>
    <row r="212" spans="1:59" ht="12.75">
      <c r="A212" s="147">
        <v>111</v>
      </c>
      <c r="B212" s="148" t="s">
        <v>185</v>
      </c>
      <c r="C212" s="149" t="s">
        <v>186</v>
      </c>
      <c r="D212" s="150" t="s">
        <v>111</v>
      </c>
      <c r="E212" s="151">
        <v>17</v>
      </c>
      <c r="F212" s="324"/>
      <c r="G212" s="152">
        <f t="shared" si="17"/>
        <v>0</v>
      </c>
      <c r="H212" s="153"/>
      <c r="I212" s="153"/>
      <c r="J212" s="153"/>
      <c r="K212" s="153"/>
      <c r="Q212" s="146"/>
      <c r="BB212" s="122">
        <v>2</v>
      </c>
      <c r="BC212" s="122">
        <f t="shared" si="12"/>
        <v>0</v>
      </c>
      <c r="BD212" s="122">
        <f t="shared" si="13"/>
        <v>0</v>
      </c>
      <c r="BE212" s="122">
        <f t="shared" si="14"/>
        <v>0</v>
      </c>
      <c r="BF212" s="122">
        <f t="shared" si="15"/>
        <v>0</v>
      </c>
      <c r="BG212" s="122">
        <f t="shared" si="16"/>
        <v>0</v>
      </c>
    </row>
    <row r="213" spans="1:59" ht="12.75">
      <c r="A213" s="147">
        <v>112</v>
      </c>
      <c r="B213" s="148" t="s">
        <v>187</v>
      </c>
      <c r="C213" s="149" t="s">
        <v>188</v>
      </c>
      <c r="D213" s="150" t="s">
        <v>111</v>
      </c>
      <c r="E213" s="151">
        <v>42</v>
      </c>
      <c r="F213" s="324"/>
      <c r="G213" s="152">
        <f t="shared" si="17"/>
        <v>0</v>
      </c>
      <c r="H213" s="153"/>
      <c r="I213" s="153"/>
      <c r="J213" s="153"/>
      <c r="K213" s="153"/>
      <c r="Q213" s="146"/>
      <c r="BB213" s="122">
        <v>2</v>
      </c>
      <c r="BC213" s="122">
        <f t="shared" si="12"/>
        <v>0</v>
      </c>
      <c r="BD213" s="122">
        <f t="shared" si="13"/>
        <v>0</v>
      </c>
      <c r="BE213" s="122">
        <f t="shared" si="14"/>
        <v>0</v>
      </c>
      <c r="BF213" s="122">
        <f t="shared" si="15"/>
        <v>0</v>
      </c>
      <c r="BG213" s="122">
        <f t="shared" si="16"/>
        <v>0</v>
      </c>
    </row>
    <row r="214" spans="1:59" ht="12.75">
      <c r="A214" s="147">
        <v>113</v>
      </c>
      <c r="B214" s="148" t="s">
        <v>189</v>
      </c>
      <c r="C214" s="149" t="s">
        <v>190</v>
      </c>
      <c r="D214" s="150" t="s">
        <v>111</v>
      </c>
      <c r="E214" s="151">
        <v>2</v>
      </c>
      <c r="F214" s="324"/>
      <c r="G214" s="152">
        <f t="shared" si="17"/>
        <v>0</v>
      </c>
      <c r="H214" s="153"/>
      <c r="I214" s="153"/>
      <c r="J214" s="153"/>
      <c r="K214" s="153"/>
      <c r="Q214" s="146"/>
      <c r="BB214" s="122">
        <v>2</v>
      </c>
      <c r="BC214" s="122">
        <f t="shared" si="12"/>
        <v>0</v>
      </c>
      <c r="BD214" s="122">
        <f t="shared" si="13"/>
        <v>0</v>
      </c>
      <c r="BE214" s="122">
        <f t="shared" si="14"/>
        <v>0</v>
      </c>
      <c r="BF214" s="122">
        <f t="shared" si="15"/>
        <v>0</v>
      </c>
      <c r="BG214" s="122">
        <f t="shared" si="16"/>
        <v>0</v>
      </c>
    </row>
    <row r="215" spans="1:59" ht="12.75">
      <c r="A215" s="147">
        <v>114</v>
      </c>
      <c r="B215" s="148" t="s">
        <v>191</v>
      </c>
      <c r="C215" s="149" t="s">
        <v>192</v>
      </c>
      <c r="D215" s="150" t="s">
        <v>111</v>
      </c>
      <c r="E215" s="151">
        <v>3</v>
      </c>
      <c r="F215" s="324"/>
      <c r="G215" s="152">
        <f t="shared" si="17"/>
        <v>0</v>
      </c>
      <c r="H215" s="153"/>
      <c r="I215" s="153"/>
      <c r="J215" s="153"/>
      <c r="K215" s="153"/>
      <c r="Q215" s="146"/>
      <c r="BB215" s="122">
        <v>2</v>
      </c>
      <c r="BC215" s="122">
        <f t="shared" si="12"/>
        <v>0</v>
      </c>
      <c r="BD215" s="122">
        <f t="shared" si="13"/>
        <v>0</v>
      </c>
      <c r="BE215" s="122">
        <f t="shared" si="14"/>
        <v>0</v>
      </c>
      <c r="BF215" s="122">
        <f t="shared" si="15"/>
        <v>0</v>
      </c>
      <c r="BG215" s="122">
        <f t="shared" si="16"/>
        <v>0</v>
      </c>
    </row>
    <row r="216" spans="1:59" ht="12.75">
      <c r="A216" s="147">
        <v>115</v>
      </c>
      <c r="B216" s="148" t="s">
        <v>193</v>
      </c>
      <c r="C216" s="149" t="s">
        <v>194</v>
      </c>
      <c r="D216" s="150" t="s">
        <v>111</v>
      </c>
      <c r="E216" s="151">
        <v>17</v>
      </c>
      <c r="F216" s="324"/>
      <c r="G216" s="152">
        <f t="shared" si="17"/>
        <v>0</v>
      </c>
      <c r="H216" s="153"/>
      <c r="I216" s="153"/>
      <c r="J216" s="153"/>
      <c r="K216" s="153"/>
      <c r="Q216" s="146"/>
      <c r="BB216" s="122">
        <v>2</v>
      </c>
      <c r="BC216" s="122">
        <f t="shared" si="12"/>
        <v>0</v>
      </c>
      <c r="BD216" s="122">
        <f t="shared" si="13"/>
        <v>0</v>
      </c>
      <c r="BE216" s="122">
        <f t="shared" si="14"/>
        <v>0</v>
      </c>
      <c r="BF216" s="122">
        <f t="shared" si="15"/>
        <v>0</v>
      </c>
      <c r="BG216" s="122">
        <f t="shared" si="16"/>
        <v>0</v>
      </c>
    </row>
    <row r="217" spans="1:59" ht="12.75">
      <c r="A217" s="147">
        <v>116</v>
      </c>
      <c r="B217" s="148" t="s">
        <v>195</v>
      </c>
      <c r="C217" s="149" t="s">
        <v>196</v>
      </c>
      <c r="D217" s="150" t="s">
        <v>111</v>
      </c>
      <c r="E217" s="151">
        <v>4</v>
      </c>
      <c r="F217" s="324"/>
      <c r="G217" s="152">
        <f t="shared" si="17"/>
        <v>0</v>
      </c>
      <c r="H217" s="153"/>
      <c r="I217" s="153"/>
      <c r="J217" s="153"/>
      <c r="K217" s="153"/>
      <c r="Q217" s="146"/>
      <c r="BB217" s="122">
        <v>2</v>
      </c>
      <c r="BC217" s="122">
        <f t="shared" si="12"/>
        <v>0</v>
      </c>
      <c r="BD217" s="122">
        <f t="shared" si="13"/>
        <v>0</v>
      </c>
      <c r="BE217" s="122">
        <f t="shared" si="14"/>
        <v>0</v>
      </c>
      <c r="BF217" s="122">
        <f t="shared" si="15"/>
        <v>0</v>
      </c>
      <c r="BG217" s="122">
        <f t="shared" si="16"/>
        <v>0</v>
      </c>
    </row>
    <row r="218" spans="1:59" ht="12.75">
      <c r="A218" s="147">
        <v>117</v>
      </c>
      <c r="B218" s="148" t="s">
        <v>197</v>
      </c>
      <c r="C218" s="149" t="s">
        <v>198</v>
      </c>
      <c r="D218" s="150" t="s">
        <v>111</v>
      </c>
      <c r="E218" s="151">
        <v>4</v>
      </c>
      <c r="F218" s="324"/>
      <c r="G218" s="152">
        <f t="shared" si="17"/>
        <v>0</v>
      </c>
      <c r="H218" s="153"/>
      <c r="I218" s="153"/>
      <c r="J218" s="153"/>
      <c r="K218" s="153"/>
      <c r="Q218" s="146"/>
      <c r="BB218" s="122">
        <v>2</v>
      </c>
      <c r="BC218" s="122">
        <f t="shared" si="12"/>
        <v>0</v>
      </c>
      <c r="BD218" s="122">
        <f t="shared" si="13"/>
        <v>0</v>
      </c>
      <c r="BE218" s="122">
        <f t="shared" si="14"/>
        <v>0</v>
      </c>
      <c r="BF218" s="122">
        <f t="shared" si="15"/>
        <v>0</v>
      </c>
      <c r="BG218" s="122">
        <f t="shared" si="16"/>
        <v>0</v>
      </c>
    </row>
    <row r="219" spans="1:59" ht="12.75">
      <c r="A219" s="147">
        <v>118</v>
      </c>
      <c r="B219" s="148" t="s">
        <v>199</v>
      </c>
      <c r="C219" s="149" t="s">
        <v>438</v>
      </c>
      <c r="D219" s="150" t="s">
        <v>111</v>
      </c>
      <c r="E219" s="151">
        <v>1</v>
      </c>
      <c r="F219" s="324"/>
      <c r="G219" s="152">
        <f>F219*E219</f>
        <v>0</v>
      </c>
      <c r="H219" s="153"/>
      <c r="I219" s="153"/>
      <c r="J219" s="153"/>
      <c r="K219" s="153"/>
      <c r="Q219" s="146"/>
      <c r="BB219" s="122">
        <v>2</v>
      </c>
      <c r="BC219" s="122">
        <f t="shared" si="12"/>
        <v>0</v>
      </c>
      <c r="BD219" s="122">
        <f t="shared" si="13"/>
        <v>0</v>
      </c>
      <c r="BE219" s="122">
        <f t="shared" si="14"/>
        <v>0</v>
      </c>
      <c r="BF219" s="122">
        <f t="shared" si="15"/>
        <v>0</v>
      </c>
      <c r="BG219" s="122">
        <f t="shared" si="16"/>
        <v>0</v>
      </c>
    </row>
    <row r="220" spans="1:17" ht="12.75">
      <c r="A220" s="147">
        <v>119</v>
      </c>
      <c r="B220" s="235" t="s">
        <v>404</v>
      </c>
      <c r="C220" s="216" t="s">
        <v>405</v>
      </c>
      <c r="D220" s="217" t="s">
        <v>170</v>
      </c>
      <c r="E220" s="204">
        <v>1</v>
      </c>
      <c r="F220" s="328"/>
      <c r="G220" s="152">
        <f t="shared" si="17"/>
        <v>0</v>
      </c>
      <c r="H220" s="205"/>
      <c r="I220" s="205"/>
      <c r="J220" s="205"/>
      <c r="K220" s="205"/>
      <c r="Q220" s="146"/>
    </row>
    <row r="221" spans="1:17" ht="12.75">
      <c r="A221" s="147">
        <v>120</v>
      </c>
      <c r="B221" s="215" t="s">
        <v>406</v>
      </c>
      <c r="C221" s="216" t="s">
        <v>407</v>
      </c>
      <c r="D221" s="217" t="s">
        <v>170</v>
      </c>
      <c r="E221" s="204">
        <v>1</v>
      </c>
      <c r="F221" s="328"/>
      <c r="G221" s="152">
        <f t="shared" si="17"/>
        <v>0</v>
      </c>
      <c r="H221" s="205"/>
      <c r="I221" s="205"/>
      <c r="J221" s="205"/>
      <c r="K221" s="205"/>
      <c r="Q221" s="146"/>
    </row>
    <row r="222" spans="1:17" ht="12.75">
      <c r="A222" s="147">
        <v>121</v>
      </c>
      <c r="B222" s="215" t="s">
        <v>408</v>
      </c>
      <c r="C222" s="216" t="s">
        <v>409</v>
      </c>
      <c r="D222" s="217" t="s">
        <v>170</v>
      </c>
      <c r="E222" s="204">
        <v>13</v>
      </c>
      <c r="F222" s="328"/>
      <c r="G222" s="152">
        <f t="shared" si="17"/>
        <v>0</v>
      </c>
      <c r="H222" s="205"/>
      <c r="I222" s="205"/>
      <c r="J222" s="205"/>
      <c r="K222" s="205"/>
      <c r="Q222" s="146"/>
    </row>
    <row r="223" spans="1:17" ht="12.75">
      <c r="A223" s="147">
        <v>122</v>
      </c>
      <c r="B223" s="203" t="s">
        <v>448</v>
      </c>
      <c r="C223" s="203" t="s">
        <v>449</v>
      </c>
      <c r="D223" s="202" t="s">
        <v>111</v>
      </c>
      <c r="E223" s="204">
        <v>15</v>
      </c>
      <c r="F223" s="345"/>
      <c r="G223" s="152">
        <f t="shared" si="17"/>
        <v>0</v>
      </c>
      <c r="H223" s="205"/>
      <c r="I223" s="205"/>
      <c r="J223" s="205"/>
      <c r="K223" s="205"/>
      <c r="Q223" s="146"/>
    </row>
    <row r="224" spans="1:17" ht="12.75">
      <c r="A224" s="147">
        <v>123</v>
      </c>
      <c r="B224" s="236" t="s">
        <v>415</v>
      </c>
      <c r="C224" s="229" t="s">
        <v>414</v>
      </c>
      <c r="D224" s="237" t="s">
        <v>151</v>
      </c>
      <c r="E224" s="204">
        <v>0.207</v>
      </c>
      <c r="F224" s="328"/>
      <c r="G224" s="152">
        <f t="shared" si="17"/>
        <v>0</v>
      </c>
      <c r="H224" s="205"/>
      <c r="I224" s="205"/>
      <c r="J224" s="205"/>
      <c r="K224" s="205"/>
      <c r="Q224" s="146"/>
    </row>
    <row r="225" spans="1:59" ht="12.75">
      <c r="A225" s="160"/>
      <c r="B225" s="161" t="s">
        <v>71</v>
      </c>
      <c r="C225" s="162" t="str">
        <f>CONCATENATE(B196," ",C196)</f>
        <v>725 Zařizovací předměty</v>
      </c>
      <c r="D225" s="160"/>
      <c r="E225" s="163"/>
      <c r="F225" s="329"/>
      <c r="G225" s="164">
        <f>SUM(G197:G224)</f>
        <v>0</v>
      </c>
      <c r="H225" s="165"/>
      <c r="I225" s="166">
        <f>SUM(I196:I219)</f>
        <v>0</v>
      </c>
      <c r="J225" s="165"/>
      <c r="K225" s="166">
        <f>SUM(K196:K219)</f>
        <v>0</v>
      </c>
      <c r="Q225" s="146"/>
      <c r="BC225" s="167">
        <f>SUM(BC196:BC219)</f>
        <v>0</v>
      </c>
      <c r="BD225" s="167">
        <f>SUM(BD196:BD219)</f>
        <v>0</v>
      </c>
      <c r="BE225" s="167">
        <f>SUM(BE196:BE219)</f>
        <v>0</v>
      </c>
      <c r="BF225" s="167">
        <f>SUM(BF196:BF219)</f>
        <v>0</v>
      </c>
      <c r="BG225" s="167">
        <f>SUM(BG196:BG219)</f>
        <v>0</v>
      </c>
    </row>
    <row r="226" spans="1:17" ht="12.75">
      <c r="A226" s="139" t="s">
        <v>69</v>
      </c>
      <c r="B226" s="140" t="s">
        <v>200</v>
      </c>
      <c r="C226" s="141" t="s">
        <v>201</v>
      </c>
      <c r="D226" s="142"/>
      <c r="E226" s="143"/>
      <c r="F226" s="323"/>
      <c r="G226" s="144"/>
      <c r="H226" s="145"/>
      <c r="I226" s="145"/>
      <c r="J226" s="145"/>
      <c r="K226" s="145"/>
      <c r="Q226" s="146"/>
    </row>
    <row r="227" spans="1:59" ht="12.75">
      <c r="A227" s="147">
        <v>124</v>
      </c>
      <c r="B227" s="148" t="s">
        <v>202</v>
      </c>
      <c r="C227" s="149" t="s">
        <v>203</v>
      </c>
      <c r="D227" s="150" t="s">
        <v>111</v>
      </c>
      <c r="E227" s="151">
        <v>2</v>
      </c>
      <c r="F227" s="324"/>
      <c r="G227" s="152">
        <f>F227*E227</f>
        <v>0</v>
      </c>
      <c r="H227" s="153"/>
      <c r="I227" s="153"/>
      <c r="J227" s="153"/>
      <c r="K227" s="153">
        <f>E227*J227</f>
        <v>0</v>
      </c>
      <c r="Q227" s="146"/>
      <c r="BB227" s="122">
        <v>2</v>
      </c>
      <c r="BC227" s="122">
        <f>IF(BB227=1,G227,0)</f>
        <v>0</v>
      </c>
      <c r="BD227" s="122">
        <f>IF(BB227=2,G227,0)</f>
        <v>0</v>
      </c>
      <c r="BE227" s="122">
        <f>IF(BB227=3,G227,0)</f>
        <v>0</v>
      </c>
      <c r="BF227" s="122">
        <f>IF(BB227=4,G227,0)</f>
        <v>0</v>
      </c>
      <c r="BG227" s="122">
        <f>IF(BB227=5,G227,0)</f>
        <v>0</v>
      </c>
    </row>
    <row r="228" spans="1:59" ht="12.75">
      <c r="A228" s="147">
        <v>125</v>
      </c>
      <c r="B228" s="148" t="s">
        <v>204</v>
      </c>
      <c r="C228" s="149" t="s">
        <v>205</v>
      </c>
      <c r="D228" s="150" t="s">
        <v>111</v>
      </c>
      <c r="E228" s="151">
        <v>1</v>
      </c>
      <c r="F228" s="324"/>
      <c r="G228" s="152">
        <f aca="true" t="shared" si="18" ref="G228">F228*E228</f>
        <v>0</v>
      </c>
      <c r="H228" s="153"/>
      <c r="I228" s="153"/>
      <c r="J228" s="153"/>
      <c r="K228" s="153">
        <f>E228*J228</f>
        <v>0</v>
      </c>
      <c r="Q228" s="146"/>
      <c r="BB228" s="122">
        <v>2</v>
      </c>
      <c r="BC228" s="122">
        <f>IF(BB228=1,G228,0)</f>
        <v>0</v>
      </c>
      <c r="BD228" s="122">
        <f>IF(BB228=2,G228,0)</f>
        <v>0</v>
      </c>
      <c r="BE228" s="122">
        <f>IF(BB228=3,G228,0)</f>
        <v>0</v>
      </c>
      <c r="BF228" s="122">
        <f>IF(BB228=4,G228,0)</f>
        <v>0</v>
      </c>
      <c r="BG228" s="122">
        <f>IF(BB228=5,G228,0)</f>
        <v>0</v>
      </c>
    </row>
    <row r="229" spans="1:59" ht="12.75">
      <c r="A229" s="147">
        <v>126</v>
      </c>
      <c r="B229" s="148" t="s">
        <v>206</v>
      </c>
      <c r="C229" s="149" t="s">
        <v>207</v>
      </c>
      <c r="D229" s="150" t="s">
        <v>111</v>
      </c>
      <c r="E229" s="151">
        <v>1</v>
      </c>
      <c r="F229" s="324"/>
      <c r="G229" s="152">
        <f>F229*E229</f>
        <v>0</v>
      </c>
      <c r="H229" s="153"/>
      <c r="I229" s="153"/>
      <c r="J229" s="153"/>
      <c r="K229" s="153">
        <f>E229*J229</f>
        <v>0</v>
      </c>
      <c r="Q229" s="146"/>
      <c r="BB229" s="122">
        <v>2</v>
      </c>
      <c r="BC229" s="122">
        <f>IF(BB229=1,G229,0)</f>
        <v>0</v>
      </c>
      <c r="BD229" s="122">
        <f>IF(BB229=2,G229,0)</f>
        <v>0</v>
      </c>
      <c r="BE229" s="122">
        <f>IF(BB229=3,G229,0)</f>
        <v>0</v>
      </c>
      <c r="BF229" s="122">
        <f>IF(BB229=4,G229,0)</f>
        <v>0</v>
      </c>
      <c r="BG229" s="122">
        <f>IF(BB229=5,G229,0)</f>
        <v>0</v>
      </c>
    </row>
    <row r="230" spans="1:59" ht="12.75">
      <c r="A230" s="160"/>
      <c r="B230" s="161" t="s">
        <v>71</v>
      </c>
      <c r="C230" s="162" t="str">
        <f>CONCATENATE(B226," ",C226)</f>
        <v>730 Ústřední vytápění</v>
      </c>
      <c r="D230" s="160"/>
      <c r="E230" s="163"/>
      <c r="F230" s="329"/>
      <c r="G230" s="164">
        <f>SUM(G226:G229)</f>
        <v>0</v>
      </c>
      <c r="H230" s="165"/>
      <c r="I230" s="166">
        <f>SUM(I226:I229)</f>
        <v>0</v>
      </c>
      <c r="J230" s="165"/>
      <c r="K230" s="166">
        <f>SUM(K226:K229)</f>
        <v>0</v>
      </c>
      <c r="Q230" s="146"/>
      <c r="BC230" s="167">
        <f>SUM(BC226:BC229)</f>
        <v>0</v>
      </c>
      <c r="BD230" s="167">
        <f>SUM(BD226:BD229)</f>
        <v>0</v>
      </c>
      <c r="BE230" s="167">
        <f>SUM(BE226:BE229)</f>
        <v>0</v>
      </c>
      <c r="BF230" s="167">
        <f>SUM(BF226:BF229)</f>
        <v>0</v>
      </c>
      <c r="BG230" s="167">
        <f>SUM(BG226:BG229)</f>
        <v>0</v>
      </c>
    </row>
    <row r="231" spans="1:17" ht="12.75">
      <c r="A231" s="139" t="s">
        <v>69</v>
      </c>
      <c r="B231" s="140" t="s">
        <v>208</v>
      </c>
      <c r="C231" s="141" t="s">
        <v>209</v>
      </c>
      <c r="D231" s="142"/>
      <c r="E231" s="143"/>
      <c r="F231" s="323"/>
      <c r="G231" s="144"/>
      <c r="H231" s="145"/>
      <c r="I231" s="145"/>
      <c r="J231" s="145"/>
      <c r="K231" s="145"/>
      <c r="Q231" s="146"/>
    </row>
    <row r="232" spans="1:59" ht="12.75">
      <c r="A232" s="147">
        <v>127</v>
      </c>
      <c r="B232" s="148" t="s">
        <v>210</v>
      </c>
      <c r="C232" s="149" t="s">
        <v>211</v>
      </c>
      <c r="D232" s="150" t="s">
        <v>82</v>
      </c>
      <c r="E232" s="151">
        <v>7</v>
      </c>
      <c r="F232" s="324"/>
      <c r="G232" s="152">
        <f>F232*E232</f>
        <v>0</v>
      </c>
      <c r="H232" s="153"/>
      <c r="I232" s="153"/>
      <c r="J232" s="153"/>
      <c r="K232" s="153"/>
      <c r="Q232" s="146"/>
      <c r="BB232" s="122">
        <v>2</v>
      </c>
      <c r="BC232" s="122">
        <f>IF(BB232=1,G232,0)</f>
        <v>0</v>
      </c>
      <c r="BD232" s="122">
        <f>IF(BB232=2,G232,0)</f>
        <v>0</v>
      </c>
      <c r="BE232" s="122">
        <f>IF(BB232=3,G232,0)</f>
        <v>0</v>
      </c>
      <c r="BF232" s="122">
        <f>IF(BB232=4,G232,0)</f>
        <v>0</v>
      </c>
      <c r="BG232" s="122">
        <f>IF(BB232=5,G232,0)</f>
        <v>0</v>
      </c>
    </row>
    <row r="233" spans="1:59" ht="12.75">
      <c r="A233" s="147">
        <v>128</v>
      </c>
      <c r="B233" s="148" t="s">
        <v>212</v>
      </c>
      <c r="C233" s="149" t="s">
        <v>213</v>
      </c>
      <c r="D233" s="150" t="s">
        <v>111</v>
      </c>
      <c r="E233" s="151">
        <v>1</v>
      </c>
      <c r="F233" s="324"/>
      <c r="G233" s="152">
        <f>F233*E233</f>
        <v>0</v>
      </c>
      <c r="H233" s="153"/>
      <c r="I233" s="153"/>
      <c r="J233" s="153"/>
      <c r="K233" s="153"/>
      <c r="Q233" s="146"/>
      <c r="BB233" s="122">
        <v>2</v>
      </c>
      <c r="BC233" s="122">
        <f>IF(BB233=1,G233,0)</f>
        <v>0</v>
      </c>
      <c r="BD233" s="122">
        <f>IF(BB233=2,G233,0)</f>
        <v>0</v>
      </c>
      <c r="BE233" s="122">
        <f>IF(BB233=3,G233,0)</f>
        <v>0</v>
      </c>
      <c r="BF233" s="122">
        <f>IF(BB233=4,G233,0)</f>
        <v>0</v>
      </c>
      <c r="BG233" s="122">
        <f>IF(BB233=5,G233,0)</f>
        <v>0</v>
      </c>
    </row>
    <row r="234" spans="1:59" ht="12.75">
      <c r="A234" s="160"/>
      <c r="B234" s="161" t="s">
        <v>71</v>
      </c>
      <c r="C234" s="162" t="str">
        <f>CONCATENATE(B231," ",C231)</f>
        <v>735 Otopná tělesa</v>
      </c>
      <c r="D234" s="160"/>
      <c r="E234" s="163"/>
      <c r="F234" s="329"/>
      <c r="G234" s="164">
        <f>SUM(G231:G233)</f>
        <v>0</v>
      </c>
      <c r="H234" s="165"/>
      <c r="I234" s="166">
        <f>SUM(I231:I233)</f>
        <v>0</v>
      </c>
      <c r="J234" s="165"/>
      <c r="K234" s="166">
        <f>SUM(K231:K233)</f>
        <v>0</v>
      </c>
      <c r="Q234" s="146"/>
      <c r="BC234" s="167">
        <f>SUM(BC231:BC233)</f>
        <v>0</v>
      </c>
      <c r="BD234" s="167">
        <f>SUM(BD231:BD233)</f>
        <v>0</v>
      </c>
      <c r="BE234" s="167">
        <f>SUM(BE231:BE233)</f>
        <v>0</v>
      </c>
      <c r="BF234" s="167">
        <f>SUM(BF231:BF233)</f>
        <v>0</v>
      </c>
      <c r="BG234" s="167">
        <f>SUM(BG231:BG233)</f>
        <v>0</v>
      </c>
    </row>
    <row r="235" spans="1:17" ht="12.75">
      <c r="A235" s="139" t="s">
        <v>69</v>
      </c>
      <c r="B235" s="140" t="s">
        <v>214</v>
      </c>
      <c r="C235" s="141" t="s">
        <v>215</v>
      </c>
      <c r="D235" s="142"/>
      <c r="E235" s="143"/>
      <c r="F235" s="323"/>
      <c r="G235" s="144"/>
      <c r="H235" s="145"/>
      <c r="I235" s="145"/>
      <c r="J235" s="145"/>
      <c r="K235" s="145"/>
      <c r="Q235" s="146"/>
    </row>
    <row r="236" spans="1:59" ht="25.5">
      <c r="A236" s="147">
        <v>129</v>
      </c>
      <c r="B236" s="148" t="s">
        <v>216</v>
      </c>
      <c r="C236" s="149" t="s">
        <v>217</v>
      </c>
      <c r="D236" s="150" t="s">
        <v>82</v>
      </c>
      <c r="E236" s="151">
        <v>94.52</v>
      </c>
      <c r="F236" s="324"/>
      <c r="G236" s="152">
        <f>F236*E236</f>
        <v>0</v>
      </c>
      <c r="H236" s="153"/>
      <c r="I236" s="153"/>
      <c r="J236" s="153">
        <v>0</v>
      </c>
      <c r="K236" s="153">
        <f>E236*J236</f>
        <v>0</v>
      </c>
      <c r="Q236" s="146"/>
      <c r="BB236" s="122">
        <v>2</v>
      </c>
      <c r="BC236" s="122">
        <f>IF(BB236=1,G236,0)</f>
        <v>0</v>
      </c>
      <c r="BD236" s="122">
        <f>IF(BB236=2,G236,0)</f>
        <v>0</v>
      </c>
      <c r="BE236" s="122">
        <f>IF(BB236=3,G236,0)</f>
        <v>0</v>
      </c>
      <c r="BF236" s="122">
        <f>IF(BB236=4,G236,0)</f>
        <v>0</v>
      </c>
      <c r="BG236" s="122">
        <f>IF(BB236=5,G236,0)</f>
        <v>0</v>
      </c>
    </row>
    <row r="237" spans="1:17" ht="12.75">
      <c r="A237" s="154"/>
      <c r="B237" s="155"/>
      <c r="C237" s="363" t="s">
        <v>218</v>
      </c>
      <c r="D237" s="364"/>
      <c r="E237" s="156">
        <v>94.52</v>
      </c>
      <c r="F237" s="325"/>
      <c r="G237" s="157"/>
      <c r="H237" s="158"/>
      <c r="I237" s="158"/>
      <c r="J237" s="158"/>
      <c r="K237" s="158"/>
      <c r="O237" s="159"/>
      <c r="Q237" s="146"/>
    </row>
    <row r="238" spans="1:59" ht="12.75">
      <c r="A238" s="147">
        <v>130</v>
      </c>
      <c r="B238" s="148" t="s">
        <v>219</v>
      </c>
      <c r="C238" s="149" t="s">
        <v>220</v>
      </c>
      <c r="D238" s="150" t="s">
        <v>151</v>
      </c>
      <c r="E238" s="151">
        <v>2.23</v>
      </c>
      <c r="F238" s="324"/>
      <c r="G238" s="152">
        <f>F238*E238</f>
        <v>0</v>
      </c>
      <c r="H238" s="153"/>
      <c r="I238" s="153"/>
      <c r="J238" s="153">
        <v>0</v>
      </c>
      <c r="K238" s="153">
        <f>E238*J238</f>
        <v>0</v>
      </c>
      <c r="Q238" s="146"/>
      <c r="BB238" s="122">
        <v>2</v>
      </c>
      <c r="BC238" s="122">
        <f>IF(BB238=1,G238,0)</f>
        <v>0</v>
      </c>
      <c r="BD238" s="122">
        <f>IF(BB238=2,G238,0)</f>
        <v>0</v>
      </c>
      <c r="BE238" s="122">
        <f>IF(BB238=3,G238,0)</f>
        <v>0</v>
      </c>
      <c r="BF238" s="122">
        <f>IF(BB238=4,G238,0)</f>
        <v>0</v>
      </c>
      <c r="BG238" s="122">
        <f>IF(BB238=5,G238,0)</f>
        <v>0</v>
      </c>
    </row>
    <row r="239" spans="1:17" ht="12.75">
      <c r="A239" s="154"/>
      <c r="B239" s="155"/>
      <c r="C239" s="363" t="s">
        <v>221</v>
      </c>
      <c r="D239" s="364"/>
      <c r="E239" s="156">
        <v>2.23</v>
      </c>
      <c r="F239" s="325"/>
      <c r="G239" s="157"/>
      <c r="H239" s="158"/>
      <c r="I239" s="158"/>
      <c r="J239" s="158"/>
      <c r="K239" s="158"/>
      <c r="O239" s="159"/>
      <c r="Q239" s="146"/>
    </row>
    <row r="240" spans="1:59" ht="12.75">
      <c r="A240" s="147">
        <v>131</v>
      </c>
      <c r="B240" s="148" t="s">
        <v>222</v>
      </c>
      <c r="C240" s="149" t="s">
        <v>223</v>
      </c>
      <c r="D240" s="150" t="s">
        <v>82</v>
      </c>
      <c r="E240" s="151">
        <v>105.738</v>
      </c>
      <c r="F240" s="324"/>
      <c r="G240" s="152">
        <f>F240*E240</f>
        <v>0</v>
      </c>
      <c r="H240" s="153"/>
      <c r="I240" s="153"/>
      <c r="J240" s="153">
        <v>0</v>
      </c>
      <c r="K240" s="153">
        <f>E240*J240</f>
        <v>0</v>
      </c>
      <c r="Q240" s="146"/>
      <c r="BB240" s="122">
        <v>2</v>
      </c>
      <c r="BC240" s="122">
        <f>IF(BB240=1,G240,0)</f>
        <v>0</v>
      </c>
      <c r="BD240" s="122">
        <f>IF(BB240=2,G240,0)</f>
        <v>0</v>
      </c>
      <c r="BE240" s="122">
        <f>IF(BB240=3,G240,0)</f>
        <v>0</v>
      </c>
      <c r="BF240" s="122">
        <f>IF(BB240=4,G240,0)</f>
        <v>0</v>
      </c>
      <c r="BG240" s="122">
        <f>IF(BB240=5,G240,0)</f>
        <v>0</v>
      </c>
    </row>
    <row r="241" spans="1:17" ht="12.75">
      <c r="A241" s="154"/>
      <c r="B241" s="155"/>
      <c r="C241" s="363" t="s">
        <v>224</v>
      </c>
      <c r="D241" s="364"/>
      <c r="E241" s="156">
        <v>105.738</v>
      </c>
      <c r="F241" s="325"/>
      <c r="G241" s="157"/>
      <c r="H241" s="158"/>
      <c r="I241" s="158"/>
      <c r="J241" s="158"/>
      <c r="K241" s="158"/>
      <c r="O241" s="159"/>
      <c r="Q241" s="146"/>
    </row>
    <row r="242" spans="1:59" ht="12.75">
      <c r="A242" s="147">
        <v>132</v>
      </c>
      <c r="B242" s="148" t="s">
        <v>225</v>
      </c>
      <c r="C242" s="149" t="s">
        <v>226</v>
      </c>
      <c r="D242" s="150" t="s">
        <v>82</v>
      </c>
      <c r="E242" s="151">
        <v>3.427</v>
      </c>
      <c r="F242" s="324"/>
      <c r="H242" s="153"/>
      <c r="I242" s="153"/>
      <c r="J242" s="153">
        <v>0</v>
      </c>
      <c r="K242" s="153">
        <f>E242*J242</f>
        <v>0</v>
      </c>
      <c r="Q242" s="146"/>
      <c r="BB242" s="122">
        <v>2</v>
      </c>
      <c r="BC242" s="122">
        <f>IF(BB242=1,G244,0)</f>
        <v>0</v>
      </c>
      <c r="BD242" s="122">
        <f>IF(BB242=2,G244,0)</f>
        <v>0</v>
      </c>
      <c r="BE242" s="122">
        <f>IF(BB242=3,G244,0)</f>
        <v>0</v>
      </c>
      <c r="BF242" s="122">
        <f>IF(BB242=4,G244,0)</f>
        <v>0</v>
      </c>
      <c r="BG242" s="122">
        <f>IF(BB242=5,G244,0)</f>
        <v>0</v>
      </c>
    </row>
    <row r="243" spans="1:17" ht="12.75">
      <c r="A243" s="147"/>
      <c r="B243" s="148"/>
      <c r="C243" s="363" t="s">
        <v>227</v>
      </c>
      <c r="D243" s="364"/>
      <c r="E243" s="156">
        <v>3.427</v>
      </c>
      <c r="F243" s="324"/>
      <c r="G243" s="152"/>
      <c r="H243" s="153"/>
      <c r="I243" s="153"/>
      <c r="J243" s="153"/>
      <c r="K243" s="153"/>
      <c r="Q243" s="146"/>
    </row>
    <row r="244" spans="1:17" ht="12.75">
      <c r="A244" s="220">
        <v>133</v>
      </c>
      <c r="B244" s="215" t="s">
        <v>416</v>
      </c>
      <c r="C244" s="229" t="s">
        <v>417</v>
      </c>
      <c r="D244" s="217" t="s">
        <v>82</v>
      </c>
      <c r="E244" s="204">
        <v>94.52</v>
      </c>
      <c r="F244" s="328"/>
      <c r="G244" s="152">
        <f>F244*E244</f>
        <v>0</v>
      </c>
      <c r="H244" s="205"/>
      <c r="I244" s="205"/>
      <c r="J244" s="205"/>
      <c r="K244" s="205"/>
      <c r="Q244" s="146"/>
    </row>
    <row r="245" spans="1:17" ht="12.75">
      <c r="A245" s="220"/>
      <c r="B245" s="230"/>
      <c r="C245" s="231" t="s">
        <v>320</v>
      </c>
      <c r="D245" s="232"/>
      <c r="E245" s="233">
        <v>94.52</v>
      </c>
      <c r="F245" s="327"/>
      <c r="G245" s="234"/>
      <c r="H245" s="219"/>
      <c r="I245" s="219"/>
      <c r="J245" s="219"/>
      <c r="K245" s="219"/>
      <c r="Q245" s="146"/>
    </row>
    <row r="246" spans="1:17" ht="12.75">
      <c r="A246" s="220">
        <v>134</v>
      </c>
      <c r="B246" s="215" t="s">
        <v>418</v>
      </c>
      <c r="C246" s="229" t="s">
        <v>419</v>
      </c>
      <c r="D246" s="217" t="s">
        <v>106</v>
      </c>
      <c r="E246" s="204">
        <v>156.47</v>
      </c>
      <c r="F246" s="328"/>
      <c r="G246" s="218">
        <f>F246*E246</f>
        <v>0</v>
      </c>
      <c r="H246" s="205"/>
      <c r="I246" s="205"/>
      <c r="J246" s="205"/>
      <c r="K246" s="205"/>
      <c r="Q246" s="146"/>
    </row>
    <row r="247" spans="1:17" ht="12.75">
      <c r="A247" s="220"/>
      <c r="B247" s="230"/>
      <c r="C247" s="369" t="s">
        <v>420</v>
      </c>
      <c r="D247" s="370"/>
      <c r="E247" s="371"/>
      <c r="F247" s="372"/>
      <c r="G247" s="373"/>
      <c r="H247" s="219"/>
      <c r="I247" s="219"/>
      <c r="J247" s="219"/>
      <c r="K247" s="219"/>
      <c r="Q247" s="146"/>
    </row>
    <row r="248" spans="1:17" ht="33.75">
      <c r="A248" s="220"/>
      <c r="B248" s="230"/>
      <c r="C248" s="231" t="s">
        <v>421</v>
      </c>
      <c r="D248" s="232"/>
      <c r="E248" s="233">
        <v>75.78</v>
      </c>
      <c r="F248" s="327"/>
      <c r="G248" s="234"/>
      <c r="H248" s="219"/>
      <c r="I248" s="219"/>
      <c r="J248" s="219"/>
      <c r="K248" s="219"/>
      <c r="Q248" s="146"/>
    </row>
    <row r="249" spans="1:17" ht="22.5">
      <c r="A249" s="220"/>
      <c r="B249" s="230"/>
      <c r="C249" s="231" t="s">
        <v>422</v>
      </c>
      <c r="D249" s="232"/>
      <c r="E249" s="233">
        <v>48.72</v>
      </c>
      <c r="F249" s="327"/>
      <c r="G249" s="234"/>
      <c r="H249" s="219"/>
      <c r="I249" s="219"/>
      <c r="J249" s="219"/>
      <c r="K249" s="219"/>
      <c r="Q249" s="146"/>
    </row>
    <row r="250" spans="1:17" ht="12.75">
      <c r="A250" s="220"/>
      <c r="B250" s="230"/>
      <c r="C250" s="231" t="s">
        <v>423</v>
      </c>
      <c r="D250" s="232"/>
      <c r="E250" s="233">
        <v>31.97</v>
      </c>
      <c r="F250" s="327"/>
      <c r="G250" s="234"/>
      <c r="H250" s="219"/>
      <c r="I250" s="219"/>
      <c r="J250" s="219"/>
      <c r="K250" s="219"/>
      <c r="Q250" s="146"/>
    </row>
    <row r="251" spans="1:59" ht="12.75">
      <c r="A251" s="160"/>
      <c r="B251" s="161" t="s">
        <v>71</v>
      </c>
      <c r="C251" s="162" t="str">
        <f>CONCATENATE(B235," ",C235)</f>
        <v>771 Podlahy z dlaždic a obklady</v>
      </c>
      <c r="D251" s="160"/>
      <c r="E251" s="163"/>
      <c r="F251" s="329"/>
      <c r="G251" s="164">
        <f>SUM(G235:G250)</f>
        <v>0</v>
      </c>
      <c r="H251" s="165"/>
      <c r="I251" s="166">
        <f>SUM(I235:I250)</f>
        <v>0</v>
      </c>
      <c r="J251" s="165"/>
      <c r="K251" s="166">
        <v>0</v>
      </c>
      <c r="Q251" s="146"/>
      <c r="BC251" s="167">
        <f>SUM(BC235:BC250)</f>
        <v>0</v>
      </c>
      <c r="BD251" s="167">
        <f>SUM(BD235:BD250)</f>
        <v>0</v>
      </c>
      <c r="BE251" s="167">
        <f>SUM(BE235:BE250)</f>
        <v>0</v>
      </c>
      <c r="BF251" s="167">
        <f>SUM(BF235:BF250)</f>
        <v>0</v>
      </c>
      <c r="BG251" s="167">
        <f>SUM(BG235:BG250)</f>
        <v>0</v>
      </c>
    </row>
    <row r="252" spans="1:17" ht="12.75">
      <c r="A252" s="139" t="s">
        <v>69</v>
      </c>
      <c r="B252" s="140" t="s">
        <v>228</v>
      </c>
      <c r="C252" s="141" t="s">
        <v>229</v>
      </c>
      <c r="D252" s="142"/>
      <c r="E252" s="143"/>
      <c r="F252" s="323"/>
      <c r="G252" s="144"/>
      <c r="H252" s="145"/>
      <c r="I252" s="145"/>
      <c r="J252" s="145"/>
      <c r="K252" s="145"/>
      <c r="Q252" s="146"/>
    </row>
    <row r="253" spans="1:59" ht="12.75">
      <c r="A253" s="147">
        <v>135</v>
      </c>
      <c r="B253" s="148" t="s">
        <v>230</v>
      </c>
      <c r="C253" s="149" t="s">
        <v>231</v>
      </c>
      <c r="D253" s="150" t="s">
        <v>82</v>
      </c>
      <c r="E253" s="151">
        <v>19.58</v>
      </c>
      <c r="F253" s="324"/>
      <c r="G253" s="152">
        <f>F253*E253</f>
        <v>0</v>
      </c>
      <c r="H253" s="153"/>
      <c r="I253" s="153"/>
      <c r="J253" s="153">
        <v>0</v>
      </c>
      <c r="K253" s="153">
        <f>E253*J253</f>
        <v>0</v>
      </c>
      <c r="Q253" s="146"/>
      <c r="BB253" s="122">
        <v>2</v>
      </c>
      <c r="BC253" s="122">
        <f>IF(BB253=1,G253,0)</f>
        <v>0</v>
      </c>
      <c r="BD253" s="122">
        <f>IF(BB253=2,G253,0)</f>
        <v>0</v>
      </c>
      <c r="BE253" s="122">
        <f>IF(BB253=3,G253,0)</f>
        <v>0</v>
      </c>
      <c r="BF253" s="122">
        <f>IF(BB253=4,G253,0)</f>
        <v>0</v>
      </c>
      <c r="BG253" s="122">
        <f>IF(BB253=5,G253,0)</f>
        <v>0</v>
      </c>
    </row>
    <row r="254" spans="1:17" ht="12.75">
      <c r="A254" s="154"/>
      <c r="B254" s="155"/>
      <c r="C254" s="363" t="s">
        <v>232</v>
      </c>
      <c r="D254" s="364"/>
      <c r="E254" s="156">
        <v>19.58</v>
      </c>
      <c r="F254" s="325"/>
      <c r="G254" s="157"/>
      <c r="H254" s="158"/>
      <c r="I254" s="158"/>
      <c r="J254" s="158"/>
      <c r="K254" s="158"/>
      <c r="O254" s="159"/>
      <c r="Q254" s="146"/>
    </row>
    <row r="255" spans="1:59" ht="12.75">
      <c r="A255" s="147">
        <v>136</v>
      </c>
      <c r="B255" s="148" t="s">
        <v>233</v>
      </c>
      <c r="C255" s="149" t="s">
        <v>234</v>
      </c>
      <c r="D255" s="150" t="s">
        <v>151</v>
      </c>
      <c r="E255" s="151">
        <v>1.86</v>
      </c>
      <c r="F255" s="324"/>
      <c r="G255" s="152">
        <f>F255*E255</f>
        <v>0</v>
      </c>
      <c r="H255" s="153"/>
      <c r="I255" s="153"/>
      <c r="J255" s="153">
        <v>0</v>
      </c>
      <c r="K255" s="153">
        <f>E255*J255</f>
        <v>0</v>
      </c>
      <c r="Q255" s="146"/>
      <c r="BB255" s="122">
        <v>2</v>
      </c>
      <c r="BC255" s="122">
        <f>IF(BB255=1,G255,0)</f>
        <v>0</v>
      </c>
      <c r="BD255" s="122">
        <f>IF(BB255=2,G255,0)</f>
        <v>0</v>
      </c>
      <c r="BE255" s="122">
        <f>IF(BB255=3,G255,0)</f>
        <v>0</v>
      </c>
      <c r="BF255" s="122">
        <f>IF(BB255=4,G255,0)</f>
        <v>0</v>
      </c>
      <c r="BG255" s="122">
        <f>IF(BB255=5,G255,0)</f>
        <v>0</v>
      </c>
    </row>
    <row r="256" spans="1:17" ht="12.75">
      <c r="A256" s="154"/>
      <c r="B256" s="155"/>
      <c r="C256" s="363" t="s">
        <v>235</v>
      </c>
      <c r="D256" s="364"/>
      <c r="E256" s="156">
        <v>1.86</v>
      </c>
      <c r="F256" s="325"/>
      <c r="G256" s="157"/>
      <c r="H256" s="158"/>
      <c r="I256" s="158"/>
      <c r="J256" s="158"/>
      <c r="K256" s="158"/>
      <c r="O256" s="159"/>
      <c r="Q256" s="146"/>
    </row>
    <row r="257" spans="1:59" ht="12.75">
      <c r="A257" s="147">
        <v>137</v>
      </c>
      <c r="B257" s="148" t="s">
        <v>230</v>
      </c>
      <c r="C257" s="149" t="s">
        <v>231</v>
      </c>
      <c r="D257" s="150" t="s">
        <v>82</v>
      </c>
      <c r="E257" s="151">
        <v>48.888</v>
      </c>
      <c r="F257" s="324"/>
      <c r="G257" s="152">
        <f>F257*E257</f>
        <v>0</v>
      </c>
      <c r="H257" s="153"/>
      <c r="I257" s="153"/>
      <c r="J257" s="153">
        <v>0</v>
      </c>
      <c r="K257" s="153">
        <f>E257*J257</f>
        <v>0</v>
      </c>
      <c r="Q257" s="146"/>
      <c r="BB257" s="122">
        <v>2</v>
      </c>
      <c r="BC257" s="122">
        <f>IF(BB257=1,G257,0)</f>
        <v>0</v>
      </c>
      <c r="BD257" s="122">
        <f>IF(BB257=2,G257,0)</f>
        <v>0</v>
      </c>
      <c r="BE257" s="122">
        <f>IF(BB257=3,G257,0)</f>
        <v>0</v>
      </c>
      <c r="BF257" s="122">
        <f>IF(BB257=4,G257,0)</f>
        <v>0</v>
      </c>
      <c r="BG257" s="122">
        <f>IF(BB257=5,G257,0)</f>
        <v>0</v>
      </c>
    </row>
    <row r="258" spans="1:17" ht="12.75">
      <c r="A258" s="154"/>
      <c r="B258" s="155"/>
      <c r="C258" s="363" t="s">
        <v>236</v>
      </c>
      <c r="D258" s="364"/>
      <c r="E258" s="156">
        <v>48.888</v>
      </c>
      <c r="F258" s="325"/>
      <c r="G258" s="157"/>
      <c r="H258" s="158"/>
      <c r="I258" s="158"/>
      <c r="J258" s="158"/>
      <c r="K258" s="158"/>
      <c r="O258" s="159"/>
      <c r="Q258" s="146"/>
    </row>
    <row r="259" spans="1:59" ht="12.75">
      <c r="A259" s="147">
        <v>138</v>
      </c>
      <c r="B259" s="148" t="s">
        <v>237</v>
      </c>
      <c r="C259" s="149" t="s">
        <v>238</v>
      </c>
      <c r="D259" s="150" t="s">
        <v>82</v>
      </c>
      <c r="E259" s="151">
        <v>139.265</v>
      </c>
      <c r="F259" s="324"/>
      <c r="G259" s="152">
        <f>F259*E259</f>
        <v>0</v>
      </c>
      <c r="H259" s="153"/>
      <c r="I259" s="153"/>
      <c r="J259" s="153">
        <v>0</v>
      </c>
      <c r="K259" s="153">
        <f>E259*J259</f>
        <v>0</v>
      </c>
      <c r="Q259" s="146"/>
      <c r="BB259" s="122">
        <v>2</v>
      </c>
      <c r="BC259" s="122">
        <f>IF(BB259=1,G259,0)</f>
        <v>0</v>
      </c>
      <c r="BD259" s="122">
        <f>IF(BB259=2,G259,0)</f>
        <v>0</v>
      </c>
      <c r="BE259" s="122">
        <f>IF(BB259=3,G259,0)</f>
        <v>0</v>
      </c>
      <c r="BF259" s="122">
        <f>IF(BB259=4,G259,0)</f>
        <v>0</v>
      </c>
      <c r="BG259" s="122">
        <f>IF(BB259=5,G259,0)</f>
        <v>0</v>
      </c>
    </row>
    <row r="260" spans="1:17" ht="12.75">
      <c r="A260" s="154"/>
      <c r="B260" s="155"/>
      <c r="C260" s="363" t="s">
        <v>239</v>
      </c>
      <c r="D260" s="364"/>
      <c r="E260" s="156">
        <v>139.265</v>
      </c>
      <c r="F260" s="325"/>
      <c r="G260" s="157"/>
      <c r="H260" s="158"/>
      <c r="I260" s="158"/>
      <c r="J260" s="158"/>
      <c r="K260" s="158"/>
      <c r="O260" s="159"/>
      <c r="Q260" s="146"/>
    </row>
    <row r="261" spans="1:59" ht="12.75">
      <c r="A261" s="147">
        <v>139</v>
      </c>
      <c r="B261" s="148" t="s">
        <v>230</v>
      </c>
      <c r="C261" s="149" t="s">
        <v>231</v>
      </c>
      <c r="D261" s="150" t="s">
        <v>82</v>
      </c>
      <c r="E261" s="151">
        <v>45</v>
      </c>
      <c r="F261" s="324"/>
      <c r="G261" s="152">
        <f>F261*E261</f>
        <v>0</v>
      </c>
      <c r="H261" s="153"/>
      <c r="I261" s="153"/>
      <c r="J261" s="153">
        <v>0</v>
      </c>
      <c r="K261" s="153">
        <f>E261*J261</f>
        <v>0</v>
      </c>
      <c r="Q261" s="146"/>
      <c r="BB261" s="122">
        <v>2</v>
      </c>
      <c r="BC261" s="122">
        <f>IF(BB261=1,G261,0)</f>
        <v>0</v>
      </c>
      <c r="BD261" s="122">
        <f>IF(BB261=2,G261,0)</f>
        <v>0</v>
      </c>
      <c r="BE261" s="122">
        <f>IF(BB261=3,G261,0)</f>
        <v>0</v>
      </c>
      <c r="BF261" s="122">
        <f>IF(BB261=4,G261,0)</f>
        <v>0</v>
      </c>
      <c r="BG261" s="122">
        <f>IF(BB261=5,G261,0)</f>
        <v>0</v>
      </c>
    </row>
    <row r="262" spans="1:17" ht="12.75">
      <c r="A262" s="154"/>
      <c r="B262" s="155"/>
      <c r="C262" s="363" t="s">
        <v>240</v>
      </c>
      <c r="D262" s="377"/>
      <c r="E262" s="156">
        <v>45</v>
      </c>
      <c r="F262" s="325"/>
      <c r="G262" s="157"/>
      <c r="H262" s="158"/>
      <c r="I262" s="158"/>
      <c r="J262" s="158"/>
      <c r="K262" s="158"/>
      <c r="O262" s="159"/>
      <c r="Q262" s="146"/>
    </row>
    <row r="263" spans="1:59" ht="12.75">
      <c r="A263" s="147">
        <v>140</v>
      </c>
      <c r="B263" s="148" t="s">
        <v>230</v>
      </c>
      <c r="C263" s="149" t="s">
        <v>231</v>
      </c>
      <c r="D263" s="150" t="s">
        <v>82</v>
      </c>
      <c r="E263" s="151">
        <v>24.12</v>
      </c>
      <c r="F263" s="324"/>
      <c r="G263" s="152">
        <f>F263*E263</f>
        <v>0</v>
      </c>
      <c r="H263" s="153"/>
      <c r="I263" s="153"/>
      <c r="J263" s="153">
        <v>0</v>
      </c>
      <c r="K263" s="153">
        <f>E263*J263</f>
        <v>0</v>
      </c>
      <c r="Q263" s="146"/>
      <c r="BB263" s="122">
        <v>2</v>
      </c>
      <c r="BC263" s="122">
        <f>IF(BB263=1,G263,0)</f>
        <v>0</v>
      </c>
      <c r="BD263" s="122">
        <f>IF(BB263=2,G263,0)</f>
        <v>0</v>
      </c>
      <c r="BE263" s="122">
        <f>IF(BB263=3,G263,0)</f>
        <v>0</v>
      </c>
      <c r="BF263" s="122">
        <f>IF(BB263=4,G263,0)</f>
        <v>0</v>
      </c>
      <c r="BG263" s="122">
        <f>IF(BB263=5,G263,0)</f>
        <v>0</v>
      </c>
    </row>
    <row r="264" spans="1:17" ht="12.75">
      <c r="A264" s="154"/>
      <c r="B264" s="155"/>
      <c r="C264" s="363" t="s">
        <v>241</v>
      </c>
      <c r="D264" s="364"/>
      <c r="E264" s="156">
        <v>24.12</v>
      </c>
      <c r="F264" s="325"/>
      <c r="G264" s="157"/>
      <c r="H264" s="158"/>
      <c r="I264" s="158"/>
      <c r="J264" s="158"/>
      <c r="K264" s="158"/>
      <c r="O264" s="159"/>
      <c r="Q264" s="146"/>
    </row>
    <row r="265" spans="1:59" ht="12.75">
      <c r="A265" s="147">
        <v>141</v>
      </c>
      <c r="B265" s="148" t="s">
        <v>230</v>
      </c>
      <c r="C265" s="149" t="s">
        <v>231</v>
      </c>
      <c r="D265" s="150" t="s">
        <v>82</v>
      </c>
      <c r="E265" s="151">
        <v>52.02</v>
      </c>
      <c r="F265" s="324"/>
      <c r="G265" s="152">
        <f>F265*E265</f>
        <v>0</v>
      </c>
      <c r="H265" s="153"/>
      <c r="I265" s="153"/>
      <c r="J265" s="153">
        <v>0</v>
      </c>
      <c r="K265" s="153">
        <f>E265*J265</f>
        <v>0</v>
      </c>
      <c r="Q265" s="146"/>
      <c r="BB265" s="122">
        <v>2</v>
      </c>
      <c r="BC265" s="122">
        <f>IF(BB265=1,G265,0)</f>
        <v>0</v>
      </c>
      <c r="BD265" s="122">
        <f>IF(BB265=2,G265,0)</f>
        <v>0</v>
      </c>
      <c r="BE265" s="122">
        <f>IF(BB265=3,G265,0)</f>
        <v>0</v>
      </c>
      <c r="BF265" s="122">
        <f>IF(BB265=4,G265,0)</f>
        <v>0</v>
      </c>
      <c r="BG265" s="122">
        <f>IF(BB265=5,G265,0)</f>
        <v>0</v>
      </c>
    </row>
    <row r="266" spans="1:17" ht="12.75">
      <c r="A266" s="147"/>
      <c r="B266" s="148"/>
      <c r="C266" s="363" t="s">
        <v>242</v>
      </c>
      <c r="D266" s="364"/>
      <c r="E266" s="156">
        <v>52.02</v>
      </c>
      <c r="F266" s="324"/>
      <c r="G266" s="152"/>
      <c r="H266" s="153"/>
      <c r="I266" s="153"/>
      <c r="J266" s="153"/>
      <c r="K266" s="153"/>
      <c r="Q266" s="146"/>
    </row>
    <row r="267" spans="1:17" ht="12.75">
      <c r="A267" s="220">
        <v>142</v>
      </c>
      <c r="B267" s="221" t="s">
        <v>424</v>
      </c>
      <c r="C267" s="222" t="s">
        <v>425</v>
      </c>
      <c r="D267" s="223" t="s">
        <v>82</v>
      </c>
      <c r="E267" s="224">
        <v>121.1</v>
      </c>
      <c r="F267" s="326"/>
      <c r="G267" s="205">
        <f>F267*E267</f>
        <v>0</v>
      </c>
      <c r="H267" s="205"/>
      <c r="I267" s="205"/>
      <c r="J267" s="205"/>
      <c r="K267" s="205"/>
      <c r="Q267" s="146"/>
    </row>
    <row r="268" spans="1:17" ht="12.75">
      <c r="A268" s="220"/>
      <c r="B268" s="221"/>
      <c r="C268" s="378" t="s">
        <v>426</v>
      </c>
      <c r="D268" s="379"/>
      <c r="E268" s="380"/>
      <c r="F268" s="381"/>
      <c r="G268" s="382"/>
      <c r="H268" s="219"/>
      <c r="I268" s="219"/>
      <c r="J268" s="219"/>
      <c r="K268" s="219"/>
      <c r="Q268" s="146"/>
    </row>
    <row r="269" spans="1:17" ht="12.75">
      <c r="A269" s="220"/>
      <c r="B269" s="221"/>
      <c r="C269" s="225" t="s">
        <v>427</v>
      </c>
      <c r="D269" s="226"/>
      <c r="E269" s="227">
        <v>121.1</v>
      </c>
      <c r="F269" s="346"/>
      <c r="G269" s="228"/>
      <c r="H269" s="219"/>
      <c r="I269" s="219"/>
      <c r="J269" s="219"/>
      <c r="K269" s="219"/>
      <c r="Q269" s="146"/>
    </row>
    <row r="270" spans="1:17" ht="12.75">
      <c r="A270" s="220">
        <v>143</v>
      </c>
      <c r="B270" s="221" t="s">
        <v>428</v>
      </c>
      <c r="C270" s="222" t="s">
        <v>429</v>
      </c>
      <c r="D270" s="223" t="s">
        <v>106</v>
      </c>
      <c r="E270" s="224">
        <v>20</v>
      </c>
      <c r="F270" s="326"/>
      <c r="G270" s="205">
        <f>F270*E270</f>
        <v>0</v>
      </c>
      <c r="H270" s="205"/>
      <c r="I270" s="205"/>
      <c r="J270" s="205"/>
      <c r="K270" s="205"/>
      <c r="Q270" s="146"/>
    </row>
    <row r="271" spans="1:17" ht="12.75">
      <c r="A271" s="220">
        <v>144</v>
      </c>
      <c r="B271" s="221" t="s">
        <v>430</v>
      </c>
      <c r="C271" s="222" t="s">
        <v>431</v>
      </c>
      <c r="D271" s="223" t="s">
        <v>106</v>
      </c>
      <c r="E271" s="224">
        <v>20</v>
      </c>
      <c r="F271" s="326"/>
      <c r="G271" s="205">
        <f>F271*E271</f>
        <v>0</v>
      </c>
      <c r="H271" s="205"/>
      <c r="I271" s="205"/>
      <c r="J271" s="205"/>
      <c r="K271" s="205"/>
      <c r="Q271" s="146"/>
    </row>
    <row r="272" spans="1:59" ht="12.75">
      <c r="A272" s="160"/>
      <c r="B272" s="161" t="s">
        <v>71</v>
      </c>
      <c r="C272" s="162" t="str">
        <f>CONCATENATE(B252," ",C252)</f>
        <v>781 Obklady keramické</v>
      </c>
      <c r="D272" s="160"/>
      <c r="E272" s="163"/>
      <c r="F272" s="329"/>
      <c r="G272" s="164">
        <f>SUM(G252:G271)</f>
        <v>0</v>
      </c>
      <c r="H272" s="165"/>
      <c r="I272" s="166">
        <f>SUM(I252:I271)</f>
        <v>0</v>
      </c>
      <c r="J272" s="165"/>
      <c r="K272" s="166">
        <f>SUM(K252:K271)</f>
        <v>0</v>
      </c>
      <c r="Q272" s="146"/>
      <c r="BC272" s="167">
        <f>SUM(BC252:BC271)</f>
        <v>0</v>
      </c>
      <c r="BD272" s="167">
        <f>SUM(BD252:BD271)</f>
        <v>0</v>
      </c>
      <c r="BE272" s="167">
        <f>SUM(BE252:BE271)</f>
        <v>0</v>
      </c>
      <c r="BF272" s="167">
        <f>SUM(BF252:BF271)</f>
        <v>0</v>
      </c>
      <c r="BG272" s="167">
        <f>SUM(BG252:BG271)</f>
        <v>0</v>
      </c>
    </row>
    <row r="273" spans="1:17" ht="12.75">
      <c r="A273" s="139" t="s">
        <v>69</v>
      </c>
      <c r="B273" s="140" t="s">
        <v>243</v>
      </c>
      <c r="C273" s="141" t="s">
        <v>244</v>
      </c>
      <c r="D273" s="142"/>
      <c r="E273" s="143"/>
      <c r="F273" s="323"/>
      <c r="G273" s="144"/>
      <c r="H273" s="145"/>
      <c r="I273" s="145"/>
      <c r="J273" s="145"/>
      <c r="K273" s="145"/>
      <c r="Q273" s="146"/>
    </row>
    <row r="274" spans="1:59" ht="12.75">
      <c r="A274" s="147">
        <v>145</v>
      </c>
      <c r="B274" s="148" t="s">
        <v>245</v>
      </c>
      <c r="C274" s="149" t="s">
        <v>246</v>
      </c>
      <c r="D274" s="150" t="s">
        <v>82</v>
      </c>
      <c r="E274" s="151">
        <v>32.7</v>
      </c>
      <c r="F274" s="324"/>
      <c r="G274" s="152">
        <f>F274*E274</f>
        <v>0</v>
      </c>
      <c r="H274" s="153"/>
      <c r="I274" s="153"/>
      <c r="J274" s="153">
        <v>0</v>
      </c>
      <c r="K274" s="153">
        <f>E274*J274</f>
        <v>0</v>
      </c>
      <c r="Q274" s="146"/>
      <c r="BB274" s="122">
        <v>2</v>
      </c>
      <c r="BC274" s="122">
        <f>IF(BB274=1,G274,0)</f>
        <v>0</v>
      </c>
      <c r="BD274" s="122">
        <f>IF(BB274=2,G274,0)</f>
        <v>0</v>
      </c>
      <c r="BE274" s="122">
        <f>IF(BB274=3,G274,0)</f>
        <v>0</v>
      </c>
      <c r="BF274" s="122">
        <f>IF(BB274=4,G274,0)</f>
        <v>0</v>
      </c>
      <c r="BG274" s="122">
        <f>IF(BB274=5,G274,0)</f>
        <v>0</v>
      </c>
    </row>
    <row r="275" spans="1:17" ht="12.75">
      <c r="A275" s="154"/>
      <c r="B275" s="155"/>
      <c r="C275" s="363" t="s">
        <v>247</v>
      </c>
      <c r="D275" s="364"/>
      <c r="E275" s="156">
        <v>32.7</v>
      </c>
      <c r="F275" s="325"/>
      <c r="G275" s="157"/>
      <c r="H275" s="158"/>
      <c r="I275" s="158"/>
      <c r="J275" s="158"/>
      <c r="K275" s="158"/>
      <c r="O275" s="159"/>
      <c r="Q275" s="146"/>
    </row>
    <row r="276" spans="1:59" ht="12.75">
      <c r="A276" s="147">
        <v>146</v>
      </c>
      <c r="B276" s="148" t="s">
        <v>245</v>
      </c>
      <c r="C276" s="149" t="s">
        <v>246</v>
      </c>
      <c r="D276" s="150" t="s">
        <v>82</v>
      </c>
      <c r="E276" s="151">
        <v>117.8</v>
      </c>
      <c r="F276" s="324"/>
      <c r="G276" s="152">
        <f>F276*E276</f>
        <v>0</v>
      </c>
      <c r="H276" s="153"/>
      <c r="I276" s="153"/>
      <c r="J276" s="153">
        <v>0</v>
      </c>
      <c r="K276" s="153">
        <f>E276*J276</f>
        <v>0</v>
      </c>
      <c r="Q276" s="146"/>
      <c r="BB276" s="122">
        <v>2</v>
      </c>
      <c r="BC276" s="122">
        <f>IF(BB276=1,G276,0)</f>
        <v>0</v>
      </c>
      <c r="BD276" s="122">
        <f>IF(BB276=2,G276,0)</f>
        <v>0</v>
      </c>
      <c r="BE276" s="122">
        <f>IF(BB276=3,G276,0)</f>
        <v>0</v>
      </c>
      <c r="BF276" s="122">
        <f>IF(BB276=4,G276,0)</f>
        <v>0</v>
      </c>
      <c r="BG276" s="122">
        <f>IF(BB276=5,G276,0)</f>
        <v>0</v>
      </c>
    </row>
    <row r="277" spans="1:17" ht="12.75">
      <c r="A277" s="154"/>
      <c r="B277" s="155"/>
      <c r="C277" s="363" t="s">
        <v>248</v>
      </c>
      <c r="D277" s="364"/>
      <c r="E277" s="156">
        <v>117.8</v>
      </c>
      <c r="F277" s="325"/>
      <c r="G277" s="157"/>
      <c r="H277" s="158"/>
      <c r="I277" s="158"/>
      <c r="J277" s="158"/>
      <c r="K277" s="158"/>
      <c r="O277" s="159"/>
      <c r="Q277" s="146"/>
    </row>
    <row r="278" spans="1:59" ht="12.75">
      <c r="A278" s="147">
        <v>147</v>
      </c>
      <c r="B278" s="148" t="s">
        <v>245</v>
      </c>
      <c r="C278" s="149" t="s">
        <v>246</v>
      </c>
      <c r="D278" s="150" t="s">
        <v>82</v>
      </c>
      <c r="E278" s="151">
        <v>191.93</v>
      </c>
      <c r="F278" s="324"/>
      <c r="G278" s="152">
        <f>F278*E278</f>
        <v>0</v>
      </c>
      <c r="H278" s="153"/>
      <c r="I278" s="153"/>
      <c r="J278" s="153">
        <v>0</v>
      </c>
      <c r="K278" s="153">
        <f>E278*J278</f>
        <v>0</v>
      </c>
      <c r="Q278" s="146"/>
      <c r="BB278" s="122">
        <v>2</v>
      </c>
      <c r="BC278" s="122">
        <f>IF(BB278=1,G278,0)</f>
        <v>0</v>
      </c>
      <c r="BD278" s="122">
        <f>IF(BB278=2,G278,0)</f>
        <v>0</v>
      </c>
      <c r="BE278" s="122">
        <f>IF(BB278=3,G278,0)</f>
        <v>0</v>
      </c>
      <c r="BF278" s="122">
        <f>IF(BB278=4,G278,0)</f>
        <v>0</v>
      </c>
      <c r="BG278" s="122">
        <f>IF(BB278=5,G278,0)</f>
        <v>0</v>
      </c>
    </row>
    <row r="279" spans="1:17" ht="12.75">
      <c r="A279" s="154"/>
      <c r="B279" s="155"/>
      <c r="C279" s="363" t="s">
        <v>249</v>
      </c>
      <c r="D279" s="364"/>
      <c r="E279" s="156">
        <v>191.93</v>
      </c>
      <c r="F279" s="325"/>
      <c r="G279" s="157"/>
      <c r="H279" s="158"/>
      <c r="I279" s="158"/>
      <c r="J279" s="158"/>
      <c r="K279" s="158"/>
      <c r="O279" s="159"/>
      <c r="Q279" s="146"/>
    </row>
    <row r="280" spans="1:59" ht="12.75">
      <c r="A280" s="160"/>
      <c r="B280" s="161" t="s">
        <v>71</v>
      </c>
      <c r="C280" s="162" t="str">
        <f>CONCATENATE(B273," ",C273)</f>
        <v>784 Malby</v>
      </c>
      <c r="D280" s="160"/>
      <c r="E280" s="163"/>
      <c r="F280" s="329"/>
      <c r="G280" s="164">
        <f>SUM(G273:G279)</f>
        <v>0</v>
      </c>
      <c r="H280" s="165"/>
      <c r="I280" s="166">
        <f>SUM(I273:I279)</f>
        <v>0</v>
      </c>
      <c r="J280" s="165"/>
      <c r="K280" s="166">
        <f>SUM(K273:K279)</f>
        <v>0</v>
      </c>
      <c r="Q280" s="146"/>
      <c r="BC280" s="167">
        <f>SUM(BC273:BC279)</f>
        <v>0</v>
      </c>
      <c r="BD280" s="167">
        <f>SUM(BD273:BD279)</f>
        <v>0</v>
      </c>
      <c r="BE280" s="167">
        <f>SUM(BE273:BE279)</f>
        <v>0</v>
      </c>
      <c r="BF280" s="167">
        <f>SUM(BF273:BF279)</f>
        <v>0</v>
      </c>
      <c r="BG280" s="167">
        <f>SUM(BG273:BG279)</f>
        <v>0</v>
      </c>
    </row>
    <row r="281" spans="1:17" ht="12.75">
      <c r="A281" s="139" t="s">
        <v>69</v>
      </c>
      <c r="B281" s="140" t="s">
        <v>250</v>
      </c>
      <c r="C281" s="141" t="s">
        <v>251</v>
      </c>
      <c r="D281" s="142"/>
      <c r="E281" s="143"/>
      <c r="F281" s="323"/>
      <c r="G281" s="144"/>
      <c r="H281" s="145"/>
      <c r="I281" s="145"/>
      <c r="J281" s="145"/>
      <c r="K281" s="145"/>
      <c r="Q281" s="146"/>
    </row>
    <row r="282" spans="1:59" ht="12.75">
      <c r="A282" s="147">
        <v>148</v>
      </c>
      <c r="B282" s="148" t="s">
        <v>252</v>
      </c>
      <c r="C282" s="149" t="s">
        <v>253</v>
      </c>
      <c r="D282" s="150" t="s">
        <v>254</v>
      </c>
      <c r="E282" s="151">
        <v>1</v>
      </c>
      <c r="F282" s="324"/>
      <c r="G282" s="152">
        <f>F282*E282</f>
        <v>0</v>
      </c>
      <c r="H282" s="153">
        <v>0</v>
      </c>
      <c r="I282" s="153">
        <f>E282*H282</f>
        <v>0</v>
      </c>
      <c r="J282" s="153">
        <v>0</v>
      </c>
      <c r="K282" s="153">
        <f>E282*J282</f>
        <v>0</v>
      </c>
      <c r="Q282" s="146"/>
      <c r="BB282" s="122">
        <v>4</v>
      </c>
      <c r="BC282" s="122">
        <f>IF(BB282=1,G282,0)</f>
        <v>0</v>
      </c>
      <c r="BD282" s="122">
        <f>IF(BB282=2,G282,0)</f>
        <v>0</v>
      </c>
      <c r="BE282" s="122">
        <f>IF(BB282=3,G282,0)</f>
        <v>0</v>
      </c>
      <c r="BF282" s="122">
        <f>IF(BB282=4,G282,0)</f>
        <v>0</v>
      </c>
      <c r="BG282" s="122">
        <f>IF(BB282=5,G282,0)</f>
        <v>0</v>
      </c>
    </row>
    <row r="283" spans="1:59" ht="12.75">
      <c r="A283" s="160"/>
      <c r="B283" s="161" t="s">
        <v>71</v>
      </c>
      <c r="C283" s="162" t="str">
        <f>CONCATENATE(B281," ",C281)</f>
        <v>M21 Elektromontáže</v>
      </c>
      <c r="D283" s="160"/>
      <c r="E283" s="163"/>
      <c r="F283" s="329"/>
      <c r="G283" s="164">
        <f>SUM(G281:G282)</f>
        <v>0</v>
      </c>
      <c r="H283" s="165"/>
      <c r="I283" s="166">
        <f>SUM(I281:I282)</f>
        <v>0</v>
      </c>
      <c r="J283" s="165"/>
      <c r="K283" s="166">
        <f>SUM(K281:K282)</f>
        <v>0</v>
      </c>
      <c r="Q283" s="146"/>
      <c r="BC283" s="167">
        <f>SUM(BC281:BC282)</f>
        <v>0</v>
      </c>
      <c r="BD283" s="167">
        <f>SUM(BD281:BD282)</f>
        <v>0</v>
      </c>
      <c r="BE283" s="167">
        <f>SUM(BE281:BE282)</f>
        <v>0</v>
      </c>
      <c r="BF283" s="167">
        <f>SUM(BF281:BF282)</f>
        <v>0</v>
      </c>
      <c r="BG283" s="167">
        <f>SUM(BG281:BG282)</f>
        <v>0</v>
      </c>
    </row>
    <row r="284" spans="1:17" ht="12.75">
      <c r="A284" s="139" t="s">
        <v>69</v>
      </c>
      <c r="B284" s="140" t="s">
        <v>255</v>
      </c>
      <c r="C284" s="141" t="s">
        <v>256</v>
      </c>
      <c r="D284" s="142"/>
      <c r="E284" s="143"/>
      <c r="F284" s="323"/>
      <c r="G284" s="144"/>
      <c r="H284" s="145"/>
      <c r="I284" s="145"/>
      <c r="J284" s="145"/>
      <c r="K284" s="145"/>
      <c r="Q284" s="146"/>
    </row>
    <row r="285" spans="1:59" ht="12.75">
      <c r="A285" s="147">
        <v>149</v>
      </c>
      <c r="B285" s="148" t="s">
        <v>257</v>
      </c>
      <c r="C285" s="149" t="s">
        <v>258</v>
      </c>
      <c r="D285" s="150" t="s">
        <v>70</v>
      </c>
      <c r="E285" s="151">
        <v>4</v>
      </c>
      <c r="F285" s="324"/>
      <c r="G285" s="152">
        <f>F285*E285</f>
        <v>0</v>
      </c>
      <c r="H285" s="153"/>
      <c r="I285" s="153"/>
      <c r="J285" s="153">
        <v>0</v>
      </c>
      <c r="K285" s="153">
        <f aca="true" t="shared" si="19" ref="K285:K293">E285*J285</f>
        <v>0</v>
      </c>
      <c r="Q285" s="146"/>
      <c r="BB285" s="122">
        <v>4</v>
      </c>
      <c r="BC285" s="122">
        <f aca="true" t="shared" si="20" ref="BC285:BC293">IF(BB285=1,G285,0)</f>
        <v>0</v>
      </c>
      <c r="BD285" s="122">
        <f aca="true" t="shared" si="21" ref="BD285:BD293">IF(BB285=2,G285,0)</f>
        <v>0</v>
      </c>
      <c r="BE285" s="122">
        <f aca="true" t="shared" si="22" ref="BE285:BE293">IF(BB285=3,G285,0)</f>
        <v>0</v>
      </c>
      <c r="BF285" s="122">
        <f aca="true" t="shared" si="23" ref="BF285:BF293">IF(BB285=4,G285,0)</f>
        <v>0</v>
      </c>
      <c r="BG285" s="122">
        <f aca="true" t="shared" si="24" ref="BG285:BG293">IF(BB285=5,G285,0)</f>
        <v>0</v>
      </c>
    </row>
    <row r="286" spans="1:59" ht="12.75">
      <c r="A286" s="147">
        <v>150</v>
      </c>
      <c r="B286" s="148" t="s">
        <v>259</v>
      </c>
      <c r="C286" s="149" t="s">
        <v>260</v>
      </c>
      <c r="D286" s="150" t="s">
        <v>151</v>
      </c>
      <c r="E286" s="151">
        <v>0.003</v>
      </c>
      <c r="F286" s="324"/>
      <c r="G286" s="152">
        <f aca="true" t="shared" si="25" ref="G286:G293">F286*E286</f>
        <v>0</v>
      </c>
      <c r="H286" s="153"/>
      <c r="I286" s="153"/>
      <c r="J286" s="153">
        <v>0</v>
      </c>
      <c r="K286" s="153">
        <f t="shared" si="19"/>
        <v>0</v>
      </c>
      <c r="Q286" s="146"/>
      <c r="BB286" s="122">
        <v>4</v>
      </c>
      <c r="BC286" s="122">
        <f t="shared" si="20"/>
        <v>0</v>
      </c>
      <c r="BD286" s="122">
        <f t="shared" si="21"/>
        <v>0</v>
      </c>
      <c r="BE286" s="122">
        <f t="shared" si="22"/>
        <v>0</v>
      </c>
      <c r="BF286" s="122">
        <f t="shared" si="23"/>
        <v>0</v>
      </c>
      <c r="BG286" s="122">
        <f t="shared" si="24"/>
        <v>0</v>
      </c>
    </row>
    <row r="287" spans="1:59" ht="12.75">
      <c r="A287" s="147">
        <v>151</v>
      </c>
      <c r="B287" s="148" t="s">
        <v>261</v>
      </c>
      <c r="C287" s="149" t="s">
        <v>262</v>
      </c>
      <c r="D287" s="150" t="s">
        <v>111</v>
      </c>
      <c r="E287" s="151">
        <v>4</v>
      </c>
      <c r="F287" s="324"/>
      <c r="G287" s="152">
        <f t="shared" si="25"/>
        <v>0</v>
      </c>
      <c r="H287" s="153"/>
      <c r="I287" s="153"/>
      <c r="J287" s="153">
        <v>0</v>
      </c>
      <c r="K287" s="153">
        <f t="shared" si="19"/>
        <v>0</v>
      </c>
      <c r="Q287" s="146"/>
      <c r="BB287" s="122">
        <v>4</v>
      </c>
      <c r="BC287" s="122">
        <f t="shared" si="20"/>
        <v>0</v>
      </c>
      <c r="BD287" s="122">
        <f t="shared" si="21"/>
        <v>0</v>
      </c>
      <c r="BE287" s="122">
        <f t="shared" si="22"/>
        <v>0</v>
      </c>
      <c r="BF287" s="122">
        <f t="shared" si="23"/>
        <v>0</v>
      </c>
      <c r="BG287" s="122">
        <f t="shared" si="24"/>
        <v>0</v>
      </c>
    </row>
    <row r="288" spans="1:59" ht="12.75">
      <c r="A288" s="147">
        <v>152</v>
      </c>
      <c r="B288" s="148" t="s">
        <v>263</v>
      </c>
      <c r="C288" s="149" t="s">
        <v>264</v>
      </c>
      <c r="D288" s="150" t="s">
        <v>106</v>
      </c>
      <c r="E288" s="151">
        <v>6</v>
      </c>
      <c r="F288" s="324"/>
      <c r="G288" s="152">
        <f t="shared" si="25"/>
        <v>0</v>
      </c>
      <c r="H288" s="153"/>
      <c r="I288" s="153"/>
      <c r="J288" s="153">
        <v>0</v>
      </c>
      <c r="K288" s="153">
        <f t="shared" si="19"/>
        <v>0</v>
      </c>
      <c r="Q288" s="146"/>
      <c r="BB288" s="122">
        <v>4</v>
      </c>
      <c r="BC288" s="122">
        <f t="shared" si="20"/>
        <v>0</v>
      </c>
      <c r="BD288" s="122">
        <f t="shared" si="21"/>
        <v>0</v>
      </c>
      <c r="BE288" s="122">
        <f t="shared" si="22"/>
        <v>0</v>
      </c>
      <c r="BF288" s="122">
        <f t="shared" si="23"/>
        <v>0</v>
      </c>
      <c r="BG288" s="122">
        <f t="shared" si="24"/>
        <v>0</v>
      </c>
    </row>
    <row r="289" spans="1:59" ht="12.75">
      <c r="A289" s="147">
        <v>153</v>
      </c>
      <c r="B289" s="148" t="s">
        <v>265</v>
      </c>
      <c r="C289" s="149" t="s">
        <v>266</v>
      </c>
      <c r="D289" s="150" t="s">
        <v>106</v>
      </c>
      <c r="E289" s="151">
        <v>6</v>
      </c>
      <c r="F289" s="324"/>
      <c r="G289" s="152">
        <f t="shared" si="25"/>
        <v>0</v>
      </c>
      <c r="H289" s="153"/>
      <c r="I289" s="153"/>
      <c r="J289" s="153">
        <v>0</v>
      </c>
      <c r="K289" s="153">
        <f t="shared" si="19"/>
        <v>0</v>
      </c>
      <c r="Q289" s="146"/>
      <c r="BB289" s="122">
        <v>4</v>
      </c>
      <c r="BC289" s="122">
        <f t="shared" si="20"/>
        <v>0</v>
      </c>
      <c r="BD289" s="122">
        <f t="shared" si="21"/>
        <v>0</v>
      </c>
      <c r="BE289" s="122">
        <f t="shared" si="22"/>
        <v>0</v>
      </c>
      <c r="BF289" s="122">
        <f t="shared" si="23"/>
        <v>0</v>
      </c>
      <c r="BG289" s="122">
        <f t="shared" si="24"/>
        <v>0</v>
      </c>
    </row>
    <row r="290" spans="1:59" ht="12.75">
      <c r="A290" s="147">
        <v>154</v>
      </c>
      <c r="B290" s="148" t="s">
        <v>267</v>
      </c>
      <c r="C290" s="149" t="s">
        <v>268</v>
      </c>
      <c r="D290" s="150" t="s">
        <v>111</v>
      </c>
      <c r="E290" s="151">
        <v>10</v>
      </c>
      <c r="F290" s="324"/>
      <c r="G290" s="152">
        <f t="shared" si="25"/>
        <v>0</v>
      </c>
      <c r="H290" s="153"/>
      <c r="I290" s="153"/>
      <c r="J290" s="153">
        <v>0</v>
      </c>
      <c r="K290" s="153">
        <f t="shared" si="19"/>
        <v>0</v>
      </c>
      <c r="Q290" s="146"/>
      <c r="BB290" s="122">
        <v>4</v>
      </c>
      <c r="BC290" s="122">
        <f t="shared" si="20"/>
        <v>0</v>
      </c>
      <c r="BD290" s="122">
        <f t="shared" si="21"/>
        <v>0</v>
      </c>
      <c r="BE290" s="122">
        <f t="shared" si="22"/>
        <v>0</v>
      </c>
      <c r="BF290" s="122">
        <f t="shared" si="23"/>
        <v>0</v>
      </c>
      <c r="BG290" s="122">
        <f t="shared" si="24"/>
        <v>0</v>
      </c>
    </row>
    <row r="291" spans="1:59" ht="12.75">
      <c r="A291" s="147">
        <v>155</v>
      </c>
      <c r="B291" s="148" t="s">
        <v>269</v>
      </c>
      <c r="C291" s="149" t="s">
        <v>270</v>
      </c>
      <c r="D291" s="150" t="s">
        <v>111</v>
      </c>
      <c r="E291" s="151">
        <v>4</v>
      </c>
      <c r="F291" s="324"/>
      <c r="G291" s="152">
        <f t="shared" si="25"/>
        <v>0</v>
      </c>
      <c r="H291" s="153"/>
      <c r="I291" s="153"/>
      <c r="J291" s="153">
        <v>0</v>
      </c>
      <c r="K291" s="153">
        <f t="shared" si="19"/>
        <v>0</v>
      </c>
      <c r="Q291" s="146"/>
      <c r="BB291" s="122">
        <v>4</v>
      </c>
      <c r="BC291" s="122">
        <f t="shared" si="20"/>
        <v>0</v>
      </c>
      <c r="BD291" s="122">
        <f t="shared" si="21"/>
        <v>0</v>
      </c>
      <c r="BE291" s="122">
        <f t="shared" si="22"/>
        <v>0</v>
      </c>
      <c r="BF291" s="122">
        <f t="shared" si="23"/>
        <v>0</v>
      </c>
      <c r="BG291" s="122">
        <f t="shared" si="24"/>
        <v>0</v>
      </c>
    </row>
    <row r="292" spans="1:59" ht="12.75">
      <c r="A292" s="147">
        <v>156</v>
      </c>
      <c r="B292" s="148" t="s">
        <v>271</v>
      </c>
      <c r="C292" s="149" t="s">
        <v>272</v>
      </c>
      <c r="D292" s="150" t="s">
        <v>70</v>
      </c>
      <c r="E292" s="151">
        <v>10</v>
      </c>
      <c r="F292" s="324"/>
      <c r="G292" s="152">
        <f>F292*E292</f>
        <v>0</v>
      </c>
      <c r="H292" s="153"/>
      <c r="I292" s="153"/>
      <c r="J292" s="153">
        <v>0</v>
      </c>
      <c r="K292" s="153">
        <f t="shared" si="19"/>
        <v>0</v>
      </c>
      <c r="Q292" s="146"/>
      <c r="BB292" s="122">
        <v>4</v>
      </c>
      <c r="BC292" s="122">
        <f t="shared" si="20"/>
        <v>0</v>
      </c>
      <c r="BD292" s="122">
        <f t="shared" si="21"/>
        <v>0</v>
      </c>
      <c r="BE292" s="122">
        <f t="shared" si="22"/>
        <v>0</v>
      </c>
      <c r="BF292" s="122">
        <f t="shared" si="23"/>
        <v>0</v>
      </c>
      <c r="BG292" s="122">
        <f t="shared" si="24"/>
        <v>0</v>
      </c>
    </row>
    <row r="293" spans="1:59" ht="12.75">
      <c r="A293" s="147">
        <v>157</v>
      </c>
      <c r="B293" s="148" t="s">
        <v>273</v>
      </c>
      <c r="C293" s="149" t="s">
        <v>274</v>
      </c>
      <c r="D293" s="150" t="s">
        <v>70</v>
      </c>
      <c r="E293" s="151">
        <v>4</v>
      </c>
      <c r="F293" s="324"/>
      <c r="G293" s="152">
        <f t="shared" si="25"/>
        <v>0</v>
      </c>
      <c r="H293" s="153"/>
      <c r="I293" s="153"/>
      <c r="J293" s="153">
        <v>0</v>
      </c>
      <c r="K293" s="153">
        <f t="shared" si="19"/>
        <v>0</v>
      </c>
      <c r="Q293" s="146"/>
      <c r="BB293" s="122">
        <v>4</v>
      </c>
      <c r="BC293" s="122">
        <f t="shared" si="20"/>
        <v>0</v>
      </c>
      <c r="BD293" s="122">
        <f t="shared" si="21"/>
        <v>0</v>
      </c>
      <c r="BE293" s="122">
        <f t="shared" si="22"/>
        <v>0</v>
      </c>
      <c r="BF293" s="122">
        <f t="shared" si="23"/>
        <v>0</v>
      </c>
      <c r="BG293" s="122">
        <f t="shared" si="24"/>
        <v>0</v>
      </c>
    </row>
    <row r="294" spans="1:59" ht="12.75">
      <c r="A294" s="160"/>
      <c r="B294" s="161" t="s">
        <v>71</v>
      </c>
      <c r="C294" s="162" t="str">
        <f>CONCATENATE(B284," ",C284)</f>
        <v>M24 Montáže vzduchotechnických zař</v>
      </c>
      <c r="D294" s="160"/>
      <c r="E294" s="163"/>
      <c r="F294" s="329"/>
      <c r="G294" s="164"/>
      <c r="H294" s="165"/>
      <c r="I294" s="166"/>
      <c r="J294" s="165"/>
      <c r="K294" s="166">
        <f>SUM(K284:K293)</f>
        <v>0</v>
      </c>
      <c r="Q294" s="146"/>
      <c r="BC294" s="167">
        <f>SUM(BC284:BC293)</f>
        <v>0</v>
      </c>
      <c r="BD294" s="167">
        <f>SUM(BD284:BD293)</f>
        <v>0</v>
      </c>
      <c r="BE294" s="167">
        <f>SUM(BE284:BE293)</f>
        <v>0</v>
      </c>
      <c r="BF294" s="167">
        <f>SUM(BF284:BF293)</f>
        <v>0</v>
      </c>
      <c r="BG294" s="167">
        <f>SUM(BG284:BG293)</f>
        <v>0</v>
      </c>
    </row>
    <row r="295" spans="1:17" ht="12.75">
      <c r="A295" s="139" t="s">
        <v>69</v>
      </c>
      <c r="B295" s="140" t="s">
        <v>275</v>
      </c>
      <c r="C295" s="141" t="s">
        <v>276</v>
      </c>
      <c r="D295" s="142"/>
      <c r="E295" s="143"/>
      <c r="F295" s="323"/>
      <c r="G295" s="144"/>
      <c r="H295" s="145"/>
      <c r="I295" s="145"/>
      <c r="J295" s="145"/>
      <c r="K295" s="145"/>
      <c r="Q295" s="146"/>
    </row>
    <row r="296" spans="1:59" ht="12.75">
      <c r="A296" s="147">
        <v>158</v>
      </c>
      <c r="B296" s="148" t="s">
        <v>277</v>
      </c>
      <c r="C296" s="149" t="s">
        <v>278</v>
      </c>
      <c r="D296" s="150" t="s">
        <v>70</v>
      </c>
      <c r="E296" s="151">
        <v>1</v>
      </c>
      <c r="F296" s="324"/>
      <c r="G296" s="152">
        <f>F296*E296</f>
        <v>0</v>
      </c>
      <c r="H296" s="153">
        <v>0</v>
      </c>
      <c r="I296" s="153">
        <f aca="true" t="shared" si="26" ref="I296">E296*H296</f>
        <v>0</v>
      </c>
      <c r="J296" s="153">
        <v>0</v>
      </c>
      <c r="K296" s="153">
        <f aca="true" t="shared" si="27" ref="K296">E296*J296</f>
        <v>0</v>
      </c>
      <c r="Q296" s="146"/>
      <c r="BB296" s="122">
        <v>1</v>
      </c>
      <c r="BC296" s="122">
        <f aca="true" t="shared" si="28" ref="BC296">IF(BB296=1,G296,0)</f>
        <v>0</v>
      </c>
      <c r="BD296" s="122">
        <f aca="true" t="shared" si="29" ref="BD296">IF(BB296=2,G296,0)</f>
        <v>0</v>
      </c>
      <c r="BE296" s="122">
        <f aca="true" t="shared" si="30" ref="BE296">IF(BB296=3,G296,0)</f>
        <v>0</v>
      </c>
      <c r="BF296" s="122">
        <f aca="true" t="shared" si="31" ref="BF296">IF(BB296=4,G296,0)</f>
        <v>0</v>
      </c>
      <c r="BG296" s="122">
        <f aca="true" t="shared" si="32" ref="BG296">IF(BB296=5,G296,0)</f>
        <v>0</v>
      </c>
    </row>
    <row r="297" spans="1:17" ht="12.75">
      <c r="A297" s="147">
        <v>159</v>
      </c>
      <c r="B297" s="148" t="s">
        <v>279</v>
      </c>
      <c r="C297" s="149" t="s">
        <v>445</v>
      </c>
      <c r="D297" s="150" t="s">
        <v>70</v>
      </c>
      <c r="E297" s="151">
        <v>1</v>
      </c>
      <c r="F297" s="324"/>
      <c r="G297" s="152">
        <f aca="true" t="shared" si="33" ref="G297:G305">F297*E297</f>
        <v>0</v>
      </c>
      <c r="H297" s="153"/>
      <c r="I297" s="153"/>
      <c r="J297" s="153"/>
      <c r="K297" s="153"/>
      <c r="Q297" s="146"/>
    </row>
    <row r="298" spans="1:59" ht="12.75">
      <c r="A298" s="147">
        <v>160</v>
      </c>
      <c r="B298" s="148" t="s">
        <v>281</v>
      </c>
      <c r="C298" s="149" t="s">
        <v>282</v>
      </c>
      <c r="D298" s="150" t="s">
        <v>280</v>
      </c>
      <c r="E298" s="151">
        <v>1</v>
      </c>
      <c r="F298" s="324"/>
      <c r="G298" s="152">
        <f t="shared" si="33"/>
        <v>0</v>
      </c>
      <c r="H298" s="153">
        <v>0</v>
      </c>
      <c r="I298" s="153">
        <f aca="true" t="shared" si="34" ref="I298:I303">E298*H298</f>
        <v>0</v>
      </c>
      <c r="J298" s="153">
        <v>0</v>
      </c>
      <c r="K298" s="153">
        <f aca="true" t="shared" si="35" ref="K298:K303">E298*J298</f>
        <v>0</v>
      </c>
      <c r="Q298" s="146"/>
      <c r="BB298" s="122">
        <v>1</v>
      </c>
      <c r="BC298" s="122">
        <f aca="true" t="shared" si="36" ref="BC298:BC303">IF(BB298=1,G298,0)</f>
        <v>0</v>
      </c>
      <c r="BD298" s="122">
        <f aca="true" t="shared" si="37" ref="BD298:BD303">IF(BB298=2,G298,0)</f>
        <v>0</v>
      </c>
      <c r="BE298" s="122">
        <f aca="true" t="shared" si="38" ref="BE298:BE303">IF(BB298=3,G298,0)</f>
        <v>0</v>
      </c>
      <c r="BF298" s="122">
        <f aca="true" t="shared" si="39" ref="BF298:BF303">IF(BB298=4,G298,0)</f>
        <v>0</v>
      </c>
      <c r="BG298" s="122">
        <f aca="true" t="shared" si="40" ref="BG298:BG303">IF(BB298=5,G298,0)</f>
        <v>0</v>
      </c>
    </row>
    <row r="299" spans="1:59" ht="12.75">
      <c r="A299" s="147">
        <v>161</v>
      </c>
      <c r="B299" s="148" t="s">
        <v>283</v>
      </c>
      <c r="C299" s="149" t="s">
        <v>284</v>
      </c>
      <c r="D299" s="150" t="s">
        <v>280</v>
      </c>
      <c r="E299" s="151">
        <v>1</v>
      </c>
      <c r="F299" s="324"/>
      <c r="G299" s="152">
        <f t="shared" si="33"/>
        <v>0</v>
      </c>
      <c r="H299" s="153">
        <v>0</v>
      </c>
      <c r="I299" s="153">
        <f t="shared" si="34"/>
        <v>0</v>
      </c>
      <c r="J299" s="153">
        <v>0</v>
      </c>
      <c r="K299" s="153">
        <f t="shared" si="35"/>
        <v>0</v>
      </c>
      <c r="Q299" s="146"/>
      <c r="BB299" s="122">
        <v>1</v>
      </c>
      <c r="BC299" s="122">
        <f t="shared" si="36"/>
        <v>0</v>
      </c>
      <c r="BD299" s="122">
        <f t="shared" si="37"/>
        <v>0</v>
      </c>
      <c r="BE299" s="122">
        <f t="shared" si="38"/>
        <v>0</v>
      </c>
      <c r="BF299" s="122">
        <f t="shared" si="39"/>
        <v>0</v>
      </c>
      <c r="BG299" s="122">
        <f t="shared" si="40"/>
        <v>0</v>
      </c>
    </row>
    <row r="300" spans="1:59" ht="12.75">
      <c r="A300" s="147">
        <v>162</v>
      </c>
      <c r="B300" s="148" t="s">
        <v>285</v>
      </c>
      <c r="C300" s="149" t="s">
        <v>286</v>
      </c>
      <c r="D300" s="150" t="s">
        <v>280</v>
      </c>
      <c r="E300" s="151">
        <v>1</v>
      </c>
      <c r="F300" s="324"/>
      <c r="G300" s="152">
        <f t="shared" si="33"/>
        <v>0</v>
      </c>
      <c r="H300" s="153">
        <v>0</v>
      </c>
      <c r="I300" s="153">
        <f t="shared" si="34"/>
        <v>0</v>
      </c>
      <c r="J300" s="153">
        <v>0</v>
      </c>
      <c r="K300" s="153">
        <f t="shared" si="35"/>
        <v>0</v>
      </c>
      <c r="Q300" s="146"/>
      <c r="BB300" s="122">
        <v>1</v>
      </c>
      <c r="BC300" s="122">
        <f t="shared" si="36"/>
        <v>0</v>
      </c>
      <c r="BD300" s="122">
        <f t="shared" si="37"/>
        <v>0</v>
      </c>
      <c r="BE300" s="122">
        <f t="shared" si="38"/>
        <v>0</v>
      </c>
      <c r="BF300" s="122">
        <f t="shared" si="39"/>
        <v>0</v>
      </c>
      <c r="BG300" s="122">
        <f t="shared" si="40"/>
        <v>0</v>
      </c>
    </row>
    <row r="301" spans="1:59" ht="12.75">
      <c r="A301" s="147">
        <v>163</v>
      </c>
      <c r="B301" s="148" t="s">
        <v>287</v>
      </c>
      <c r="C301" s="149" t="s">
        <v>288</v>
      </c>
      <c r="D301" s="150" t="s">
        <v>280</v>
      </c>
      <c r="E301" s="151">
        <v>1</v>
      </c>
      <c r="F301" s="324"/>
      <c r="G301" s="152">
        <f t="shared" si="33"/>
        <v>0</v>
      </c>
      <c r="H301" s="153">
        <v>0</v>
      </c>
      <c r="I301" s="153">
        <f t="shared" si="34"/>
        <v>0</v>
      </c>
      <c r="J301" s="153">
        <v>0</v>
      </c>
      <c r="K301" s="153">
        <f t="shared" si="35"/>
        <v>0</v>
      </c>
      <c r="Q301" s="146"/>
      <c r="BB301" s="122">
        <v>1</v>
      </c>
      <c r="BC301" s="122">
        <f t="shared" si="36"/>
        <v>0</v>
      </c>
      <c r="BD301" s="122">
        <f t="shared" si="37"/>
        <v>0</v>
      </c>
      <c r="BE301" s="122">
        <f t="shared" si="38"/>
        <v>0</v>
      </c>
      <c r="BF301" s="122">
        <f t="shared" si="39"/>
        <v>0</v>
      </c>
      <c r="BG301" s="122">
        <f t="shared" si="40"/>
        <v>0</v>
      </c>
    </row>
    <row r="302" spans="1:59" ht="12.75">
      <c r="A302" s="147">
        <v>164</v>
      </c>
      <c r="B302" s="148" t="s">
        <v>289</v>
      </c>
      <c r="C302" s="149" t="s">
        <v>290</v>
      </c>
      <c r="D302" s="150" t="s">
        <v>280</v>
      </c>
      <c r="E302" s="151">
        <v>1</v>
      </c>
      <c r="F302" s="324"/>
      <c r="G302" s="152">
        <f t="shared" si="33"/>
        <v>0</v>
      </c>
      <c r="H302" s="153">
        <v>0</v>
      </c>
      <c r="I302" s="153">
        <f t="shared" si="34"/>
        <v>0</v>
      </c>
      <c r="J302" s="153">
        <v>0</v>
      </c>
      <c r="K302" s="153">
        <f t="shared" si="35"/>
        <v>0</v>
      </c>
      <c r="Q302" s="146"/>
      <c r="BB302" s="122">
        <v>1</v>
      </c>
      <c r="BC302" s="122">
        <f t="shared" si="36"/>
        <v>0</v>
      </c>
      <c r="BD302" s="122">
        <f t="shared" si="37"/>
        <v>0</v>
      </c>
      <c r="BE302" s="122">
        <f t="shared" si="38"/>
        <v>0</v>
      </c>
      <c r="BF302" s="122">
        <f t="shared" si="39"/>
        <v>0</v>
      </c>
      <c r="BG302" s="122">
        <f t="shared" si="40"/>
        <v>0</v>
      </c>
    </row>
    <row r="303" spans="1:59" ht="12.75">
      <c r="A303" s="147">
        <v>165</v>
      </c>
      <c r="B303" s="148" t="s">
        <v>291</v>
      </c>
      <c r="C303" s="149" t="s">
        <v>292</v>
      </c>
      <c r="D303" s="150" t="s">
        <v>280</v>
      </c>
      <c r="E303" s="151">
        <v>1</v>
      </c>
      <c r="F303" s="324"/>
      <c r="G303" s="152">
        <f t="shared" si="33"/>
        <v>0</v>
      </c>
      <c r="H303" s="153">
        <v>0</v>
      </c>
      <c r="I303" s="153">
        <f t="shared" si="34"/>
        <v>0</v>
      </c>
      <c r="J303" s="153">
        <v>0</v>
      </c>
      <c r="K303" s="153">
        <f t="shared" si="35"/>
        <v>0</v>
      </c>
      <c r="Q303" s="146"/>
      <c r="BB303" s="122">
        <v>1</v>
      </c>
      <c r="BC303" s="122">
        <f t="shared" si="36"/>
        <v>0</v>
      </c>
      <c r="BD303" s="122">
        <f t="shared" si="37"/>
        <v>0</v>
      </c>
      <c r="BE303" s="122">
        <f t="shared" si="38"/>
        <v>0</v>
      </c>
      <c r="BF303" s="122">
        <f t="shared" si="39"/>
        <v>0</v>
      </c>
      <c r="BG303" s="122">
        <f t="shared" si="40"/>
        <v>0</v>
      </c>
    </row>
    <row r="304" spans="1:17" ht="12.75">
      <c r="A304" s="147">
        <v>166</v>
      </c>
      <c r="B304" s="215" t="s">
        <v>432</v>
      </c>
      <c r="C304" s="216" t="s">
        <v>433</v>
      </c>
      <c r="D304" s="217" t="s">
        <v>280</v>
      </c>
      <c r="E304" s="204">
        <v>1</v>
      </c>
      <c r="F304" s="328"/>
      <c r="G304" s="152">
        <f t="shared" si="33"/>
        <v>0</v>
      </c>
      <c r="H304" s="219"/>
      <c r="I304" s="219"/>
      <c r="J304" s="219"/>
      <c r="K304" s="219"/>
      <c r="Q304" s="146"/>
    </row>
    <row r="305" spans="1:17" ht="12.75">
      <c r="A305" s="147">
        <v>167</v>
      </c>
      <c r="B305" s="215" t="s">
        <v>434</v>
      </c>
      <c r="C305" s="216" t="s">
        <v>435</v>
      </c>
      <c r="D305" s="217" t="s">
        <v>280</v>
      </c>
      <c r="E305" s="204">
        <v>1</v>
      </c>
      <c r="F305" s="328"/>
      <c r="G305" s="152">
        <f t="shared" si="33"/>
        <v>0</v>
      </c>
      <c r="H305" s="219"/>
      <c r="I305" s="219"/>
      <c r="J305" s="219"/>
      <c r="K305" s="219"/>
      <c r="Q305" s="146"/>
    </row>
    <row r="306" spans="1:59" ht="12.75">
      <c r="A306" s="196"/>
      <c r="B306" s="197" t="s">
        <v>71</v>
      </c>
      <c r="C306" s="198" t="str">
        <f>CONCATENATE(B295," ",C295)</f>
        <v>100 Nespecifikované položky</v>
      </c>
      <c r="D306" s="196"/>
      <c r="E306" s="199"/>
      <c r="F306" s="347"/>
      <c r="G306" s="200">
        <f>SUM(G295:G305)</f>
        <v>0</v>
      </c>
      <c r="H306" s="193"/>
      <c r="I306" s="194">
        <f>SUM(I295:I303)</f>
        <v>0</v>
      </c>
      <c r="J306" s="195"/>
      <c r="K306" s="194">
        <f>SUM(K295:K303)</f>
        <v>0</v>
      </c>
      <c r="Q306" s="146"/>
      <c r="BC306" s="167">
        <f>SUM(BC295:BC303)</f>
        <v>0</v>
      </c>
      <c r="BD306" s="167">
        <f>SUM(BD295:BD303)</f>
        <v>0</v>
      </c>
      <c r="BE306" s="167">
        <f>SUM(BE295:BE303)</f>
        <v>0</v>
      </c>
      <c r="BF306" s="167">
        <f>SUM(BF295:BF303)</f>
        <v>0</v>
      </c>
      <c r="BG306" s="167">
        <f>SUM(BG295:BG303)</f>
        <v>0</v>
      </c>
    </row>
    <row r="307" ht="12.75">
      <c r="E307" s="122"/>
    </row>
    <row r="308" ht="12.75">
      <c r="E308" s="122"/>
    </row>
    <row r="309" ht="12.75">
      <c r="E309" s="122"/>
    </row>
    <row r="310" ht="12.75">
      <c r="E310" s="122"/>
    </row>
    <row r="311" ht="12.75">
      <c r="E311" s="122"/>
    </row>
    <row r="312" ht="12.75">
      <c r="E312" s="122"/>
    </row>
    <row r="313" ht="12.75">
      <c r="E313" s="122"/>
    </row>
    <row r="314" ht="12.75">
      <c r="E314" s="122"/>
    </row>
    <row r="315" ht="12.75">
      <c r="E315" s="122"/>
    </row>
    <row r="316" ht="12.75">
      <c r="E316" s="122"/>
    </row>
    <row r="317" ht="12.75">
      <c r="E317" s="122"/>
    </row>
    <row r="318" ht="12.75">
      <c r="E318" s="122"/>
    </row>
    <row r="319" ht="12.75">
      <c r="E319" s="122"/>
    </row>
    <row r="320" ht="12.75">
      <c r="E320" s="122"/>
    </row>
    <row r="321" ht="12.75">
      <c r="E321" s="122"/>
    </row>
    <row r="322" ht="12.75">
      <c r="E322" s="122"/>
    </row>
    <row r="323" ht="12.75">
      <c r="E323" s="122"/>
    </row>
    <row r="324" ht="12.75">
      <c r="E324" s="122"/>
    </row>
    <row r="325" ht="12.75">
      <c r="E325" s="122"/>
    </row>
    <row r="326" ht="12.75">
      <c r="E326" s="122"/>
    </row>
    <row r="327" ht="12.75">
      <c r="E327" s="122"/>
    </row>
    <row r="328" ht="12.75">
      <c r="E328" s="122"/>
    </row>
    <row r="329" ht="12.75">
      <c r="E329" s="122"/>
    </row>
    <row r="330" spans="1:7" ht="12.75">
      <c r="A330" s="168"/>
      <c r="B330" s="168"/>
      <c r="C330" s="168"/>
      <c r="D330" s="168"/>
      <c r="E330" s="168"/>
      <c r="F330" s="168"/>
      <c r="G330" s="168"/>
    </row>
    <row r="331" spans="1:7" ht="12.75">
      <c r="A331" s="168"/>
      <c r="B331" s="168"/>
      <c r="C331" s="168"/>
      <c r="D331" s="168"/>
      <c r="E331" s="168"/>
      <c r="F331" s="168"/>
      <c r="G331" s="168"/>
    </row>
    <row r="332" spans="1:7" ht="12.75">
      <c r="A332" s="168"/>
      <c r="B332" s="168"/>
      <c r="C332" s="168"/>
      <c r="D332" s="168"/>
      <c r="E332" s="168"/>
      <c r="F332" s="168"/>
      <c r="G332" s="168"/>
    </row>
    <row r="333" spans="1:7" ht="12.75">
      <c r="A333" s="168"/>
      <c r="B333" s="168"/>
      <c r="C333" s="168"/>
      <c r="D333" s="168"/>
      <c r="E333" s="168"/>
      <c r="F333" s="168"/>
      <c r="G333" s="168"/>
    </row>
    <row r="334" ht="12.75">
      <c r="E334" s="122"/>
    </row>
    <row r="335" ht="12.75">
      <c r="E335" s="122"/>
    </row>
    <row r="336" ht="12.75">
      <c r="E336" s="122"/>
    </row>
    <row r="337" ht="12.75">
      <c r="E337" s="122"/>
    </row>
    <row r="338" ht="12.75">
      <c r="E338" s="122"/>
    </row>
    <row r="339" ht="12.75">
      <c r="E339" s="122"/>
    </row>
    <row r="340" ht="12.75">
      <c r="E340" s="122"/>
    </row>
    <row r="341" ht="12.75">
      <c r="E341" s="122"/>
    </row>
    <row r="342" ht="12.75">
      <c r="E342" s="122"/>
    </row>
    <row r="343" ht="12.75">
      <c r="E343" s="122"/>
    </row>
    <row r="344" ht="12.75">
      <c r="E344" s="122"/>
    </row>
    <row r="345" ht="12.75">
      <c r="E345" s="122"/>
    </row>
    <row r="346" ht="12.75">
      <c r="E346" s="122"/>
    </row>
    <row r="347" ht="12.75">
      <c r="E347" s="122"/>
    </row>
    <row r="348" ht="12.75">
      <c r="E348" s="122"/>
    </row>
    <row r="349" ht="12.75">
      <c r="E349" s="122"/>
    </row>
    <row r="350" ht="12.75">
      <c r="E350" s="122"/>
    </row>
    <row r="351" ht="12.75">
      <c r="E351" s="122"/>
    </row>
    <row r="352" ht="12.75">
      <c r="E352" s="122"/>
    </row>
    <row r="353" ht="12.75">
      <c r="E353" s="122"/>
    </row>
    <row r="354" ht="12.75">
      <c r="E354" s="122"/>
    </row>
    <row r="355" ht="12.75">
      <c r="E355" s="122"/>
    </row>
    <row r="356" ht="12.75">
      <c r="E356" s="122"/>
    </row>
    <row r="357" ht="12.75">
      <c r="E357" s="122"/>
    </row>
    <row r="358" ht="12.75">
      <c r="E358" s="122"/>
    </row>
    <row r="359" spans="1:2" ht="12.75">
      <c r="A359" s="169"/>
      <c r="B359" s="169"/>
    </row>
    <row r="360" spans="1:7" ht="12.75">
      <c r="A360" s="168"/>
      <c r="B360" s="168"/>
      <c r="C360" s="171"/>
      <c r="D360" s="171"/>
      <c r="E360" s="172"/>
      <c r="F360" s="171"/>
      <c r="G360" s="173"/>
    </row>
    <row r="361" spans="1:7" ht="12.75">
      <c r="A361" s="174"/>
      <c r="B361" s="174"/>
      <c r="C361" s="168"/>
      <c r="D361" s="168"/>
      <c r="E361" s="175"/>
      <c r="F361" s="168"/>
      <c r="G361" s="168"/>
    </row>
    <row r="362" spans="1:7" ht="12.75">
      <c r="A362" s="168"/>
      <c r="B362" s="168"/>
      <c r="C362" s="168"/>
      <c r="D362" s="168"/>
      <c r="E362" s="175"/>
      <c r="F362" s="168"/>
      <c r="G362" s="168"/>
    </row>
    <row r="363" spans="1:7" ht="12.75">
      <c r="A363" s="168"/>
      <c r="B363" s="168"/>
      <c r="C363" s="168"/>
      <c r="D363" s="168"/>
      <c r="E363" s="175"/>
      <c r="F363" s="168"/>
      <c r="G363" s="168"/>
    </row>
    <row r="364" spans="1:7" ht="12.75">
      <c r="A364" s="168"/>
      <c r="B364" s="168"/>
      <c r="C364" s="168"/>
      <c r="D364" s="168"/>
      <c r="E364" s="175"/>
      <c r="F364" s="168"/>
      <c r="G364" s="168"/>
    </row>
    <row r="365" spans="1:7" ht="12.75">
      <c r="A365" s="168"/>
      <c r="B365" s="168"/>
      <c r="C365" s="168"/>
      <c r="D365" s="168"/>
      <c r="E365" s="175"/>
      <c r="F365" s="168"/>
      <c r="G365" s="168"/>
    </row>
    <row r="366" spans="1:7" ht="12.75">
      <c r="A366" s="168"/>
      <c r="B366" s="168"/>
      <c r="C366" s="168"/>
      <c r="D366" s="168"/>
      <c r="E366" s="175"/>
      <c r="F366" s="168"/>
      <c r="G366" s="168"/>
    </row>
    <row r="367" spans="1:7" ht="12.75">
      <c r="A367" s="168"/>
      <c r="B367" s="168"/>
      <c r="C367" s="168"/>
      <c r="D367" s="168"/>
      <c r="E367" s="175"/>
      <c r="F367" s="168"/>
      <c r="G367" s="168"/>
    </row>
    <row r="368" spans="1:7" ht="12.75">
      <c r="A368" s="168"/>
      <c r="B368" s="168"/>
      <c r="C368" s="168"/>
      <c r="D368" s="168"/>
      <c r="E368" s="175"/>
      <c r="F368" s="168"/>
      <c r="G368" s="168"/>
    </row>
    <row r="369" spans="1:7" ht="12.75">
      <c r="A369" s="168"/>
      <c r="B369" s="168"/>
      <c r="C369" s="168"/>
      <c r="D369" s="168"/>
      <c r="E369" s="175"/>
      <c r="F369" s="168"/>
      <c r="G369" s="168"/>
    </row>
    <row r="370" spans="1:7" ht="12.75">
      <c r="A370" s="168"/>
      <c r="B370" s="168"/>
      <c r="C370" s="168"/>
      <c r="D370" s="168"/>
      <c r="E370" s="175"/>
      <c r="F370" s="168"/>
      <c r="G370" s="168"/>
    </row>
    <row r="371" spans="1:7" ht="12.75">
      <c r="A371" s="168"/>
      <c r="B371" s="168"/>
      <c r="C371" s="168"/>
      <c r="D371" s="168"/>
      <c r="E371" s="175"/>
      <c r="F371" s="168"/>
      <c r="G371" s="168"/>
    </row>
    <row r="372" spans="1:7" ht="12.75">
      <c r="A372" s="168"/>
      <c r="B372" s="168"/>
      <c r="C372" s="168"/>
      <c r="D372" s="168"/>
      <c r="E372" s="175"/>
      <c r="F372" s="168"/>
      <c r="G372" s="168"/>
    </row>
    <row r="373" spans="1:7" ht="12.75">
      <c r="A373" s="168"/>
      <c r="B373" s="168"/>
      <c r="C373" s="168"/>
      <c r="D373" s="168"/>
      <c r="E373" s="175"/>
      <c r="F373" s="168"/>
      <c r="G373" s="168"/>
    </row>
  </sheetData>
  <sheetProtection sheet="1" objects="1" scenarios="1"/>
  <mergeCells count="52">
    <mergeCell ref="C241:D241"/>
    <mergeCell ref="C247:G247"/>
    <mergeCell ref="C277:D277"/>
    <mergeCell ref="C279:D279"/>
    <mergeCell ref="C254:D254"/>
    <mergeCell ref="C256:D256"/>
    <mergeCell ref="C258:D258"/>
    <mergeCell ref="C260:D260"/>
    <mergeCell ref="C262:D262"/>
    <mergeCell ref="C264:D264"/>
    <mergeCell ref="C268:G268"/>
    <mergeCell ref="C266:D266"/>
    <mergeCell ref="C275:D275"/>
    <mergeCell ref="C243:D243"/>
    <mergeCell ref="C88:D88"/>
    <mergeCell ref="C90:D90"/>
    <mergeCell ref="C94:D94"/>
    <mergeCell ref="C99:D99"/>
    <mergeCell ref="C101:D101"/>
    <mergeCell ref="C106:D106"/>
    <mergeCell ref="C113:G113"/>
    <mergeCell ref="C146:G146"/>
    <mergeCell ref="C147:G147"/>
    <mergeCell ref="C150:G150"/>
    <mergeCell ref="C151:G151"/>
    <mergeCell ref="C180:G180"/>
    <mergeCell ref="C181:G181"/>
    <mergeCell ref="C237:D237"/>
    <mergeCell ref="C239:D239"/>
    <mergeCell ref="C79:D79"/>
    <mergeCell ref="C81:D81"/>
    <mergeCell ref="C83:D83"/>
    <mergeCell ref="C85:D85"/>
    <mergeCell ref="C17:D17"/>
    <mergeCell ref="C19:D19"/>
    <mergeCell ref="C21:D21"/>
    <mergeCell ref="C46:D46"/>
    <mergeCell ref="C48:D48"/>
    <mergeCell ref="C50:D50"/>
    <mergeCell ref="C52:D52"/>
    <mergeCell ref="C54:D54"/>
    <mergeCell ref="C23:G23"/>
    <mergeCell ref="C34:G34"/>
    <mergeCell ref="C39:G39"/>
    <mergeCell ref="C11:D11"/>
    <mergeCell ref="C13:D13"/>
    <mergeCell ref="C15:D15"/>
    <mergeCell ref="A1:I1"/>
    <mergeCell ref="A3:B3"/>
    <mergeCell ref="A4:B4"/>
    <mergeCell ref="G4:I4"/>
    <mergeCell ref="C9:D9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STAMINA,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Svatava Henková, CSc.</dc:creator>
  <cp:keywords/>
  <dc:description/>
  <cp:lastModifiedBy>Radomír Marvan</cp:lastModifiedBy>
  <dcterms:created xsi:type="dcterms:W3CDTF">2016-05-27T13:32:41Z</dcterms:created>
  <dcterms:modified xsi:type="dcterms:W3CDTF">2016-06-02T12:04:10Z</dcterms:modified>
  <cp:category/>
  <cp:version/>
  <cp:contentType/>
  <cp:contentStatus/>
</cp:coreProperties>
</file>