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Rozpočet - rekapitulace" sheetId="2" r:id="rId2"/>
  </sheets>
  <definedNames>
    <definedName name="_xlnm.Print_Area" localSheetId="0">'Stavební rozpočet'!$A$1:$J$35</definedName>
  </definedNames>
  <calcPr fullCalcOnLoad="1"/>
</workbook>
</file>

<file path=xl/sharedStrings.xml><?xml version="1.0" encoding="utf-8"?>
<sst xmlns="http://schemas.openxmlformats.org/spreadsheetml/2006/main" count="236" uniqueCount="128">
  <si>
    <t>Název stavby:</t>
  </si>
  <si>
    <t>Lokalita:</t>
  </si>
  <si>
    <t>Č</t>
  </si>
  <si>
    <t xml:space="preserve"> </t>
  </si>
  <si>
    <t>1</t>
  </si>
  <si>
    <t>2</t>
  </si>
  <si>
    <t>6</t>
  </si>
  <si>
    <t>Objekt</t>
  </si>
  <si>
    <t>SO04</t>
  </si>
  <si>
    <t>Kód</t>
  </si>
  <si>
    <t>10371500</t>
  </si>
  <si>
    <t>93</t>
  </si>
  <si>
    <t>Zkrácený popis / Varianta</t>
  </si>
  <si>
    <t>Rozměry</t>
  </si>
  <si>
    <t>Herní prvky, drobné konstrukce, mobiliář</t>
  </si>
  <si>
    <t>Různé dokončovací konstrukce a práce inženýrských staveb</t>
  </si>
  <si>
    <t>Zpracováno dne:</t>
  </si>
  <si>
    <t>M.j.</t>
  </si>
  <si>
    <t>m2</t>
  </si>
  <si>
    <t>m3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</si>
  <si>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</si>
  <si>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</si>
  <si>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</si>
  <si>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</si>
  <si>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</si>
  <si>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</si>
  <si>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</si>
  <si>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</si>
  <si>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</si>
  <si>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</si>
  <si>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</si>
  <si>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0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</si>
  <si>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</si>
  <si>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</si>
  <si>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</si>
  <si>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</si>
  <si>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</si>
  <si>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</si>
  <si>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</si>
  <si>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</si>
  <si>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</si>
  <si>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</si>
  <si>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</si>
  <si>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18_</t>
  </si>
  <si>
    <t>1_</t>
  </si>
  <si>
    <t>Celkem bez DPH</t>
  </si>
  <si>
    <t>ks</t>
  </si>
  <si>
    <t>_</t>
  </si>
  <si>
    <t>62</t>
  </si>
  <si>
    <t>SO05</t>
  </si>
  <si>
    <t>Herní prvky</t>
  </si>
  <si>
    <t>183901114R00</t>
  </si>
  <si>
    <t>Příprava nádob na výsadbu, h do 70 cm, pl. Do 2m2 - výplň vyvýšených záhonů substrátem a příprava na výsadbu</t>
  </si>
  <si>
    <t>Oplocení</t>
  </si>
  <si>
    <t>Úpravy povrchů,podlahy a osazování výplní otvorů</t>
  </si>
  <si>
    <t>602016195R00</t>
  </si>
  <si>
    <t>6_</t>
  </si>
  <si>
    <t>SO05_</t>
  </si>
  <si>
    <t>Úprava povrchů vnější</t>
  </si>
  <si>
    <t>622903111R00</t>
  </si>
  <si>
    <t>Očištění zdí a valů před opravou, ručně</t>
  </si>
  <si>
    <t>62_</t>
  </si>
  <si>
    <t>622481211RT2</t>
  </si>
  <si>
    <t>Montáž výztužné sítě (perlinky) do stěrky-stěny</t>
  </si>
  <si>
    <t>622432111R00</t>
  </si>
  <si>
    <t>783</t>
  </si>
  <si>
    <t>Nátěry</t>
  </si>
  <si>
    <t>783201831R00</t>
  </si>
  <si>
    <t>Odstr. nátěrů z kovových konstr. chem.odstraňovači</t>
  </si>
  <si>
    <t>783_</t>
  </si>
  <si>
    <t>78_</t>
  </si>
  <si>
    <t>783201811R00</t>
  </si>
  <si>
    <t>Odstranění nátěrů z kovových konstrukcí oškrábáním</t>
  </si>
  <si>
    <t>783225100R00</t>
  </si>
  <si>
    <t>Nátěr syntetický kovových konstrukcí 2x + 1x email</t>
  </si>
  <si>
    <t>Penetrace hloubková stěn - včetně materiálu</t>
  </si>
  <si>
    <t xml:space="preserve">včetně výztužné sítě a stěrkového tmelu </t>
  </si>
  <si>
    <t>Kreslící a naučná stěna - herní panely na jednotlivá plotová pole - viz PD</t>
  </si>
  <si>
    <t>Cena celkem bez DPH</t>
  </si>
  <si>
    <t>DPH</t>
  </si>
  <si>
    <t>Statutární město Brno, Městská část Brno-střed, Dominikánská 2, 601 69 Brno</t>
  </si>
  <si>
    <t>Stavební objekt</t>
  </si>
  <si>
    <t>Ing. Jitka Vágnerová</t>
  </si>
  <si>
    <t>Zkrácený popis</t>
  </si>
  <si>
    <t>Náklady (Kč) - dodávka</t>
  </si>
  <si>
    <t>Náklady (Kč) - Montáž</t>
  </si>
  <si>
    <t>Náklady (Kč) - celkem</t>
  </si>
  <si>
    <t>Celkem vč. DPH</t>
  </si>
  <si>
    <t>Zahrada MŠ Brno, Tučkova 36</t>
  </si>
  <si>
    <t>Herní prvky, mobiliář, drobné konstrukce</t>
  </si>
  <si>
    <t>Oprava oplocení</t>
  </si>
  <si>
    <t>SO 04</t>
  </si>
  <si>
    <t>SO 05</t>
  </si>
  <si>
    <t>Zvýšený záhon 1x2,5 m, rám z dubových hranolů, celková výška 40 cm, impregnováno, ošetřeno olejem</t>
  </si>
  <si>
    <t>Substrát a materiál pro výplň záhonů</t>
  </si>
  <si>
    <t>kpl</t>
  </si>
  <si>
    <t>Socha medvědice - sedící, včetně montáže, výška cca 1,5 m</t>
  </si>
  <si>
    <t>Socha medvěd - na 4, včetně montáže, výška cca 1 m, délka cca 1,5 n</t>
  </si>
  <si>
    <t>Socha medvídě - na 4, včetně montáže, výška cca 0,6 m, délka 1 m</t>
  </si>
  <si>
    <t>8</t>
  </si>
  <si>
    <t>10</t>
  </si>
  <si>
    <t>Montáž zvonkohry do betonové patky, vč. Výkopových prací a materiálu</t>
  </si>
  <si>
    <t>Zvonkohra, konstrukce z akátového dřeva</t>
  </si>
  <si>
    <t>Kompostér dvoukomorový dřevěný</t>
  </si>
  <si>
    <t>3</t>
  </si>
  <si>
    <t>4</t>
  </si>
  <si>
    <t>5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</si>
  <si>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</si>
  <si>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</si>
  <si>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</si>
  <si>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</si>
  <si>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</si>
  <si>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</si>
  <si>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</si>
  <si>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</si>
  <si>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</si>
  <si>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</si>
  <si>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Stavební rozpočet - slepý rozpočet</t>
  </si>
  <si>
    <t>Slepý rozpočet - rekapitulace</t>
  </si>
  <si>
    <t>622454321R00</t>
  </si>
  <si>
    <t>Oprava vnějších zdí a vnějších omítek s doplněním do 30 %, vč. materiálu</t>
  </si>
  <si>
    <t>Omítka stěn - dekorativní omítka na bázi akrylátových pryskyřic - stejná jako u zadního plotu, včetně potřebných rohových prvků</t>
  </si>
  <si>
    <t>15A</t>
  </si>
  <si>
    <t>711212001R00</t>
  </si>
  <si>
    <t>Hydroizolační nátěr vč. materiálu</t>
  </si>
  <si>
    <t>MŠ Tučkova - zahrada - 2. etapa - DOPLNĚNÍ</t>
  </si>
  <si>
    <t>2. etapa realizace-DOPLNĚNÍ</t>
  </si>
  <si>
    <t xml:space="preserve">Rekonstrukce zahrady MŠ Tučkova 36, Brno - 2. etapa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</si>
</sst>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66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9" fontId="1" fillId="0" borderId="24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166" fontId="1" fillId="0" borderId="24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4" fontId="3" fillId="33" borderId="27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3" fillId="33" borderId="27" xfId="0" applyNumberFormat="1" applyFont="1" applyFill="1" applyBorder="1" applyAlignment="1" applyProtection="1">
      <alignment horizontal="right" vertical="center"/>
      <protection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9" fontId="4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166" fontId="1" fillId="0" borderId="27" xfId="0" applyNumberFormat="1" applyFont="1" applyFill="1" applyBorder="1" applyAlignment="1" applyProtection="1">
      <alignment horizontal="righ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166" fontId="1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66" fontId="1" fillId="0" borderId="33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6" fontId="6" fillId="0" borderId="28" xfId="0" applyNumberFormat="1" applyFont="1" applyBorder="1" applyAlignment="1">
      <alignment vertical="center"/>
    </xf>
    <xf numFmtId="166" fontId="6" fillId="0" borderId="29" xfId="0" applyNumberFormat="1" applyFont="1" applyBorder="1" applyAlignment="1">
      <alignment vertical="center"/>
    </xf>
    <xf numFmtId="49" fontId="42" fillId="0" borderId="26" xfId="0" applyNumberFormat="1" applyFont="1" applyFill="1" applyBorder="1" applyAlignment="1" applyProtection="1">
      <alignment horizontal="left" vertical="center"/>
      <protection/>
    </xf>
    <xf numFmtId="49" fontId="42" fillId="0" borderId="0" xfId="0" applyNumberFormat="1" applyFont="1" applyFill="1" applyBorder="1" applyAlignment="1" applyProtection="1">
      <alignment horizontal="left" vertical="center"/>
      <protection/>
    </xf>
    <xf numFmtId="4" fontId="42" fillId="0" borderId="0" xfId="0" applyNumberFormat="1" applyFont="1" applyFill="1" applyBorder="1" applyAlignment="1" applyProtection="1">
      <alignment horizontal="right" vertical="center"/>
      <protection/>
    </xf>
    <xf numFmtId="4" fontId="42" fillId="0" borderId="27" xfId="0" applyNumberFormat="1" applyFont="1" applyFill="1" applyBorder="1" applyAlignment="1" applyProtection="1">
      <alignment horizontal="right" vertical="center"/>
      <protection/>
    </xf>
    <xf numFmtId="49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>
      <alignment vertical="center"/>
    </xf>
    <xf numFmtId="49" fontId="43" fillId="33" borderId="0" xfId="0" applyNumberFormat="1" applyFont="1" applyFill="1" applyBorder="1" applyAlignment="1" applyProtection="1">
      <alignment horizontal="right" vertical="center"/>
      <protection/>
    </xf>
    <xf numFmtId="49" fontId="42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7" xfId="0" applyNumberFormat="1" applyFont="1" applyFill="1" applyBorder="1" applyAlignment="1" applyProtection="1">
      <alignment horizontal="left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="90" zoomScaleNormal="90" zoomScalePageLayoutView="0" workbookViewId="0" topLeftCell="A1">
      <selection activeCell="D40" sqref="D4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5.140625" style="0" customWidth="1"/>
    <col min="5" max="5" width="4.28125" style="0" customWidth="1"/>
    <col min="6" max="6" width="10.421875" style="0" customWidth="1"/>
    <col min="7" max="7" width="12.00390625" style="0" customWidth="1"/>
    <col min="8" max="10" width="14.28125" style="0" customWidth="1"/>
    <col min="11" max="11" width="0" style="0" hidden="1" customWidth="1"/>
    <col min="12" max="44" width="12.140625" style="0" hidden="1" customWidth="1"/>
  </cols>
  <sheetData>
    <row r="1" spans="1:10" ht="72.75" customHeight="1" thickBot="1">
      <c r="A1" s="140" t="s">
        <v>117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ht="12.75" customHeight="1">
      <c r="A2" s="142" t="s">
        <v>0</v>
      </c>
      <c r="B2" s="143"/>
      <c r="C2" s="143"/>
      <c r="D2" s="145" t="s">
        <v>125</v>
      </c>
      <c r="E2" s="147"/>
      <c r="F2" s="147"/>
      <c r="G2" s="149"/>
      <c r="H2" s="149"/>
      <c r="I2" s="149"/>
      <c r="J2" s="150"/>
      <c r="K2" s="47"/>
    </row>
    <row r="3" spans="1:11" ht="13.5" thickBot="1">
      <c r="A3" s="144"/>
      <c r="B3" s="136"/>
      <c r="C3" s="136"/>
      <c r="D3" s="146"/>
      <c r="E3" s="148"/>
      <c r="F3" s="148"/>
      <c r="G3" s="151"/>
      <c r="H3" s="151"/>
      <c r="I3" s="151"/>
      <c r="J3" s="152"/>
      <c r="K3" s="47"/>
    </row>
    <row r="4" spans="1:11" ht="12.75">
      <c r="A4" s="1" t="s">
        <v>2</v>
      </c>
      <c r="B4" s="3" t="s">
        <v>7</v>
      </c>
      <c r="C4" s="3" t="s">
        <v>9</v>
      </c>
      <c r="D4" s="3" t="s">
        <v>12</v>
      </c>
      <c r="E4" s="3" t="s">
        <v>17</v>
      </c>
      <c r="F4" s="5" t="s">
        <v>20</v>
      </c>
      <c r="G4" s="8" t="s">
        <v>21</v>
      </c>
      <c r="H4" s="153" t="s">
        <v>23</v>
      </c>
      <c r="I4" s="154"/>
      <c r="J4" s="155"/>
      <c r="K4" s="47"/>
    </row>
    <row r="5" spans="1:21" ht="13.5" thickBot="1">
      <c r="A5" s="39" t="s">
        <v>3</v>
      </c>
      <c r="B5" s="40" t="s">
        <v>3</v>
      </c>
      <c r="C5" s="40" t="s">
        <v>3</v>
      </c>
      <c r="D5" s="41" t="s">
        <v>13</v>
      </c>
      <c r="E5" s="40" t="s">
        <v>3</v>
      </c>
      <c r="F5" s="40" t="s">
        <v>3</v>
      </c>
      <c r="G5" s="42" t="s">
        <v>22</v>
      </c>
      <c r="H5" s="43" t="s">
        <v>24</v>
      </c>
      <c r="I5" s="44" t="s">
        <v>29</v>
      </c>
      <c r="J5" s="45" t="s">
        <v>30</v>
      </c>
      <c r="K5" s="47"/>
      <c r="M5" s="9" t="s">
        <v>32</v>
      </c>
      <c r="N5" s="9" t="s">
        <v>33</v>
      </c>
      <c r="O5" s="9" t="s">
        <v>36</v>
      </c>
      <c r="P5" s="9" t="s">
        <v>37</v>
      </c>
      <c r="Q5" s="9" t="s">
        <v>38</v>
      </c>
      <c r="R5" s="9" t="s">
        <v>39</v>
      </c>
      <c r="S5" s="9" t="s">
        <v>40</v>
      </c>
      <c r="T5" s="9" t="s">
        <v>41</v>
      </c>
      <c r="U5" s="9" t="s">
        <v>42</v>
      </c>
    </row>
    <row r="6" spans="1:10" s="35" customFormat="1" ht="13.5" thickBot="1">
      <c r="A6" s="32"/>
      <c r="B6" s="33" t="s">
        <v>8</v>
      </c>
      <c r="C6" s="33"/>
      <c r="D6" s="127" t="s">
        <v>14</v>
      </c>
      <c r="E6" s="128"/>
      <c r="F6" s="128"/>
      <c r="G6" s="128"/>
      <c r="H6" s="34">
        <f>H7+H12</f>
        <v>0</v>
      </c>
      <c r="I6" s="34">
        <f>I7+I12</f>
        <v>0</v>
      </c>
      <c r="J6" s="64">
        <f>H6+I6</f>
        <v>0</v>
      </c>
    </row>
    <row r="7" spans="1:34" ht="12.75">
      <c r="A7" s="65"/>
      <c r="B7" s="4" t="s">
        <v>8</v>
      </c>
      <c r="C7" s="4" t="s">
        <v>11</v>
      </c>
      <c r="D7" s="133" t="s">
        <v>15</v>
      </c>
      <c r="E7" s="134"/>
      <c r="F7" s="134"/>
      <c r="G7" s="134"/>
      <c r="H7" s="10">
        <f>SUM(H8:H11)</f>
        <v>0</v>
      </c>
      <c r="I7" s="10">
        <f>SUM(I8:I11)</f>
        <v>0</v>
      </c>
      <c r="J7" s="66">
        <f>H7+I7</f>
        <v>0</v>
      </c>
      <c r="M7" s="10" t="e">
        <f>IF(N7="PR",J7,SUM(#REF!))</f>
        <v>#REF!</v>
      </c>
      <c r="N7" s="9" t="s">
        <v>34</v>
      </c>
      <c r="O7" s="10">
        <f>IF(N7="HS",H7,0)</f>
        <v>0</v>
      </c>
      <c r="P7" s="10" t="e">
        <f>IF(N7="HS",I7-M7,0)</f>
        <v>#REF!</v>
      </c>
      <c r="Q7" s="10">
        <f>IF(N7="PS",H7,0)</f>
        <v>0</v>
      </c>
      <c r="R7" s="10">
        <f>IF(N7="PS",I7-M7,0)</f>
        <v>0</v>
      </c>
      <c r="S7" s="10">
        <f>IF(N7="MP",H7,0)</f>
        <v>0</v>
      </c>
      <c r="T7" s="10">
        <f>IF(N7="MP",I7-M7,0)</f>
        <v>0</v>
      </c>
      <c r="U7" s="10">
        <f>IF(N7="OM",H7,0)</f>
        <v>0</v>
      </c>
      <c r="V7" s="9" t="s">
        <v>8</v>
      </c>
      <c r="AF7" s="10" t="e">
        <f>SUM(#REF!)</f>
        <v>#REF!</v>
      </c>
      <c r="AG7" s="10" t="e">
        <f>SUM(#REF!)</f>
        <v>#REF!</v>
      </c>
      <c r="AH7" s="10" t="e">
        <f>SUM(#REF!)</f>
        <v>#REF!</v>
      </c>
    </row>
    <row r="8" spans="1:10" s="30" customFormat="1" ht="26.25" customHeight="1">
      <c r="A8" s="67" t="s">
        <v>4</v>
      </c>
      <c r="B8" s="2" t="s">
        <v>8</v>
      </c>
      <c r="D8" s="79" t="s">
        <v>93</v>
      </c>
      <c r="E8" s="31" t="s">
        <v>46</v>
      </c>
      <c r="F8" s="28">
        <v>3</v>
      </c>
      <c r="G8" s="28"/>
      <c r="H8" s="7"/>
      <c r="I8" s="6"/>
      <c r="J8" s="68"/>
    </row>
    <row r="9" spans="1:10" ht="12.75" customHeight="1" hidden="1">
      <c r="A9" s="135"/>
      <c r="B9" s="136"/>
      <c r="C9" s="136"/>
      <c r="D9" s="136"/>
      <c r="E9" s="136"/>
      <c r="F9" s="136"/>
      <c r="G9" s="136"/>
      <c r="H9" s="136"/>
      <c r="I9" s="136"/>
      <c r="J9" s="137"/>
    </row>
    <row r="10" spans="1:39" s="12" customFormat="1" ht="30" customHeight="1">
      <c r="A10" s="67" t="s">
        <v>5</v>
      </c>
      <c r="B10" s="2" t="s">
        <v>8</v>
      </c>
      <c r="C10" s="11" t="s">
        <v>51</v>
      </c>
      <c r="D10" s="23" t="s">
        <v>52</v>
      </c>
      <c r="E10" s="11" t="s">
        <v>46</v>
      </c>
      <c r="F10" s="13">
        <v>3</v>
      </c>
      <c r="G10" s="13"/>
      <c r="H10" s="13"/>
      <c r="I10" s="13"/>
      <c r="J10" s="69"/>
      <c r="K10" s="20" t="s">
        <v>4</v>
      </c>
      <c r="V10" s="13">
        <f>IF(Z10=0,J10,0)</f>
        <v>0</v>
      </c>
      <c r="W10" s="13">
        <f>IF(Z10=15,J10,0)</f>
        <v>0</v>
      </c>
      <c r="X10" s="13">
        <f>IF(Z10=21,J10,0)</f>
        <v>0</v>
      </c>
      <c r="Z10" s="17">
        <v>21</v>
      </c>
      <c r="AA10" s="17">
        <f>G10*0</f>
        <v>0</v>
      </c>
      <c r="AB10" s="17">
        <f>G10*(1-0)</f>
        <v>0</v>
      </c>
      <c r="AI10" s="17">
        <f>F10*AA10</f>
        <v>0</v>
      </c>
      <c r="AJ10" s="17">
        <f>F10*AB10</f>
        <v>0</v>
      </c>
      <c r="AK10" s="18" t="s">
        <v>43</v>
      </c>
      <c r="AL10" s="18" t="s">
        <v>44</v>
      </c>
      <c r="AM10" s="19" t="s">
        <v>47</v>
      </c>
    </row>
    <row r="11" spans="1:39" s="12" customFormat="1" ht="12.75">
      <c r="A11" s="95" t="s">
        <v>104</v>
      </c>
      <c r="B11" s="2" t="s">
        <v>8</v>
      </c>
      <c r="C11" s="14" t="s">
        <v>10</v>
      </c>
      <c r="D11" s="80" t="s">
        <v>94</v>
      </c>
      <c r="E11" s="14" t="s">
        <v>19</v>
      </c>
      <c r="F11" s="15">
        <v>2.25</v>
      </c>
      <c r="G11" s="15"/>
      <c r="H11" s="15"/>
      <c r="I11" s="15"/>
      <c r="J11" s="70"/>
      <c r="K11" s="16" t="s">
        <v>31</v>
      </c>
      <c r="V11" s="15">
        <f>IF(Z11=0,J11,0)</f>
        <v>0</v>
      </c>
      <c r="W11" s="15">
        <f>IF(Z11=15,J11,0)</f>
        <v>0</v>
      </c>
      <c r="X11" s="15">
        <f>IF(Z11=21,J11,0)</f>
        <v>0</v>
      </c>
      <c r="Z11" s="17">
        <v>21</v>
      </c>
      <c r="AA11" s="17">
        <f>G11*1</f>
        <v>0</v>
      </c>
      <c r="AB11" s="17">
        <f>G11*(1-1)</f>
        <v>0</v>
      </c>
      <c r="AI11" s="17">
        <f>F11*AA11</f>
        <v>0</v>
      </c>
      <c r="AJ11" s="17">
        <f>F11*AB11</f>
        <v>0</v>
      </c>
      <c r="AK11" s="18" t="s">
        <v>43</v>
      </c>
      <c r="AL11" s="18" t="s">
        <v>44</v>
      </c>
      <c r="AM11" s="19" t="s">
        <v>47</v>
      </c>
    </row>
    <row r="12" spans="1:36" s="24" customFormat="1" ht="12.75">
      <c r="A12" s="65"/>
      <c r="B12" s="4" t="s">
        <v>8</v>
      </c>
      <c r="C12" s="4"/>
      <c r="D12" s="138" t="s">
        <v>50</v>
      </c>
      <c r="E12" s="139"/>
      <c r="F12" s="139"/>
      <c r="G12" s="139"/>
      <c r="H12" s="22">
        <f>SUM(H13:H19)</f>
        <v>0</v>
      </c>
      <c r="I12" s="22">
        <f>SUM(I13:I19)</f>
        <v>0</v>
      </c>
      <c r="J12" s="71">
        <f>SUM(H12:I12)</f>
        <v>0</v>
      </c>
      <c r="S12" s="13">
        <f>IF(W12=0,#REF!,0)</f>
        <v>0</v>
      </c>
      <c r="T12" s="13">
        <f>IF(W12=15,#REF!,0)</f>
        <v>0</v>
      </c>
      <c r="U12" s="13" t="e">
        <f>IF(W12=21,#REF!,0)</f>
        <v>#REF!</v>
      </c>
      <c r="W12" s="17">
        <v>21</v>
      </c>
      <c r="X12" s="17" t="e">
        <f>#REF!*0.0172413793103448</f>
        <v>#REF!</v>
      </c>
      <c r="Y12" s="17" t="e">
        <f>#REF!*(1-0.0172413793103448)</f>
        <v>#REF!</v>
      </c>
      <c r="AF12" s="17" t="e">
        <f>#REF!*X12</f>
        <v>#REF!</v>
      </c>
      <c r="AG12" s="17" t="e">
        <f>#REF!*Y12</f>
        <v>#REF!</v>
      </c>
      <c r="AH12" s="18" t="s">
        <v>43</v>
      </c>
      <c r="AI12" s="18" t="s">
        <v>44</v>
      </c>
      <c r="AJ12" s="25" t="s">
        <v>47</v>
      </c>
    </row>
    <row r="13" spans="1:36" s="12" customFormat="1" ht="12.75">
      <c r="A13" s="95" t="s">
        <v>105</v>
      </c>
      <c r="B13" s="2" t="s">
        <v>8</v>
      </c>
      <c r="C13" s="14"/>
      <c r="D13" s="26" t="s">
        <v>77</v>
      </c>
      <c r="E13" s="81" t="s">
        <v>95</v>
      </c>
      <c r="F13" s="27">
        <v>1</v>
      </c>
      <c r="G13" s="27"/>
      <c r="H13" s="7"/>
      <c r="I13" s="13"/>
      <c r="J13" s="70"/>
      <c r="S13" s="15">
        <f>IF(W13=0,#REF!,0)</f>
        <v>0</v>
      </c>
      <c r="T13" s="15">
        <f>IF(W13=15,#REF!,0)</f>
        <v>0</v>
      </c>
      <c r="U13" s="15" t="e">
        <f>IF(W13=21,#REF!,0)</f>
        <v>#REF!</v>
      </c>
      <c r="W13" s="17">
        <v>21</v>
      </c>
      <c r="X13" s="17" t="e">
        <f>#REF!*1</f>
        <v>#REF!</v>
      </c>
      <c r="Y13" s="17" t="e">
        <f>#REF!*(1-1)</f>
        <v>#REF!</v>
      </c>
      <c r="AF13" s="17" t="e">
        <f>#REF!*X13</f>
        <v>#REF!</v>
      </c>
      <c r="AG13" s="17" t="e">
        <f>#REF!*Y13</f>
        <v>#REF!</v>
      </c>
      <c r="AH13" s="18" t="s">
        <v>43</v>
      </c>
      <c r="AI13" s="18" t="s">
        <v>44</v>
      </c>
      <c r="AJ13" s="19" t="s">
        <v>47</v>
      </c>
    </row>
    <row r="14" spans="1:39" s="89" customFormat="1" ht="12.75">
      <c r="A14" s="95" t="s">
        <v>106</v>
      </c>
      <c r="B14" s="85" t="s">
        <v>8</v>
      </c>
      <c r="C14" s="86"/>
      <c r="D14" s="86" t="s">
        <v>102</v>
      </c>
      <c r="E14" s="93" t="s">
        <v>46</v>
      </c>
      <c r="F14" s="87">
        <v>1</v>
      </c>
      <c r="G14" s="87"/>
      <c r="H14" s="88"/>
      <c r="I14" s="88"/>
      <c r="J14" s="94"/>
      <c r="K14" s="88" t="e">
        <f>IF(#REF!="5",I14,0)</f>
        <v>#REF!</v>
      </c>
      <c r="V14" s="88">
        <f>IF(Z14=0,J14,0)</f>
        <v>0</v>
      </c>
      <c r="W14" s="88">
        <f>IF(Z14=15,J14,0)</f>
        <v>0</v>
      </c>
      <c r="X14" s="88">
        <f>IF(Z14=21,J14,0)</f>
        <v>0</v>
      </c>
      <c r="Z14" s="90">
        <v>21</v>
      </c>
      <c r="AA14" s="90">
        <f>G14*0</f>
        <v>0</v>
      </c>
      <c r="AB14" s="90">
        <f>G14*(1-0)</f>
        <v>0</v>
      </c>
      <c r="AI14" s="90">
        <f>F14*AA14</f>
        <v>0</v>
      </c>
      <c r="AJ14" s="90">
        <f>F14*AB14</f>
        <v>0</v>
      </c>
      <c r="AK14" s="91" t="s">
        <v>43</v>
      </c>
      <c r="AL14" s="91" t="s">
        <v>44</v>
      </c>
      <c r="AM14" s="92" t="s">
        <v>47</v>
      </c>
    </row>
    <row r="15" spans="1:39" s="89" customFormat="1" ht="12.75">
      <c r="A15" s="95" t="s">
        <v>6</v>
      </c>
      <c r="B15" s="85" t="s">
        <v>8</v>
      </c>
      <c r="C15" s="86"/>
      <c r="D15" s="86" t="s">
        <v>101</v>
      </c>
      <c r="E15" s="93" t="s">
        <v>46</v>
      </c>
      <c r="F15" s="87">
        <v>1</v>
      </c>
      <c r="G15" s="87"/>
      <c r="H15" s="88"/>
      <c r="I15" s="88"/>
      <c r="J15" s="94"/>
      <c r="K15" s="88" t="e">
        <f>IF(#REF!="5",I15,0)</f>
        <v>#REF!</v>
      </c>
      <c r="V15" s="88">
        <f>IF(Z15=0,J15,0)</f>
        <v>0</v>
      </c>
      <c r="W15" s="88">
        <f>IF(Z15=15,J15,0)</f>
        <v>0</v>
      </c>
      <c r="X15" s="88">
        <f>IF(Z15=21,J15,0)</f>
        <v>0</v>
      </c>
      <c r="Z15" s="90">
        <v>21</v>
      </c>
      <c r="AA15" s="90">
        <f>G15*0</f>
        <v>0</v>
      </c>
      <c r="AB15" s="90">
        <f>G15*(1-0)</f>
        <v>0</v>
      </c>
      <c r="AI15" s="90">
        <f>F15*AA15</f>
        <v>0</v>
      </c>
      <c r="AJ15" s="90">
        <f>F15*AB15</f>
        <v>0</v>
      </c>
      <c r="AK15" s="91" t="s">
        <v>43</v>
      </c>
      <c r="AL15" s="91" t="s">
        <v>44</v>
      </c>
      <c r="AM15" s="92" t="s">
        <v>47</v>
      </c>
    </row>
    <row r="16" spans="1:36" ht="12.75">
      <c r="A16" s="95" t="s">
        <v>107</v>
      </c>
      <c r="B16" s="85" t="s">
        <v>8</v>
      </c>
      <c r="C16" s="80"/>
      <c r="D16" s="81" t="s">
        <v>97</v>
      </c>
      <c r="E16" s="81" t="s">
        <v>46</v>
      </c>
      <c r="F16" s="82">
        <v>1</v>
      </c>
      <c r="G16" s="82"/>
      <c r="H16" s="7"/>
      <c r="I16" s="7"/>
      <c r="J16" s="96"/>
      <c r="S16" s="7">
        <f>IF(W16=0,J17,0)</f>
        <v>0</v>
      </c>
      <c r="T16" s="7">
        <f>IF(W16=15,J17,0)</f>
        <v>0</v>
      </c>
      <c r="U16" s="7">
        <f>IF(W16=21,J17,0)</f>
        <v>0</v>
      </c>
      <c r="W16" s="83">
        <v>21</v>
      </c>
      <c r="X16" s="83">
        <f>G17*1</f>
        <v>0</v>
      </c>
      <c r="Y16" s="83">
        <f>G17*(1-1)</f>
        <v>0</v>
      </c>
      <c r="AF16" s="83">
        <f>F17*X16</f>
        <v>0</v>
      </c>
      <c r="AG16" s="83">
        <f>F17*Y16</f>
        <v>0</v>
      </c>
      <c r="AH16" s="84" t="s">
        <v>43</v>
      </c>
      <c r="AI16" s="84" t="s">
        <v>44</v>
      </c>
      <c r="AJ16" s="9" t="s">
        <v>47</v>
      </c>
    </row>
    <row r="17" spans="1:36" ht="12.75">
      <c r="A17" s="95" t="s">
        <v>99</v>
      </c>
      <c r="B17" s="85" t="s">
        <v>8</v>
      </c>
      <c r="C17" s="80"/>
      <c r="D17" s="81" t="s">
        <v>96</v>
      </c>
      <c r="E17" s="81" t="s">
        <v>46</v>
      </c>
      <c r="F17" s="82">
        <v>1</v>
      </c>
      <c r="G17" s="82"/>
      <c r="H17" s="7"/>
      <c r="I17" s="7"/>
      <c r="J17" s="96"/>
      <c r="S17" s="6">
        <f>IF(W17=0,J19,0)</f>
        <v>0</v>
      </c>
      <c r="T17" s="6">
        <f>IF(W17=15,J19,0)</f>
        <v>0</v>
      </c>
      <c r="U17" s="6">
        <f>IF(W17=21,J19,0)</f>
        <v>0</v>
      </c>
      <c r="W17" s="83">
        <v>21</v>
      </c>
      <c r="X17" s="83">
        <f>G19*0.000609318996415771</f>
        <v>0</v>
      </c>
      <c r="Y17" s="83">
        <f>G19*(1-0.000609318996415771)</f>
        <v>0</v>
      </c>
      <c r="AF17" s="83">
        <f>F19*X17</f>
        <v>0</v>
      </c>
      <c r="AG17" s="83">
        <f>F19*Y17</f>
        <v>0</v>
      </c>
      <c r="AH17" s="84" t="s">
        <v>43</v>
      </c>
      <c r="AI17" s="84" t="s">
        <v>44</v>
      </c>
      <c r="AJ17" s="9" t="s">
        <v>47</v>
      </c>
    </row>
    <row r="18" spans="1:36" ht="12.75">
      <c r="A18" s="95" t="s">
        <v>108</v>
      </c>
      <c r="B18" s="85" t="s">
        <v>8</v>
      </c>
      <c r="C18" s="30"/>
      <c r="D18" s="81" t="s">
        <v>98</v>
      </c>
      <c r="E18" s="86" t="s">
        <v>46</v>
      </c>
      <c r="F18" s="28">
        <v>1</v>
      </c>
      <c r="G18" s="28"/>
      <c r="H18" s="6"/>
      <c r="I18" s="6"/>
      <c r="J18" s="68"/>
      <c r="S18" s="6">
        <f>IF(W18=0,#REF!,0)</f>
        <v>0</v>
      </c>
      <c r="T18" s="6">
        <f>IF(W18=15,#REF!,0)</f>
        <v>0</v>
      </c>
      <c r="U18" s="6" t="e">
        <f>IF(W18=21,#REF!,0)</f>
        <v>#REF!</v>
      </c>
      <c r="W18" s="83">
        <v>21</v>
      </c>
      <c r="X18" s="83" t="e">
        <f>#REF!*0</f>
        <v>#REF!</v>
      </c>
      <c r="Y18" s="83" t="e">
        <f>#REF!*(1-0)</f>
        <v>#REF!</v>
      </c>
      <c r="AF18" s="83" t="e">
        <f>#REF!*X18</f>
        <v>#REF!</v>
      </c>
      <c r="AG18" s="83" t="e">
        <f>#REF!*Y18</f>
        <v>#REF!</v>
      </c>
      <c r="AH18" s="84" t="s">
        <v>43</v>
      </c>
      <c r="AI18" s="84" t="s">
        <v>44</v>
      </c>
      <c r="AJ18" s="9" t="s">
        <v>47</v>
      </c>
    </row>
    <row r="19" spans="1:36" ht="13.5" thickBot="1">
      <c r="A19" s="95" t="s">
        <v>100</v>
      </c>
      <c r="B19" s="85" t="s">
        <v>8</v>
      </c>
      <c r="C19" s="30"/>
      <c r="D19" s="81" t="s">
        <v>103</v>
      </c>
      <c r="E19" s="86" t="s">
        <v>46</v>
      </c>
      <c r="F19" s="28">
        <v>1</v>
      </c>
      <c r="G19" s="28"/>
      <c r="H19" s="6"/>
      <c r="I19" s="6"/>
      <c r="J19" s="68"/>
      <c r="S19" s="6">
        <f>IF(W19=0,#REF!,0)</f>
        <v>0</v>
      </c>
      <c r="T19" s="6">
        <f>IF(W19=15,#REF!,0)</f>
        <v>0</v>
      </c>
      <c r="U19" s="6" t="e">
        <f>IF(W19=21,#REF!,0)</f>
        <v>#REF!</v>
      </c>
      <c r="W19" s="83">
        <v>21</v>
      </c>
      <c r="X19" s="83" t="e">
        <f>#REF!*0</f>
        <v>#REF!</v>
      </c>
      <c r="Y19" s="83" t="e">
        <f>#REF!*(1-0)</f>
        <v>#REF!</v>
      </c>
      <c r="AF19" s="83" t="e">
        <f>#REF!*X19</f>
        <v>#REF!</v>
      </c>
      <c r="AG19" s="83" t="e">
        <f>#REF!*Y19</f>
        <v>#REF!</v>
      </c>
      <c r="AH19" s="84" t="s">
        <v>43</v>
      </c>
      <c r="AI19" s="84" t="s">
        <v>44</v>
      </c>
      <c r="AJ19" s="9" t="s">
        <v>47</v>
      </c>
    </row>
    <row r="20" spans="1:10" s="24" customFormat="1" ht="13.5" thickBot="1">
      <c r="A20" s="36"/>
      <c r="B20" s="37" t="s">
        <v>49</v>
      </c>
      <c r="C20" s="37"/>
      <c r="D20" s="131" t="s">
        <v>53</v>
      </c>
      <c r="E20" s="132"/>
      <c r="F20" s="132"/>
      <c r="G20" s="132"/>
      <c r="H20" s="38">
        <f>H21+H23+H30</f>
        <v>0</v>
      </c>
      <c r="I20" s="38">
        <f>I21+I23+I30</f>
        <v>0</v>
      </c>
      <c r="J20" s="72">
        <f>H20+I20</f>
        <v>0</v>
      </c>
    </row>
    <row r="21" spans="1:34" s="12" customFormat="1" ht="12.75">
      <c r="A21" s="73"/>
      <c r="B21" s="21" t="s">
        <v>49</v>
      </c>
      <c r="C21" s="21" t="s">
        <v>6</v>
      </c>
      <c r="D21" s="129" t="s">
        <v>54</v>
      </c>
      <c r="E21" s="130"/>
      <c r="F21" s="130"/>
      <c r="G21" s="130"/>
      <c r="H21" s="22">
        <f>SUM(H22:H22)</f>
        <v>0</v>
      </c>
      <c r="I21" s="22">
        <f>SUM(I22:I22)</f>
        <v>0</v>
      </c>
      <c r="J21" s="71">
        <f>H21+I21</f>
        <v>0</v>
      </c>
      <c r="M21" s="22">
        <f>IF(N21="PR",J21,SUM(L22:L22))</f>
        <v>0</v>
      </c>
      <c r="N21" s="19" t="s">
        <v>34</v>
      </c>
      <c r="O21" s="22">
        <f>IF(N21="HS",H21,0)</f>
        <v>0</v>
      </c>
      <c r="P21" s="22">
        <f>IF(N21="HS",I21-M21,0)</f>
        <v>0</v>
      </c>
      <c r="Q21" s="22">
        <f>IF(N21="PS",H21,0)</f>
        <v>0</v>
      </c>
      <c r="R21" s="22">
        <f>IF(N21="PS",I21-M21,0)</f>
        <v>0</v>
      </c>
      <c r="S21" s="22">
        <f>IF(N21="MP",H21,0)</f>
        <v>0</v>
      </c>
      <c r="T21" s="22">
        <f>IF(N21="MP",I21-M21,0)</f>
        <v>0</v>
      </c>
      <c r="U21" s="22">
        <f>IF(N21="OM",H21,0)</f>
        <v>0</v>
      </c>
      <c r="V21" s="19" t="s">
        <v>49</v>
      </c>
      <c r="AF21" s="22">
        <f>SUM(W22:W22)</f>
        <v>0</v>
      </c>
      <c r="AG21" s="22">
        <f>SUM(X22:X22)</f>
        <v>0</v>
      </c>
      <c r="AH21" s="22">
        <f>SUM(Y22:Y22)</f>
        <v>0</v>
      </c>
    </row>
    <row r="22" spans="1:40" s="12" customFormat="1" ht="12.75">
      <c r="A22" s="95" t="s">
        <v>109</v>
      </c>
      <c r="B22" s="11" t="s">
        <v>49</v>
      </c>
      <c r="C22" s="11" t="s">
        <v>55</v>
      </c>
      <c r="D22" s="11" t="s">
        <v>75</v>
      </c>
      <c r="E22" s="11" t="s">
        <v>18</v>
      </c>
      <c r="F22" s="13">
        <v>16.8</v>
      </c>
      <c r="G22" s="13"/>
      <c r="H22" s="13"/>
      <c r="I22" s="13"/>
      <c r="J22" s="69"/>
      <c r="K22" s="20" t="s">
        <v>4</v>
      </c>
      <c r="L22" s="13">
        <f>IF(K22="5",I22,0)</f>
        <v>0</v>
      </c>
      <c r="W22" s="13">
        <f>IF(AA22=0,J22,0)</f>
        <v>0</v>
      </c>
      <c r="X22" s="13">
        <f>IF(AA22=15,J22,0)</f>
        <v>0</v>
      </c>
      <c r="Y22" s="13">
        <f>IF(AA22=21,J22,0)</f>
        <v>0</v>
      </c>
      <c r="AA22" s="17">
        <v>21</v>
      </c>
      <c r="AB22" s="17">
        <f>G22*0.588270377733598</f>
        <v>0</v>
      </c>
      <c r="AC22" s="17">
        <f>G22*(1-0.588270377733598)</f>
        <v>0</v>
      </c>
      <c r="AJ22" s="17">
        <f>F22*AB22</f>
        <v>0</v>
      </c>
      <c r="AK22" s="17">
        <f>F22*AC22</f>
        <v>0</v>
      </c>
      <c r="AL22" s="18" t="s">
        <v>56</v>
      </c>
      <c r="AM22" s="18" t="s">
        <v>56</v>
      </c>
      <c r="AN22" s="19" t="s">
        <v>57</v>
      </c>
    </row>
    <row r="23" spans="1:34" s="12" customFormat="1" ht="12.75">
      <c r="A23" s="73"/>
      <c r="B23" s="21" t="s">
        <v>49</v>
      </c>
      <c r="C23" s="21" t="s">
        <v>48</v>
      </c>
      <c r="D23" s="129" t="s">
        <v>58</v>
      </c>
      <c r="E23" s="130"/>
      <c r="F23" s="130"/>
      <c r="G23" s="130"/>
      <c r="H23" s="22">
        <f>SUM(H24:H28)</f>
        <v>0</v>
      </c>
      <c r="I23" s="22">
        <f>SUM(I24:I28)</f>
        <v>0</v>
      </c>
      <c r="J23" s="71">
        <f>H23+I23</f>
        <v>0</v>
      </c>
      <c r="M23" s="22">
        <f>IF(N23="PR",J23,SUM(L24:L28))</f>
        <v>0</v>
      </c>
      <c r="N23" s="19" t="s">
        <v>34</v>
      </c>
      <c r="O23" s="22">
        <f>IF(N23="HS",H23,0)</f>
        <v>0</v>
      </c>
      <c r="P23" s="22">
        <f>IF(N23="HS",I23-M23,0)</f>
        <v>0</v>
      </c>
      <c r="Q23" s="22">
        <f>IF(N23="PS",H23,0)</f>
        <v>0</v>
      </c>
      <c r="R23" s="22">
        <f>IF(N23="PS",I23-M23,0)</f>
        <v>0</v>
      </c>
      <c r="S23" s="22">
        <f>IF(N23="MP",H23,0)</f>
        <v>0</v>
      </c>
      <c r="T23" s="22">
        <f>IF(N23="MP",I23-M23,0)</f>
        <v>0</v>
      </c>
      <c r="U23" s="22">
        <f>IF(N23="OM",H23,0)</f>
        <v>0</v>
      </c>
      <c r="V23" s="19" t="s">
        <v>49</v>
      </c>
      <c r="AF23" s="22">
        <f>SUM(W24:W28)</f>
        <v>0</v>
      </c>
      <c r="AG23" s="22">
        <f>SUM(X24:X28)</f>
        <v>0</v>
      </c>
      <c r="AH23" s="22">
        <f>SUM(Y24:Y28)</f>
        <v>0</v>
      </c>
    </row>
    <row r="24" spans="1:40" s="12" customFormat="1" ht="12.75">
      <c r="A24" s="95" t="s">
        <v>110</v>
      </c>
      <c r="B24" s="11" t="s">
        <v>49</v>
      </c>
      <c r="C24" s="11" t="s">
        <v>59</v>
      </c>
      <c r="D24" s="11" t="s">
        <v>60</v>
      </c>
      <c r="E24" s="11" t="s">
        <v>18</v>
      </c>
      <c r="F24" s="13">
        <v>74.8</v>
      </c>
      <c r="G24" s="13"/>
      <c r="H24" s="13"/>
      <c r="I24" s="13"/>
      <c r="J24" s="69"/>
      <c r="K24" s="20" t="s">
        <v>4</v>
      </c>
      <c r="L24" s="13">
        <f>IF(K24="5",I24,0)</f>
        <v>0</v>
      </c>
      <c r="W24" s="13">
        <f>IF(AA24=0,J24,0)</f>
        <v>0</v>
      </c>
      <c r="X24" s="13">
        <f>IF(AA24=15,J24,0)</f>
        <v>0</v>
      </c>
      <c r="Y24" s="13">
        <f>IF(AA24=21,J24,0)</f>
        <v>0</v>
      </c>
      <c r="AA24" s="17">
        <v>21</v>
      </c>
      <c r="AB24" s="17">
        <f>G24*0</f>
        <v>0</v>
      </c>
      <c r="AC24" s="17">
        <f>G24*(1-0)</f>
        <v>0</v>
      </c>
      <c r="AJ24" s="17">
        <f>F24*AB24</f>
        <v>0</v>
      </c>
      <c r="AK24" s="17">
        <f>F24*AC24</f>
        <v>0</v>
      </c>
      <c r="AL24" s="18" t="s">
        <v>61</v>
      </c>
      <c r="AM24" s="18" t="s">
        <v>56</v>
      </c>
      <c r="AN24" s="19" t="s">
        <v>57</v>
      </c>
    </row>
    <row r="25" spans="1:40" s="124" customFormat="1" ht="12.75">
      <c r="A25" s="119" t="s">
        <v>111</v>
      </c>
      <c r="B25" s="120" t="s">
        <v>49</v>
      </c>
      <c r="C25" s="120" t="s">
        <v>119</v>
      </c>
      <c r="D25" s="120" t="s">
        <v>120</v>
      </c>
      <c r="E25" s="120" t="s">
        <v>18</v>
      </c>
      <c r="F25" s="121">
        <f>F24</f>
        <v>74.8</v>
      </c>
      <c r="G25" s="121"/>
      <c r="H25" s="121"/>
      <c r="I25" s="121"/>
      <c r="J25" s="122"/>
      <c r="K25" s="123" t="s">
        <v>4</v>
      </c>
      <c r="L25" s="121">
        <f>IF(K25="5",I25,0)</f>
        <v>0</v>
      </c>
      <c r="W25" s="121">
        <f>IF(AA25=0,J25,0)</f>
        <v>0</v>
      </c>
      <c r="X25" s="121">
        <f>IF(AA25=15,J25,0)</f>
        <v>0</v>
      </c>
      <c r="Y25" s="121">
        <f>IF(AA25=21,J25,0)</f>
        <v>0</v>
      </c>
      <c r="AA25" s="121">
        <v>21</v>
      </c>
      <c r="AB25" s="121">
        <f>G25*0.178761061946903</f>
        <v>0</v>
      </c>
      <c r="AC25" s="121">
        <f>G25*(1-0.178761061946903)</f>
        <v>0</v>
      </c>
      <c r="AJ25" s="121">
        <f>F25*AB25</f>
        <v>0</v>
      </c>
      <c r="AK25" s="121">
        <f>F25*AC25</f>
        <v>0</v>
      </c>
      <c r="AL25" s="123" t="s">
        <v>61</v>
      </c>
      <c r="AM25" s="123" t="s">
        <v>56</v>
      </c>
      <c r="AN25" s="125" t="s">
        <v>57</v>
      </c>
    </row>
    <row r="26" spans="1:40" s="12" customFormat="1" ht="12.75">
      <c r="A26" s="95" t="s">
        <v>112</v>
      </c>
      <c r="B26" s="11" t="s">
        <v>49</v>
      </c>
      <c r="C26" s="11" t="s">
        <v>62</v>
      </c>
      <c r="D26" s="11" t="s">
        <v>63</v>
      </c>
      <c r="E26" s="11" t="s">
        <v>18</v>
      </c>
      <c r="F26" s="13">
        <f>F25</f>
        <v>74.8</v>
      </c>
      <c r="G26" s="13"/>
      <c r="H26" s="13"/>
      <c r="I26" s="13"/>
      <c r="J26" s="69"/>
      <c r="K26" s="20" t="s">
        <v>4</v>
      </c>
      <c r="L26" s="13">
        <f>IF(K26="5",I26,0)</f>
        <v>0</v>
      </c>
      <c r="W26" s="13">
        <f>IF(AA26=0,J26,0)</f>
        <v>0</v>
      </c>
      <c r="X26" s="13">
        <f>IF(AA26=15,J26,0)</f>
        <v>0</v>
      </c>
      <c r="Y26" s="13">
        <f>IF(AA26=21,J26,0)</f>
        <v>0</v>
      </c>
      <c r="AA26" s="17">
        <v>21</v>
      </c>
      <c r="AB26" s="17">
        <f>G26*0.307389892313828</f>
        <v>0</v>
      </c>
      <c r="AC26" s="17">
        <f>G26*(1-0.307389892313828)</f>
        <v>0</v>
      </c>
      <c r="AJ26" s="17">
        <f>F26*AB26</f>
        <v>0</v>
      </c>
      <c r="AK26" s="17">
        <f>F26*AC26</f>
        <v>0</v>
      </c>
      <c r="AL26" s="18" t="s">
        <v>61</v>
      </c>
      <c r="AM26" s="18" t="s">
        <v>56</v>
      </c>
      <c r="AN26" s="19" t="s">
        <v>57</v>
      </c>
    </row>
    <row r="27" spans="1:10" s="12" customFormat="1" ht="12.75">
      <c r="A27" s="74"/>
      <c r="B27" s="31"/>
      <c r="C27" s="31"/>
      <c r="D27" s="29" t="s">
        <v>76</v>
      </c>
      <c r="E27" s="31"/>
      <c r="F27" s="31"/>
      <c r="G27" s="31"/>
      <c r="H27" s="31"/>
      <c r="I27" s="31"/>
      <c r="J27" s="75"/>
    </row>
    <row r="28" spans="1:40" s="124" customFormat="1" ht="25.5">
      <c r="A28" s="119" t="s">
        <v>113</v>
      </c>
      <c r="B28" s="120" t="s">
        <v>49</v>
      </c>
      <c r="C28" s="120" t="s">
        <v>64</v>
      </c>
      <c r="D28" s="126" t="s">
        <v>121</v>
      </c>
      <c r="E28" s="120" t="s">
        <v>18</v>
      </c>
      <c r="F28" s="121">
        <f>F26</f>
        <v>74.8</v>
      </c>
      <c r="G28" s="121"/>
      <c r="H28" s="121"/>
      <c r="I28" s="121"/>
      <c r="J28" s="122"/>
      <c r="K28" s="123" t="s">
        <v>4</v>
      </c>
      <c r="L28" s="121">
        <f>IF(K28="5",I28,0)</f>
        <v>0</v>
      </c>
      <c r="W28" s="121">
        <f>IF(AA28=0,J28,0)</f>
        <v>0</v>
      </c>
      <c r="X28" s="121">
        <f>IF(AA28=15,J28,0)</f>
        <v>0</v>
      </c>
      <c r="Y28" s="121">
        <f>IF(AA28=21,J28,0)</f>
        <v>0</v>
      </c>
      <c r="AA28" s="121">
        <v>21</v>
      </c>
      <c r="AB28" s="121">
        <f>G28*0.605155347464312</f>
        <v>0</v>
      </c>
      <c r="AC28" s="121">
        <f>G28*(1-0.605155347464312)</f>
        <v>0</v>
      </c>
      <c r="AJ28" s="121">
        <f>F28*AB28</f>
        <v>0</v>
      </c>
      <c r="AK28" s="121">
        <f>F28*AC28</f>
        <v>0</v>
      </c>
      <c r="AL28" s="123" t="s">
        <v>61</v>
      </c>
      <c r="AM28" s="123" t="s">
        <v>56</v>
      </c>
      <c r="AN28" s="125" t="s">
        <v>57</v>
      </c>
    </row>
    <row r="29" spans="1:40" s="124" customFormat="1" ht="12.75">
      <c r="A29" s="119" t="s">
        <v>122</v>
      </c>
      <c r="B29" s="120" t="s">
        <v>49</v>
      </c>
      <c r="C29" s="120" t="s">
        <v>123</v>
      </c>
      <c r="D29" s="126" t="s">
        <v>124</v>
      </c>
      <c r="E29" s="120" t="s">
        <v>18</v>
      </c>
      <c r="F29" s="121">
        <v>74.8</v>
      </c>
      <c r="G29" s="121"/>
      <c r="H29" s="121"/>
      <c r="I29" s="121"/>
      <c r="J29" s="122"/>
      <c r="K29" s="123"/>
      <c r="L29" s="121"/>
      <c r="W29" s="121"/>
      <c r="X29" s="121"/>
      <c r="Y29" s="121"/>
      <c r="AA29" s="121"/>
      <c r="AB29" s="121"/>
      <c r="AC29" s="121"/>
      <c r="AJ29" s="121"/>
      <c r="AK29" s="121"/>
      <c r="AL29" s="123"/>
      <c r="AM29" s="123"/>
      <c r="AN29" s="125"/>
    </row>
    <row r="30" spans="1:34" s="12" customFormat="1" ht="12.75">
      <c r="A30" s="73"/>
      <c r="B30" s="21" t="s">
        <v>49</v>
      </c>
      <c r="C30" s="21" t="s">
        <v>65</v>
      </c>
      <c r="D30" s="129" t="s">
        <v>66</v>
      </c>
      <c r="E30" s="130"/>
      <c r="F30" s="130"/>
      <c r="G30" s="130"/>
      <c r="H30" s="22">
        <f>SUM(H31:H33)</f>
        <v>0</v>
      </c>
      <c r="I30" s="22">
        <f>SUM(I31:I33)</f>
        <v>0</v>
      </c>
      <c r="J30" s="71">
        <f>H30+I30</f>
        <v>0</v>
      </c>
      <c r="M30" s="22">
        <f>IF(N30="PR",J30,SUM(L31:L33))</f>
        <v>0</v>
      </c>
      <c r="N30" s="19" t="s">
        <v>35</v>
      </c>
      <c r="O30" s="22">
        <f>IF(N30="HS",H30,0)</f>
        <v>0</v>
      </c>
      <c r="P30" s="22">
        <f>IF(N30="HS",I30-M30,0)</f>
        <v>0</v>
      </c>
      <c r="Q30" s="22">
        <f>IF(N30="PS",H30,0)</f>
        <v>0</v>
      </c>
      <c r="R30" s="22">
        <f>IF(N30="PS",I30-M30,0)</f>
        <v>0</v>
      </c>
      <c r="S30" s="22">
        <f>IF(N30="MP",H30,0)</f>
        <v>0</v>
      </c>
      <c r="T30" s="22">
        <f>IF(N30="MP",I30-M30,0)</f>
        <v>0</v>
      </c>
      <c r="U30" s="22">
        <f>IF(N30="OM",H30,0)</f>
        <v>0</v>
      </c>
      <c r="V30" s="19" t="s">
        <v>49</v>
      </c>
      <c r="AF30" s="22">
        <f>SUM(W31:W33)</f>
        <v>0</v>
      </c>
      <c r="AG30" s="22">
        <f>SUM(X31:X33)</f>
        <v>0</v>
      </c>
      <c r="AH30" s="22">
        <f>SUM(Y31:Y33)</f>
        <v>0</v>
      </c>
    </row>
    <row r="31" spans="1:40" s="12" customFormat="1" ht="12.75">
      <c r="A31" s="95" t="s">
        <v>114</v>
      </c>
      <c r="B31" s="11" t="s">
        <v>49</v>
      </c>
      <c r="C31" s="11" t="s">
        <v>67</v>
      </c>
      <c r="D31" s="11" t="s">
        <v>68</v>
      </c>
      <c r="E31" s="11" t="s">
        <v>18</v>
      </c>
      <c r="F31" s="13">
        <v>12.4</v>
      </c>
      <c r="G31" s="13"/>
      <c r="H31" s="13"/>
      <c r="I31" s="13"/>
      <c r="J31" s="69"/>
      <c r="K31" s="20" t="s">
        <v>4</v>
      </c>
      <c r="L31" s="13">
        <f>IF(K31="5",I31,0)</f>
        <v>0</v>
      </c>
      <c r="W31" s="13">
        <f>IF(AA31=0,J31,0)</f>
        <v>0</v>
      </c>
      <c r="X31" s="13">
        <f>IF(AA31=15,J31,0)</f>
        <v>0</v>
      </c>
      <c r="Y31" s="13">
        <f>IF(AA31=21,J31,0)</f>
        <v>0</v>
      </c>
      <c r="AA31" s="17">
        <v>21</v>
      </c>
      <c r="AB31" s="17">
        <f>G31*0.443663366336634</f>
        <v>0</v>
      </c>
      <c r="AC31" s="17">
        <f>G31*(1-0.443663366336634)</f>
        <v>0</v>
      </c>
      <c r="AJ31" s="17">
        <f>F31*AB31</f>
        <v>0</v>
      </c>
      <c r="AK31" s="17">
        <f>F31*AC31</f>
        <v>0</v>
      </c>
      <c r="AL31" s="18" t="s">
        <v>69</v>
      </c>
      <c r="AM31" s="18" t="s">
        <v>70</v>
      </c>
      <c r="AN31" s="19" t="s">
        <v>57</v>
      </c>
    </row>
    <row r="32" spans="1:40" s="12" customFormat="1" ht="12.75">
      <c r="A32" s="95" t="s">
        <v>115</v>
      </c>
      <c r="B32" s="11" t="s">
        <v>49</v>
      </c>
      <c r="C32" s="11" t="s">
        <v>71</v>
      </c>
      <c r="D32" s="11" t="s">
        <v>72</v>
      </c>
      <c r="E32" s="11" t="s">
        <v>18</v>
      </c>
      <c r="F32" s="13">
        <v>12.4</v>
      </c>
      <c r="G32" s="13"/>
      <c r="H32" s="13"/>
      <c r="I32" s="13"/>
      <c r="J32" s="69"/>
      <c r="K32" s="20" t="s">
        <v>4</v>
      </c>
      <c r="L32" s="13">
        <f>IF(K32="5",I32,0)</f>
        <v>0</v>
      </c>
      <c r="W32" s="13">
        <f>IF(AA32=0,J32,0)</f>
        <v>0</v>
      </c>
      <c r="X32" s="13">
        <f>IF(AA32=15,J32,0)</f>
        <v>0</v>
      </c>
      <c r="Y32" s="13">
        <f>IF(AA32=21,J32,0)</f>
        <v>0</v>
      </c>
      <c r="AA32" s="17">
        <v>21</v>
      </c>
      <c r="AB32" s="17">
        <f>G32*0.0629296668429402</f>
        <v>0</v>
      </c>
      <c r="AC32" s="17">
        <f>G32*(1-0.0629296668429402)</f>
        <v>0</v>
      </c>
      <c r="AJ32" s="17">
        <f>F32*AB32</f>
        <v>0</v>
      </c>
      <c r="AK32" s="17">
        <f>F32*AC32</f>
        <v>0</v>
      </c>
      <c r="AL32" s="18" t="s">
        <v>69</v>
      </c>
      <c r="AM32" s="18" t="s">
        <v>70</v>
      </c>
      <c r="AN32" s="19" t="s">
        <v>57</v>
      </c>
    </row>
    <row r="33" spans="1:40" s="12" customFormat="1" ht="13.5" thickBot="1">
      <c r="A33" s="97" t="s">
        <v>116</v>
      </c>
      <c r="B33" s="76" t="s">
        <v>49</v>
      </c>
      <c r="C33" s="76" t="s">
        <v>73</v>
      </c>
      <c r="D33" s="76" t="s">
        <v>74</v>
      </c>
      <c r="E33" s="76" t="s">
        <v>18</v>
      </c>
      <c r="F33" s="77">
        <v>12.4</v>
      </c>
      <c r="G33" s="77"/>
      <c r="H33" s="77"/>
      <c r="I33" s="77"/>
      <c r="J33" s="78"/>
      <c r="K33" s="20" t="s">
        <v>4</v>
      </c>
      <c r="L33" s="13">
        <f>IF(K33="5",I33,0)</f>
        <v>0</v>
      </c>
      <c r="W33" s="13">
        <f>IF(AA33=0,J33,0)</f>
        <v>0</v>
      </c>
      <c r="X33" s="13">
        <f>IF(AA33=15,J33,0)</f>
        <v>0</v>
      </c>
      <c r="Y33" s="13">
        <f>IF(AA33=21,J33,0)</f>
        <v>0</v>
      </c>
      <c r="AA33" s="17">
        <v>21</v>
      </c>
      <c r="AB33" s="17">
        <f>G33*0.227067077568684</f>
        <v>0</v>
      </c>
      <c r="AC33" s="17">
        <f>G33*(1-0.227067077568684)</f>
        <v>0</v>
      </c>
      <c r="AJ33" s="17">
        <f>F33*AB33</f>
        <v>0</v>
      </c>
      <c r="AK33" s="17">
        <f>F33*AC33</f>
        <v>0</v>
      </c>
      <c r="AL33" s="18" t="s">
        <v>69</v>
      </c>
      <c r="AM33" s="18" t="s">
        <v>70</v>
      </c>
      <c r="AN33" s="19" t="s">
        <v>57</v>
      </c>
    </row>
    <row r="34" ht="13.5" thickBot="1"/>
    <row r="35" spans="1:10" ht="13.5" thickBot="1">
      <c r="A35" s="98"/>
      <c r="B35" s="99"/>
      <c r="C35" s="99"/>
      <c r="D35" s="100" t="s">
        <v>78</v>
      </c>
      <c r="E35" s="100"/>
      <c r="F35" s="100"/>
      <c r="G35" s="100"/>
      <c r="H35" s="101">
        <f>H20+H6</f>
        <v>0</v>
      </c>
      <c r="I35" s="101">
        <f>I20+I6</f>
        <v>0</v>
      </c>
      <c r="J35" s="102">
        <f>SUM(H35:I35)</f>
        <v>0</v>
      </c>
    </row>
    <row r="36" ht="12.75">
      <c r="J36" s="46"/>
    </row>
  </sheetData>
  <sheetProtection/>
  <mergeCells count="14">
    <mergeCell ref="A1:J1"/>
    <mergeCell ref="A2:C3"/>
    <mergeCell ref="D2:D3"/>
    <mergeCell ref="E2:F3"/>
    <mergeCell ref="G2:J3"/>
    <mergeCell ref="H4:J4"/>
    <mergeCell ref="D6:G6"/>
    <mergeCell ref="D30:G30"/>
    <mergeCell ref="D20:G20"/>
    <mergeCell ref="D21:G21"/>
    <mergeCell ref="D23:G23"/>
    <mergeCell ref="D7:G7"/>
    <mergeCell ref="A9:J9"/>
    <mergeCell ref="D12:G12"/>
  </mergeCells>
  <printOptions/>
  <pageMargins left="0.394" right="0.394" top="0.591" bottom="0.591" header="0.5" footer="0.5"/>
  <pageSetup fitToHeight="0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PageLayoutView="0" workbookViewId="0" topLeftCell="A1">
      <selection activeCell="J5" sqref="J5"/>
    </sheetView>
  </sheetViews>
  <sheetFormatPr defaultColWidth="11.57421875" defaultRowHeight="12.75"/>
  <cols>
    <col min="1" max="1" width="16.57421875" style="0" customWidth="1"/>
    <col min="2" max="2" width="0.5625" style="0" customWidth="1"/>
    <col min="3" max="3" width="25.421875" style="0" customWidth="1"/>
    <col min="4" max="4" width="14.57421875" style="0" customWidth="1"/>
    <col min="5" max="5" width="12.7109375" style="0" customWidth="1"/>
    <col min="6" max="6" width="17.8515625" style="0" customWidth="1"/>
    <col min="7" max="8" width="0" style="0" hidden="1" customWidth="1"/>
  </cols>
  <sheetData>
    <row r="1" spans="1:6" ht="72.75" customHeight="1" thickBot="1">
      <c r="A1" s="156" t="s">
        <v>118</v>
      </c>
      <c r="B1" s="157"/>
      <c r="C1" s="157"/>
      <c r="D1" s="157"/>
      <c r="E1" s="157"/>
      <c r="F1" s="158"/>
    </row>
    <row r="2" spans="1:7" ht="12.75">
      <c r="A2" s="142" t="s">
        <v>0</v>
      </c>
      <c r="B2" s="145" t="s">
        <v>127</v>
      </c>
      <c r="C2" s="159"/>
      <c r="D2" s="160" t="s">
        <v>25</v>
      </c>
      <c r="E2" s="160" t="s">
        <v>80</v>
      </c>
      <c r="F2" s="161"/>
      <c r="G2" s="47"/>
    </row>
    <row r="3" spans="1:7" ht="12.75">
      <c r="A3" s="144"/>
      <c r="B3" s="146"/>
      <c r="C3" s="146"/>
      <c r="D3" s="136"/>
      <c r="E3" s="162"/>
      <c r="F3" s="163"/>
      <c r="G3" s="47"/>
    </row>
    <row r="4" spans="1:7" ht="12.75">
      <c r="A4" s="135" t="s">
        <v>81</v>
      </c>
      <c r="B4" s="164" t="s">
        <v>126</v>
      </c>
      <c r="C4" s="165"/>
      <c r="D4" s="162" t="s">
        <v>26</v>
      </c>
      <c r="E4" s="162" t="s">
        <v>82</v>
      </c>
      <c r="F4" s="137"/>
      <c r="G4" s="47"/>
    </row>
    <row r="5" spans="1:7" ht="12.75">
      <c r="A5" s="144"/>
      <c r="B5" s="165"/>
      <c r="C5" s="165"/>
      <c r="D5" s="136"/>
      <c r="E5" s="136"/>
      <c r="F5" s="137"/>
      <c r="G5" s="47"/>
    </row>
    <row r="6" spans="1:7" ht="12.75">
      <c r="A6" s="135" t="s">
        <v>1</v>
      </c>
      <c r="B6" s="162" t="s">
        <v>88</v>
      </c>
      <c r="C6" s="136"/>
      <c r="D6" s="162" t="s">
        <v>27</v>
      </c>
      <c r="E6" s="162"/>
      <c r="F6" s="137"/>
      <c r="G6" s="47"/>
    </row>
    <row r="7" spans="1:7" ht="12.75">
      <c r="A7" s="144"/>
      <c r="B7" s="136"/>
      <c r="C7" s="136"/>
      <c r="D7" s="136"/>
      <c r="E7" s="136"/>
      <c r="F7" s="137"/>
      <c r="G7" s="47"/>
    </row>
    <row r="8" spans="1:7" ht="12.75">
      <c r="A8" s="135" t="s">
        <v>28</v>
      </c>
      <c r="B8" s="162" t="s">
        <v>82</v>
      </c>
      <c r="C8" s="136"/>
      <c r="D8" s="148" t="s">
        <v>16</v>
      </c>
      <c r="E8" s="168">
        <v>42348</v>
      </c>
      <c r="F8" s="137"/>
      <c r="G8" s="47"/>
    </row>
    <row r="9" spans="1:7" ht="13.5" thickBot="1">
      <c r="A9" s="166"/>
      <c r="B9" s="167"/>
      <c r="C9" s="167"/>
      <c r="D9" s="167"/>
      <c r="E9" s="167"/>
      <c r="F9" s="169"/>
      <c r="G9" s="47"/>
    </row>
    <row r="10" spans="1:7" ht="26.25" thickBot="1">
      <c r="A10" s="48" t="s">
        <v>7</v>
      </c>
      <c r="B10" s="49"/>
      <c r="C10" s="50" t="s">
        <v>83</v>
      </c>
      <c r="D10" s="103" t="s">
        <v>84</v>
      </c>
      <c r="E10" s="103" t="s">
        <v>85</v>
      </c>
      <c r="F10" s="104" t="s">
        <v>86</v>
      </c>
      <c r="G10" s="47"/>
    </row>
    <row r="11" spans="1:6" ht="25.5">
      <c r="A11" s="105" t="s">
        <v>91</v>
      </c>
      <c r="B11" s="51"/>
      <c r="C11" s="52" t="s">
        <v>89</v>
      </c>
      <c r="D11" s="53"/>
      <c r="E11" s="53"/>
      <c r="F11" s="106"/>
    </row>
    <row r="12" spans="1:255" s="56" customFormat="1" ht="12.75">
      <c r="A12" s="107" t="s">
        <v>92</v>
      </c>
      <c r="B12" s="61"/>
      <c r="C12" s="62" t="s">
        <v>90</v>
      </c>
      <c r="D12" s="63"/>
      <c r="E12" s="63"/>
      <c r="F12" s="108"/>
      <c r="G12" s="55"/>
      <c r="H12" s="54"/>
      <c r="I12" s="55"/>
      <c r="J12" s="54"/>
      <c r="K12" s="55"/>
      <c r="L12" s="54"/>
      <c r="M12" s="55"/>
      <c r="N12" s="54"/>
      <c r="O12" s="55"/>
      <c r="P12" s="54"/>
      <c r="Q12" s="55"/>
      <c r="R12" s="54"/>
      <c r="S12" s="55"/>
      <c r="T12" s="54"/>
      <c r="U12" s="55"/>
      <c r="V12" s="54"/>
      <c r="W12" s="55"/>
      <c r="X12" s="54"/>
      <c r="Y12" s="55"/>
      <c r="Z12" s="54"/>
      <c r="AA12" s="55"/>
      <c r="AB12" s="54"/>
      <c r="AC12" s="55"/>
      <c r="AD12" s="54"/>
      <c r="AE12" s="55"/>
      <c r="AF12" s="54"/>
      <c r="AG12" s="55"/>
      <c r="AH12" s="54"/>
      <c r="AI12" s="55"/>
      <c r="AJ12" s="54"/>
      <c r="AK12" s="55"/>
      <c r="AL12" s="54"/>
      <c r="AM12" s="55"/>
      <c r="AN12" s="54"/>
      <c r="AO12" s="55"/>
      <c r="AP12" s="54"/>
      <c r="AQ12" s="55"/>
      <c r="AR12" s="54"/>
      <c r="AS12" s="55"/>
      <c r="AT12" s="54"/>
      <c r="AU12" s="55"/>
      <c r="AV12" s="54"/>
      <c r="AW12" s="55"/>
      <c r="AX12" s="54"/>
      <c r="AY12" s="55"/>
      <c r="AZ12" s="54"/>
      <c r="BA12" s="55"/>
      <c r="BB12" s="54"/>
      <c r="BC12" s="55"/>
      <c r="BD12" s="54"/>
      <c r="BE12" s="55"/>
      <c r="BF12" s="54"/>
      <c r="BG12" s="55"/>
      <c r="BH12" s="54"/>
      <c r="BI12" s="55"/>
      <c r="BJ12" s="54"/>
      <c r="BK12" s="55"/>
      <c r="BL12" s="54"/>
      <c r="BM12" s="55"/>
      <c r="BN12" s="54"/>
      <c r="BO12" s="55"/>
      <c r="BP12" s="54"/>
      <c r="BQ12" s="55"/>
      <c r="BR12" s="54"/>
      <c r="BS12" s="55"/>
      <c r="BT12" s="54"/>
      <c r="BU12" s="55"/>
      <c r="BV12" s="54"/>
      <c r="BW12" s="55"/>
      <c r="BX12" s="54"/>
      <c r="BY12" s="55"/>
      <c r="BZ12" s="54"/>
      <c r="CA12" s="55"/>
      <c r="CB12" s="54"/>
      <c r="CC12" s="55"/>
      <c r="CD12" s="54"/>
      <c r="CE12" s="55"/>
      <c r="CF12" s="54"/>
      <c r="CG12" s="55"/>
      <c r="CH12" s="54"/>
      <c r="CI12" s="55"/>
      <c r="CJ12" s="54"/>
      <c r="CK12" s="55"/>
      <c r="CL12" s="54"/>
      <c r="CM12" s="55"/>
      <c r="CN12" s="54"/>
      <c r="CO12" s="55"/>
      <c r="CP12" s="54"/>
      <c r="CQ12" s="55"/>
      <c r="CR12" s="54"/>
      <c r="CS12" s="55"/>
      <c r="CT12" s="54"/>
      <c r="CU12" s="55"/>
      <c r="CV12" s="54"/>
      <c r="CW12" s="55"/>
      <c r="CX12" s="54"/>
      <c r="CY12" s="55"/>
      <c r="CZ12" s="54"/>
      <c r="DA12" s="55"/>
      <c r="DB12" s="54"/>
      <c r="DC12" s="55"/>
      <c r="DD12" s="54"/>
      <c r="DE12" s="55"/>
      <c r="DF12" s="54"/>
      <c r="DG12" s="55"/>
      <c r="DH12" s="54"/>
      <c r="DI12" s="55"/>
      <c r="DJ12" s="54"/>
      <c r="DK12" s="55"/>
      <c r="DL12" s="54"/>
      <c r="DM12" s="55"/>
      <c r="DN12" s="54"/>
      <c r="DO12" s="55"/>
      <c r="DP12" s="54"/>
      <c r="DQ12" s="55"/>
      <c r="DR12" s="54"/>
      <c r="DS12" s="55"/>
      <c r="DT12" s="54"/>
      <c r="DU12" s="55"/>
      <c r="DV12" s="54"/>
      <c r="DW12" s="55"/>
      <c r="DX12" s="54"/>
      <c r="DY12" s="55"/>
      <c r="DZ12" s="54"/>
      <c r="EA12" s="55"/>
      <c r="EB12" s="54"/>
      <c r="EC12" s="55"/>
      <c r="ED12" s="54"/>
      <c r="EE12" s="55"/>
      <c r="EF12" s="54"/>
      <c r="EG12" s="55"/>
      <c r="EH12" s="54"/>
      <c r="EI12" s="55"/>
      <c r="EJ12" s="54"/>
      <c r="EK12" s="55"/>
      <c r="EL12" s="54"/>
      <c r="EM12" s="55"/>
      <c r="EN12" s="54"/>
      <c r="EO12" s="55"/>
      <c r="EP12" s="54"/>
      <c r="EQ12" s="55"/>
      <c r="ER12" s="54"/>
      <c r="ES12" s="55"/>
      <c r="ET12" s="54"/>
      <c r="EU12" s="55"/>
      <c r="EV12" s="54"/>
      <c r="EW12" s="55"/>
      <c r="EX12" s="54"/>
      <c r="EY12" s="55"/>
      <c r="EZ12" s="54"/>
      <c r="FA12" s="55"/>
      <c r="FB12" s="54"/>
      <c r="FC12" s="55"/>
      <c r="FD12" s="54"/>
      <c r="FE12" s="55"/>
      <c r="FF12" s="54"/>
      <c r="FG12" s="55"/>
      <c r="FH12" s="54"/>
      <c r="FI12" s="55"/>
      <c r="FJ12" s="54"/>
      <c r="FK12" s="55"/>
      <c r="FL12" s="54"/>
      <c r="FM12" s="55"/>
      <c r="FN12" s="54"/>
      <c r="FO12" s="55"/>
      <c r="FP12" s="54"/>
      <c r="FQ12" s="55"/>
      <c r="FR12" s="54"/>
      <c r="FS12" s="55"/>
      <c r="FT12" s="54"/>
      <c r="FU12" s="55"/>
      <c r="FV12" s="54"/>
      <c r="FW12" s="55"/>
      <c r="FX12" s="54"/>
      <c r="FY12" s="55"/>
      <c r="FZ12" s="54"/>
      <c r="GA12" s="55"/>
      <c r="GB12" s="54"/>
      <c r="GC12" s="55"/>
      <c r="GD12" s="54"/>
      <c r="GE12" s="55"/>
      <c r="GF12" s="54"/>
      <c r="GG12" s="55"/>
      <c r="GH12" s="54"/>
      <c r="GI12" s="55"/>
      <c r="GJ12" s="54"/>
      <c r="GK12" s="55"/>
      <c r="GL12" s="54"/>
      <c r="GM12" s="55"/>
      <c r="GN12" s="54"/>
      <c r="GO12" s="55"/>
      <c r="GP12" s="54"/>
      <c r="GQ12" s="55"/>
      <c r="GR12" s="54"/>
      <c r="GS12" s="55"/>
      <c r="GT12" s="54"/>
      <c r="GU12" s="55"/>
      <c r="GV12" s="54"/>
      <c r="GW12" s="55"/>
      <c r="GX12" s="54"/>
      <c r="GY12" s="55"/>
      <c r="GZ12" s="54"/>
      <c r="HA12" s="55"/>
      <c r="HB12" s="54"/>
      <c r="HC12" s="55"/>
      <c r="HD12" s="54"/>
      <c r="HE12" s="55"/>
      <c r="HF12" s="54"/>
      <c r="HG12" s="55"/>
      <c r="HH12" s="54"/>
      <c r="HI12" s="55"/>
      <c r="HJ12" s="54"/>
      <c r="HK12" s="55"/>
      <c r="HL12" s="54"/>
      <c r="HM12" s="55"/>
      <c r="HN12" s="54"/>
      <c r="HO12" s="55"/>
      <c r="HP12" s="54"/>
      <c r="HQ12" s="55"/>
      <c r="HR12" s="54"/>
      <c r="HS12" s="55"/>
      <c r="HT12" s="54"/>
      <c r="HU12" s="55"/>
      <c r="HV12" s="54"/>
      <c r="HW12" s="55"/>
      <c r="HX12" s="54"/>
      <c r="HY12" s="55"/>
      <c r="HZ12" s="54"/>
      <c r="IA12" s="55"/>
      <c r="IB12" s="54"/>
      <c r="IC12" s="55"/>
      <c r="ID12" s="54"/>
      <c r="IE12" s="55"/>
      <c r="IF12" s="54"/>
      <c r="IG12" s="55"/>
      <c r="IH12" s="54"/>
      <c r="II12" s="55"/>
      <c r="IJ12" s="54"/>
      <c r="IK12" s="55"/>
      <c r="IL12" s="54"/>
      <c r="IM12" s="55"/>
      <c r="IN12" s="54"/>
      <c r="IO12" s="55"/>
      <c r="IP12" s="54"/>
      <c r="IQ12" s="55"/>
      <c r="IR12" s="54"/>
      <c r="IS12" s="55"/>
      <c r="IT12" s="54"/>
      <c r="IU12" s="55"/>
    </row>
    <row r="13" spans="1:6" s="57" customFormat="1" ht="12.75">
      <c r="A13" s="109" t="s">
        <v>45</v>
      </c>
      <c r="B13" s="110"/>
      <c r="C13" s="110"/>
      <c r="D13" s="111"/>
      <c r="E13" s="111"/>
      <c r="F13" s="112"/>
    </row>
    <row r="14" spans="1:6" ht="12.75">
      <c r="A14" s="113" t="s">
        <v>79</v>
      </c>
      <c r="B14" s="30"/>
      <c r="C14" s="58">
        <v>0.21</v>
      </c>
      <c r="D14" s="59"/>
      <c r="E14" s="59"/>
      <c r="F14" s="114"/>
    </row>
    <row r="15" spans="1:6" ht="16.5" thickBot="1">
      <c r="A15" s="115" t="s">
        <v>87</v>
      </c>
      <c r="B15" s="116"/>
      <c r="C15" s="116"/>
      <c r="D15" s="117"/>
      <c r="E15" s="117"/>
      <c r="F15" s="118"/>
    </row>
    <row r="19" ht="12.75">
      <c r="F19" s="60"/>
    </row>
  </sheetData>
  <sheetProtection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Ing. HlavoňováJarmila</cp:lastModifiedBy>
  <cp:lastPrinted>2016-06-02T09:36:57Z</cp:lastPrinted>
  <dcterms:created xsi:type="dcterms:W3CDTF">2016-01-19T07:57:16Z</dcterms:created>
  <dcterms:modified xsi:type="dcterms:W3CDTF">2016-06-02T09:37:15Z</dcterms:modified>
  <cp:category/>
  <cp:version/>
  <cp:contentType/>
  <cp:contentStatus/>
</cp:coreProperties>
</file>