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70" yWindow="15" windowWidth="13185" windowHeight="11835"/>
  </bookViews>
  <sheets>
    <sheet name="Celkem" sheetId="1" r:id="rId1"/>
    <sheet name="Stavba KL" sheetId="4" r:id="rId2"/>
    <sheet name="Stavba Rek" sheetId="5" r:id="rId3"/>
    <sheet name="Stavba Pol" sheetId="6" r:id="rId4"/>
    <sheet name="El Inst" sheetId="19" r:id="rId5"/>
    <sheet name="El Rek" sheetId="20" r:id="rId6"/>
    <sheet name="TZB" sheetId="9" r:id="rId7"/>
    <sheet name="TZB-1 KL" sheetId="10" r:id="rId8"/>
    <sheet name="TZB-1 Rek" sheetId="11" r:id="rId9"/>
    <sheet name="TZB-1 Pol" sheetId="12" r:id="rId10"/>
    <sheet name="TZB-2 KL" sheetId="13" r:id="rId11"/>
    <sheet name="TZB-2 Rek" sheetId="14" r:id="rId12"/>
    <sheet name="TZB-2 Pol" sheetId="15" r:id="rId13"/>
    <sheet name="TZB-3 KL" sheetId="16" r:id="rId14"/>
    <sheet name="TZB-3 Rek" sheetId="17" r:id="rId15"/>
    <sheet name="TZB-3 Pol" sheetId="18" r:id="rId16"/>
  </sheets>
  <definedNames>
    <definedName name="_xlnm._FilterDatabase" localSheetId="4" hidden="1">'El Inst'!$A$1:$M$2378</definedName>
    <definedName name="CelkemObjekty" localSheetId="0">Celkem!$F$33</definedName>
    <definedName name="CelkemObjekty" localSheetId="6">TZB!$F$31</definedName>
    <definedName name="cisloobjektu">'Stavba KL'!$A$5</definedName>
    <definedName name="CisloStavby" localSheetId="6">TZB!$D$5</definedName>
    <definedName name="cislostavby">'Stavba KL'!$A$7</definedName>
    <definedName name="dadresa" localSheetId="6">TZB!$D$8</definedName>
    <definedName name="Datum">'Stavba KL'!$B$27</definedName>
    <definedName name="DIČ" localSheetId="6">TZB!$K$8</definedName>
    <definedName name="Dil">'Stavba Rek'!$A$6</definedName>
    <definedName name="dmisto" localSheetId="6">TZB!$D$9</definedName>
    <definedName name="Dodavka">'Stavba Rek'!$G$27</definedName>
    <definedName name="Dodavka0">'Stavba Pol'!#REF!</definedName>
    <definedName name="dpsc" localSheetId="6">TZB!$C$9</definedName>
    <definedName name="HSV">'Stavba Rek'!$E$27</definedName>
    <definedName name="HSV0">'Stavba Pol'!#REF!</definedName>
    <definedName name="HZS">'Stavba Rek'!$I$27</definedName>
    <definedName name="HZS0">'Stavba Pol'!#REF!</definedName>
    <definedName name="IČO" localSheetId="6">TZB!$K$7</definedName>
    <definedName name="JKSO">'Stavba KL'!$G$2</definedName>
    <definedName name="MJ">'Stavba KL'!$G$5</definedName>
    <definedName name="Mont">'Stavba Rek'!$H$27</definedName>
    <definedName name="Montaz0">'Stavba Pol'!#REF!</definedName>
    <definedName name="NazevDilu">'Stavba Rek'!$B$6</definedName>
    <definedName name="NazevObjektu" localSheetId="6">TZB!$C$29</definedName>
    <definedName name="nazevobjektu">'Stavba KL'!$C$5</definedName>
    <definedName name="NazevStavby" localSheetId="6">TZB!$E$5</definedName>
    <definedName name="nazevstavby">'Stavba KL'!$C$7</definedName>
    <definedName name="Objednatel" localSheetId="6">TZB!$D$11</definedName>
    <definedName name="Objednatel">'Stavba KL'!$C$10</definedName>
    <definedName name="Objekt" localSheetId="6">TZB!$B$29</definedName>
    <definedName name="odic" localSheetId="6">TZB!$K$12</definedName>
    <definedName name="oico" localSheetId="6">TZB!$K$11</definedName>
    <definedName name="omisto" localSheetId="6">TZB!$D$13</definedName>
    <definedName name="onazev" localSheetId="6">TZB!$D$12</definedName>
    <definedName name="opsc" localSheetId="6">TZB!$C$13</definedName>
    <definedName name="PocetMJ">'Stavba KL'!$G$6</definedName>
    <definedName name="Poznamka">'Stavba KL'!$B$37</definedName>
    <definedName name="_xlnm.Print_Area" localSheetId="5">'El Rek'!$A$1:$F$32</definedName>
    <definedName name="_xlnm.Print_Area" localSheetId="1">'Stavba KL'!$A$1:$G$45</definedName>
    <definedName name="_xlnm.Print_Area" localSheetId="3">'Stavba Pol'!$A$1:$G$160</definedName>
    <definedName name="_xlnm.Print_Area" localSheetId="2">'Stavba Rek'!$A$1:$I$41</definedName>
    <definedName name="_xlnm.Print_Area" localSheetId="6">TZB!$B$1:$J$77</definedName>
    <definedName name="_xlnm.Print_Area" localSheetId="7">'TZB-1 KL'!$A$1:$G$45</definedName>
    <definedName name="_xlnm.Print_Area" localSheetId="9">'TZB-1 Pol'!$A$1:$K$51</definedName>
    <definedName name="_xlnm.Print_Area" localSheetId="8">'TZB-1 Rek'!$A$1:$I$25</definedName>
    <definedName name="_xlnm.Print_Area" localSheetId="10">'TZB-2 KL'!$A$1:$G$45</definedName>
    <definedName name="_xlnm.Print_Area" localSheetId="12">'TZB-2 Pol'!$A$1:$K$63</definedName>
    <definedName name="_xlnm.Print_Area" localSheetId="11">'TZB-2 Rek'!$A$1:$I$28</definedName>
    <definedName name="_xlnm.Print_Area" localSheetId="13">'TZB-3 KL'!$A$1:$G$45</definedName>
    <definedName name="_xlnm.Print_Area" localSheetId="15">'TZB-3 Pol'!$A$1:$K$26</definedName>
    <definedName name="_xlnm.Print_Area" localSheetId="14">'TZB-3 Rek'!$A$1:$I$26</definedName>
    <definedName name="_xlnm.Print_Titles" localSheetId="4">'El Inst'!$1:$1</definedName>
    <definedName name="_xlnm.Print_Titles" localSheetId="3">'Stavba Pol'!$1:$6</definedName>
    <definedName name="_xlnm.Print_Titles" localSheetId="2">'Stavba Rek'!$1:$6</definedName>
    <definedName name="_xlnm.Print_Titles" localSheetId="9">'TZB-1 Pol'!$1:$6</definedName>
    <definedName name="_xlnm.Print_Titles" localSheetId="8">'TZB-1 Rek'!$1:$6</definedName>
    <definedName name="_xlnm.Print_Titles" localSheetId="12">'TZB-2 Pol'!$1:$6</definedName>
    <definedName name="_xlnm.Print_Titles" localSheetId="11">'TZB-2 Rek'!$1:$6</definedName>
    <definedName name="_xlnm.Print_Titles" localSheetId="15">'TZB-3 Pol'!$1:$6</definedName>
    <definedName name="_xlnm.Print_Titles" localSheetId="14">'TZB-3 Rek'!$1:$6</definedName>
    <definedName name="Projektant">'Stavba KL'!$C$8</definedName>
    <definedName name="PSV">'Stavba Rek'!$F$27</definedName>
    <definedName name="PSV0">'Stavba Pol'!#REF!</definedName>
    <definedName name="SazbaDPH1" localSheetId="0">Celkem!$D$19</definedName>
    <definedName name="SazbaDPH1" localSheetId="6">TZB!$D$19</definedName>
    <definedName name="SazbaDPH1">'Stavba KL'!$C$30</definedName>
    <definedName name="SazbaDPH2" localSheetId="0">Celkem!$D$21</definedName>
    <definedName name="SazbaDPH2" localSheetId="6">TZB!$D$21</definedName>
    <definedName name="SazbaDPH2">'Stavba KL'!$C$32</definedName>
    <definedName name="SloupecCC">'Stavba Pol'!$G$6</definedName>
    <definedName name="SloupecCisloPol">'Stavba Pol'!$B$6</definedName>
    <definedName name="SloupecJC">'Stavba Pol'!$F$6</definedName>
    <definedName name="SloupecMJ">'Stavba Pol'!$D$6</definedName>
    <definedName name="SloupecMnozstvi">'Stavba Pol'!$E$6</definedName>
    <definedName name="SloupecNazPol">'Stavba Pol'!$C$6</definedName>
    <definedName name="SloupecPC">'Stavba Pol'!$A$6</definedName>
    <definedName name="solver_lin" localSheetId="3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num" localSheetId="3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opt" localSheetId="3" hidden="1">'Stavba Pol'!#REF!</definedName>
    <definedName name="solver_opt" localSheetId="9" hidden="1">'TZB-1 Pol'!#REF!</definedName>
    <definedName name="solver_opt" localSheetId="12" hidden="1">'TZB-2 Pol'!#REF!</definedName>
    <definedName name="solver_opt" localSheetId="15" hidden="1">'TZB-3 Pol'!#REF!</definedName>
    <definedName name="solver_typ" localSheetId="3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val" localSheetId="3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ucetDilu" localSheetId="6">TZB!$F$58:$J$58</definedName>
    <definedName name="StavbaCelkem" localSheetId="6">TZB!$H$31</definedName>
    <definedName name="Typ">'Stavba Pol'!#REF!</definedName>
    <definedName name="VRN">'Stavba Rek'!$H$40</definedName>
    <definedName name="VRNKc">'Stavba Rek'!#REF!</definedName>
    <definedName name="VRNnazev">'Stavba Rek'!#REF!</definedName>
    <definedName name="VRNproc">'Stavba Rek'!#REF!</definedName>
    <definedName name="VRNzakl">'Stavba Rek'!#REF!</definedName>
    <definedName name="Zakazka">'Stavba KL'!$G$11</definedName>
    <definedName name="Zaklad22">'Stavba KL'!$F$32</definedName>
    <definedName name="Zaklad5">'Stavba KL'!$F$30</definedName>
    <definedName name="Zhotovitel" localSheetId="6">TZB!$D$7</definedName>
    <definedName name="Zhotovitel">'Stavba KL'!$C$11:$E$11</definedName>
  </definedNames>
  <calcPr calcId="144525"/>
</workbook>
</file>

<file path=xl/calcChain.xml><?xml version="1.0" encoding="utf-8"?>
<calcChain xmlns="http://schemas.openxmlformats.org/spreadsheetml/2006/main">
  <c r="J29" i="19" l="1"/>
  <c r="J28" i="19"/>
  <c r="J27" i="19"/>
  <c r="J26" i="19"/>
  <c r="J25" i="19"/>
  <c r="H25" i="19"/>
  <c r="J24" i="19"/>
  <c r="H24" i="19"/>
  <c r="J23" i="19"/>
  <c r="J31" i="19" s="1"/>
  <c r="H23" i="19"/>
  <c r="H31" i="19" s="1"/>
  <c r="J18" i="19"/>
  <c r="J16" i="19"/>
  <c r="H16" i="19"/>
  <c r="J15" i="19"/>
  <c r="H15" i="19"/>
  <c r="J14" i="19"/>
  <c r="H14" i="19"/>
  <c r="J13" i="19"/>
  <c r="H13" i="19"/>
  <c r="J12" i="19"/>
  <c r="H12" i="19"/>
  <c r="J11" i="19"/>
  <c r="H11" i="19"/>
  <c r="H10" i="19"/>
  <c r="H9" i="19"/>
  <c r="J8" i="19"/>
  <c r="H8" i="19"/>
  <c r="J7" i="19"/>
  <c r="H7" i="19"/>
  <c r="J6" i="19"/>
  <c r="H6" i="19"/>
  <c r="J5" i="19"/>
  <c r="H5" i="19"/>
  <c r="J4" i="19"/>
  <c r="J3" i="19"/>
  <c r="H3" i="19"/>
  <c r="G17" i="19" l="1"/>
  <c r="H17" i="19" s="1"/>
  <c r="H20" i="19" s="1"/>
  <c r="I17" i="19"/>
  <c r="J17" i="19" s="1"/>
  <c r="J20" i="19" s="1"/>
  <c r="G22" i="18" l="1"/>
  <c r="G23" i="18"/>
  <c r="G24" i="18"/>
  <c r="G25" i="18"/>
  <c r="G21" i="18"/>
  <c r="G18" i="18"/>
  <c r="G17" i="18"/>
  <c r="G14" i="18"/>
  <c r="G11" i="18"/>
  <c r="G8" i="18"/>
  <c r="G59" i="15"/>
  <c r="G60" i="15"/>
  <c r="G61" i="15"/>
  <c r="G62" i="15"/>
  <c r="G5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38" i="15"/>
  <c r="G36" i="15"/>
  <c r="G33" i="15"/>
  <c r="G29" i="15"/>
  <c r="G26" i="15"/>
  <c r="G22" i="15"/>
  <c r="G19" i="15"/>
  <c r="G16" i="15"/>
  <c r="G12" i="15"/>
  <c r="G10" i="15"/>
  <c r="G8" i="15"/>
  <c r="G47" i="12"/>
  <c r="G48" i="12"/>
  <c r="G49" i="12"/>
  <c r="G50" i="12"/>
  <c r="G46" i="12"/>
  <c r="G42" i="12"/>
  <c r="G43" i="12"/>
  <c r="G41" i="12"/>
  <c r="G39" i="12"/>
  <c r="G32" i="12"/>
  <c r="G33" i="12"/>
  <c r="G34" i="12"/>
  <c r="G35" i="12"/>
  <c r="G36" i="12"/>
  <c r="G37" i="12"/>
  <c r="G31" i="12"/>
  <c r="G29" i="12"/>
  <c r="G27" i="12"/>
  <c r="G25" i="12"/>
  <c r="G23" i="12"/>
  <c r="G21" i="12"/>
  <c r="G19" i="12"/>
  <c r="G17" i="12"/>
  <c r="G15" i="12"/>
  <c r="G14" i="12"/>
  <c r="G11" i="12"/>
  <c r="G8" i="12"/>
  <c r="G154" i="6"/>
  <c r="G155" i="6"/>
  <c r="G156" i="6"/>
  <c r="G157" i="6"/>
  <c r="G158" i="6"/>
  <c r="G159" i="6"/>
  <c r="G153" i="6"/>
  <c r="G150" i="6"/>
  <c r="G147" i="6"/>
  <c r="G143" i="6"/>
  <c r="G144" i="6"/>
  <c r="G142" i="6"/>
  <c r="G139" i="6"/>
  <c r="G138" i="6"/>
  <c r="G128" i="6"/>
  <c r="G129" i="6"/>
  <c r="G130" i="6"/>
  <c r="G131" i="6"/>
  <c r="G132" i="6"/>
  <c r="G133" i="6"/>
  <c r="G134" i="6"/>
  <c r="G135" i="6"/>
  <c r="G127" i="6"/>
  <c r="G119" i="6"/>
  <c r="G120" i="6"/>
  <c r="G121" i="6"/>
  <c r="G122" i="6"/>
  <c r="G123" i="6"/>
  <c r="G124" i="6"/>
  <c r="G118" i="6"/>
  <c r="G112" i="6"/>
  <c r="G113" i="6"/>
  <c r="G114" i="6"/>
  <c r="G115" i="6"/>
  <c r="G111" i="6"/>
  <c r="G108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89" i="6"/>
  <c r="G80" i="6"/>
  <c r="G81" i="6"/>
  <c r="G82" i="6"/>
  <c r="G83" i="6"/>
  <c r="G84" i="6"/>
  <c r="G85" i="6"/>
  <c r="G86" i="6"/>
  <c r="G79" i="6"/>
  <c r="G76" i="6"/>
  <c r="G75" i="6"/>
  <c r="G69" i="6"/>
  <c r="G70" i="6"/>
  <c r="G71" i="6"/>
  <c r="G72" i="6"/>
  <c r="G68" i="6"/>
  <c r="G57" i="6"/>
  <c r="G58" i="6"/>
  <c r="G59" i="6"/>
  <c r="G60" i="6"/>
  <c r="G61" i="6"/>
  <c r="G62" i="6"/>
  <c r="G63" i="6"/>
  <c r="G64" i="6"/>
  <c r="G65" i="6"/>
  <c r="G56" i="6"/>
  <c r="G52" i="6"/>
  <c r="G53" i="6"/>
  <c r="G51" i="6"/>
  <c r="G46" i="6"/>
  <c r="G47" i="6"/>
  <c r="G48" i="6"/>
  <c r="G45" i="6"/>
  <c r="G36" i="6"/>
  <c r="G37" i="6"/>
  <c r="G38" i="6"/>
  <c r="G39" i="6"/>
  <c r="G40" i="6"/>
  <c r="G41" i="6"/>
  <c r="G42" i="6"/>
  <c r="G35" i="6"/>
  <c r="G22" i="6"/>
  <c r="G23" i="6"/>
  <c r="G24" i="6"/>
  <c r="G25" i="6"/>
  <c r="G26" i="6"/>
  <c r="G27" i="6"/>
  <c r="G28" i="6"/>
  <c r="G29" i="6"/>
  <c r="G30" i="6"/>
  <c r="G31" i="6"/>
  <c r="G32" i="6"/>
  <c r="G21" i="6"/>
  <c r="G18" i="6"/>
  <c r="G17" i="6"/>
  <c r="G9" i="6"/>
  <c r="G10" i="6"/>
  <c r="G11" i="6"/>
  <c r="G12" i="6"/>
  <c r="G13" i="6"/>
  <c r="G14" i="6"/>
  <c r="G8" i="6"/>
  <c r="F19" i="20" l="1"/>
  <c r="A24" i="19"/>
  <c r="A23" i="19"/>
  <c r="A25" i="19" s="1"/>
  <c r="A26" i="19" s="1"/>
  <c r="A27" i="19" s="1"/>
  <c r="A28" i="19" s="1"/>
  <c r="A29" i="19" s="1"/>
  <c r="A5" i="19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3" i="19"/>
  <c r="F10" i="20" l="1"/>
  <c r="F11" i="20"/>
  <c r="F14" i="20" s="1"/>
  <c r="F15" i="20" l="1"/>
  <c r="F13" i="20"/>
  <c r="F12" i="20"/>
  <c r="F16" i="20" s="1"/>
  <c r="F20" i="20" s="1"/>
  <c r="E23" i="20" l="1"/>
  <c r="F23" i="20" s="1"/>
  <c r="F25" i="20" s="1"/>
  <c r="F26" i="20" s="1"/>
  <c r="F31" i="1"/>
  <c r="BE25" i="18"/>
  <c r="BD25" i="18"/>
  <c r="BC25" i="18"/>
  <c r="BB25" i="18"/>
  <c r="K25" i="18"/>
  <c r="I25" i="18"/>
  <c r="BA25" i="18"/>
  <c r="BE24" i="18"/>
  <c r="BD24" i="18"/>
  <c r="BC24" i="18"/>
  <c r="BB24" i="18"/>
  <c r="K24" i="18"/>
  <c r="I24" i="18"/>
  <c r="BA24" i="18"/>
  <c r="BE23" i="18"/>
  <c r="BD23" i="18"/>
  <c r="BC23" i="18"/>
  <c r="BB23" i="18"/>
  <c r="K23" i="18"/>
  <c r="I23" i="18"/>
  <c r="BA23" i="18"/>
  <c r="BE22" i="18"/>
  <c r="BD22" i="18"/>
  <c r="BC22" i="18"/>
  <c r="BB22" i="18"/>
  <c r="K22" i="18"/>
  <c r="I22" i="18"/>
  <c r="BA22" i="18"/>
  <c r="BE21" i="18"/>
  <c r="BE26" i="18" s="1"/>
  <c r="I11" i="17" s="1"/>
  <c r="BD21" i="18"/>
  <c r="BD26" i="18" s="1"/>
  <c r="H11" i="17" s="1"/>
  <c r="BC21" i="18"/>
  <c r="BC26" i="18" s="1"/>
  <c r="G11" i="17" s="1"/>
  <c r="BB21" i="18"/>
  <c r="BB26" i="18" s="1"/>
  <c r="F11" i="17" s="1"/>
  <c r="K21" i="18"/>
  <c r="K26" i="18" s="1"/>
  <c r="I21" i="18"/>
  <c r="I26" i="18" s="1"/>
  <c r="G26" i="18"/>
  <c r="BE18" i="18"/>
  <c r="BD18" i="18"/>
  <c r="BC18" i="18"/>
  <c r="BA18" i="18"/>
  <c r="K18" i="18"/>
  <c r="I18" i="18"/>
  <c r="BB18" i="18"/>
  <c r="BE17" i="18"/>
  <c r="BE19" i="18" s="1"/>
  <c r="I10" i="17" s="1"/>
  <c r="BD17" i="18"/>
  <c r="BD19" i="18" s="1"/>
  <c r="H10" i="17" s="1"/>
  <c r="BC17" i="18"/>
  <c r="BC19" i="18" s="1"/>
  <c r="G10" i="17" s="1"/>
  <c r="BA17" i="18"/>
  <c r="BA19" i="18" s="1"/>
  <c r="E10" i="17" s="1"/>
  <c r="K17" i="18"/>
  <c r="K19" i="18" s="1"/>
  <c r="I17" i="18"/>
  <c r="I19" i="18" s="1"/>
  <c r="G19" i="18"/>
  <c r="BE14" i="18"/>
  <c r="BE15" i="18" s="1"/>
  <c r="I9" i="17" s="1"/>
  <c r="BD14" i="18"/>
  <c r="BD15" i="18" s="1"/>
  <c r="H9" i="17" s="1"/>
  <c r="BC14" i="18"/>
  <c r="BC15" i="18" s="1"/>
  <c r="G9" i="17" s="1"/>
  <c r="BB14" i="18"/>
  <c r="BB15" i="18" s="1"/>
  <c r="F9" i="17" s="1"/>
  <c r="K14" i="18"/>
  <c r="K15" i="18" s="1"/>
  <c r="I14" i="18"/>
  <c r="I15" i="18" s="1"/>
  <c r="G15" i="18"/>
  <c r="BE11" i="18"/>
  <c r="BE12" i="18" s="1"/>
  <c r="I8" i="17" s="1"/>
  <c r="BD11" i="18"/>
  <c r="BD12" i="18" s="1"/>
  <c r="H8" i="17" s="1"/>
  <c r="BC11" i="18"/>
  <c r="BC12" i="18" s="1"/>
  <c r="G8" i="17" s="1"/>
  <c r="BB11" i="18"/>
  <c r="BB12" i="18" s="1"/>
  <c r="F8" i="17" s="1"/>
  <c r="K11" i="18"/>
  <c r="K12" i="18" s="1"/>
  <c r="I11" i="18"/>
  <c r="I12" i="18" s="1"/>
  <c r="G12" i="18"/>
  <c r="BE8" i="18"/>
  <c r="BE9" i="18" s="1"/>
  <c r="I7" i="17" s="1"/>
  <c r="I12" i="17" s="1"/>
  <c r="BD8" i="18"/>
  <c r="BD9" i="18" s="1"/>
  <c r="H7" i="17" s="1"/>
  <c r="H12" i="17" s="1"/>
  <c r="BC8" i="18"/>
  <c r="BC9" i="18" s="1"/>
  <c r="G7" i="17" s="1"/>
  <c r="G12" i="17" s="1"/>
  <c r="BB8" i="18"/>
  <c r="BB9" i="18" s="1"/>
  <c r="F7" i="17" s="1"/>
  <c r="K8" i="18"/>
  <c r="K9" i="18" s="1"/>
  <c r="I8" i="18"/>
  <c r="I9" i="18" s="1"/>
  <c r="G9" i="18"/>
  <c r="E4" i="18"/>
  <c r="F3" i="18"/>
  <c r="B11" i="17"/>
  <c r="A11" i="17"/>
  <c r="B10" i="17"/>
  <c r="A10" i="17"/>
  <c r="B9" i="17"/>
  <c r="A9" i="17"/>
  <c r="B8" i="17"/>
  <c r="A8" i="17"/>
  <c r="B7" i="17"/>
  <c r="A7" i="17"/>
  <c r="C33" i="16"/>
  <c r="F33" i="16" s="1"/>
  <c r="C31" i="16"/>
  <c r="D21" i="16"/>
  <c r="C21" i="16"/>
  <c r="D20" i="16"/>
  <c r="D19" i="16"/>
  <c r="D18" i="16"/>
  <c r="C18" i="16"/>
  <c r="D17" i="16"/>
  <c r="C17" i="16"/>
  <c r="D16" i="16"/>
  <c r="D15" i="16"/>
  <c r="G7" i="16"/>
  <c r="BE62" i="15"/>
  <c r="BD62" i="15"/>
  <c r="BC62" i="15"/>
  <c r="BB62" i="15"/>
  <c r="K62" i="15"/>
  <c r="I62" i="15"/>
  <c r="BA62" i="15"/>
  <c r="BE61" i="15"/>
  <c r="BD61" i="15"/>
  <c r="BC61" i="15"/>
  <c r="BB61" i="15"/>
  <c r="K61" i="15"/>
  <c r="I61" i="15"/>
  <c r="BA61" i="15"/>
  <c r="BE60" i="15"/>
  <c r="BD60" i="15"/>
  <c r="BC60" i="15"/>
  <c r="BB60" i="15"/>
  <c r="K60" i="15"/>
  <c r="I60" i="15"/>
  <c r="BA60" i="15"/>
  <c r="BE59" i="15"/>
  <c r="BD59" i="15"/>
  <c r="BC59" i="15"/>
  <c r="BB59" i="15"/>
  <c r="K59" i="15"/>
  <c r="I59" i="15"/>
  <c r="BA59" i="15"/>
  <c r="BE58" i="15"/>
  <c r="BE63" i="15" s="1"/>
  <c r="I13" i="14" s="1"/>
  <c r="BD58" i="15"/>
  <c r="BD63" i="15" s="1"/>
  <c r="H13" i="14" s="1"/>
  <c r="BC58" i="15"/>
  <c r="BC63" i="15" s="1"/>
  <c r="G13" i="14" s="1"/>
  <c r="BB58" i="15"/>
  <c r="BB63" i="15" s="1"/>
  <c r="F13" i="14" s="1"/>
  <c r="K58" i="15"/>
  <c r="K63" i="15" s="1"/>
  <c r="I58" i="15"/>
  <c r="I63" i="15" s="1"/>
  <c r="G63" i="15"/>
  <c r="BD55" i="15"/>
  <c r="BC55" i="15"/>
  <c r="BB55" i="15"/>
  <c r="BA55" i="15"/>
  <c r="K55" i="15"/>
  <c r="I55" i="15"/>
  <c r="BE55" i="15"/>
  <c r="BD54" i="15"/>
  <c r="BC54" i="15"/>
  <c r="BB54" i="15"/>
  <c r="BA54" i="15"/>
  <c r="K54" i="15"/>
  <c r="I54" i="15"/>
  <c r="BE54" i="15"/>
  <c r="BE53" i="15"/>
  <c r="BD53" i="15"/>
  <c r="BC53" i="15"/>
  <c r="BA53" i="15"/>
  <c r="K53" i="15"/>
  <c r="I53" i="15"/>
  <c r="BB53" i="15"/>
  <c r="BE52" i="15"/>
  <c r="BD52" i="15"/>
  <c r="BC52" i="15"/>
  <c r="BA52" i="15"/>
  <c r="K52" i="15"/>
  <c r="I52" i="15"/>
  <c r="BB52" i="15"/>
  <c r="BE51" i="15"/>
  <c r="BD51" i="15"/>
  <c r="BC51" i="15"/>
  <c r="BA51" i="15"/>
  <c r="K51" i="15"/>
  <c r="I51" i="15"/>
  <c r="BB51" i="15"/>
  <c r="BE50" i="15"/>
  <c r="BD50" i="15"/>
  <c r="BC50" i="15"/>
  <c r="BA50" i="15"/>
  <c r="K50" i="15"/>
  <c r="I50" i="15"/>
  <c r="BB50" i="15"/>
  <c r="BE49" i="15"/>
  <c r="BD49" i="15"/>
  <c r="BC49" i="15"/>
  <c r="BA49" i="15"/>
  <c r="K49" i="15"/>
  <c r="I49" i="15"/>
  <c r="BB49" i="15"/>
  <c r="BE48" i="15"/>
  <c r="BD48" i="15"/>
  <c r="BC48" i="15"/>
  <c r="BA48" i="15"/>
  <c r="K48" i="15"/>
  <c r="I48" i="15"/>
  <c r="BB48" i="15"/>
  <c r="BE47" i="15"/>
  <c r="BD47" i="15"/>
  <c r="BC47" i="15"/>
  <c r="BA47" i="15"/>
  <c r="K47" i="15"/>
  <c r="I47" i="15"/>
  <c r="BB47" i="15"/>
  <c r="BE46" i="15"/>
  <c r="BD46" i="15"/>
  <c r="BC46" i="15"/>
  <c r="BA46" i="15"/>
  <c r="K46" i="15"/>
  <c r="I46" i="15"/>
  <c r="BB46" i="15"/>
  <c r="BE45" i="15"/>
  <c r="BD45" i="15"/>
  <c r="BC45" i="15"/>
  <c r="BA45" i="15"/>
  <c r="K45" i="15"/>
  <c r="I45" i="15"/>
  <c r="BB45" i="15"/>
  <c r="BE44" i="15"/>
  <c r="BD44" i="15"/>
  <c r="BC44" i="15"/>
  <c r="BA44" i="15"/>
  <c r="K44" i="15"/>
  <c r="I44" i="15"/>
  <c r="BB44" i="15"/>
  <c r="BE43" i="15"/>
  <c r="BD43" i="15"/>
  <c r="BC43" i="15"/>
  <c r="BA43" i="15"/>
  <c r="K43" i="15"/>
  <c r="I43" i="15"/>
  <c r="BB43" i="15"/>
  <c r="BE42" i="15"/>
  <c r="BD42" i="15"/>
  <c r="BC42" i="15"/>
  <c r="BA42" i="15"/>
  <c r="K42" i="15"/>
  <c r="I42" i="15"/>
  <c r="BB42" i="15"/>
  <c r="BE41" i="15"/>
  <c r="BD41" i="15"/>
  <c r="BC41" i="15"/>
  <c r="BA41" i="15"/>
  <c r="K41" i="15"/>
  <c r="I41" i="15"/>
  <c r="BB41" i="15"/>
  <c r="BE40" i="15"/>
  <c r="BD40" i="15"/>
  <c r="BC40" i="15"/>
  <c r="BA40" i="15"/>
  <c r="K40" i="15"/>
  <c r="I40" i="15"/>
  <c r="BB40" i="15"/>
  <c r="BE39" i="15"/>
  <c r="BD39" i="15"/>
  <c r="BC39" i="15"/>
  <c r="BA39" i="15"/>
  <c r="K39" i="15"/>
  <c r="I39" i="15"/>
  <c r="BB39" i="15"/>
  <c r="BE38" i="15"/>
  <c r="BD38" i="15"/>
  <c r="BC38" i="15"/>
  <c r="BA38" i="15"/>
  <c r="K38" i="15"/>
  <c r="I38" i="15"/>
  <c r="BB38" i="15"/>
  <c r="BE36" i="15"/>
  <c r="BD36" i="15"/>
  <c r="BC36" i="15"/>
  <c r="BA36" i="15"/>
  <c r="K36" i="15"/>
  <c r="I36" i="15"/>
  <c r="BB36" i="15"/>
  <c r="BE33" i="15"/>
  <c r="BD33" i="15"/>
  <c r="BC33" i="15"/>
  <c r="BA33" i="15"/>
  <c r="K33" i="15"/>
  <c r="I33" i="15"/>
  <c r="BB33" i="15"/>
  <c r="BE29" i="15"/>
  <c r="BE56" i="15" s="1"/>
  <c r="I12" i="14" s="1"/>
  <c r="J52" i="9" s="1"/>
  <c r="BD29" i="15"/>
  <c r="BD56" i="15" s="1"/>
  <c r="H12" i="14" s="1"/>
  <c r="BC29" i="15"/>
  <c r="BC56" i="15" s="1"/>
  <c r="G12" i="14" s="1"/>
  <c r="BA29" i="15"/>
  <c r="BA56" i="15" s="1"/>
  <c r="E12" i="14" s="1"/>
  <c r="K29" i="15"/>
  <c r="K56" i="15" s="1"/>
  <c r="I29" i="15"/>
  <c r="I56" i="15" s="1"/>
  <c r="G56" i="15"/>
  <c r="BE26" i="15"/>
  <c r="BE27" i="15" s="1"/>
  <c r="I11" i="14" s="1"/>
  <c r="BD26" i="15"/>
  <c r="BD27" i="15" s="1"/>
  <c r="H11" i="14" s="1"/>
  <c r="BC26" i="15"/>
  <c r="BC27" i="15" s="1"/>
  <c r="G11" i="14" s="1"/>
  <c r="BB26" i="15"/>
  <c r="BB27" i="15" s="1"/>
  <c r="F11" i="14" s="1"/>
  <c r="K26" i="15"/>
  <c r="K27" i="15" s="1"/>
  <c r="I26" i="15"/>
  <c r="I27" i="15" s="1"/>
  <c r="G27" i="15"/>
  <c r="BE22" i="15"/>
  <c r="BE24" i="15" s="1"/>
  <c r="I10" i="14" s="1"/>
  <c r="BD22" i="15"/>
  <c r="BD24" i="15" s="1"/>
  <c r="H10" i="14" s="1"/>
  <c r="BC22" i="15"/>
  <c r="BC24" i="15" s="1"/>
  <c r="G10" i="14" s="1"/>
  <c r="BB22" i="15"/>
  <c r="BB24" i="15" s="1"/>
  <c r="F10" i="14" s="1"/>
  <c r="K22" i="15"/>
  <c r="K24" i="15" s="1"/>
  <c r="I22" i="15"/>
  <c r="I24" i="15" s="1"/>
  <c r="G24" i="15"/>
  <c r="BE19" i="15"/>
  <c r="BE20" i="15" s="1"/>
  <c r="I9" i="14" s="1"/>
  <c r="BD19" i="15"/>
  <c r="BD20" i="15" s="1"/>
  <c r="H9" i="14" s="1"/>
  <c r="BC19" i="15"/>
  <c r="BC20" i="15" s="1"/>
  <c r="G9" i="14" s="1"/>
  <c r="BB19" i="15"/>
  <c r="BB20" i="15" s="1"/>
  <c r="F9" i="14" s="1"/>
  <c r="K19" i="15"/>
  <c r="K20" i="15" s="1"/>
  <c r="I19" i="15"/>
  <c r="I20" i="15" s="1"/>
  <c r="G20" i="15"/>
  <c r="BE16" i="15"/>
  <c r="BE17" i="15" s="1"/>
  <c r="I8" i="14" s="1"/>
  <c r="BD16" i="15"/>
  <c r="BD17" i="15" s="1"/>
  <c r="H8" i="14" s="1"/>
  <c r="BC16" i="15"/>
  <c r="BC17" i="15" s="1"/>
  <c r="G8" i="14" s="1"/>
  <c r="BB16" i="15"/>
  <c r="BB17" i="15" s="1"/>
  <c r="F8" i="14" s="1"/>
  <c r="K16" i="15"/>
  <c r="K17" i="15" s="1"/>
  <c r="I16" i="15"/>
  <c r="I17" i="15" s="1"/>
  <c r="G17" i="15"/>
  <c r="BE12" i="15"/>
  <c r="BD12" i="15"/>
  <c r="BC12" i="15"/>
  <c r="BB12" i="15"/>
  <c r="K12" i="15"/>
  <c r="I12" i="15"/>
  <c r="BA12" i="15"/>
  <c r="BE10" i="15"/>
  <c r="BD10" i="15"/>
  <c r="BC10" i="15"/>
  <c r="BB10" i="15"/>
  <c r="K10" i="15"/>
  <c r="I10" i="15"/>
  <c r="BA10" i="15"/>
  <c r="BE8" i="15"/>
  <c r="BE14" i="15" s="1"/>
  <c r="I7" i="14" s="1"/>
  <c r="I14" i="14" s="1"/>
  <c r="C21" i="13" s="1"/>
  <c r="BD8" i="15"/>
  <c r="BD14" i="15" s="1"/>
  <c r="H7" i="14" s="1"/>
  <c r="H14" i="14" s="1"/>
  <c r="C17" i="13" s="1"/>
  <c r="BC8" i="15"/>
  <c r="BC14" i="15" s="1"/>
  <c r="G7" i="14" s="1"/>
  <c r="G14" i="14" s="1"/>
  <c r="C18" i="13" s="1"/>
  <c r="BB8" i="15"/>
  <c r="BB14" i="15" s="1"/>
  <c r="F7" i="14" s="1"/>
  <c r="K8" i="15"/>
  <c r="K14" i="15" s="1"/>
  <c r="I8" i="15"/>
  <c r="I14" i="15" s="1"/>
  <c r="G14" i="15"/>
  <c r="E4" i="15"/>
  <c r="F3" i="15"/>
  <c r="B13" i="14"/>
  <c r="A13" i="14"/>
  <c r="B12" i="14"/>
  <c r="A12" i="14"/>
  <c r="B11" i="14"/>
  <c r="A11" i="14"/>
  <c r="B10" i="14"/>
  <c r="A10" i="14"/>
  <c r="B9" i="14"/>
  <c r="A9" i="14"/>
  <c r="B8" i="14"/>
  <c r="A8" i="14"/>
  <c r="B7" i="14"/>
  <c r="A7" i="14"/>
  <c r="C33" i="13"/>
  <c r="F33" i="13" s="1"/>
  <c r="C31" i="13"/>
  <c r="D21" i="13"/>
  <c r="D20" i="13"/>
  <c r="D19" i="13"/>
  <c r="D18" i="13"/>
  <c r="D17" i="13"/>
  <c r="D16" i="13"/>
  <c r="D15" i="13"/>
  <c r="G7" i="13"/>
  <c r="BE50" i="12"/>
  <c r="BD50" i="12"/>
  <c r="BC50" i="12"/>
  <c r="BB50" i="12"/>
  <c r="K50" i="12"/>
  <c r="I50" i="12"/>
  <c r="BA50" i="12"/>
  <c r="BE49" i="12"/>
  <c r="BD49" i="12"/>
  <c r="BC49" i="12"/>
  <c r="BB49" i="12"/>
  <c r="K49" i="12"/>
  <c r="I49" i="12"/>
  <c r="BA49" i="12"/>
  <c r="BE48" i="12"/>
  <c r="BD48" i="12"/>
  <c r="BC48" i="12"/>
  <c r="BB48" i="12"/>
  <c r="K48" i="12"/>
  <c r="I48" i="12"/>
  <c r="BA48" i="12"/>
  <c r="BE47" i="12"/>
  <c r="BD47" i="12"/>
  <c r="BC47" i="12"/>
  <c r="BB47" i="12"/>
  <c r="K47" i="12"/>
  <c r="I47" i="12"/>
  <c r="BA47" i="12"/>
  <c r="BE46" i="12"/>
  <c r="BE51" i="12" s="1"/>
  <c r="BD46" i="12"/>
  <c r="BD51" i="12" s="1"/>
  <c r="BC46" i="12"/>
  <c r="BC51" i="12" s="1"/>
  <c r="BB46" i="12"/>
  <c r="BB51" i="12" s="1"/>
  <c r="K46" i="12"/>
  <c r="K51" i="12" s="1"/>
  <c r="I46" i="12"/>
  <c r="I51" i="12" s="1"/>
  <c r="G51" i="12"/>
  <c r="BD43" i="12"/>
  <c r="BC43" i="12"/>
  <c r="BB43" i="12"/>
  <c r="BA43" i="12"/>
  <c r="K43" i="12"/>
  <c r="I43" i="12"/>
  <c r="BE43" i="12"/>
  <c r="BD42" i="12"/>
  <c r="BC42" i="12"/>
  <c r="BB42" i="12"/>
  <c r="BA42" i="12"/>
  <c r="K42" i="12"/>
  <c r="I42" i="12"/>
  <c r="BE42" i="12"/>
  <c r="BE41" i="12"/>
  <c r="BD41" i="12"/>
  <c r="BC41" i="12"/>
  <c r="BA41" i="12"/>
  <c r="K41" i="12"/>
  <c r="I41" i="12"/>
  <c r="BB41" i="12"/>
  <c r="BE39" i="12"/>
  <c r="BD39" i="12"/>
  <c r="BC39" i="12"/>
  <c r="BA39" i="12"/>
  <c r="K39" i="12"/>
  <c r="I39" i="12"/>
  <c r="BB39" i="12"/>
  <c r="BE37" i="12"/>
  <c r="BD37" i="12"/>
  <c r="BC37" i="12"/>
  <c r="BA37" i="12"/>
  <c r="K37" i="12"/>
  <c r="I37" i="12"/>
  <c r="BB37" i="12"/>
  <c r="BE36" i="12"/>
  <c r="BD36" i="12"/>
  <c r="BC36" i="12"/>
  <c r="BA36" i="12"/>
  <c r="K36" i="12"/>
  <c r="I36" i="12"/>
  <c r="BB36" i="12"/>
  <c r="BE35" i="12"/>
  <c r="BD35" i="12"/>
  <c r="BC35" i="12"/>
  <c r="BA35" i="12"/>
  <c r="K35" i="12"/>
  <c r="I35" i="12"/>
  <c r="BB35" i="12"/>
  <c r="BE34" i="12"/>
  <c r="BD34" i="12"/>
  <c r="BC34" i="12"/>
  <c r="BA34" i="12"/>
  <c r="K34" i="12"/>
  <c r="I34" i="12"/>
  <c r="BB34" i="12"/>
  <c r="BE33" i="12"/>
  <c r="BD33" i="12"/>
  <c r="BC33" i="12"/>
  <c r="BA33" i="12"/>
  <c r="K33" i="12"/>
  <c r="I33" i="12"/>
  <c r="BB33" i="12"/>
  <c r="BE32" i="12"/>
  <c r="BD32" i="12"/>
  <c r="BC32" i="12"/>
  <c r="BA32" i="12"/>
  <c r="K32" i="12"/>
  <c r="I32" i="12"/>
  <c r="BB32" i="12"/>
  <c r="BE31" i="12"/>
  <c r="BD31" i="12"/>
  <c r="BC31" i="12"/>
  <c r="BA31" i="12"/>
  <c r="K31" i="12"/>
  <c r="I31" i="12"/>
  <c r="BB31" i="12"/>
  <c r="BE29" i="12"/>
  <c r="BD29" i="12"/>
  <c r="BC29" i="12"/>
  <c r="BA29" i="12"/>
  <c r="K29" i="12"/>
  <c r="I29" i="12"/>
  <c r="BB29" i="12"/>
  <c r="BE27" i="12"/>
  <c r="BD27" i="12"/>
  <c r="BC27" i="12"/>
  <c r="BA27" i="12"/>
  <c r="K27" i="12"/>
  <c r="I27" i="12"/>
  <c r="BB27" i="12"/>
  <c r="BE25" i="12"/>
  <c r="BD25" i="12"/>
  <c r="BC25" i="12"/>
  <c r="BA25" i="12"/>
  <c r="K25" i="12"/>
  <c r="I25" i="12"/>
  <c r="BB25" i="12"/>
  <c r="BE23" i="12"/>
  <c r="BD23" i="12"/>
  <c r="BC23" i="12"/>
  <c r="BA23" i="12"/>
  <c r="K23" i="12"/>
  <c r="I23" i="12"/>
  <c r="BB23" i="12"/>
  <c r="BE21" i="12"/>
  <c r="BD21" i="12"/>
  <c r="BC21" i="12"/>
  <c r="BA21" i="12"/>
  <c r="K21" i="12"/>
  <c r="I21" i="12"/>
  <c r="BB21" i="12"/>
  <c r="BE19" i="12"/>
  <c r="BD19" i="12"/>
  <c r="BC19" i="12"/>
  <c r="BA19" i="12"/>
  <c r="K19" i="12"/>
  <c r="I19" i="12"/>
  <c r="BB19" i="12"/>
  <c r="BE17" i="12"/>
  <c r="BD17" i="12"/>
  <c r="BC17" i="12"/>
  <c r="BA17" i="12"/>
  <c r="K17" i="12"/>
  <c r="I17" i="12"/>
  <c r="BB17" i="12"/>
  <c r="BE15" i="12"/>
  <c r="BD15" i="12"/>
  <c r="BC15" i="12"/>
  <c r="BA15" i="12"/>
  <c r="K15" i="12"/>
  <c r="I15" i="12"/>
  <c r="BB15" i="12"/>
  <c r="BE14" i="12"/>
  <c r="BD14" i="12"/>
  <c r="BD44" i="12" s="1"/>
  <c r="BC14" i="12"/>
  <c r="BC44" i="12" s="1"/>
  <c r="BA14" i="12"/>
  <c r="BA44" i="12" s="1"/>
  <c r="K14" i="12"/>
  <c r="K44" i="12" s="1"/>
  <c r="I14" i="12"/>
  <c r="I44" i="12" s="1"/>
  <c r="G44" i="12"/>
  <c r="BE11" i="12"/>
  <c r="BE12" i="12" s="1"/>
  <c r="I8" i="11" s="1"/>
  <c r="BD11" i="12"/>
  <c r="BD12" i="12" s="1"/>
  <c r="H8" i="11" s="1"/>
  <c r="BC11" i="12"/>
  <c r="BC12" i="12" s="1"/>
  <c r="G8" i="11" s="1"/>
  <c r="BB11" i="12"/>
  <c r="BB12" i="12" s="1"/>
  <c r="F8" i="11" s="1"/>
  <c r="K11" i="12"/>
  <c r="K12" i="12" s="1"/>
  <c r="I11" i="12"/>
  <c r="I12" i="12" s="1"/>
  <c r="G12" i="12"/>
  <c r="BE8" i="12"/>
  <c r="BE9" i="12" s="1"/>
  <c r="I7" i="11" s="1"/>
  <c r="BD8" i="12"/>
  <c r="BD9" i="12" s="1"/>
  <c r="H7" i="11" s="1"/>
  <c r="BC8" i="12"/>
  <c r="BC9" i="12" s="1"/>
  <c r="G7" i="11" s="1"/>
  <c r="BB8" i="12"/>
  <c r="BB9" i="12" s="1"/>
  <c r="F7" i="11" s="1"/>
  <c r="K8" i="12"/>
  <c r="K9" i="12" s="1"/>
  <c r="I8" i="12"/>
  <c r="I9" i="12" s="1"/>
  <c r="G9" i="12"/>
  <c r="E4" i="12"/>
  <c r="F3" i="12"/>
  <c r="I10" i="11"/>
  <c r="H10" i="11"/>
  <c r="G10" i="11"/>
  <c r="F10" i="11"/>
  <c r="B10" i="11"/>
  <c r="A10" i="11"/>
  <c r="H9" i="11"/>
  <c r="G9" i="11"/>
  <c r="E9" i="11"/>
  <c r="B9" i="11"/>
  <c r="A9" i="11"/>
  <c r="B8" i="11"/>
  <c r="A8" i="11"/>
  <c r="B7" i="11"/>
  <c r="A7" i="11"/>
  <c r="C33" i="10"/>
  <c r="F33" i="10" s="1"/>
  <c r="C31" i="10"/>
  <c r="D21" i="10"/>
  <c r="D20" i="10"/>
  <c r="D19" i="10"/>
  <c r="D18" i="10"/>
  <c r="D17" i="10"/>
  <c r="D16" i="10"/>
  <c r="D15" i="10"/>
  <c r="G7" i="10"/>
  <c r="I58" i="9"/>
  <c r="H58" i="9"/>
  <c r="H41" i="9"/>
  <c r="H37" i="9"/>
  <c r="G37" i="9"/>
  <c r="H31" i="9"/>
  <c r="H29" i="9"/>
  <c r="G29" i="9"/>
  <c r="D22" i="9"/>
  <c r="I21" i="9"/>
  <c r="I22" i="9" s="1"/>
  <c r="D20" i="9"/>
  <c r="G11" i="11" l="1"/>
  <c r="C18" i="10" s="1"/>
  <c r="H11" i="11"/>
  <c r="C17" i="10" s="1"/>
  <c r="BA8" i="12"/>
  <c r="BA9" i="12" s="1"/>
  <c r="E7" i="11" s="1"/>
  <c r="BA11" i="12"/>
  <c r="BA12" i="12" s="1"/>
  <c r="E8" i="11" s="1"/>
  <c r="BB14" i="12"/>
  <c r="BB44" i="12" s="1"/>
  <c r="F9" i="11" s="1"/>
  <c r="BE44" i="12"/>
  <c r="I9" i="11" s="1"/>
  <c r="BA46" i="12"/>
  <c r="BA51" i="12" s="1"/>
  <c r="E10" i="11" s="1"/>
  <c r="BA8" i="15"/>
  <c r="BA14" i="15" s="1"/>
  <c r="E7" i="14" s="1"/>
  <c r="F49" i="9" s="1"/>
  <c r="BA16" i="15"/>
  <c r="BA17" i="15" s="1"/>
  <c r="E8" i="14" s="1"/>
  <c r="BA19" i="15"/>
  <c r="BA20" i="15" s="1"/>
  <c r="E9" i="14" s="1"/>
  <c r="BA22" i="15"/>
  <c r="BA24" i="15" s="1"/>
  <c r="E10" i="14" s="1"/>
  <c r="F55" i="9" s="1"/>
  <c r="BA26" i="15"/>
  <c r="BA27" i="15" s="1"/>
  <c r="E11" i="14" s="1"/>
  <c r="BB29" i="15"/>
  <c r="BB56" i="15" s="1"/>
  <c r="F12" i="14" s="1"/>
  <c r="BA58" i="15"/>
  <c r="BA63" i="15" s="1"/>
  <c r="E13" i="14" s="1"/>
  <c r="BA8" i="18"/>
  <c r="BA9" i="18" s="1"/>
  <c r="E7" i="17" s="1"/>
  <c r="BA11" i="18"/>
  <c r="BA12" i="18" s="1"/>
  <c r="E8" i="17" s="1"/>
  <c r="BA14" i="18"/>
  <c r="BA15" i="18" s="1"/>
  <c r="E9" i="17" s="1"/>
  <c r="BB17" i="18"/>
  <c r="BB19" i="18" s="1"/>
  <c r="F10" i="17" s="1"/>
  <c r="BA21" i="18"/>
  <c r="BA26" i="18" s="1"/>
  <c r="E11" i="17" s="1"/>
  <c r="F12" i="17" l="1"/>
  <c r="C16" i="16" s="1"/>
  <c r="G54" i="9"/>
  <c r="F50" i="9"/>
  <c r="F57" i="9"/>
  <c r="F14" i="14"/>
  <c r="C16" i="13" s="1"/>
  <c r="G52" i="9"/>
  <c r="F56" i="9"/>
  <c r="F51" i="9"/>
  <c r="I11" i="11"/>
  <c r="C21" i="10" s="1"/>
  <c r="J53" i="9"/>
  <c r="J58" i="9" s="1"/>
  <c r="F11" i="11"/>
  <c r="C16" i="10" s="1"/>
  <c r="G53" i="9"/>
  <c r="G58" i="9" s="1"/>
  <c r="F58" i="9"/>
  <c r="E58" i="9"/>
  <c r="E57" i="9"/>
  <c r="E56" i="9"/>
  <c r="E55" i="9"/>
  <c r="E54" i="9"/>
  <c r="E53" i="9"/>
  <c r="E52" i="9"/>
  <c r="E51" i="9"/>
  <c r="E50" i="9"/>
  <c r="E49" i="9"/>
  <c r="E12" i="17"/>
  <c r="E14" i="14"/>
  <c r="E11" i="11"/>
  <c r="C15" i="16" l="1"/>
  <c r="C19" i="16" s="1"/>
  <c r="C22" i="16" s="1"/>
  <c r="G17" i="17"/>
  <c r="I17" i="17" s="1"/>
  <c r="G18" i="17"/>
  <c r="I18" i="17" s="1"/>
  <c r="G16" i="16" s="1"/>
  <c r="G19" i="17"/>
  <c r="I19" i="17" s="1"/>
  <c r="G17" i="16" s="1"/>
  <c r="G20" i="17"/>
  <c r="I20" i="17" s="1"/>
  <c r="G18" i="16" s="1"/>
  <c r="G21" i="17"/>
  <c r="I21" i="17" s="1"/>
  <c r="G19" i="16" s="1"/>
  <c r="G22" i="17"/>
  <c r="I22" i="17" s="1"/>
  <c r="G20" i="16" s="1"/>
  <c r="G23" i="17"/>
  <c r="I23" i="17" s="1"/>
  <c r="G21" i="16" s="1"/>
  <c r="G24" i="17"/>
  <c r="I24" i="17" s="1"/>
  <c r="C15" i="13"/>
  <c r="C19" i="13" s="1"/>
  <c r="C22" i="13" s="1"/>
  <c r="G19" i="14"/>
  <c r="I19" i="14" s="1"/>
  <c r="G20" i="14"/>
  <c r="I20" i="14" s="1"/>
  <c r="G16" i="13" s="1"/>
  <c r="G21" i="14"/>
  <c r="I21" i="14" s="1"/>
  <c r="G17" i="13" s="1"/>
  <c r="G22" i="14"/>
  <c r="I22" i="14" s="1"/>
  <c r="G18" i="13" s="1"/>
  <c r="G23" i="14"/>
  <c r="I23" i="14" s="1"/>
  <c r="G19" i="13" s="1"/>
  <c r="G24" i="14"/>
  <c r="I24" i="14" s="1"/>
  <c r="G20" i="13" s="1"/>
  <c r="G25" i="14"/>
  <c r="I25" i="14" s="1"/>
  <c r="G21" i="13" s="1"/>
  <c r="G26" i="14"/>
  <c r="I26" i="14" s="1"/>
  <c r="C15" i="10"/>
  <c r="C19" i="10" s="1"/>
  <c r="C22" i="10" s="1"/>
  <c r="G16" i="11"/>
  <c r="I16" i="11" s="1"/>
  <c r="G17" i="11"/>
  <c r="I17" i="11" s="1"/>
  <c r="G16" i="10" s="1"/>
  <c r="G18" i="11"/>
  <c r="I18" i="11" s="1"/>
  <c r="G17" i="10" s="1"/>
  <c r="G19" i="11"/>
  <c r="I19" i="11" s="1"/>
  <c r="G18" i="10" s="1"/>
  <c r="G20" i="11"/>
  <c r="I20" i="11" s="1"/>
  <c r="G19" i="10" s="1"/>
  <c r="G21" i="11"/>
  <c r="I21" i="11" s="1"/>
  <c r="G20" i="10" s="1"/>
  <c r="G22" i="11"/>
  <c r="I22" i="11" s="1"/>
  <c r="G21" i="10" s="1"/>
  <c r="G23" i="11"/>
  <c r="I23" i="11" s="1"/>
  <c r="H75" i="9" s="1"/>
  <c r="H76" i="9" s="1"/>
  <c r="H25" i="17" l="1"/>
  <c r="G23" i="16" s="1"/>
  <c r="G15" i="16"/>
  <c r="G22" i="16" s="1"/>
  <c r="C23" i="16"/>
  <c r="F30" i="16" s="1"/>
  <c r="H27" i="14"/>
  <c r="G23" i="13" s="1"/>
  <c r="G15" i="13"/>
  <c r="C23" i="13"/>
  <c r="F30" i="13" s="1"/>
  <c r="H24" i="11"/>
  <c r="G23" i="10" s="1"/>
  <c r="G15" i="10"/>
  <c r="C23" i="10"/>
  <c r="F30" i="10" s="1"/>
  <c r="C160" i="6"/>
  <c r="BE159" i="6"/>
  <c r="BD159" i="6"/>
  <c r="BC159" i="6"/>
  <c r="BB159" i="6"/>
  <c r="BA159" i="6"/>
  <c r="BE158" i="6"/>
  <c r="BD158" i="6"/>
  <c r="BC158" i="6"/>
  <c r="BB158" i="6"/>
  <c r="BA158" i="6"/>
  <c r="BE157" i="6"/>
  <c r="BD157" i="6"/>
  <c r="BC157" i="6"/>
  <c r="BB157" i="6"/>
  <c r="BA157" i="6"/>
  <c r="BE156" i="6"/>
  <c r="BD156" i="6"/>
  <c r="BC156" i="6"/>
  <c r="BB156" i="6"/>
  <c r="BA156" i="6"/>
  <c r="BE155" i="6"/>
  <c r="BD155" i="6"/>
  <c r="BC155" i="6"/>
  <c r="BB155" i="6"/>
  <c r="BA155" i="6"/>
  <c r="BE154" i="6"/>
  <c r="BD154" i="6"/>
  <c r="BC154" i="6"/>
  <c r="BB154" i="6"/>
  <c r="BA154" i="6"/>
  <c r="BE153" i="6"/>
  <c r="BE160" i="6" s="1"/>
  <c r="BD153" i="6"/>
  <c r="BD160" i="6" s="1"/>
  <c r="BC153" i="6"/>
  <c r="BC160" i="6" s="1"/>
  <c r="BB153" i="6"/>
  <c r="BB160" i="6" s="1"/>
  <c r="G160" i="6"/>
  <c r="C151" i="6"/>
  <c r="BE150" i="6"/>
  <c r="BE151" i="6" s="1"/>
  <c r="BC150" i="6"/>
  <c r="BC151" i="6" s="1"/>
  <c r="BB150" i="6"/>
  <c r="BB151" i="6" s="1"/>
  <c r="BA150" i="6"/>
  <c r="BA151" i="6" s="1"/>
  <c r="G151" i="6"/>
  <c r="C148" i="6"/>
  <c r="BE147" i="6"/>
  <c r="BE148" i="6" s="1"/>
  <c r="BD147" i="6"/>
  <c r="BD148" i="6" s="1"/>
  <c r="BC147" i="6"/>
  <c r="BC148" i="6" s="1"/>
  <c r="BA147" i="6"/>
  <c r="BA148" i="6" s="1"/>
  <c r="G148" i="6"/>
  <c r="C145" i="6"/>
  <c r="BE144" i="6"/>
  <c r="BD144" i="6"/>
  <c r="BC144" i="6"/>
  <c r="BA144" i="6"/>
  <c r="BB144" i="6"/>
  <c r="BE143" i="6"/>
  <c r="BD143" i="6"/>
  <c r="BC143" i="6"/>
  <c r="BA143" i="6"/>
  <c r="BB143" i="6"/>
  <c r="BE142" i="6"/>
  <c r="BE145" i="6" s="1"/>
  <c r="BD142" i="6"/>
  <c r="BD145" i="6" s="1"/>
  <c r="BC142" i="6"/>
  <c r="BC145" i="6" s="1"/>
  <c r="BA142" i="6"/>
  <c r="BA145" i="6" s="1"/>
  <c r="G145" i="6"/>
  <c r="C140" i="6"/>
  <c r="BE139" i="6"/>
  <c r="BD139" i="6"/>
  <c r="BC139" i="6"/>
  <c r="BA139" i="6"/>
  <c r="BB139" i="6"/>
  <c r="BE138" i="6"/>
  <c r="BE140" i="6" s="1"/>
  <c r="BD138" i="6"/>
  <c r="BD140" i="6" s="1"/>
  <c r="BC138" i="6"/>
  <c r="BC140" i="6" s="1"/>
  <c r="BA138" i="6"/>
  <c r="BA140" i="6" s="1"/>
  <c r="G140" i="6"/>
  <c r="C136" i="6"/>
  <c r="BE135" i="6"/>
  <c r="BD135" i="6"/>
  <c r="BC135" i="6"/>
  <c r="BA135" i="6"/>
  <c r="BB135" i="6"/>
  <c r="BE134" i="6"/>
  <c r="BD134" i="6"/>
  <c r="BC134" i="6"/>
  <c r="BA134" i="6"/>
  <c r="BB134" i="6"/>
  <c r="BE133" i="6"/>
  <c r="BD133" i="6"/>
  <c r="BC133" i="6"/>
  <c r="BA133" i="6"/>
  <c r="BB133" i="6"/>
  <c r="BE132" i="6"/>
  <c r="BD132" i="6"/>
  <c r="BC132" i="6"/>
  <c r="BA132" i="6"/>
  <c r="BB132" i="6"/>
  <c r="BE131" i="6"/>
  <c r="BD131" i="6"/>
  <c r="BC131" i="6"/>
  <c r="BA131" i="6"/>
  <c r="BB131" i="6"/>
  <c r="BE130" i="6"/>
  <c r="BD130" i="6"/>
  <c r="BC130" i="6"/>
  <c r="BA130" i="6"/>
  <c r="BB130" i="6"/>
  <c r="BE129" i="6"/>
  <c r="BD129" i="6"/>
  <c r="BC129" i="6"/>
  <c r="BA129" i="6"/>
  <c r="BB129" i="6"/>
  <c r="BE128" i="6"/>
  <c r="BD128" i="6"/>
  <c r="BC128" i="6"/>
  <c r="BA128" i="6"/>
  <c r="BB128" i="6"/>
  <c r="BE127" i="6"/>
  <c r="BE136" i="6" s="1"/>
  <c r="BD127" i="6"/>
  <c r="BD136" i="6" s="1"/>
  <c r="BC127" i="6"/>
  <c r="BC136" i="6" s="1"/>
  <c r="BA127" i="6"/>
  <c r="BA136" i="6" s="1"/>
  <c r="G136" i="6"/>
  <c r="C125" i="6"/>
  <c r="BE124" i="6"/>
  <c r="BD124" i="6"/>
  <c r="BC124" i="6"/>
  <c r="BA124" i="6"/>
  <c r="BB124" i="6"/>
  <c r="BE123" i="6"/>
  <c r="BD123" i="6"/>
  <c r="BC123" i="6"/>
  <c r="BA123" i="6"/>
  <c r="BB123" i="6"/>
  <c r="BE122" i="6"/>
  <c r="BD122" i="6"/>
  <c r="BC122" i="6"/>
  <c r="BA122" i="6"/>
  <c r="BB122" i="6"/>
  <c r="BE121" i="6"/>
  <c r="BD121" i="6"/>
  <c r="BC121" i="6"/>
  <c r="BA121" i="6"/>
  <c r="BB121" i="6"/>
  <c r="BE120" i="6"/>
  <c r="BD120" i="6"/>
  <c r="BC120" i="6"/>
  <c r="BA120" i="6"/>
  <c r="BB120" i="6"/>
  <c r="BE119" i="6"/>
  <c r="BD119" i="6"/>
  <c r="BC119" i="6"/>
  <c r="BA119" i="6"/>
  <c r="BB119" i="6"/>
  <c r="BE118" i="6"/>
  <c r="BE125" i="6" s="1"/>
  <c r="BD118" i="6"/>
  <c r="BD125" i="6" s="1"/>
  <c r="BC118" i="6"/>
  <c r="BC125" i="6" s="1"/>
  <c r="BA118" i="6"/>
  <c r="BA125" i="6" s="1"/>
  <c r="G125" i="6"/>
  <c r="C116" i="6"/>
  <c r="BE115" i="6"/>
  <c r="BD115" i="6"/>
  <c r="BC115" i="6"/>
  <c r="BA115" i="6"/>
  <c r="BB115" i="6"/>
  <c r="BE114" i="6"/>
  <c r="BD114" i="6"/>
  <c r="BC114" i="6"/>
  <c r="BA114" i="6"/>
  <c r="BB114" i="6"/>
  <c r="BE113" i="6"/>
  <c r="BD113" i="6"/>
  <c r="BC113" i="6"/>
  <c r="BA113" i="6"/>
  <c r="BB113" i="6"/>
  <c r="BE112" i="6"/>
  <c r="BD112" i="6"/>
  <c r="BC112" i="6"/>
  <c r="BA112" i="6"/>
  <c r="BB112" i="6"/>
  <c r="BE111" i="6"/>
  <c r="BE116" i="6" s="1"/>
  <c r="BD111" i="6"/>
  <c r="BD116" i="6" s="1"/>
  <c r="BC111" i="6"/>
  <c r="BC116" i="6" s="1"/>
  <c r="BA111" i="6"/>
  <c r="BA116" i="6" s="1"/>
  <c r="G116" i="6"/>
  <c r="C109" i="6"/>
  <c r="BE108" i="6"/>
  <c r="BE109" i="6" s="1"/>
  <c r="BD108" i="6"/>
  <c r="BD109" i="6" s="1"/>
  <c r="BC108" i="6"/>
  <c r="BC109" i="6" s="1"/>
  <c r="BB108" i="6"/>
  <c r="BB109" i="6" s="1"/>
  <c r="G109" i="6"/>
  <c r="C106" i="6"/>
  <c r="BE105" i="6"/>
  <c r="BD105" i="6"/>
  <c r="BC105" i="6"/>
  <c r="BB105" i="6"/>
  <c r="BA105" i="6"/>
  <c r="BE104" i="6"/>
  <c r="BD104" i="6"/>
  <c r="BC104" i="6"/>
  <c r="BB104" i="6"/>
  <c r="BA104" i="6"/>
  <c r="BE103" i="6"/>
  <c r="BD103" i="6"/>
  <c r="BC103" i="6"/>
  <c r="BB103" i="6"/>
  <c r="BA103" i="6"/>
  <c r="BE102" i="6"/>
  <c r="BD102" i="6"/>
  <c r="BC102" i="6"/>
  <c r="BB102" i="6"/>
  <c r="BA102" i="6"/>
  <c r="BE101" i="6"/>
  <c r="BD101" i="6"/>
  <c r="BC101" i="6"/>
  <c r="BB101" i="6"/>
  <c r="BA101" i="6"/>
  <c r="BE100" i="6"/>
  <c r="BD100" i="6"/>
  <c r="BC100" i="6"/>
  <c r="BB100" i="6"/>
  <c r="BA100" i="6"/>
  <c r="BE99" i="6"/>
  <c r="BD99" i="6"/>
  <c r="BC99" i="6"/>
  <c r="BB99" i="6"/>
  <c r="BA99" i="6"/>
  <c r="BE98" i="6"/>
  <c r="BD98" i="6"/>
  <c r="BC98" i="6"/>
  <c r="BB98" i="6"/>
  <c r="BA98" i="6"/>
  <c r="BE97" i="6"/>
  <c r="BD97" i="6"/>
  <c r="BC97" i="6"/>
  <c r="BB97" i="6"/>
  <c r="BA97" i="6"/>
  <c r="BE96" i="6"/>
  <c r="BD96" i="6"/>
  <c r="BC96" i="6"/>
  <c r="BB96" i="6"/>
  <c r="BA96" i="6"/>
  <c r="BE95" i="6"/>
  <c r="BD95" i="6"/>
  <c r="BC95" i="6"/>
  <c r="BB95" i="6"/>
  <c r="BA95" i="6"/>
  <c r="BE94" i="6"/>
  <c r="BD94" i="6"/>
  <c r="BC94" i="6"/>
  <c r="BB94" i="6"/>
  <c r="BA94" i="6"/>
  <c r="BE93" i="6"/>
  <c r="BD93" i="6"/>
  <c r="BC93" i="6"/>
  <c r="BB93" i="6"/>
  <c r="BA93" i="6"/>
  <c r="BE92" i="6"/>
  <c r="BD92" i="6"/>
  <c r="BC92" i="6"/>
  <c r="BB92" i="6"/>
  <c r="BA92" i="6"/>
  <c r="BE91" i="6"/>
  <c r="BD91" i="6"/>
  <c r="BC91" i="6"/>
  <c r="BB91" i="6"/>
  <c r="BA91" i="6"/>
  <c r="BE90" i="6"/>
  <c r="BD90" i="6"/>
  <c r="BC90" i="6"/>
  <c r="BB90" i="6"/>
  <c r="BA90" i="6"/>
  <c r="BE89" i="6"/>
  <c r="BE106" i="6" s="1"/>
  <c r="BD89" i="6"/>
  <c r="BD106" i="6" s="1"/>
  <c r="BC89" i="6"/>
  <c r="BC106" i="6" s="1"/>
  <c r="BB89" i="6"/>
  <c r="BB106" i="6" s="1"/>
  <c r="G106" i="6"/>
  <c r="C87" i="6"/>
  <c r="BD86" i="6"/>
  <c r="BC86" i="6"/>
  <c r="BB86" i="6"/>
  <c r="BA86" i="6"/>
  <c r="BE86" i="6"/>
  <c r="BD85" i="6"/>
  <c r="BC85" i="6"/>
  <c r="BB85" i="6"/>
  <c r="BA85" i="6"/>
  <c r="BE85" i="6"/>
  <c r="BE84" i="6"/>
  <c r="BD84" i="6"/>
  <c r="BC84" i="6"/>
  <c r="BB84" i="6"/>
  <c r="BA84" i="6"/>
  <c r="BE83" i="6"/>
  <c r="BD83" i="6"/>
  <c r="BC83" i="6"/>
  <c r="BB83" i="6"/>
  <c r="BA83" i="6"/>
  <c r="BE82" i="6"/>
  <c r="BD82" i="6"/>
  <c r="BC82" i="6"/>
  <c r="BB82" i="6"/>
  <c r="BA82" i="6"/>
  <c r="BE81" i="6"/>
  <c r="BD81" i="6"/>
  <c r="BC81" i="6"/>
  <c r="BB81" i="6"/>
  <c r="BA81" i="6"/>
  <c r="BE80" i="6"/>
  <c r="BD80" i="6"/>
  <c r="BC80" i="6"/>
  <c r="BB80" i="6"/>
  <c r="BA80" i="6"/>
  <c r="BE79" i="6"/>
  <c r="BE87" i="6" s="1"/>
  <c r="BD79" i="6"/>
  <c r="BD87" i="6" s="1"/>
  <c r="BC79" i="6"/>
  <c r="BC87" i="6" s="1"/>
  <c r="BB79" i="6"/>
  <c r="BB87" i="6" s="1"/>
  <c r="G87" i="6"/>
  <c r="C77" i="6"/>
  <c r="BE76" i="6"/>
  <c r="BD76" i="6"/>
  <c r="BC76" i="6"/>
  <c r="BB76" i="6"/>
  <c r="BA76" i="6"/>
  <c r="BE75" i="6"/>
  <c r="BE77" i="6" s="1"/>
  <c r="BD75" i="6"/>
  <c r="BD77" i="6" s="1"/>
  <c r="BC75" i="6"/>
  <c r="BC77" i="6" s="1"/>
  <c r="BB75" i="6"/>
  <c r="BB77" i="6" s="1"/>
  <c r="G77" i="6"/>
  <c r="C73" i="6"/>
  <c r="BE72" i="6"/>
  <c r="BD72" i="6"/>
  <c r="BC72" i="6"/>
  <c r="BB72" i="6"/>
  <c r="BA72" i="6"/>
  <c r="BE71" i="6"/>
  <c r="BD71" i="6"/>
  <c r="BC71" i="6"/>
  <c r="BB71" i="6"/>
  <c r="BA71" i="6"/>
  <c r="BE70" i="6"/>
  <c r="BD70" i="6"/>
  <c r="BC70" i="6"/>
  <c r="BB70" i="6"/>
  <c r="BA70" i="6"/>
  <c r="BE69" i="6"/>
  <c r="BD69" i="6"/>
  <c r="BC69" i="6"/>
  <c r="BB69" i="6"/>
  <c r="BA69" i="6"/>
  <c r="BE68" i="6"/>
  <c r="BE73" i="6" s="1"/>
  <c r="BD68" i="6"/>
  <c r="BD73" i="6" s="1"/>
  <c r="BC68" i="6"/>
  <c r="BC73" i="6" s="1"/>
  <c r="BB68" i="6"/>
  <c r="BB73" i="6" s="1"/>
  <c r="G73" i="6"/>
  <c r="C66" i="6"/>
  <c r="BE65" i="6"/>
  <c r="BD65" i="6"/>
  <c r="BC65" i="6"/>
  <c r="BB65" i="6"/>
  <c r="BA65" i="6"/>
  <c r="BE64" i="6"/>
  <c r="BD64" i="6"/>
  <c r="BC64" i="6"/>
  <c r="BB64" i="6"/>
  <c r="BA64" i="6"/>
  <c r="BE63" i="6"/>
  <c r="BD63" i="6"/>
  <c r="BC63" i="6"/>
  <c r="BB63" i="6"/>
  <c r="BA63" i="6"/>
  <c r="BE62" i="6"/>
  <c r="BD62" i="6"/>
  <c r="BC62" i="6"/>
  <c r="BB62" i="6"/>
  <c r="BA62" i="6"/>
  <c r="BE61" i="6"/>
  <c r="BD61" i="6"/>
  <c r="BC61" i="6"/>
  <c r="BB61" i="6"/>
  <c r="BA61" i="6"/>
  <c r="BE60" i="6"/>
  <c r="BD60" i="6"/>
  <c r="BC60" i="6"/>
  <c r="BB60" i="6"/>
  <c r="BA60" i="6"/>
  <c r="BE59" i="6"/>
  <c r="BD59" i="6"/>
  <c r="BC59" i="6"/>
  <c r="BB59" i="6"/>
  <c r="BA59" i="6"/>
  <c r="BE58" i="6"/>
  <c r="BD58" i="6"/>
  <c r="BC58" i="6"/>
  <c r="BB58" i="6"/>
  <c r="BA58" i="6"/>
  <c r="BE57" i="6"/>
  <c r="BD57" i="6"/>
  <c r="BC57" i="6"/>
  <c r="BB57" i="6"/>
  <c r="BA57" i="6"/>
  <c r="BE56" i="6"/>
  <c r="BE66" i="6" s="1"/>
  <c r="BD56" i="6"/>
  <c r="BD66" i="6" s="1"/>
  <c r="BC56" i="6"/>
  <c r="BC66" i="6" s="1"/>
  <c r="BB56" i="6"/>
  <c r="BB66" i="6" s="1"/>
  <c r="G66" i="6"/>
  <c r="C54" i="6"/>
  <c r="BE53" i="6"/>
  <c r="BD53" i="6"/>
  <c r="BC53" i="6"/>
  <c r="BB53" i="6"/>
  <c r="BA53" i="6"/>
  <c r="BE52" i="6"/>
  <c r="BD52" i="6"/>
  <c r="BC52" i="6"/>
  <c r="BB52" i="6"/>
  <c r="BA52" i="6"/>
  <c r="BE51" i="6"/>
  <c r="BE54" i="6" s="1"/>
  <c r="BD51" i="6"/>
  <c r="BD54" i="6" s="1"/>
  <c r="BC51" i="6"/>
  <c r="BC54" i="6" s="1"/>
  <c r="BB51" i="6"/>
  <c r="BB54" i="6" s="1"/>
  <c r="G54" i="6"/>
  <c r="C49" i="6"/>
  <c r="BE48" i="6"/>
  <c r="BD48" i="6"/>
  <c r="BC48" i="6"/>
  <c r="BB48" i="6"/>
  <c r="BA48" i="6"/>
  <c r="BE47" i="6"/>
  <c r="BD47" i="6"/>
  <c r="BC47" i="6"/>
  <c r="BB47" i="6"/>
  <c r="BA47" i="6"/>
  <c r="BE46" i="6"/>
  <c r="BD46" i="6"/>
  <c r="BC46" i="6"/>
  <c r="BB46" i="6"/>
  <c r="BA46" i="6"/>
  <c r="BE45" i="6"/>
  <c r="BE49" i="6" s="1"/>
  <c r="BD45" i="6"/>
  <c r="BD49" i="6" s="1"/>
  <c r="BC45" i="6"/>
  <c r="BC49" i="6" s="1"/>
  <c r="BB45" i="6"/>
  <c r="BB49" i="6" s="1"/>
  <c r="G49" i="6"/>
  <c r="C43" i="6"/>
  <c r="BE42" i="6"/>
  <c r="BD42" i="6"/>
  <c r="BC42" i="6"/>
  <c r="BB42" i="6"/>
  <c r="BA42" i="6"/>
  <c r="BE41" i="6"/>
  <c r="BD41" i="6"/>
  <c r="BC41" i="6"/>
  <c r="BB41" i="6"/>
  <c r="BA41" i="6"/>
  <c r="BE40" i="6"/>
  <c r="BD40" i="6"/>
  <c r="BC40" i="6"/>
  <c r="BB40" i="6"/>
  <c r="BA40" i="6"/>
  <c r="BE39" i="6"/>
  <c r="BD39" i="6"/>
  <c r="BC39" i="6"/>
  <c r="BB39" i="6"/>
  <c r="BA39" i="6"/>
  <c r="BE38" i="6"/>
  <c r="BD38" i="6"/>
  <c r="BC38" i="6"/>
  <c r="BB38" i="6"/>
  <c r="BA38" i="6"/>
  <c r="BE37" i="6"/>
  <c r="BD37" i="6"/>
  <c r="BC37" i="6"/>
  <c r="BB37" i="6"/>
  <c r="BA37" i="6"/>
  <c r="BE36" i="6"/>
  <c r="BD36" i="6"/>
  <c r="BC36" i="6"/>
  <c r="BB36" i="6"/>
  <c r="BA36" i="6"/>
  <c r="BE35" i="6"/>
  <c r="BE43" i="6" s="1"/>
  <c r="BD35" i="6"/>
  <c r="BD43" i="6" s="1"/>
  <c r="BC35" i="6"/>
  <c r="BC43" i="6" s="1"/>
  <c r="BB35" i="6"/>
  <c r="BB43" i="6" s="1"/>
  <c r="G43" i="6"/>
  <c r="C33" i="6"/>
  <c r="BE32" i="6"/>
  <c r="BD32" i="6"/>
  <c r="BC32" i="6"/>
  <c r="BB32" i="6"/>
  <c r="BA32" i="6"/>
  <c r="BE31" i="6"/>
  <c r="BD31" i="6"/>
  <c r="BC31" i="6"/>
  <c r="BB31" i="6"/>
  <c r="BA31" i="6"/>
  <c r="BE30" i="6"/>
  <c r="BD30" i="6"/>
  <c r="BC30" i="6"/>
  <c r="BB30" i="6"/>
  <c r="BA30" i="6"/>
  <c r="BE29" i="6"/>
  <c r="BD29" i="6"/>
  <c r="BC29" i="6"/>
  <c r="BB29" i="6"/>
  <c r="BA29" i="6"/>
  <c r="BE28" i="6"/>
  <c r="BD28" i="6"/>
  <c r="BC28" i="6"/>
  <c r="BB28" i="6"/>
  <c r="BA28" i="6"/>
  <c r="BE27" i="6"/>
  <c r="BD27" i="6"/>
  <c r="BC27" i="6"/>
  <c r="BB27" i="6"/>
  <c r="BA27" i="6"/>
  <c r="BE26" i="6"/>
  <c r="BD26" i="6"/>
  <c r="BC26" i="6"/>
  <c r="BB26" i="6"/>
  <c r="BA26" i="6"/>
  <c r="BE25" i="6"/>
  <c r="BD25" i="6"/>
  <c r="BC25" i="6"/>
  <c r="BB25" i="6"/>
  <c r="BA25" i="6"/>
  <c r="BE24" i="6"/>
  <c r="BD24" i="6"/>
  <c r="BC24" i="6"/>
  <c r="BB24" i="6"/>
  <c r="BA24" i="6"/>
  <c r="BE23" i="6"/>
  <c r="BD23" i="6"/>
  <c r="BC23" i="6"/>
  <c r="BB23" i="6"/>
  <c r="BA23" i="6"/>
  <c r="BE22" i="6"/>
  <c r="BD22" i="6"/>
  <c r="BC22" i="6"/>
  <c r="BB22" i="6"/>
  <c r="BA22" i="6"/>
  <c r="BE21" i="6"/>
  <c r="BE33" i="6" s="1"/>
  <c r="BD21" i="6"/>
  <c r="BD33" i="6" s="1"/>
  <c r="BC21" i="6"/>
  <c r="BC33" i="6" s="1"/>
  <c r="BB21" i="6"/>
  <c r="BB33" i="6" s="1"/>
  <c r="G33" i="6"/>
  <c r="C19" i="6"/>
  <c r="BE18" i="6"/>
  <c r="BD18" i="6"/>
  <c r="BC18" i="6"/>
  <c r="BB18" i="6"/>
  <c r="BA18" i="6"/>
  <c r="BE17" i="6"/>
  <c r="BE19" i="6" s="1"/>
  <c r="BD17" i="6"/>
  <c r="BD19" i="6" s="1"/>
  <c r="BC17" i="6"/>
  <c r="BC19" i="6" s="1"/>
  <c r="BB17" i="6"/>
  <c r="BB19" i="6" s="1"/>
  <c r="G19" i="6"/>
  <c r="C15" i="6"/>
  <c r="BE14" i="6"/>
  <c r="BD14" i="6"/>
  <c r="BC14" i="6"/>
  <c r="BB14" i="6"/>
  <c r="BA14" i="6"/>
  <c r="BE13" i="6"/>
  <c r="BD13" i="6"/>
  <c r="BC13" i="6"/>
  <c r="BB13" i="6"/>
  <c r="BA13" i="6"/>
  <c r="BE12" i="6"/>
  <c r="BD12" i="6"/>
  <c r="BC12" i="6"/>
  <c r="BB12" i="6"/>
  <c r="BA12" i="6"/>
  <c r="BE11" i="6"/>
  <c r="BD11" i="6"/>
  <c r="BC11" i="6"/>
  <c r="BB11" i="6"/>
  <c r="BA11" i="6"/>
  <c r="BE10" i="6"/>
  <c r="BD10" i="6"/>
  <c r="BC10" i="6"/>
  <c r="BB10" i="6"/>
  <c r="BA10" i="6"/>
  <c r="BE9" i="6"/>
  <c r="BD9" i="6"/>
  <c r="BC9" i="6"/>
  <c r="BB9" i="6"/>
  <c r="BA9" i="6"/>
  <c r="BE8" i="6"/>
  <c r="BE15" i="6" s="1"/>
  <c r="BD8" i="6"/>
  <c r="BD15" i="6" s="1"/>
  <c r="BC8" i="6"/>
  <c r="BC15" i="6" s="1"/>
  <c r="BB8" i="6"/>
  <c r="BB15" i="6" s="1"/>
  <c r="G15" i="6"/>
  <c r="E4" i="6"/>
  <c r="C4" i="6"/>
  <c r="F3" i="6"/>
  <c r="C3" i="6"/>
  <c r="I26" i="5"/>
  <c r="H26" i="5"/>
  <c r="G26" i="5"/>
  <c r="F26" i="5"/>
  <c r="B26" i="5"/>
  <c r="A26" i="5"/>
  <c r="I25" i="5"/>
  <c r="G25" i="5"/>
  <c r="F25" i="5"/>
  <c r="E25" i="5"/>
  <c r="B25" i="5"/>
  <c r="A25" i="5"/>
  <c r="I24" i="5"/>
  <c r="H24" i="5"/>
  <c r="G24" i="5"/>
  <c r="E24" i="5"/>
  <c r="B24" i="5"/>
  <c r="A24" i="5"/>
  <c r="I23" i="5"/>
  <c r="H23" i="5"/>
  <c r="G23" i="5"/>
  <c r="E23" i="5"/>
  <c r="B23" i="5"/>
  <c r="A23" i="5"/>
  <c r="I22" i="5"/>
  <c r="H22" i="5"/>
  <c r="G22" i="5"/>
  <c r="E22" i="5"/>
  <c r="B22" i="5"/>
  <c r="A22" i="5"/>
  <c r="I21" i="5"/>
  <c r="H21" i="5"/>
  <c r="G21" i="5"/>
  <c r="E21" i="5"/>
  <c r="B21" i="5"/>
  <c r="A21" i="5"/>
  <c r="I20" i="5"/>
  <c r="H20" i="5"/>
  <c r="G20" i="5"/>
  <c r="E20" i="5"/>
  <c r="B20" i="5"/>
  <c r="A20" i="5"/>
  <c r="I19" i="5"/>
  <c r="H19" i="5"/>
  <c r="G19" i="5"/>
  <c r="E19" i="5"/>
  <c r="B19" i="5"/>
  <c r="A19" i="5"/>
  <c r="I18" i="5"/>
  <c r="H18" i="5"/>
  <c r="G18" i="5"/>
  <c r="F18" i="5"/>
  <c r="B18" i="5"/>
  <c r="A18" i="5"/>
  <c r="I17" i="5"/>
  <c r="H17" i="5"/>
  <c r="G17" i="5"/>
  <c r="F17" i="5"/>
  <c r="B17" i="5"/>
  <c r="A17" i="5"/>
  <c r="I16" i="5"/>
  <c r="H16" i="5"/>
  <c r="G16" i="5"/>
  <c r="F16" i="5"/>
  <c r="B16" i="5"/>
  <c r="A16" i="5"/>
  <c r="I15" i="5"/>
  <c r="H15" i="5"/>
  <c r="G15" i="5"/>
  <c r="F15" i="5"/>
  <c r="B15" i="5"/>
  <c r="A15" i="5"/>
  <c r="I14" i="5"/>
  <c r="H14" i="5"/>
  <c r="G14" i="5"/>
  <c r="F14" i="5"/>
  <c r="B14" i="5"/>
  <c r="A14" i="5"/>
  <c r="I13" i="5"/>
  <c r="H13" i="5"/>
  <c r="G13" i="5"/>
  <c r="F13" i="5"/>
  <c r="B13" i="5"/>
  <c r="A13" i="5"/>
  <c r="I12" i="5"/>
  <c r="H12" i="5"/>
  <c r="G12" i="5"/>
  <c r="F12" i="5"/>
  <c r="B12" i="5"/>
  <c r="A12" i="5"/>
  <c r="I11" i="5"/>
  <c r="H11" i="5"/>
  <c r="G11" i="5"/>
  <c r="F11" i="5"/>
  <c r="B11" i="5"/>
  <c r="A11" i="5"/>
  <c r="I10" i="5"/>
  <c r="H10" i="5"/>
  <c r="G10" i="5"/>
  <c r="F10" i="5"/>
  <c r="B10" i="5"/>
  <c r="A10" i="5"/>
  <c r="I9" i="5"/>
  <c r="H9" i="5"/>
  <c r="G9" i="5"/>
  <c r="F9" i="5"/>
  <c r="B9" i="5"/>
  <c r="A9" i="5"/>
  <c r="I8" i="5"/>
  <c r="H8" i="5"/>
  <c r="G8" i="5"/>
  <c r="F8" i="5"/>
  <c r="B8" i="5"/>
  <c r="A8" i="5"/>
  <c r="I7" i="5"/>
  <c r="I27" i="5" s="1"/>
  <c r="H7" i="5"/>
  <c r="G7" i="5"/>
  <c r="G27" i="5" s="1"/>
  <c r="F7" i="5"/>
  <c r="B7" i="5"/>
  <c r="A7" i="5"/>
  <c r="C2" i="5"/>
  <c r="C1" i="5"/>
  <c r="C33" i="4"/>
  <c r="F33" i="4" s="1"/>
  <c r="C31" i="4"/>
  <c r="D21" i="4"/>
  <c r="C21" i="4"/>
  <c r="D20" i="4"/>
  <c r="D19" i="4"/>
  <c r="D18" i="4"/>
  <c r="C18" i="4"/>
  <c r="D17" i="4"/>
  <c r="D16" i="4"/>
  <c r="D15" i="4"/>
  <c r="G7" i="4"/>
  <c r="D2" i="4"/>
  <c r="C2" i="4"/>
  <c r="H31" i="1"/>
  <c r="E31" i="1" s="1"/>
  <c r="G33" i="1"/>
  <c r="H21" i="1" s="1"/>
  <c r="H22" i="1" s="1"/>
  <c r="G40" i="9" l="1"/>
  <c r="F31" i="16"/>
  <c r="F34" i="16" s="1"/>
  <c r="G39" i="9"/>
  <c r="F31" i="13"/>
  <c r="F34" i="13" s="1"/>
  <c r="G22" i="13"/>
  <c r="G38" i="9"/>
  <c r="F31" i="10"/>
  <c r="F34" i="10" s="1"/>
  <c r="G22" i="10"/>
  <c r="BA8" i="6"/>
  <c r="BA15" i="6" s="1"/>
  <c r="E7" i="5" s="1"/>
  <c r="BA17" i="6"/>
  <c r="BA19" i="6" s="1"/>
  <c r="E8" i="5" s="1"/>
  <c r="BA21" i="6"/>
  <c r="BA33" i="6" s="1"/>
  <c r="E9" i="5" s="1"/>
  <c r="BA35" i="6"/>
  <c r="BA43" i="6" s="1"/>
  <c r="E10" i="5" s="1"/>
  <c r="BA45" i="6"/>
  <c r="BA49" i="6" s="1"/>
  <c r="E11" i="5" s="1"/>
  <c r="BA51" i="6"/>
  <c r="BA54" i="6" s="1"/>
  <c r="E12" i="5" s="1"/>
  <c r="BA56" i="6"/>
  <c r="BA66" i="6" s="1"/>
  <c r="E13" i="5" s="1"/>
  <c r="BA68" i="6"/>
  <c r="BA73" i="6" s="1"/>
  <c r="E14" i="5" s="1"/>
  <c r="BA75" i="6"/>
  <c r="BA77" i="6" s="1"/>
  <c r="E15" i="5" s="1"/>
  <c r="BA79" i="6"/>
  <c r="BA87" i="6" s="1"/>
  <c r="E16" i="5" s="1"/>
  <c r="BA89" i="6"/>
  <c r="BA106" i="6" s="1"/>
  <c r="E17" i="5" s="1"/>
  <c r="BA108" i="6"/>
  <c r="BA109" i="6" s="1"/>
  <c r="E18" i="5" s="1"/>
  <c r="BB111" i="6"/>
  <c r="BB116" i="6" s="1"/>
  <c r="F19" i="5" s="1"/>
  <c r="BB118" i="6"/>
  <c r="BB125" i="6" s="1"/>
  <c r="F20" i="5" s="1"/>
  <c r="BB127" i="6"/>
  <c r="BB136" i="6" s="1"/>
  <c r="F21" i="5" s="1"/>
  <c r="BB138" i="6"/>
  <c r="BB140" i="6" s="1"/>
  <c r="F22" i="5" s="1"/>
  <c r="BB142" i="6"/>
  <c r="BB145" i="6" s="1"/>
  <c r="F23" i="5" s="1"/>
  <c r="BB147" i="6"/>
  <c r="BB148" i="6" s="1"/>
  <c r="F24" i="5" s="1"/>
  <c r="BD150" i="6"/>
  <c r="BD151" i="6" s="1"/>
  <c r="H25" i="5" s="1"/>
  <c r="H27" i="5" s="1"/>
  <c r="C17" i="4" s="1"/>
  <c r="BA153" i="6"/>
  <c r="BA160" i="6" s="1"/>
  <c r="E26" i="5" s="1"/>
  <c r="I40" i="9" l="1"/>
  <c r="F40" i="9"/>
  <c r="I39" i="9"/>
  <c r="F39" i="9"/>
  <c r="G41" i="9"/>
  <c r="G30" i="9" s="1"/>
  <c r="I38" i="9"/>
  <c r="I41" i="9" s="1"/>
  <c r="F38" i="9"/>
  <c r="F41" i="9" s="1"/>
  <c r="F27" i="5"/>
  <c r="C16" i="4" s="1"/>
  <c r="E27" i="5"/>
  <c r="G31" i="9" l="1"/>
  <c r="I19" i="9" s="1"/>
  <c r="I30" i="9"/>
  <c r="I31" i="9" s="1"/>
  <c r="F30" i="9"/>
  <c r="F31" i="9" s="1"/>
  <c r="G39" i="5"/>
  <c r="I39" i="5" s="1"/>
  <c r="G38" i="5"/>
  <c r="I38" i="5" s="1"/>
  <c r="G21" i="4" s="1"/>
  <c r="G37" i="5"/>
  <c r="I37" i="5" s="1"/>
  <c r="G20" i="4" s="1"/>
  <c r="G36" i="5"/>
  <c r="I36" i="5" s="1"/>
  <c r="G19" i="4" s="1"/>
  <c r="G35" i="5"/>
  <c r="I35" i="5" s="1"/>
  <c r="G18" i="4" s="1"/>
  <c r="G34" i="5"/>
  <c r="I34" i="5" s="1"/>
  <c r="G17" i="4" s="1"/>
  <c r="G33" i="5"/>
  <c r="I33" i="5" s="1"/>
  <c r="G16" i="4" s="1"/>
  <c r="G32" i="5"/>
  <c r="I32" i="5" s="1"/>
  <c r="C15" i="4"/>
  <c r="C19" i="4" s="1"/>
  <c r="C22" i="4" s="1"/>
  <c r="J41" i="9" l="1"/>
  <c r="J40" i="9"/>
  <c r="J39" i="9"/>
  <c r="J38" i="9"/>
  <c r="J31" i="9"/>
  <c r="J30" i="9"/>
  <c r="F32" i="1"/>
  <c r="H32" i="1" s="1"/>
  <c r="E32" i="1" s="1"/>
  <c r="I20" i="9"/>
  <c r="I23" i="9" s="1"/>
  <c r="H40" i="5"/>
  <c r="G23" i="4" s="1"/>
  <c r="G15" i="4"/>
  <c r="G22" i="4" l="1"/>
  <c r="C23" i="4"/>
  <c r="F30" i="4" s="1"/>
  <c r="F30" i="1" s="1"/>
  <c r="H30" i="1" l="1"/>
  <c r="F33" i="1"/>
  <c r="H19" i="1" s="1"/>
  <c r="H20" i="1" s="1"/>
  <c r="H23" i="1" s="1"/>
  <c r="F31" i="4"/>
  <c r="F34" i="4" s="1"/>
  <c r="E30" i="1" l="1"/>
  <c r="E33" i="1" s="1"/>
  <c r="H33" i="1"/>
</calcChain>
</file>

<file path=xl/sharedStrings.xml><?xml version="1.0" encoding="utf-8"?>
<sst xmlns="http://schemas.openxmlformats.org/spreadsheetml/2006/main" count="1459" uniqueCount="632">
  <si>
    <t xml:space="preserve">Datum: </t>
  </si>
  <si>
    <t xml:space="preserve"> </t>
  </si>
  <si>
    <t>Stavba :</t>
  </si>
  <si>
    <t>1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</si>
  <si>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</si>
  <si>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</si>
  <si>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</si>
  <si>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</si>
  <si>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</si>
  <si>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</si>
  <si>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</si>
  <si>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</si>
  <si>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</si>
  <si>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</si>
  <si>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</si>
  <si>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</si>
  <si>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</si>
  <si>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</si>
  <si>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</si>
  <si>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</si>
  <si>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</si>
  <si>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Rozpočet stavby</t>
  </si>
  <si>
    <t>Architektonické a stavební řešení</t>
  </si>
  <si>
    <t>Elektroinstalace</t>
  </si>
  <si>
    <t>TZB</t>
  </si>
  <si>
    <t>Základ DPH 15%</t>
  </si>
  <si>
    <t>Základ DPH 21%</t>
  </si>
  <si>
    <t>D.1.1</t>
  </si>
  <si>
    <t>D.1.4.1</t>
  </si>
  <si>
    <t>D.1.4.2</t>
  </si>
  <si>
    <t>12/2016</t>
  </si>
  <si>
    <t>Oprava sklepů v BD Sukova 5</t>
  </si>
  <si>
    <t>POLOŽKOVÝ ROZPOČET</t>
  </si>
  <si>
    <t>Rozpočet</t>
  </si>
  <si>
    <t xml:space="preserve">JKSO </t>
  </si>
  <si>
    <t>Objekt</t>
  </si>
  <si>
    <t>Název objektu</t>
  </si>
  <si>
    <t xml:space="preserve">SKP </t>
  </si>
  <si>
    <t>00003129</t>
  </si>
  <si>
    <t>Oprava sklepů BD,Sukova 5,Brno</t>
  </si>
  <si>
    <t>Měrná jednotka</t>
  </si>
  <si>
    <t>Stavba</t>
  </si>
  <si>
    <t>Název stavby</t>
  </si>
  <si>
    <t>Počet jednotek</t>
  </si>
  <si>
    <t>Oprava sklepů v BD,Sukova 5,Brno</t>
  </si>
  <si>
    <t>Náklady na m.j.</t>
  </si>
  <si>
    <t>Projektant</t>
  </si>
  <si>
    <t>Typ rozpočtu</t>
  </si>
  <si>
    <t>Zpracovatel projektu</t>
  </si>
  <si>
    <t>SAREP a.s.</t>
  </si>
  <si>
    <t>Objednatel</t>
  </si>
  <si>
    <t>Statutární město Brno,Dominikánské nám.196/1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</si>
  <si>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</si>
  <si>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</si>
  <si>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</si>
  <si>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</si>
  <si>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</si>
  <si>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</si>
  <si>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</si>
  <si>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</si>
  <si>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</si>
  <si>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</si>
  <si>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</si>
  <si>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</si>
  <si>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</si>
  <si>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</si>
  <si>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</si>
  <si>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</si>
  <si>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</si>
  <si>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</si>
  <si>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</si>
  <si>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</si>
  <si>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</si>
  <si>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</si>
  <si>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</si>
  <si>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</si>
  <si>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Huk M.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</si>
  <si>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</si>
  <si>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</si>
  <si>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</si>
  <si>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</si>
  <si>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</si>
  <si>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</si>
  <si>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</si>
  <si>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</si>
  <si>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 xml:space="preserve">Výkaz výměr neobsahuje případné vložkování části komínových průduchů.
 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</si>
  <si>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</si>
  <si>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</si>
  <si>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</si>
  <si>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</si>
  <si>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</si>
  <si>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</si>
  <si>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</si>
  <si>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</si>
  <si>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</si>
  <si>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</si>
  <si>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</si>
  <si>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</si>
  <si>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</si>
  <si>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</si>
  <si>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</si>
  <si>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</si>
  <si>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</si>
  <si>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</si>
  <si>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</si>
  <si>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</si>
  <si>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</si>
  <si>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</si>
  <si>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</si>
  <si>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</si>
  <si>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</si>
  <si>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</si>
  <si>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</si>
  <si>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</si>
  <si>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</si>
  <si>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</si>
  <si>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</si>
  <si>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</si>
  <si>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Zemní práce</t>
  </si>
  <si>
    <t>113106111R00</t>
  </si>
  <si>
    <t xml:space="preserve">Rozebrání dlažeb z mozaiky </t>
  </si>
  <si>
    <t>m2</t>
  </si>
  <si>
    <t>113107111R00</t>
  </si>
  <si>
    <t xml:space="preserve">Odstranění podkladu pl. 200 m2,kam.těžené tl.10 cm </t>
  </si>
  <si>
    <t>139601102R00</t>
  </si>
  <si>
    <t xml:space="preserve">Ruční výkop jam, rýh a šachet v hornině tř. 3 </t>
  </si>
  <si>
    <t>m3</t>
  </si>
  <si>
    <t>174101102R00</t>
  </si>
  <si>
    <t xml:space="preserve">Zásyp ruční se zhutněním </t>
  </si>
  <si>
    <t>199000002R00</t>
  </si>
  <si>
    <t xml:space="preserve">Poplatek za skládku horniny 1- 4 </t>
  </si>
  <si>
    <t>979054441R00</t>
  </si>
  <si>
    <t xml:space="preserve">Očištění vybour. dlaždic s výplní kamen. těženým </t>
  </si>
  <si>
    <t>139700010RAD</t>
  </si>
  <si>
    <t>Vykopávka v uzavřeném prostoru v hornině 1-4 vynesení výkopku, odvoz 15 km, uložení na skládku</t>
  </si>
  <si>
    <t>Celkem za</t>
  </si>
  <si>
    <t>2</t>
  </si>
  <si>
    <t>Základy a zvláštní zakládání</t>
  </si>
  <si>
    <t>274272150RT3</t>
  </si>
  <si>
    <t>Zdivo základové z bednicích tvárnic, tl. 40 cm výplň tvárnic betonem C 16/20</t>
  </si>
  <si>
    <t>275310030RA0</t>
  </si>
  <si>
    <t xml:space="preserve">Základová patka z betonu C 16/20, včetně bednění </t>
  </si>
  <si>
    <t>3</t>
  </si>
  <si>
    <t>Svislé a kompletní konstrukce</t>
  </si>
  <si>
    <t>310235241R00</t>
  </si>
  <si>
    <t xml:space="preserve">Zazdívka otvorů pl.0,0225 m2 cihlami, tl.zdi 30 cm </t>
  </si>
  <si>
    <t>kus</t>
  </si>
  <si>
    <t>310237241R00</t>
  </si>
  <si>
    <t xml:space="preserve">Zazdívka otvorů pl. 0,25 m2 cihlami, tl. zdi 30 cm </t>
  </si>
  <si>
    <t>311112125RT3</t>
  </si>
  <si>
    <t>Stěna z tvárnic ztraceného bednění, tl. 25 cm zalití tvárnic betonem C 20/25</t>
  </si>
  <si>
    <t>311112140RT3</t>
  </si>
  <si>
    <t>Stěna z tvárnic ztraceného bednění, tl. 40 cm zalití tvárnic betonem C 20/25</t>
  </si>
  <si>
    <t>311238215R00</t>
  </si>
  <si>
    <t xml:space="preserve">Zdivo z keram.tv.40 P+D P10 na MVC 5, tl. 400 mm </t>
  </si>
  <si>
    <t>311271126R01</t>
  </si>
  <si>
    <t>Zdivo nosné z cihel betonových na maltu MC 10 vč.doklínování zdiva k ocel.válcovanému nosníku</t>
  </si>
  <si>
    <t>311361821R00</t>
  </si>
  <si>
    <t xml:space="preserve">Výztuž nadzáklad. zdí z betonářské oceli 10505 (R) </t>
  </si>
  <si>
    <t>t</t>
  </si>
  <si>
    <t>317168131R00</t>
  </si>
  <si>
    <t xml:space="preserve">Překlad cihelný 7 vysoký 70x235x1250 mm </t>
  </si>
  <si>
    <t>340235211R00</t>
  </si>
  <si>
    <t xml:space="preserve">Zazdívka otvorů 0,0225 m2 cihlami, tl.zdi do 10cm </t>
  </si>
  <si>
    <t>340236211R00</t>
  </si>
  <si>
    <t xml:space="preserve">Zazdívka otvorů pl.0,09 m2 cihlami, tl.zdi do 10cm </t>
  </si>
  <si>
    <t>314.AS/01</t>
  </si>
  <si>
    <t xml:space="preserve">Ověření stavu komínové hlavy-AS/01 </t>
  </si>
  <si>
    <t>ks</t>
  </si>
  <si>
    <t>331.AN/11</t>
  </si>
  <si>
    <t>Doklínování pilíře 400x200mm pod klenbou statickými plastovými klíny</t>
  </si>
  <si>
    <t>30</t>
  </si>
  <si>
    <t>Odvlhčení</t>
  </si>
  <si>
    <t>30.1</t>
  </si>
  <si>
    <t>Řídící jednotka,konstatní zdroj proudu 900-940 v souladu s O-Norm B 3355-2</t>
  </si>
  <si>
    <t>30.2</t>
  </si>
  <si>
    <t xml:space="preserve">Vodič kladné elektrody (vodorovná) </t>
  </si>
  <si>
    <t>m</t>
  </si>
  <si>
    <t>30.3</t>
  </si>
  <si>
    <t>Záporná elektroda-uzemň.tyč (katoda),tvořená uhlík zemníc.tyčemi rozměrů 25x25x260 s připojeným</t>
  </si>
  <si>
    <t>30.4</t>
  </si>
  <si>
    <t>Zemnící kabel CY 2,5 H05V-U 1x2,5mm propojení mezi zemnícími tyčemi</t>
  </si>
  <si>
    <t>30.5</t>
  </si>
  <si>
    <t>Ochranná trubka propojovacího vodiče zápor.elektr. (zemnícího drátu)-FXP Turbo-dn 12mm</t>
  </si>
  <si>
    <t>30.6</t>
  </si>
  <si>
    <t xml:space="preserve">Vodivá výplňová malta </t>
  </si>
  <si>
    <t>kg</t>
  </si>
  <si>
    <t>30.7</t>
  </si>
  <si>
    <t>Pomocný a spojovací a montážní materiál (teplem smrštitelné spojky,podomítkové krabice)</t>
  </si>
  <si>
    <t>soubor</t>
  </si>
  <si>
    <t>30.8</t>
  </si>
  <si>
    <t>Montáž elektroosmózy popis viz technická zpráva</t>
  </si>
  <si>
    <t>4</t>
  </si>
  <si>
    <t>Vodorovné konstrukce</t>
  </si>
  <si>
    <t>413231221R00</t>
  </si>
  <si>
    <t xml:space="preserve">Zazdívka zhlaví stropních trámů průřezu do 400 cm2 </t>
  </si>
  <si>
    <t>413941001R00</t>
  </si>
  <si>
    <t xml:space="preserve">Nosné svary stropní konstr. nosníků tl. do 10 mm </t>
  </si>
  <si>
    <t>413941121RT3</t>
  </si>
  <si>
    <t>Osazení válcovaných nosníků ve stropech do č. 12 včetně dodávky profilu I č. 12</t>
  </si>
  <si>
    <t>4.AN/10</t>
  </si>
  <si>
    <t>Prostupy v klenbách osadit chráničkou a zazdít trhliny doklínovat a vyomítat-AN/10</t>
  </si>
  <si>
    <t>5</t>
  </si>
  <si>
    <t>Komunikace</t>
  </si>
  <si>
    <t>564231111R00</t>
  </si>
  <si>
    <t xml:space="preserve">Podklad ze štěrkopísku po zhutnění tloušťky 10 cm </t>
  </si>
  <si>
    <t>596215021R00</t>
  </si>
  <si>
    <t xml:space="preserve">Kladení zámkové dlažby tl. 6 cm do drtě tl. 4 cm </t>
  </si>
  <si>
    <t>596215024R00</t>
  </si>
  <si>
    <t xml:space="preserve">Příplatek za kladení dlažby tl.6 cm, drť, do 50 m2 </t>
  </si>
  <si>
    <t>61</t>
  </si>
  <si>
    <t>Upravy povrchů vnitřní</t>
  </si>
  <si>
    <t>610411719R00</t>
  </si>
  <si>
    <t>Pohledová úprava nástřikem hašeným vápnem 0,45-1 kg/m2 (úprava stropů+stěn)</t>
  </si>
  <si>
    <t>611422110R00</t>
  </si>
  <si>
    <t xml:space="preserve">Omítka vnitřní kleneb, skořepin, MVC,hrubá,zatřená </t>
  </si>
  <si>
    <t>612401191R00</t>
  </si>
  <si>
    <t xml:space="preserve">Omítka malých ploch vnitřních stěn do 0,09 m2 </t>
  </si>
  <si>
    <t>612401291R00</t>
  </si>
  <si>
    <t xml:space="preserve">Omítka malých ploch vnitřních stěn do 0,25 m2 </t>
  </si>
  <si>
    <t>612423521R00</t>
  </si>
  <si>
    <t xml:space="preserve">Omítka rýh stěn vápenná šířky do 15 cm, hladká </t>
  </si>
  <si>
    <t>612456211RT1</t>
  </si>
  <si>
    <t>Postřik izolací nebo konstrukcí stěn MC malta cementová pro postřik</t>
  </si>
  <si>
    <t>612473186R00</t>
  </si>
  <si>
    <t xml:space="preserve">Příplatek za zabudované rohovníky </t>
  </si>
  <si>
    <t>612420014RAA</t>
  </si>
  <si>
    <t>Omítka stěn vnitřní vápenocementová hladká montáž a demontáž pomocného lešení</t>
  </si>
  <si>
    <t>30.09</t>
  </si>
  <si>
    <t xml:space="preserve">Příplatek k omítce za antisanitrační přednástřik </t>
  </si>
  <si>
    <t>30.10</t>
  </si>
  <si>
    <t>Sanační plnoplošný prostřik z jádrové omítky se síranovzdorným cementem tl.5mm</t>
  </si>
  <si>
    <t>63</t>
  </si>
  <si>
    <t>Podlahy a podlahové konstrukce</t>
  </si>
  <si>
    <t>596211001R00</t>
  </si>
  <si>
    <t xml:space="preserve">Kladení dlažby z dlaždic beton 4hr </t>
  </si>
  <si>
    <t>631571002R01</t>
  </si>
  <si>
    <t xml:space="preserve">Násyp z kameniva těženého 4 - 8, tř. I </t>
  </si>
  <si>
    <t>631571004R01</t>
  </si>
  <si>
    <t xml:space="preserve">Násyp ze štěrkopísku 16 - 32, tř. I </t>
  </si>
  <si>
    <t>632451136R00</t>
  </si>
  <si>
    <t xml:space="preserve">Potěr pískocementový hlazený dřev. hlad. tl. 50 mm </t>
  </si>
  <si>
    <t>59248131</t>
  </si>
  <si>
    <t>Dlažba drenážní 24/24/8 II barevná (podle výběru investora)</t>
  </si>
  <si>
    <t>64</t>
  </si>
  <si>
    <t>Výplně otvorů</t>
  </si>
  <si>
    <t>642942111RT3</t>
  </si>
  <si>
    <t>Osazení zárubní dveřních ocelových, pl. do 2,5 m2 včetně dodávky zárubně  70 x 197 x 11 cm</t>
  </si>
  <si>
    <t>642944121RT2</t>
  </si>
  <si>
    <t>Osazení ocelových zárubní dodatečně do 2,5 m2 včetně dodávky zárubně  60x197x11 cm</t>
  </si>
  <si>
    <t>95</t>
  </si>
  <si>
    <t>Dokončovací konstrukce na pozemních stavbách</t>
  </si>
  <si>
    <t>952901111R00</t>
  </si>
  <si>
    <t xml:space="preserve">Vyčištění budov o výšce podlaží do 4 m </t>
  </si>
  <si>
    <t>953941119R00</t>
  </si>
  <si>
    <t xml:space="preserve">Osazení komínových dvířek </t>
  </si>
  <si>
    <t>953941411R00</t>
  </si>
  <si>
    <t xml:space="preserve">Osazení železných ventilací o ploše do 0,10 m2 </t>
  </si>
  <si>
    <t>553.AN/13</t>
  </si>
  <si>
    <t>Větrací mřížka 500x200mm-AN/13 pozinkovaný tahokov v ocel.rámečku</t>
  </si>
  <si>
    <t>553.AS/03</t>
  </si>
  <si>
    <t xml:space="preserve">Dvířka komínová vybírací 150x300mm </t>
  </si>
  <si>
    <t>95.0</t>
  </si>
  <si>
    <t>Ostatní práce neuvedené,které mohou nastat při sanačních prací a rekonstrukci objektu</t>
  </si>
  <si>
    <t>hod</t>
  </si>
  <si>
    <t>900      RT1</t>
  </si>
  <si>
    <t>HZS Práce v tarifní třídě 4</t>
  </si>
  <si>
    <t>h</t>
  </si>
  <si>
    <t>900      RT2</t>
  </si>
  <si>
    <t>HZS-zednické výpomoci Práce v tarifní třídě 5</t>
  </si>
  <si>
    <t>96</t>
  </si>
  <si>
    <t>Bourání konstrukcí</t>
  </si>
  <si>
    <t>216904219R00</t>
  </si>
  <si>
    <t xml:space="preserve">Očištění stlačeným vzduchem komínových průduchů </t>
  </si>
  <si>
    <t>216904391R00</t>
  </si>
  <si>
    <t xml:space="preserve">Příplatek za ruční dočištění ocelovými kartáči </t>
  </si>
  <si>
    <t>762111811R00</t>
  </si>
  <si>
    <t xml:space="preserve">Demontáž stěn z hranolků, fošen nebo latí </t>
  </si>
  <si>
    <t>762822820R00</t>
  </si>
  <si>
    <t xml:space="preserve">Demontáž stropnic z řeziva o pl.do 288 cm2 </t>
  </si>
  <si>
    <t>964061321R00</t>
  </si>
  <si>
    <t xml:space="preserve">Uvolnění zhlaví trámu, zeď cihel. průřezu 0,03 m2 </t>
  </si>
  <si>
    <t>965031131R00</t>
  </si>
  <si>
    <t xml:space="preserve">Bourání podlah z cihel naplocho, plochy nad 1 m2 </t>
  </si>
  <si>
    <t>965043341RT4</t>
  </si>
  <si>
    <t>Bourání podkladů bet., potěr tl. 10 cm, nad 4 m2 sbíječka mazanina tl. 8 - 10 cm s potěrem</t>
  </si>
  <si>
    <t>968061125R00</t>
  </si>
  <si>
    <t xml:space="preserve">Vyvěšení dřevěných dveřních křídel pl. do 2 m2 </t>
  </si>
  <si>
    <t>968061126R00</t>
  </si>
  <si>
    <t xml:space="preserve">Vyvěšení dřevěných dveřních křídel pl. nad 2 m2 </t>
  </si>
  <si>
    <t>968072455R00</t>
  </si>
  <si>
    <t xml:space="preserve">Vybourání kovových dveřních zárubní pl. do 2 m2 </t>
  </si>
  <si>
    <t>968072456R00</t>
  </si>
  <si>
    <t xml:space="preserve">Vybourání kovových dveřních zárubní pl. nad 2 m2 </t>
  </si>
  <si>
    <t>973031825R00</t>
  </si>
  <si>
    <t xml:space="preserve">Vysekání kapes pro zavázání zdí tl. 45 cm </t>
  </si>
  <si>
    <t>976072221R00</t>
  </si>
  <si>
    <t xml:space="preserve">Vybourání kov. komín. dvířek pl. 0,3 m2 ze zdi cih </t>
  </si>
  <si>
    <t>976082131R00</t>
  </si>
  <si>
    <t xml:space="preserve">Vybourání objímek,držáků apod.ze zdiva cihelného </t>
  </si>
  <si>
    <t>978011191R00</t>
  </si>
  <si>
    <t xml:space="preserve">Otlučení omítek vnitřních vápenných stropů do 100% </t>
  </si>
  <si>
    <t>978013191R00</t>
  </si>
  <si>
    <t xml:space="preserve">Otlučení omítek vnitřních stěn v rozsahu do 100 % </t>
  </si>
  <si>
    <t>978023411R00</t>
  </si>
  <si>
    <t xml:space="preserve">Vysekání a úprava spár zdiva cihelného mimo komín. </t>
  </si>
  <si>
    <t>99</t>
  </si>
  <si>
    <t>Staveništní přesun hmot</t>
  </si>
  <si>
    <t>999281105R00</t>
  </si>
  <si>
    <t xml:space="preserve">Přesun hmot pro opravy a údržbu do výšky 6 m </t>
  </si>
  <si>
    <t>711</t>
  </si>
  <si>
    <t>Izolace proti vodě</t>
  </si>
  <si>
    <t>711111001RZ1</t>
  </si>
  <si>
    <t>Izolace proti vlhkosti vodor. nátěr ALP za studena 1x nátěr - včetně dodávky penetračního laku ALP</t>
  </si>
  <si>
    <t>711141559RZ1</t>
  </si>
  <si>
    <t>Izolace proti vlhk. vodorovná pásy přitavením 1 vrstva - včetně dodávky oxidovaného asf.pásu</t>
  </si>
  <si>
    <t>711199095R00</t>
  </si>
  <si>
    <t xml:space="preserve">Příplatek za plochu do 10 m2, natěradly </t>
  </si>
  <si>
    <t>711199097R00</t>
  </si>
  <si>
    <t xml:space="preserve">Příplatek za plochu do 10 m2, pásy </t>
  </si>
  <si>
    <t>998711201R00</t>
  </si>
  <si>
    <t xml:space="preserve">Přesun hmot pro izolace proti vodě, výšky do 6 m </t>
  </si>
  <si>
    <t>762</t>
  </si>
  <si>
    <t>Konstrukce tesařské</t>
  </si>
  <si>
    <t>762145101R00</t>
  </si>
  <si>
    <t xml:space="preserve">Montáž sklepních přepážek z laťových příček </t>
  </si>
  <si>
    <t>762195000R00</t>
  </si>
  <si>
    <t xml:space="preserve">Spojovací a ochranné prostředky pro montáž stěn </t>
  </si>
  <si>
    <t>762621120R00</t>
  </si>
  <si>
    <t xml:space="preserve">Montáž dveří tesařských jednokřídlových </t>
  </si>
  <si>
    <t>605.1</t>
  </si>
  <si>
    <t>Dodávka sklepních přepážek z latí 40x60mm vč.impregnace a kotevního materiálu</t>
  </si>
  <si>
    <t>605.D/04</t>
  </si>
  <si>
    <t>Dřevěné dveřní křídlo sklepních kójí,levé rozměr 700x2000m-ozn.D/04</t>
  </si>
  <si>
    <t>605.D/05</t>
  </si>
  <si>
    <t>Dřevěné dveřní křídlo sklepních kójí,pravé rozměr 700x2000mm-ozn.D/05</t>
  </si>
  <si>
    <t>998762202R00</t>
  </si>
  <si>
    <t xml:space="preserve">Přesun hmot pro tesařské konstrukce, výšky do 12 m </t>
  </si>
  <si>
    <t>767</t>
  </si>
  <si>
    <t>Konstrukce zámečnické</t>
  </si>
  <si>
    <t>767510111R00</t>
  </si>
  <si>
    <t xml:space="preserve">Montáž kanálových krytů - osazení </t>
  </si>
  <si>
    <t>767510192R00</t>
  </si>
  <si>
    <t xml:space="preserve">Montáž kanálových krytů - příplatek za roh </t>
  </si>
  <si>
    <t>767996801R00</t>
  </si>
  <si>
    <t xml:space="preserve">Demontáž atypických ocelových konstr. do 50 kg </t>
  </si>
  <si>
    <t>953981203R00</t>
  </si>
  <si>
    <t xml:space="preserve">Chemické kotvy, beton, hl. 110 mm, M12, malta </t>
  </si>
  <si>
    <t>767640010RA0</t>
  </si>
  <si>
    <t>Dveře kovové jednokřídlové 60 x 197 cm vč.kování</t>
  </si>
  <si>
    <t>767640012RA0</t>
  </si>
  <si>
    <t>Dveře kovové jednokřídlové 70 x 197 cm vč.kování</t>
  </si>
  <si>
    <t>767990010RAD</t>
  </si>
  <si>
    <t>Atypické ocelové konstrukce 50 - 100 kg/kus</t>
  </si>
  <si>
    <t>553.AN/14</t>
  </si>
  <si>
    <t>Kryt z perforovaného plechu 600x400mm,tl.6mm otvory dn 10mm-30% plochy-AN/14</t>
  </si>
  <si>
    <t>998767201R00</t>
  </si>
  <si>
    <t xml:space="preserve">Přesun hmot pro zámečnické konstr., výšky do 6 m </t>
  </si>
  <si>
    <t>782</t>
  </si>
  <si>
    <t>Konstrukce z přírodního kamene</t>
  </si>
  <si>
    <t>782.AN/13</t>
  </si>
  <si>
    <t>Soklová deska žulová 1000x500mm s úpravou včetně dodávky,popř.úpravy</t>
  </si>
  <si>
    <t>998782201R00</t>
  </si>
  <si>
    <t xml:space="preserve">Přesun hmot pro obklady z kamene, výšky do 6 m </t>
  </si>
  <si>
    <t>783</t>
  </si>
  <si>
    <t>Nátěry</t>
  </si>
  <si>
    <t>783201811R00</t>
  </si>
  <si>
    <t xml:space="preserve">Odstranění nátěrů z kovových konstrukcí oškrábáním </t>
  </si>
  <si>
    <t>783224900R00</t>
  </si>
  <si>
    <t xml:space="preserve">Údržba, nátěr syntetický kov. konstr.1x + 1x email </t>
  </si>
  <si>
    <t>783225600R00</t>
  </si>
  <si>
    <t xml:space="preserve">Nátěr syntetický kovových konstrukcí 2x email </t>
  </si>
  <si>
    <t>784</t>
  </si>
  <si>
    <t>Malby</t>
  </si>
  <si>
    <t>784422272R00</t>
  </si>
  <si>
    <t xml:space="preserve">Malba vápenná 2x, pačok 2x,1barva, místnost do 5 m </t>
  </si>
  <si>
    <t>MVY</t>
  </si>
  <si>
    <t>výměry-neoceňovat</t>
  </si>
  <si>
    <t>skladba S/01</t>
  </si>
  <si>
    <t>Výměra skladby S/01 betonová dlažba tl.80mm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</si>
  <si>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</si>
  <si>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</si>
  <si>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</si>
  <si>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</si>
  <si>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</si>
  <si>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</si>
  <si>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</si>
  <si>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</si>
  <si>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</si>
  <si>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</si>
  <si>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</si>
  <si>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</si>
  <si>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</si>
  <si>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</si>
  <si>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</si>
  <si>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</si>
  <si>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Ozn.</t>
  </si>
  <si>
    <t>Kód
položky</t>
  </si>
  <si>
    <t>Množství</t>
  </si>
  <si>
    <t>Cena
jednotková za materiál</t>
  </si>
  <si>
    <t>Cena celkem
bez DPH</t>
  </si>
  <si>
    <t>Cena
jednotková za práci</t>
  </si>
  <si>
    <t>INSTALACE</t>
  </si>
  <si>
    <t>741 11-2111</t>
  </si>
  <si>
    <t>Krabice odbočná, nástěnná, IP 44</t>
  </si>
  <si>
    <t>741 11-2353</t>
  </si>
  <si>
    <t>Odvíčkování nebo zavíčkování krabic s víčkem na 4 šrouby</t>
  </si>
  <si>
    <t>741 12-0101</t>
  </si>
  <si>
    <t>H07V-K 6</t>
  </si>
  <si>
    <t>741 12-2211</t>
  </si>
  <si>
    <t xml:space="preserve">CYKY-J 3 x 1,5 mm2 </t>
  </si>
  <si>
    <t xml:space="preserve">CYKY-J 3 x 2,5 mm2 </t>
  </si>
  <si>
    <t>741 11-0002</t>
  </si>
  <si>
    <t>Trubka tuhá PVC, střední mechanická odolnost, pevné uložení, vnitřní průměr 21mm</t>
  </si>
  <si>
    <t>Kolena pro trubky, spojky</t>
  </si>
  <si>
    <t>Příchytky pro trubky pro stěnu vč. šroubů</t>
  </si>
  <si>
    <t>741 31-0031</t>
  </si>
  <si>
    <t>Spínač jednopólový pro povrchovou montáž IP44, řazení č. 1, komplet, vč. zapojení</t>
  </si>
  <si>
    <t>741 31-3401</t>
  </si>
  <si>
    <t>Zásuvka s bezpečnostním blokováním a vypínačem, 16 A, 230 V, pro povrchovou montáž, komplet, vč. zapojení</t>
  </si>
  <si>
    <t>741 31-3081</t>
  </si>
  <si>
    <t>Zásuvka, 16 A, 230 V, pro povrchovou montáž IP44, komplet, vč. zapojení</t>
  </si>
  <si>
    <t>A</t>
  </si>
  <si>
    <t>741 37-0101</t>
  </si>
  <si>
    <t>Svítidlo přisazené E27, 230V, osazená kompaktní zářivkou 15W, 900lm, max. délka 128mm</t>
  </si>
  <si>
    <t>B</t>
  </si>
  <si>
    <t>Svítidlo přisazené E27, 230V, osazená kompaktní zářivkou 11W, 550lm, max. délka 117mm</t>
  </si>
  <si>
    <t>Svítidlo nástěnné nouzové, 9W, 120lm, autonomnost 1 hod + piktogram</t>
  </si>
  <si>
    <t>Drobný materiál a pomocné stavební práce</t>
  </si>
  <si>
    <t>HZS2221</t>
  </si>
  <si>
    <t>Koordinace</t>
  </si>
  <si>
    <t>Celkem za instalace:</t>
  </si>
  <si>
    <t>DOPLNĚNÍ ROZVÁDĚČE RS</t>
  </si>
  <si>
    <t>741 32-0105</t>
  </si>
  <si>
    <t>Jistič 1 pólový 10A, char. B</t>
  </si>
  <si>
    <t>741 32-0115</t>
  </si>
  <si>
    <t>Proudový chránič s jističem 2 pólový 10 A, 30 mA</t>
  </si>
  <si>
    <t>Proudový chránič s jističem 2 pólový 16 A, 30 mA</t>
  </si>
  <si>
    <t>741 13-0021</t>
  </si>
  <si>
    <t>Ukončení vodičů na PE a N svorkovnici do 2,5 mm2</t>
  </si>
  <si>
    <t>741 13-0023</t>
  </si>
  <si>
    <t>Ukončení vodičů na PE a N svorkovnici do 6 mm2</t>
  </si>
  <si>
    <t>Úprava rozváděče</t>
  </si>
  <si>
    <t>Celkem za úpravu rozváděče:</t>
  </si>
  <si>
    <t>Oprava sklepů v BD Sukova 5, Brno</t>
  </si>
  <si>
    <t>D.1.4-1 -  ELEKTROINSTALACE</t>
  </si>
  <si>
    <t>Rekapitulace rozpočtu</t>
  </si>
  <si>
    <t>Projektové a průzkumné práce</t>
  </si>
  <si>
    <t>Dokumentace skutečného provedení stavby</t>
  </si>
  <si>
    <t>Celkem</t>
  </si>
  <si>
    <t>Dodávky celkem</t>
  </si>
  <si>
    <t>Montážní práce a služby celkem</t>
  </si>
  <si>
    <t>Mimostav. doprava 3.6% z dodávky</t>
  </si>
  <si>
    <t>PPV 1% obor 001-025</t>
  </si>
  <si>
    <t>PPV 6% mimo oboru 001-025</t>
  </si>
  <si>
    <t>Rozpočtová rezerva 5%</t>
  </si>
  <si>
    <t>Náklady hrazené z provozních prostředků</t>
  </si>
  <si>
    <t>741 81-0001</t>
  </si>
  <si>
    <t>Revize a zkoušky</t>
  </si>
  <si>
    <t>Celkem bez DPH</t>
  </si>
  <si>
    <t>Daň z přidané hodnoty</t>
  </si>
  <si>
    <t>sazba DPH</t>
  </si>
  <si>
    <t xml:space="preserve">% z </t>
  </si>
  <si>
    <t>Celkem s DPH</t>
  </si>
  <si>
    <t>Způsob zpracování rozpočtových cen:</t>
  </si>
  <si>
    <t>Ceny montáží byly zpracovány dle ceníku URS 800-741.</t>
  </si>
  <si>
    <t>Ceny materiálů a dodávek dle platných velkoobchodních ceníků.</t>
  </si>
  <si>
    <t>Položkový rozpočet stavby</t>
  </si>
  <si>
    <t>20170131</t>
  </si>
  <si>
    <t>BD SUKOVA 5</t>
  </si>
  <si>
    <t>001</t>
  </si>
  <si>
    <t>Rekapitulace stavebních rozpočtů</t>
  </si>
  <si>
    <t>Číslo objektu</t>
  </si>
  <si>
    <t>Číslo a název rozpočtu</t>
  </si>
  <si>
    <t>001-1 Vnitřní vodovod</t>
  </si>
  <si>
    <t>001-2 Vnitřní kanalizace</t>
  </si>
  <si>
    <t>001-3 Vnitřní plynovod</t>
  </si>
  <si>
    <t>Rekapitulace stavebních dílů</t>
  </si>
  <si>
    <t>Číslo a název dílu</t>
  </si>
  <si>
    <t>721</t>
  </si>
  <si>
    <t>Vnitřní kanalizace</t>
  </si>
  <si>
    <t>722</t>
  </si>
  <si>
    <t>Vnitřní vodovod</t>
  </si>
  <si>
    <t>723</t>
  </si>
  <si>
    <t>Vnitřní plynovod</t>
  </si>
  <si>
    <t>8</t>
  </si>
  <si>
    <t>Trubní vedení</t>
  </si>
  <si>
    <t>Rekapitulace vedlejších rozpočtových nákladů</t>
  </si>
  <si>
    <t>Název vedlejšího nákladu</t>
  </si>
  <si>
    <t>001-1</t>
  </si>
  <si>
    <t>Rozpočet je proveden dle projektové dokumentace. V případě nejasností platí údaje uvedené v projektové dokumentaci. Potrubí je oceněno položkami včetně tvarovek, kotvení a podpor. Nedílnou součástí rozpočtu je rezerva ve výši 5%.</t>
  </si>
  <si>
    <t>20170131 BD SUKOVA 5</t>
  </si>
  <si>
    <t>001 TZB</t>
  </si>
  <si>
    <t>Jednotková hmotnost</t>
  </si>
  <si>
    <t>Celková hmotnost</t>
  </si>
  <si>
    <t>Jednotková dem.hmot.</t>
  </si>
  <si>
    <t>Celková dem.hmot.</t>
  </si>
  <si>
    <t>612401191RT2</t>
  </si>
  <si>
    <t>Omítka malých ploch vnitřních stěn do 0,09 m2 s použitím suché maltové směsi</t>
  </si>
  <si>
    <t>61 Upravy povrchů vnitřní</t>
  </si>
  <si>
    <t>998011002R00</t>
  </si>
  <si>
    <t xml:space="preserve">Přesun hmot pro budovy zděné výšky do 12 m </t>
  </si>
  <si>
    <t>99 Staveništní přesun hmot</t>
  </si>
  <si>
    <t>722130801R00</t>
  </si>
  <si>
    <t xml:space="preserve">Demontáž potrubí ocelových závitových DN 25 </t>
  </si>
  <si>
    <t>722131931R00</t>
  </si>
  <si>
    <t xml:space="preserve">Oprava-propojení dosavadního potrubí závit. DN 15 </t>
  </si>
  <si>
    <t>PPR na ocel:3</t>
  </si>
  <si>
    <t>722131932R00</t>
  </si>
  <si>
    <t xml:space="preserve">Oprava-propojení dosavadního potrubí závit. DN 20 </t>
  </si>
  <si>
    <t>PPR na ocel:24</t>
  </si>
  <si>
    <t>722172331R00</t>
  </si>
  <si>
    <t xml:space="preserve">Potrubí z PPR s výztužnou vrstvou D 20x3,4 mm </t>
  </si>
  <si>
    <t>SV:1,5</t>
  </si>
  <si>
    <t>722172332R00</t>
  </si>
  <si>
    <t xml:space="preserve">Potrubí z PPR  s výztužnou vrstvou D 25x4,2 mm </t>
  </si>
  <si>
    <t>SV:32</t>
  </si>
  <si>
    <t>722172333R00</t>
  </si>
  <si>
    <t xml:space="preserve">Potrubí z PPR s výztužnou vrstvou D 32x5,4 mm </t>
  </si>
  <si>
    <t>SV:9</t>
  </si>
  <si>
    <t>722181212RT7</t>
  </si>
  <si>
    <t>Izolace návleková z pěn.polyetylenu tl. stěny 9 mm vnitřní průměr 22 mm</t>
  </si>
  <si>
    <t>SV:1,5*1,1</t>
  </si>
  <si>
    <t>722181212RT8</t>
  </si>
  <si>
    <t>Izolace návleková z pěn.polyetylenu tl. stěny 9 mm vnitřní průměr 25 mm</t>
  </si>
  <si>
    <t>SV:32*1,1</t>
  </si>
  <si>
    <t>722181212RU1</t>
  </si>
  <si>
    <t>Izolace návleková z pěn.polyetylenu tl. stěny 9 mm vnitřní průměr 32 mm</t>
  </si>
  <si>
    <t>SV:9*1,1</t>
  </si>
  <si>
    <t>722223131R00</t>
  </si>
  <si>
    <t xml:space="preserve">Kohout kul.vypouštěcí,komplet, R608 DN 15 </t>
  </si>
  <si>
    <t>722237121R00</t>
  </si>
  <si>
    <t xml:space="preserve">Kohout kulový,2xvnitřní záv. DN 15 </t>
  </si>
  <si>
    <t>722237122R00</t>
  </si>
  <si>
    <t xml:space="preserve">Kohout kulový,2xvnitřní záv. DN 20 </t>
  </si>
  <si>
    <t>722260811R00</t>
  </si>
  <si>
    <t xml:space="preserve">Demontáž vodoměrů závitových G 1/2 </t>
  </si>
  <si>
    <t>722260921R00</t>
  </si>
  <si>
    <t xml:space="preserve">Zpětná montáž vodoměrů závitových G 1/2 </t>
  </si>
  <si>
    <t>722290234R00</t>
  </si>
  <si>
    <t xml:space="preserve">Proplach a dezinfekce vodovod.potrubí do DN 80 </t>
  </si>
  <si>
    <t>P722201112</t>
  </si>
  <si>
    <t>Šroubení přechodové PPR d 20xR1/2 (rozebíratelný spoj)</t>
  </si>
  <si>
    <t>SV:1*2</t>
  </si>
  <si>
    <t>P722201113</t>
  </si>
  <si>
    <t>Šroubení přechodové PPR d 25xR3/4 (rozebíratelný spoj)</t>
  </si>
  <si>
    <t>SV:8*2</t>
  </si>
  <si>
    <t>998722101R00</t>
  </si>
  <si>
    <t xml:space="preserve">Přesun hmot pro vnitřní vodovod, výšky do 6 m </t>
  </si>
  <si>
    <t>HZS Práce v tarifní třídě 5</t>
  </si>
  <si>
    <t>900      RT4</t>
  </si>
  <si>
    <t>HZS Práce v tarifní třídě 7</t>
  </si>
  <si>
    <t>722 Vnitřní vodovod</t>
  </si>
  <si>
    <t>Příplatek k odvozu za každý další 1 km 10 km</t>
  </si>
  <si>
    <t>979093111R00</t>
  </si>
  <si>
    <t xml:space="preserve">Uložení suti na skládku bez zhutnění </t>
  </si>
  <si>
    <t>979981101R00</t>
  </si>
  <si>
    <t xml:space="preserve">Kontejner, suť bez příměsí, odvoz a likvidace, 3 t </t>
  </si>
  <si>
    <t>D96 Přesuny suti a vybouraných hmot</t>
  </si>
  <si>
    <t>001-2</t>
  </si>
  <si>
    <t>139601103R00</t>
  </si>
  <si>
    <t xml:space="preserve">Ruční výkop jam, rýh a šachet v hornině tř. 4 </t>
  </si>
  <si>
    <t>0,75*0,75*1,2</t>
  </si>
  <si>
    <t>174101101R00</t>
  </si>
  <si>
    <t xml:space="preserve">Zásyp jam, rýh, šachet se zhutněním </t>
  </si>
  <si>
    <t>0,75*0,75*0,9</t>
  </si>
  <si>
    <t>175101101RT2</t>
  </si>
  <si>
    <t>Obsyp potrubí bez prohození sypaniny s dodáním štěrkopísku frakce 0 - 22 mm</t>
  </si>
  <si>
    <t>0,75*0,75*0,3</t>
  </si>
  <si>
    <t>1 Zemní práce</t>
  </si>
  <si>
    <t>460680023RT2</t>
  </si>
  <si>
    <t>Průraz zdivem v cihlové zdi tloušťky 45 cm plochy do 0,025 m2</t>
  </si>
  <si>
    <t>3 Svislé a kompletní konstrukce</t>
  </si>
  <si>
    <t>899623141R00</t>
  </si>
  <si>
    <t xml:space="preserve">Obetonování potrubí nebo zdiva stok betonem C12/15 </t>
  </si>
  <si>
    <t>obetonování paty:(0,4*0,4*0,4)*1</t>
  </si>
  <si>
    <t>8 Trubní vedení</t>
  </si>
  <si>
    <t>998011003R00</t>
  </si>
  <si>
    <t xml:space="preserve">Přesun hmot pro budovy zděné výšky do 24 m </t>
  </si>
  <si>
    <t>721110915R00</t>
  </si>
  <si>
    <t xml:space="preserve">Oprava - propojení dosavadního potrubí DN 100 </t>
  </si>
  <si>
    <t>DN110 PLAST/LITINA:3</t>
  </si>
  <si>
    <t>DN75 PLAST/LITINA:2</t>
  </si>
  <si>
    <t>DN50 PLAST/LITINA:1</t>
  </si>
  <si>
    <t>721110917R00</t>
  </si>
  <si>
    <t xml:space="preserve">Oprava - propojení dosavadního potrubí DN 150 </t>
  </si>
  <si>
    <t>DN125 PLAST/LITINA:1</t>
  </si>
  <si>
    <t>DN160 PLAST/LITINA:2</t>
  </si>
  <si>
    <t>721110918R00</t>
  </si>
  <si>
    <t xml:space="preserve">Oprava - propojení dosavadního potrubí DN 200 </t>
  </si>
  <si>
    <t>DN200 PLAST/LITINA:1</t>
  </si>
  <si>
    <t>721140802R00</t>
  </si>
  <si>
    <t xml:space="preserve">Demontáž potrubí litinového DN 100 </t>
  </si>
  <si>
    <t>721140806R00</t>
  </si>
  <si>
    <t xml:space="preserve">Demontáž potrubí litinového DN 200 </t>
  </si>
  <si>
    <t>721176113R00</t>
  </si>
  <si>
    <t xml:space="preserve">Potrubí HT odpadní svislé D 50 x 1,8 mm </t>
  </si>
  <si>
    <t>721176114R00</t>
  </si>
  <si>
    <t xml:space="preserve">Potrubí HT odpadní svislé D 75 x 1,9 mm </t>
  </si>
  <si>
    <t>721176134R00</t>
  </si>
  <si>
    <t xml:space="preserve">Potrubí HT svodné (ležaté) zavěšené D 75 x 1,9 mm </t>
  </si>
  <si>
    <t>721176212R00</t>
  </si>
  <si>
    <t xml:space="preserve">Potrubí KG odpadní svislé D 110 x 3,2 mm </t>
  </si>
  <si>
    <t>721176213R00</t>
  </si>
  <si>
    <t xml:space="preserve">Potrubí KG odpadní svislé D 125 x 3,2 mm </t>
  </si>
  <si>
    <t>721176232R00</t>
  </si>
  <si>
    <t xml:space="preserve">Potrubí KG svodné (ležaté) zavěšené D 110 x 3,2 mm </t>
  </si>
  <si>
    <t>721176233R00</t>
  </si>
  <si>
    <t xml:space="preserve">Potrubí KG svodné (ležaté) zavěšené D 125 x 3,2 mm </t>
  </si>
  <si>
    <t>721176234R00</t>
  </si>
  <si>
    <t xml:space="preserve">Potrubí KG svodné (ležaté) zavěšené D 160 x 4,0 mm </t>
  </si>
  <si>
    <t>721290112R00</t>
  </si>
  <si>
    <t xml:space="preserve">Zkouška těsnosti kanalizace vodou DN 200 </t>
  </si>
  <si>
    <t>R721170P1</t>
  </si>
  <si>
    <t>Oprava revizní šachty (vysazení propadlého víka)</t>
  </si>
  <si>
    <t>R721176214P1</t>
  </si>
  <si>
    <t xml:space="preserve">Potrubí KG odpadní svislé D 200 x 4,9 mm </t>
  </si>
  <si>
    <t>R721176234P1</t>
  </si>
  <si>
    <t xml:space="preserve">Potrubí KG svodné (ležaté) zavěšené D 200 x 4,9 mm </t>
  </si>
  <si>
    <t>28651843.A</t>
  </si>
  <si>
    <t>Kus čisticí kanalizační KGRE DN 200 PVC</t>
  </si>
  <si>
    <t>721290821R00</t>
  </si>
  <si>
    <t xml:space="preserve">Přesun vybouraných hmot - kanalizace, H do 6 m </t>
  </si>
  <si>
    <t>721 Vnitřní kanalizace</t>
  </si>
  <si>
    <t>001-3</t>
  </si>
  <si>
    <t>310235241RT2</t>
  </si>
  <si>
    <t>Zazdívka otvorů pl.0,0225 m2 cihlami, tl.zdi 30 cm s použitím suché maltové směsi</t>
  </si>
  <si>
    <t>723120805R00</t>
  </si>
  <si>
    <t xml:space="preserve">Demontáž potrubí svařovaného závitového DN 25-50 </t>
  </si>
  <si>
    <t>998723101R00</t>
  </si>
  <si>
    <t xml:space="preserve">Přesun hmot pro vnitřní plynovod, výšky do 6 m </t>
  </si>
  <si>
    <t>723 Vnitřní plynovod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</si>
</sst>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0.0%"/>
    <numFmt numFmtId="165" formatCode="0.0"/>
    <numFmt numFmtId="166" formatCode="dd/mm/yy"/>
    <numFmt numFmtId="167" formatCode="#,##0\ &quot;Kč&quot;"/>
    <numFmt numFmtId="168" formatCode="#,##0.00\ _K_č"/>
    <numFmt numFmtId="169" formatCode="0.000"/>
    <numFmt numFmtId="170" formatCode="#,##0.00\ &quot;Kč&quot;"/>
    <numFmt numFmtId="171" formatCode="#,##0.00_ ;\-#,##0.00\ "/>
    <numFmt numFmtId="172" formatCode="0.00000"/>
  </numFmts>
  <fonts count="4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"/>
      <charset val="238"/>
    </font>
    <font>
      <sz val="9"/>
      <name val="Arial"/>
      <family val="2"/>
    </font>
    <font>
      <b/>
      <sz val="9"/>
      <name val="Arial"/>
      <family val="2"/>
    </font>
    <font>
      <b/>
      <i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u/>
      <sz val="10"/>
      <name val="Arial CE"/>
      <family val="2"/>
      <charset val="238"/>
    </font>
    <font>
      <sz val="10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FFFFCC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7">
    <xf numFmtId="0" fontId="0" fillId="0" borderId="0"/>
    <xf numFmtId="0" fontId="9" fillId="0" borderId="0"/>
    <xf numFmtId="0" fontId="12" fillId="0" borderId="0"/>
    <xf numFmtId="0" fontId="24" fillId="0" borderId="0"/>
    <xf numFmtId="44" fontId="8" fillId="0" borderId="0" applyFont="0" applyFill="0" applyBorder="0" applyAlignment="0" applyProtection="0"/>
    <xf numFmtId="0" fontId="1" fillId="0" borderId="0"/>
    <xf numFmtId="0" fontId="8" fillId="0" borderId="0"/>
  </cellStyleXfs>
  <cellXfs count="579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49" fontId="1" fillId="0" borderId="0" xfId="0" applyNumberFormat="1" applyFont="1" applyBorder="1"/>
    <xf numFmtId="0" fontId="5" fillId="0" borderId="0" xfId="0" applyFont="1" applyBorder="1" applyAlignment="1">
      <alignment horizontal="right"/>
    </xf>
    <xf numFmtId="49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 applyBorder="1" applyAlignment="1"/>
    <xf numFmtId="0" fontId="7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horizontal="right" vertical="center"/>
    </xf>
    <xf numFmtId="4" fontId="6" fillId="3" borderId="13" xfId="0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3" borderId="1" xfId="0" applyFont="1" applyFill="1" applyBorder="1" applyAlignment="1">
      <alignment vertical="center"/>
    </xf>
    <xf numFmtId="49" fontId="4" fillId="3" borderId="2" xfId="0" applyNumberFormat="1" applyFont="1" applyFill="1" applyBorder="1" applyAlignment="1">
      <alignment horizontal="left" vertical="center"/>
    </xf>
    <xf numFmtId="0" fontId="4" fillId="3" borderId="2" xfId="0" applyFont="1" applyFill="1" applyBorder="1" applyAlignment="1">
      <alignment vertical="center"/>
    </xf>
    <xf numFmtId="164" fontId="3" fillId="3" borderId="3" xfId="0" applyNumberFormat="1" applyFont="1" applyFill="1" applyBorder="1"/>
    <xf numFmtId="3" fontId="4" fillId="3" borderId="15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 vertical="center"/>
    </xf>
    <xf numFmtId="3" fontId="3" fillId="0" borderId="18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" fillId="0" borderId="10" xfId="1" applyFont="1" applyBorder="1" applyAlignment="1">
      <alignment horizontal="centerContinuous" vertical="top"/>
    </xf>
    <xf numFmtId="0" fontId="1" fillId="0" borderId="10" xfId="1" applyFont="1" applyBorder="1" applyAlignment="1">
      <alignment horizontal="centerContinuous"/>
    </xf>
    <xf numFmtId="0" fontId="9" fillId="0" borderId="0" xfId="1"/>
    <xf numFmtId="0" fontId="7" fillId="5" borderId="19" xfId="1" applyFont="1" applyFill="1" applyBorder="1" applyAlignment="1">
      <alignment horizontal="left"/>
    </xf>
    <xf numFmtId="0" fontId="3" fillId="5" borderId="20" xfId="1" applyFont="1" applyFill="1" applyBorder="1" applyAlignment="1">
      <alignment horizontal="centerContinuous"/>
    </xf>
    <xf numFmtId="49" fontId="4" fillId="5" borderId="21" xfId="1" applyNumberFormat="1" applyFont="1" applyFill="1" applyBorder="1" applyAlignment="1">
      <alignment horizontal="left"/>
    </xf>
    <xf numFmtId="49" fontId="3" fillId="5" borderId="20" xfId="1" applyNumberFormat="1" applyFont="1" applyFill="1" applyBorder="1" applyAlignment="1">
      <alignment horizontal="centerContinuous"/>
    </xf>
    <xf numFmtId="0" fontId="3" fillId="0" borderId="18" xfId="1" applyFont="1" applyBorder="1"/>
    <xf numFmtId="49" fontId="3" fillId="0" borderId="22" xfId="1" applyNumberFormat="1" applyFont="1" applyBorder="1" applyAlignment="1">
      <alignment horizontal="left"/>
    </xf>
    <xf numFmtId="0" fontId="1" fillId="0" borderId="23" xfId="1" applyFont="1" applyBorder="1"/>
    <xf numFmtId="0" fontId="3" fillId="0" borderId="3" xfId="1" applyFont="1" applyBorder="1"/>
    <xf numFmtId="49" fontId="3" fillId="0" borderId="2" xfId="1" applyNumberFormat="1" applyFont="1" applyBorder="1"/>
    <xf numFmtId="49" fontId="3" fillId="0" borderId="3" xfId="1" applyNumberFormat="1" applyFont="1" applyBorder="1"/>
    <xf numFmtId="0" fontId="3" fillId="0" borderId="15" xfId="1" applyFont="1" applyBorder="1"/>
    <xf numFmtId="0" fontId="3" fillId="0" borderId="24" xfId="1" applyFont="1" applyBorder="1" applyAlignment="1">
      <alignment horizontal="left"/>
    </xf>
    <xf numFmtId="0" fontId="7" fillId="0" borderId="23" xfId="1" applyFont="1" applyBorder="1"/>
    <xf numFmtId="49" fontId="3" fillId="0" borderId="24" xfId="1" applyNumberFormat="1" applyFont="1" applyBorder="1" applyAlignment="1">
      <alignment horizontal="left"/>
    </xf>
    <xf numFmtId="49" fontId="7" fillId="5" borderId="23" xfId="1" applyNumberFormat="1" applyFont="1" applyFill="1" applyBorder="1"/>
    <xf numFmtId="49" fontId="1" fillId="5" borderId="3" xfId="1" applyNumberFormat="1" applyFont="1" applyFill="1" applyBorder="1"/>
    <xf numFmtId="49" fontId="7" fillId="5" borderId="2" xfId="1" applyNumberFormat="1" applyFont="1" applyFill="1" applyBorder="1"/>
    <xf numFmtId="49" fontId="1" fillId="5" borderId="2" xfId="1" applyNumberFormat="1" applyFont="1" applyFill="1" applyBorder="1"/>
    <xf numFmtId="0" fontId="3" fillId="0" borderId="15" xfId="1" applyFont="1" applyFill="1" applyBorder="1"/>
    <xf numFmtId="3" fontId="3" fillId="0" borderId="24" xfId="1" applyNumberFormat="1" applyFont="1" applyBorder="1" applyAlignment="1">
      <alignment horizontal="left"/>
    </xf>
    <xf numFmtId="0" fontId="9" fillId="0" borderId="0" xfId="1" applyFill="1"/>
    <xf numFmtId="49" fontId="7" fillId="5" borderId="25" xfId="1" applyNumberFormat="1" applyFont="1" applyFill="1" applyBorder="1"/>
    <xf numFmtId="49" fontId="1" fillId="5" borderId="5" xfId="1" applyNumberFormat="1" applyFont="1" applyFill="1" applyBorder="1"/>
    <xf numFmtId="49" fontId="7" fillId="5" borderId="0" xfId="1" applyNumberFormat="1" applyFont="1" applyFill="1" applyBorder="1"/>
    <xf numFmtId="49" fontId="1" fillId="5" borderId="0" xfId="1" applyNumberFormat="1" applyFont="1" applyFill="1" applyBorder="1"/>
    <xf numFmtId="49" fontId="3" fillId="0" borderId="15" xfId="1" applyNumberFormat="1" applyFont="1" applyBorder="1" applyAlignment="1">
      <alignment horizontal="left"/>
    </xf>
    <xf numFmtId="0" fontId="3" fillId="0" borderId="26" xfId="1" applyFont="1" applyBorder="1"/>
    <xf numFmtId="0" fontId="3" fillId="0" borderId="15" xfId="1" applyNumberFormat="1" applyFont="1" applyBorder="1"/>
    <xf numFmtId="0" fontId="3" fillId="0" borderId="27" xfId="1" applyNumberFormat="1" applyFont="1" applyBorder="1" applyAlignment="1">
      <alignment horizontal="left"/>
    </xf>
    <xf numFmtId="0" fontId="9" fillId="0" borderId="0" xfId="1" applyNumberFormat="1" applyBorder="1"/>
    <xf numFmtId="0" fontId="9" fillId="0" borderId="0" xfId="1" applyNumberFormat="1"/>
    <xf numFmtId="0" fontId="3" fillId="0" borderId="27" xfId="1" applyFont="1" applyBorder="1" applyAlignment="1">
      <alignment horizontal="left"/>
    </xf>
    <xf numFmtId="0" fontId="9" fillId="0" borderId="0" xfId="1" applyBorder="1"/>
    <xf numFmtId="0" fontId="3" fillId="0" borderId="15" xfId="1" applyFont="1" applyFill="1" applyBorder="1" applyAlignment="1"/>
    <xf numFmtId="0" fontId="3" fillId="0" borderId="27" xfId="1" applyFont="1" applyFill="1" applyBorder="1" applyAlignment="1"/>
    <xf numFmtId="0" fontId="9" fillId="0" borderId="0" xfId="1" applyFont="1" applyFill="1" applyBorder="1" applyAlignment="1"/>
    <xf numFmtId="0" fontId="3" fillId="0" borderId="15" xfId="1" applyFont="1" applyBorder="1" applyAlignment="1"/>
    <xf numFmtId="0" fontId="3" fillId="0" borderId="27" xfId="1" applyFont="1" applyBorder="1" applyAlignment="1"/>
    <xf numFmtId="3" fontId="9" fillId="0" borderId="0" xfId="1" applyNumberFormat="1"/>
    <xf numFmtId="0" fontId="3" fillId="0" borderId="23" xfId="1" applyFont="1" applyBorder="1"/>
    <xf numFmtId="0" fontId="3" fillId="0" borderId="18" xfId="1" applyFont="1" applyBorder="1" applyAlignment="1">
      <alignment horizontal="left"/>
    </xf>
    <xf numFmtId="0" fontId="3" fillId="0" borderId="28" xfId="1" applyFont="1" applyBorder="1" applyAlignment="1">
      <alignment horizontal="left"/>
    </xf>
    <xf numFmtId="0" fontId="2" fillId="0" borderId="29" xfId="1" applyFont="1" applyBorder="1" applyAlignment="1">
      <alignment horizontal="centerContinuous" vertical="center"/>
    </xf>
    <xf numFmtId="0" fontId="6" fillId="0" borderId="30" xfId="1" applyFont="1" applyBorder="1" applyAlignment="1">
      <alignment horizontal="centerContinuous" vertical="center"/>
    </xf>
    <xf numFmtId="0" fontId="1" fillId="0" borderId="30" xfId="1" applyFont="1" applyBorder="1" applyAlignment="1">
      <alignment horizontal="centerContinuous" vertical="center"/>
    </xf>
    <xf numFmtId="0" fontId="1" fillId="0" borderId="31" xfId="1" applyFont="1" applyBorder="1" applyAlignment="1">
      <alignment horizontal="centerContinuous" vertical="center"/>
    </xf>
    <xf numFmtId="0" fontId="7" fillId="5" borderId="12" xfId="1" applyFont="1" applyFill="1" applyBorder="1" applyAlignment="1">
      <alignment horizontal="left"/>
    </xf>
    <xf numFmtId="0" fontId="1" fillId="5" borderId="13" xfId="1" applyFont="1" applyFill="1" applyBorder="1" applyAlignment="1">
      <alignment horizontal="left"/>
    </xf>
    <xf numFmtId="0" fontId="1" fillId="5" borderId="32" xfId="1" applyFont="1" applyFill="1" applyBorder="1" applyAlignment="1">
      <alignment horizontal="centerContinuous"/>
    </xf>
    <xf numFmtId="0" fontId="7" fillId="5" borderId="13" xfId="1" applyFont="1" applyFill="1" applyBorder="1" applyAlignment="1">
      <alignment horizontal="centerContinuous"/>
    </xf>
    <xf numFmtId="0" fontId="1" fillId="5" borderId="13" xfId="1" applyFont="1" applyFill="1" applyBorder="1" applyAlignment="1">
      <alignment horizontal="centerContinuous"/>
    </xf>
    <xf numFmtId="0" fontId="1" fillId="0" borderId="33" xfId="1" applyFont="1" applyBorder="1"/>
    <xf numFmtId="0" fontId="1" fillId="0" borderId="34" xfId="1" applyFont="1" applyBorder="1"/>
    <xf numFmtId="3" fontId="1" fillId="0" borderId="22" xfId="1" applyNumberFormat="1" applyFont="1" applyBorder="1"/>
    <xf numFmtId="0" fontId="1" fillId="0" borderId="19" xfId="1" applyFont="1" applyBorder="1"/>
    <xf numFmtId="3" fontId="1" fillId="0" borderId="21" xfId="1" applyNumberFormat="1" applyFont="1" applyBorder="1"/>
    <xf numFmtId="0" fontId="1" fillId="0" borderId="20" xfId="1" applyFont="1" applyBorder="1"/>
    <xf numFmtId="3" fontId="1" fillId="0" borderId="2" xfId="1" applyNumberFormat="1" applyFont="1" applyBorder="1"/>
    <xf numFmtId="0" fontId="1" fillId="0" borderId="3" xfId="1" applyFont="1" applyBorder="1"/>
    <xf numFmtId="0" fontId="1" fillId="0" borderId="35" xfId="1" applyFont="1" applyBorder="1"/>
    <xf numFmtId="0" fontId="1" fillId="0" borderId="34" xfId="1" applyFont="1" applyBorder="1" applyAlignment="1">
      <alignment shrinkToFit="1"/>
    </xf>
    <xf numFmtId="0" fontId="1" fillId="0" borderId="36" xfId="1" applyFont="1" applyBorder="1"/>
    <xf numFmtId="0" fontId="1" fillId="0" borderId="25" xfId="1" applyFont="1" applyBorder="1"/>
    <xf numFmtId="0" fontId="1" fillId="0" borderId="0" xfId="1" applyFont="1" applyBorder="1"/>
    <xf numFmtId="3" fontId="1" fillId="0" borderId="39" xfId="1" applyNumberFormat="1" applyFont="1" applyBorder="1"/>
    <xf numFmtId="0" fontId="1" fillId="0" borderId="37" xfId="1" applyFont="1" applyBorder="1"/>
    <xf numFmtId="3" fontId="1" fillId="0" borderId="40" xfId="1" applyNumberFormat="1" applyFont="1" applyBorder="1"/>
    <xf numFmtId="0" fontId="1" fillId="0" borderId="38" xfId="1" applyFont="1" applyBorder="1"/>
    <xf numFmtId="0" fontId="7" fillId="5" borderId="19" xfId="1" applyFont="1" applyFill="1" applyBorder="1"/>
    <xf numFmtId="0" fontId="7" fillId="5" borderId="21" xfId="1" applyFont="1" applyFill="1" applyBorder="1"/>
    <xf numFmtId="0" fontId="7" fillId="5" borderId="20" xfId="1" applyFont="1" applyFill="1" applyBorder="1"/>
    <xf numFmtId="0" fontId="7" fillId="5" borderId="41" xfId="1" applyFont="1" applyFill="1" applyBorder="1"/>
    <xf numFmtId="0" fontId="7" fillId="5" borderId="42" xfId="1" applyFont="1" applyFill="1" applyBorder="1"/>
    <xf numFmtId="0" fontId="1" fillId="0" borderId="5" xfId="1" applyFont="1" applyBorder="1"/>
    <xf numFmtId="0" fontId="1" fillId="0" borderId="0" xfId="1" applyFont="1"/>
    <xf numFmtId="0" fontId="1" fillId="0" borderId="4" xfId="1" applyFont="1" applyBorder="1"/>
    <xf numFmtId="0" fontId="1" fillId="0" borderId="43" xfId="1" applyFont="1" applyBorder="1"/>
    <xf numFmtId="0" fontId="1" fillId="0" borderId="0" xfId="1" applyFont="1" applyBorder="1" applyAlignment="1">
      <alignment horizontal="right"/>
    </xf>
    <xf numFmtId="166" fontId="1" fillId="0" borderId="0" xfId="1" applyNumberFormat="1" applyFont="1" applyBorder="1"/>
    <xf numFmtId="14" fontId="1" fillId="0" borderId="5" xfId="1" applyNumberFormat="1" applyFont="1" applyBorder="1"/>
    <xf numFmtId="0" fontId="1" fillId="0" borderId="0" xfId="1" applyFont="1" applyFill="1" applyBorder="1"/>
    <xf numFmtId="0" fontId="1" fillId="0" borderId="44" xfId="1" applyFont="1" applyBorder="1"/>
    <xf numFmtId="0" fontId="1" fillId="0" borderId="45" xfId="1" applyFont="1" applyBorder="1"/>
    <xf numFmtId="0" fontId="1" fillId="0" borderId="46" xfId="1" applyFont="1" applyBorder="1"/>
    <xf numFmtId="0" fontId="1" fillId="0" borderId="7" xfId="1" applyFont="1" applyBorder="1"/>
    <xf numFmtId="165" fontId="1" fillId="0" borderId="8" xfId="1" applyNumberFormat="1" applyFont="1" applyBorder="1" applyAlignment="1">
      <alignment horizontal="right"/>
    </xf>
    <xf numFmtId="0" fontId="1" fillId="0" borderId="8" xfId="1" applyFont="1" applyBorder="1"/>
    <xf numFmtId="0" fontId="1" fillId="0" borderId="2" xfId="1" applyFont="1" applyBorder="1"/>
    <xf numFmtId="165" fontId="1" fillId="0" borderId="3" xfId="1" applyNumberFormat="1" applyFont="1" applyBorder="1" applyAlignment="1">
      <alignment horizontal="right"/>
    </xf>
    <xf numFmtId="0" fontId="6" fillId="5" borderId="37" xfId="1" applyFont="1" applyFill="1" applyBorder="1"/>
    <xf numFmtId="0" fontId="6" fillId="5" borderId="40" xfId="1" applyFont="1" applyFill="1" applyBorder="1"/>
    <xf numFmtId="0" fontId="6" fillId="5" borderId="38" xfId="1" applyFont="1" applyFill="1" applyBorder="1"/>
    <xf numFmtId="0" fontId="10" fillId="0" borderId="0" xfId="1" applyFont="1"/>
    <xf numFmtId="0" fontId="9" fillId="0" borderId="0" xfId="1" applyAlignment="1"/>
    <xf numFmtId="0" fontId="9" fillId="0" borderId="0" xfId="1" applyAlignment="1">
      <alignment vertical="justify"/>
    </xf>
    <xf numFmtId="49" fontId="7" fillId="0" borderId="51" xfId="2" applyNumberFormat="1" applyFont="1" applyBorder="1"/>
    <xf numFmtId="49" fontId="1" fillId="0" borderId="51" xfId="2" applyNumberFormat="1" applyFont="1" applyBorder="1"/>
    <xf numFmtId="49" fontId="1" fillId="0" borderId="51" xfId="2" applyNumberFormat="1" applyFont="1" applyBorder="1" applyAlignment="1">
      <alignment horizontal="right"/>
    </xf>
    <xf numFmtId="0" fontId="1" fillId="0" borderId="52" xfId="2" applyFont="1" applyBorder="1"/>
    <xf numFmtId="49" fontId="1" fillId="0" borderId="51" xfId="1" applyNumberFormat="1" applyFont="1" applyBorder="1" applyAlignment="1">
      <alignment horizontal="left"/>
    </xf>
    <xf numFmtId="0" fontId="1" fillId="0" borderId="53" xfId="1" applyNumberFormat="1" applyFont="1" applyBorder="1"/>
    <xf numFmtId="49" fontId="7" fillId="0" borderId="56" xfId="2" applyNumberFormat="1" applyFont="1" applyBorder="1"/>
    <xf numFmtId="49" fontId="1" fillId="0" borderId="56" xfId="2" applyNumberFormat="1" applyFont="1" applyBorder="1"/>
    <xf numFmtId="49" fontId="1" fillId="0" borderId="56" xfId="2" applyNumberFormat="1" applyFont="1" applyBorder="1" applyAlignment="1">
      <alignment horizontal="right"/>
    </xf>
    <xf numFmtId="49" fontId="2" fillId="0" borderId="0" xfId="1" applyNumberFormat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2" fillId="0" borderId="0" xfId="1" applyFont="1" applyBorder="1" applyAlignment="1">
      <alignment horizontal="centerContinuous"/>
    </xf>
    <xf numFmtId="49" fontId="7" fillId="5" borderId="12" xfId="1" applyNumberFormat="1" applyFont="1" applyFill="1" applyBorder="1" applyAlignment="1">
      <alignment horizontal="center"/>
    </xf>
    <xf numFmtId="0" fontId="7" fillId="5" borderId="13" xfId="1" applyFont="1" applyFill="1" applyBorder="1" applyAlignment="1">
      <alignment horizontal="center"/>
    </xf>
    <xf numFmtId="0" fontId="7" fillId="5" borderId="32" xfId="1" applyFont="1" applyFill="1" applyBorder="1" applyAlignment="1">
      <alignment horizontal="center"/>
    </xf>
    <xf numFmtId="0" fontId="7" fillId="5" borderId="14" xfId="1" applyFont="1" applyFill="1" applyBorder="1" applyAlignment="1">
      <alignment horizontal="center"/>
    </xf>
    <xf numFmtId="0" fontId="7" fillId="5" borderId="59" xfId="1" applyFont="1" applyFill="1" applyBorder="1" applyAlignment="1">
      <alignment horizontal="center"/>
    </xf>
    <xf numFmtId="0" fontId="7" fillId="5" borderId="60" xfId="1" applyFont="1" applyFill="1" applyBorder="1" applyAlignment="1">
      <alignment horizontal="center"/>
    </xf>
    <xf numFmtId="49" fontId="3" fillId="0" borderId="25" xfId="1" applyNumberFormat="1" applyFont="1" applyBorder="1"/>
    <xf numFmtId="0" fontId="3" fillId="0" borderId="0" xfId="1" applyFont="1" applyBorder="1"/>
    <xf numFmtId="3" fontId="1" fillId="0" borderId="43" xfId="1" applyNumberFormat="1" applyFont="1" applyBorder="1"/>
    <xf numFmtId="3" fontId="1" fillId="0" borderId="5" xfId="1" applyNumberFormat="1" applyFont="1" applyBorder="1"/>
    <xf numFmtId="3" fontId="1" fillId="0" borderId="17" xfId="1" applyNumberFormat="1" applyFont="1" applyBorder="1"/>
    <xf numFmtId="3" fontId="1" fillId="0" borderId="61" xfId="1" applyNumberFormat="1" applyFont="1" applyBorder="1"/>
    <xf numFmtId="0" fontId="7" fillId="5" borderId="12" xfId="1" applyFont="1" applyFill="1" applyBorder="1"/>
    <xf numFmtId="0" fontId="7" fillId="5" borderId="13" xfId="1" applyFont="1" applyFill="1" applyBorder="1"/>
    <xf numFmtId="3" fontId="7" fillId="5" borderId="32" xfId="1" applyNumberFormat="1" applyFont="1" applyFill="1" applyBorder="1"/>
    <xf numFmtId="3" fontId="7" fillId="5" borderId="14" xfId="1" applyNumberFormat="1" applyFont="1" applyFill="1" applyBorder="1"/>
    <xf numFmtId="3" fontId="7" fillId="5" borderId="59" xfId="1" applyNumberFormat="1" applyFont="1" applyFill="1" applyBorder="1"/>
    <xf numFmtId="3" fontId="7" fillId="5" borderId="60" xfId="1" applyNumberFormat="1" applyFont="1" applyFill="1" applyBorder="1"/>
    <xf numFmtId="0" fontId="13" fillId="0" borderId="0" xfId="1" applyFont="1"/>
    <xf numFmtId="3" fontId="2" fillId="0" borderId="0" xfId="1" applyNumberFormat="1" applyFont="1" applyAlignment="1">
      <alignment horizontal="centerContinuous"/>
    </xf>
    <xf numFmtId="0" fontId="1" fillId="5" borderId="42" xfId="1" applyFont="1" applyFill="1" applyBorder="1"/>
    <xf numFmtId="0" fontId="7" fillId="5" borderId="62" xfId="1" applyFont="1" applyFill="1" applyBorder="1" applyAlignment="1">
      <alignment horizontal="right"/>
    </xf>
    <xf numFmtId="0" fontId="7" fillId="5" borderId="21" xfId="1" applyFont="1" applyFill="1" applyBorder="1" applyAlignment="1">
      <alignment horizontal="right"/>
    </xf>
    <xf numFmtId="0" fontId="7" fillId="5" borderId="20" xfId="1" applyFont="1" applyFill="1" applyBorder="1" applyAlignment="1">
      <alignment horizontal="center"/>
    </xf>
    <xf numFmtId="4" fontId="4" fillId="5" borderId="21" xfId="1" applyNumberFormat="1" applyFont="1" applyFill="1" applyBorder="1" applyAlignment="1">
      <alignment horizontal="right"/>
    </xf>
    <xf numFmtId="4" fontId="4" fillId="5" borderId="42" xfId="1" applyNumberFormat="1" applyFont="1" applyFill="1" applyBorder="1" applyAlignment="1">
      <alignment horizontal="right"/>
    </xf>
    <xf numFmtId="0" fontId="1" fillId="0" borderId="28" xfId="1" applyFont="1" applyBorder="1"/>
    <xf numFmtId="3" fontId="1" fillId="0" borderId="35" xfId="1" applyNumberFormat="1" applyFont="1" applyBorder="1" applyAlignment="1">
      <alignment horizontal="right"/>
    </xf>
    <xf numFmtId="165" fontId="1" fillId="0" borderId="15" xfId="1" applyNumberFormat="1" applyFont="1" applyBorder="1" applyAlignment="1">
      <alignment horizontal="right"/>
    </xf>
    <xf numFmtId="3" fontId="1" fillId="0" borderId="44" xfId="1" applyNumberFormat="1" applyFont="1" applyBorder="1" applyAlignment="1">
      <alignment horizontal="right"/>
    </xf>
    <xf numFmtId="4" fontId="1" fillId="0" borderId="34" xfId="1" applyNumberFormat="1" applyFont="1" applyBorder="1" applyAlignment="1">
      <alignment horizontal="right"/>
    </xf>
    <xf numFmtId="3" fontId="1" fillId="0" borderId="28" xfId="1" applyNumberFormat="1" applyFont="1" applyBorder="1" applyAlignment="1">
      <alignment horizontal="right"/>
    </xf>
    <xf numFmtId="0" fontId="1" fillId="5" borderId="37" xfId="1" applyFont="1" applyFill="1" applyBorder="1"/>
    <xf numFmtId="0" fontId="7" fillId="5" borderId="40" xfId="1" applyFont="1" applyFill="1" applyBorder="1"/>
    <xf numFmtId="0" fontId="1" fillId="5" borderId="40" xfId="1" applyFont="1" applyFill="1" applyBorder="1"/>
    <xf numFmtId="4" fontId="1" fillId="5" borderId="48" xfId="1" applyNumberFormat="1" applyFont="1" applyFill="1" applyBorder="1"/>
    <xf numFmtId="4" fontId="1" fillId="5" borderId="37" xfId="1" applyNumberFormat="1" applyFont="1" applyFill="1" applyBorder="1"/>
    <xf numFmtId="4" fontId="1" fillId="5" borderId="40" xfId="1" applyNumberFormat="1" applyFont="1" applyFill="1" applyBorder="1"/>
    <xf numFmtId="3" fontId="14" fillId="0" borderId="0" xfId="1" applyNumberFormat="1" applyFont="1"/>
    <xf numFmtId="4" fontId="14" fillId="0" borderId="0" xfId="1" applyNumberFormat="1" applyFont="1"/>
    <xf numFmtId="4" fontId="9" fillId="0" borderId="0" xfId="1" applyNumberFormat="1"/>
    <xf numFmtId="0" fontId="12" fillId="0" borderId="0" xfId="2" applyProtection="1">
      <protection locked="0"/>
    </xf>
    <xf numFmtId="0" fontId="1" fillId="0" borderId="0" xfId="2" applyFont="1" applyProtection="1">
      <protection locked="0"/>
    </xf>
    <xf numFmtId="0" fontId="16" fillId="0" borderId="0" xfId="2" applyFont="1" applyAlignment="1" applyProtection="1">
      <alignment horizontal="centerContinuous"/>
      <protection locked="0"/>
    </xf>
    <xf numFmtId="0" fontId="17" fillId="0" borderId="0" xfId="2" applyFont="1" applyAlignment="1" applyProtection="1">
      <alignment horizontal="centerContinuous"/>
      <protection locked="0"/>
    </xf>
    <xf numFmtId="0" fontId="17" fillId="0" borderId="0" xfId="2" applyFont="1" applyAlignment="1" applyProtection="1">
      <alignment horizontal="right"/>
      <protection locked="0"/>
    </xf>
    <xf numFmtId="49" fontId="7" fillId="0" borderId="51" xfId="2" applyNumberFormat="1" applyFont="1" applyBorder="1" applyProtection="1">
      <protection locked="0"/>
    </xf>
    <xf numFmtId="0" fontId="1" fillId="0" borderId="51" xfId="2" applyFont="1" applyBorder="1" applyProtection="1">
      <protection locked="0"/>
    </xf>
    <xf numFmtId="0" fontId="3" fillId="0" borderId="52" xfId="2" applyFont="1" applyBorder="1" applyAlignment="1" applyProtection="1">
      <alignment horizontal="right"/>
      <protection locked="0"/>
    </xf>
    <xf numFmtId="49" fontId="1" fillId="0" borderId="51" xfId="2" applyNumberFormat="1" applyFont="1" applyBorder="1" applyAlignment="1" applyProtection="1">
      <alignment horizontal="left"/>
      <protection locked="0"/>
    </xf>
    <xf numFmtId="0" fontId="1" fillId="0" borderId="53" xfId="2" applyFont="1" applyBorder="1" applyProtection="1">
      <protection locked="0"/>
    </xf>
    <xf numFmtId="49" fontId="7" fillId="0" borderId="56" xfId="2" applyNumberFormat="1" applyFont="1" applyBorder="1" applyProtection="1">
      <protection locked="0"/>
    </xf>
    <xf numFmtId="0" fontId="1" fillId="0" borderId="56" xfId="2" applyFont="1" applyBorder="1" applyProtection="1">
      <protection locked="0"/>
    </xf>
    <xf numFmtId="0" fontId="3" fillId="0" borderId="0" xfId="2" applyFont="1" applyProtection="1">
      <protection locked="0"/>
    </xf>
    <xf numFmtId="0" fontId="1" fillId="0" borderId="0" xfId="2" applyFont="1" applyAlignment="1" applyProtection="1">
      <alignment horizontal="right"/>
      <protection locked="0"/>
    </xf>
    <xf numFmtId="0" fontId="1" fillId="0" borderId="0" xfId="2" applyFont="1" applyAlignment="1" applyProtection="1">
      <protection locked="0"/>
    </xf>
    <xf numFmtId="49" fontId="3" fillId="5" borderId="15" xfId="2" applyNumberFormat="1" applyFont="1" applyFill="1" applyBorder="1" applyProtection="1">
      <protection locked="0"/>
    </xf>
    <xf numFmtId="0" fontId="3" fillId="5" borderId="3" xfId="2" applyFont="1" applyFill="1" applyBorder="1" applyAlignment="1" applyProtection="1">
      <alignment horizontal="center"/>
      <protection locked="0"/>
    </xf>
    <xf numFmtId="0" fontId="3" fillId="5" borderId="3" xfId="2" applyNumberFormat="1" applyFont="1" applyFill="1" applyBorder="1" applyAlignment="1" applyProtection="1">
      <alignment horizontal="center"/>
      <protection locked="0"/>
    </xf>
    <xf numFmtId="0" fontId="3" fillId="5" borderId="15" xfId="2" applyFont="1" applyFill="1" applyBorder="1" applyAlignment="1" applyProtection="1">
      <alignment horizontal="center"/>
      <protection locked="0"/>
    </xf>
    <xf numFmtId="0" fontId="7" fillId="0" borderId="17" xfId="2" applyFont="1" applyBorder="1" applyAlignment="1" applyProtection="1">
      <alignment horizontal="center"/>
      <protection locked="0"/>
    </xf>
    <xf numFmtId="49" fontId="7" fillId="0" borderId="17" xfId="2" applyNumberFormat="1" applyFont="1" applyBorder="1" applyAlignment="1" applyProtection="1">
      <alignment horizontal="left"/>
      <protection locked="0"/>
    </xf>
    <xf numFmtId="0" fontId="7" fillId="0" borderId="1" xfId="2" applyFont="1" applyBorder="1" applyProtection="1">
      <protection locked="0"/>
    </xf>
    <xf numFmtId="0" fontId="1" fillId="0" borderId="2" xfId="2" applyFont="1" applyBorder="1" applyAlignment="1" applyProtection="1">
      <alignment horizontal="center"/>
      <protection locked="0"/>
    </xf>
    <xf numFmtId="0" fontId="1" fillId="0" borderId="2" xfId="2" applyNumberFormat="1" applyFont="1" applyBorder="1" applyAlignment="1" applyProtection="1">
      <alignment horizontal="right"/>
      <protection locked="0"/>
    </xf>
    <xf numFmtId="0" fontId="1" fillId="0" borderId="3" xfId="2" applyNumberFormat="1" applyFont="1" applyBorder="1" applyProtection="1">
      <protection locked="0"/>
    </xf>
    <xf numFmtId="0" fontId="12" fillId="0" borderId="0" xfId="2" applyNumberFormat="1" applyProtection="1">
      <protection locked="0"/>
    </xf>
    <xf numFmtId="0" fontId="18" fillId="0" borderId="0" xfId="2" applyFont="1" applyProtection="1">
      <protection locked="0"/>
    </xf>
    <xf numFmtId="0" fontId="19" fillId="0" borderId="16" xfId="2" applyFont="1" applyBorder="1" applyAlignment="1" applyProtection="1">
      <alignment horizontal="center" vertical="top"/>
      <protection locked="0"/>
    </xf>
    <xf numFmtId="49" fontId="19" fillId="0" borderId="16" xfId="2" applyNumberFormat="1" applyFont="1" applyBorder="1" applyAlignment="1" applyProtection="1">
      <alignment horizontal="left" vertical="top"/>
      <protection locked="0"/>
    </xf>
    <xf numFmtId="0" fontId="19" fillId="0" borderId="16" xfId="2" applyFont="1" applyBorder="1" applyAlignment="1" applyProtection="1">
      <alignment vertical="top" wrapText="1"/>
      <protection locked="0"/>
    </xf>
    <xf numFmtId="49" fontId="19" fillId="0" borderId="16" xfId="2" applyNumberFormat="1" applyFont="1" applyBorder="1" applyAlignment="1" applyProtection="1">
      <alignment horizontal="center" shrinkToFit="1"/>
      <protection locked="0"/>
    </xf>
    <xf numFmtId="4" fontId="19" fillId="0" borderId="16" xfId="2" applyNumberFormat="1" applyFont="1" applyBorder="1" applyAlignment="1" applyProtection="1">
      <alignment horizontal="right"/>
    </xf>
    <xf numFmtId="4" fontId="19" fillId="0" borderId="16" xfId="2" applyNumberFormat="1" applyFont="1" applyBorder="1" applyAlignment="1" applyProtection="1">
      <alignment horizontal="right"/>
      <protection locked="0"/>
    </xf>
    <xf numFmtId="4" fontId="19" fillId="0" borderId="16" xfId="2" applyNumberFormat="1" applyFont="1" applyBorder="1" applyProtection="1">
      <protection locked="0"/>
    </xf>
    <xf numFmtId="0" fontId="20" fillId="0" borderId="0" xfId="2" applyFont="1" applyProtection="1">
      <protection locked="0"/>
    </xf>
    <xf numFmtId="0" fontId="1" fillId="5" borderId="15" xfId="2" applyFont="1" applyFill="1" applyBorder="1" applyAlignment="1" applyProtection="1">
      <alignment horizontal="center"/>
      <protection locked="0"/>
    </xf>
    <xf numFmtId="49" fontId="21" fillId="5" borderId="15" xfId="2" applyNumberFormat="1" applyFont="1" applyFill="1" applyBorder="1" applyAlignment="1" applyProtection="1">
      <alignment horizontal="left"/>
      <protection locked="0"/>
    </xf>
    <xf numFmtId="0" fontId="21" fillId="5" borderId="1" xfId="2" applyFont="1" applyFill="1" applyBorder="1" applyProtection="1">
      <protection locked="0"/>
    </xf>
    <xf numFmtId="0" fontId="1" fillId="5" borderId="2" xfId="2" applyFont="1" applyFill="1" applyBorder="1" applyAlignment="1" applyProtection="1">
      <alignment horizontal="center"/>
      <protection locked="0"/>
    </xf>
    <xf numFmtId="4" fontId="1" fillId="5" borderId="2" xfId="2" applyNumberFormat="1" applyFont="1" applyFill="1" applyBorder="1" applyAlignment="1" applyProtection="1">
      <alignment horizontal="right"/>
      <protection locked="0"/>
    </xf>
    <xf numFmtId="4" fontId="1" fillId="5" borderId="3" xfId="2" applyNumberFormat="1" applyFont="1" applyFill="1" applyBorder="1" applyAlignment="1" applyProtection="1">
      <alignment horizontal="right"/>
      <protection locked="0"/>
    </xf>
    <xf numFmtId="4" fontId="7" fillId="5" borderId="15" xfId="2" applyNumberFormat="1" applyFont="1" applyFill="1" applyBorder="1" applyProtection="1">
      <protection locked="0"/>
    </xf>
    <xf numFmtId="3" fontId="12" fillId="0" borderId="0" xfId="2" applyNumberFormat="1" applyProtection="1">
      <protection locked="0"/>
    </xf>
    <xf numFmtId="0" fontId="12" fillId="0" borderId="0" xfId="2" applyBorder="1" applyProtection="1">
      <protection locked="0"/>
    </xf>
    <xf numFmtId="0" fontId="22" fillId="0" borderId="0" xfId="2" applyFont="1" applyAlignment="1" applyProtection="1">
      <protection locked="0"/>
    </xf>
    <xf numFmtId="0" fontId="12" fillId="0" borderId="0" xfId="2" applyAlignment="1" applyProtection="1">
      <alignment horizontal="right"/>
      <protection locked="0"/>
    </xf>
    <xf numFmtId="0" fontId="23" fillId="0" borderId="0" xfId="2" applyFont="1" applyBorder="1" applyProtection="1">
      <protection locked="0"/>
    </xf>
    <xf numFmtId="3" fontId="23" fillId="0" borderId="0" xfId="2" applyNumberFormat="1" applyFont="1" applyBorder="1" applyAlignment="1" applyProtection="1">
      <alignment horizontal="right"/>
      <protection locked="0"/>
    </xf>
    <xf numFmtId="4" fontId="23" fillId="0" borderId="0" xfId="2" applyNumberFormat="1" applyFont="1" applyBorder="1" applyProtection="1">
      <protection locked="0"/>
    </xf>
    <xf numFmtId="0" fontId="22" fillId="0" borderId="0" xfId="2" applyFont="1" applyBorder="1" applyAlignment="1" applyProtection="1">
      <protection locked="0"/>
    </xf>
    <xf numFmtId="0" fontId="12" fillId="0" borderId="0" xfId="2" applyBorder="1" applyAlignment="1" applyProtection="1">
      <alignment horizontal="right"/>
      <protection locked="0"/>
    </xf>
    <xf numFmtId="0" fontId="25" fillId="0" borderId="15" xfId="3" applyFont="1" applyBorder="1" applyAlignment="1" applyProtection="1">
      <alignment horizontal="left" vertical="center"/>
      <protection locked="0"/>
    </xf>
    <xf numFmtId="0" fontId="25" fillId="0" borderId="15" xfId="3" applyFont="1" applyBorder="1" applyAlignment="1" applyProtection="1">
      <alignment horizontal="center" vertical="center"/>
      <protection locked="0"/>
    </xf>
    <xf numFmtId="0" fontId="25" fillId="0" borderId="15" xfId="3" applyFont="1" applyBorder="1" applyAlignment="1" applyProtection="1">
      <alignment horizontal="center" vertical="center" wrapText="1"/>
      <protection locked="0"/>
    </xf>
    <xf numFmtId="0" fontId="25" fillId="0" borderId="15" xfId="3" applyFont="1" applyBorder="1" applyAlignment="1" applyProtection="1">
      <alignment horizontal="center" vertical="center" wrapText="1"/>
    </xf>
    <xf numFmtId="0" fontId="25" fillId="0" borderId="0" xfId="3" applyFont="1" applyBorder="1" applyAlignment="1" applyProtection="1">
      <alignment horizontal="center" vertical="center"/>
      <protection locked="0"/>
    </xf>
    <xf numFmtId="0" fontId="25" fillId="0" borderId="63" xfId="3" applyFont="1" applyBorder="1" applyAlignment="1" applyProtection="1">
      <alignment horizontal="center" vertical="center"/>
      <protection locked="0"/>
    </xf>
    <xf numFmtId="0" fontId="25" fillId="0" borderId="64" xfId="3" applyFont="1" applyBorder="1" applyAlignment="1" applyProtection="1">
      <alignment horizontal="center" vertical="center"/>
      <protection locked="0"/>
    </xf>
    <xf numFmtId="0" fontId="25" fillId="0" borderId="64" xfId="3" applyFont="1" applyBorder="1" applyAlignment="1" applyProtection="1">
      <alignment horizontal="center" vertical="center" wrapText="1"/>
      <protection locked="0"/>
    </xf>
    <xf numFmtId="0" fontId="25" fillId="0" borderId="64" xfId="3" applyFont="1" applyBorder="1" applyAlignment="1" applyProtection="1">
      <alignment horizontal="center"/>
      <protection locked="0"/>
    </xf>
    <xf numFmtId="0" fontId="25" fillId="0" borderId="64" xfId="3" applyFont="1" applyBorder="1" applyAlignment="1" applyProtection="1">
      <alignment horizontal="center" wrapText="1"/>
    </xf>
    <xf numFmtId="0" fontId="25" fillId="0" borderId="64" xfId="3" applyFont="1" applyBorder="1" applyAlignment="1" applyProtection="1">
      <alignment horizontal="center" wrapText="1"/>
      <protection locked="0"/>
    </xf>
    <xf numFmtId="0" fontId="25" fillId="0" borderId="65" xfId="3" applyFont="1" applyBorder="1" applyAlignment="1" applyProtection="1">
      <alignment horizontal="center" vertical="center" wrapText="1"/>
      <protection locked="0"/>
    </xf>
    <xf numFmtId="0" fontId="25" fillId="0" borderId="0" xfId="3" applyFont="1" applyBorder="1" applyProtection="1">
      <protection locked="0"/>
    </xf>
    <xf numFmtId="0" fontId="25" fillId="0" borderId="66" xfId="3" applyFont="1" applyFill="1" applyBorder="1" applyAlignment="1" applyProtection="1">
      <alignment horizontal="center"/>
      <protection locked="0"/>
    </xf>
    <xf numFmtId="0" fontId="25" fillId="0" borderId="67" xfId="3" applyFont="1" applyBorder="1" applyProtection="1">
      <protection locked="0"/>
    </xf>
    <xf numFmtId="0" fontId="25" fillId="0" borderId="67" xfId="3" applyFont="1" applyBorder="1" applyAlignment="1" applyProtection="1">
      <alignment horizontal="center"/>
      <protection locked="0"/>
    </xf>
    <xf numFmtId="0" fontId="25" fillId="0" borderId="67" xfId="3" applyFont="1" applyFill="1" applyBorder="1" applyAlignment="1" applyProtection="1">
      <alignment wrapText="1"/>
      <protection locked="0"/>
    </xf>
    <xf numFmtId="0" fontId="25" fillId="0" borderId="67" xfId="3" applyFont="1" applyFill="1" applyBorder="1" applyAlignment="1" applyProtection="1">
      <alignment horizontal="center"/>
      <protection locked="0"/>
    </xf>
    <xf numFmtId="0" fontId="25" fillId="0" borderId="67" xfId="3" applyFont="1" applyBorder="1" applyAlignment="1" applyProtection="1">
      <alignment wrapText="1"/>
      <protection locked="0"/>
    </xf>
    <xf numFmtId="0" fontId="25" fillId="0" borderId="0" xfId="3" applyFont="1" applyFill="1" applyBorder="1" applyProtection="1">
      <protection locked="0"/>
    </xf>
    <xf numFmtId="4" fontId="25" fillId="0" borderId="0" xfId="3" applyNumberFormat="1" applyFont="1" applyBorder="1" applyProtection="1">
      <protection locked="0"/>
    </xf>
    <xf numFmtId="0" fontId="25" fillId="0" borderId="67" xfId="3" applyFont="1" applyFill="1" applyBorder="1" applyProtection="1">
      <protection locked="0"/>
    </xf>
    <xf numFmtId="0" fontId="25" fillId="0" borderId="64" xfId="3" applyFont="1" applyFill="1" applyBorder="1" applyAlignment="1" applyProtection="1">
      <alignment wrapText="1"/>
      <protection locked="0"/>
    </xf>
    <xf numFmtId="0" fontId="25" fillId="0" borderId="67" xfId="3" applyFont="1" applyBorder="1" applyAlignment="1" applyProtection="1">
      <alignment horizontal="left"/>
      <protection locked="0"/>
    </xf>
    <xf numFmtId="49" fontId="25" fillId="0" borderId="67" xfId="3" applyNumberFormat="1" applyFont="1" applyFill="1" applyBorder="1" applyAlignment="1" applyProtection="1">
      <alignment horizontal="center" vertical="center"/>
      <protection locked="0"/>
    </xf>
    <xf numFmtId="49" fontId="25" fillId="0" borderId="67" xfId="3" applyNumberFormat="1" applyFont="1" applyFill="1" applyBorder="1" applyAlignment="1" applyProtection="1">
      <alignment horizontal="center"/>
      <protection locked="0"/>
    </xf>
    <xf numFmtId="0" fontId="25" fillId="0" borderId="66" xfId="3" applyFont="1" applyBorder="1" applyAlignment="1" applyProtection="1">
      <alignment horizontal="center"/>
      <protection locked="0"/>
    </xf>
    <xf numFmtId="49" fontId="26" fillId="0" borderId="67" xfId="3" applyNumberFormat="1" applyFont="1" applyFill="1" applyBorder="1" applyAlignment="1" applyProtection="1">
      <alignment horizontal="center" vertical="center"/>
      <protection locked="0"/>
    </xf>
    <xf numFmtId="49" fontId="26" fillId="0" borderId="67" xfId="3" applyNumberFormat="1" applyFont="1" applyFill="1" applyBorder="1" applyAlignment="1" applyProtection="1">
      <alignment horizontal="left" vertical="center" wrapText="1"/>
      <protection locked="0"/>
    </xf>
    <xf numFmtId="0" fontId="25" fillId="0" borderId="67" xfId="3" applyFont="1" applyBorder="1" applyAlignment="1" applyProtection="1">
      <alignment horizontal="center" vertical="center"/>
      <protection locked="0"/>
    </xf>
    <xf numFmtId="0" fontId="25" fillId="0" borderId="67" xfId="3" applyFont="1" applyBorder="1" applyAlignment="1" applyProtection="1">
      <alignment horizontal="center" vertical="center" wrapText="1"/>
      <protection locked="0"/>
    </xf>
    <xf numFmtId="0" fontId="25" fillId="0" borderId="67" xfId="3" applyFont="1" applyFill="1" applyBorder="1" applyAlignment="1" applyProtection="1">
      <alignment horizontal="left" wrapText="1"/>
      <protection locked="0"/>
    </xf>
    <xf numFmtId="0" fontId="25" fillId="0" borderId="67" xfId="3" applyFont="1" applyBorder="1" applyAlignment="1" applyProtection="1">
      <alignment horizontal="left" wrapText="1"/>
      <protection locked="0"/>
    </xf>
    <xf numFmtId="0" fontId="26" fillId="0" borderId="67" xfId="3" applyFont="1" applyBorder="1" applyAlignment="1" applyProtection="1">
      <alignment horizontal="left" wrapText="1"/>
      <protection locked="0"/>
    </xf>
    <xf numFmtId="0" fontId="25" fillId="0" borderId="69" xfId="3" applyFont="1" applyBorder="1" applyAlignment="1" applyProtection="1">
      <alignment horizontal="center"/>
      <protection locked="0"/>
    </xf>
    <xf numFmtId="0" fontId="25" fillId="0" borderId="70" xfId="3" applyFont="1" applyBorder="1" applyProtection="1">
      <protection locked="0"/>
    </xf>
    <xf numFmtId="0" fontId="25" fillId="0" borderId="70" xfId="3" applyFont="1" applyBorder="1" applyAlignment="1" applyProtection="1">
      <alignment horizontal="center"/>
      <protection locked="0"/>
    </xf>
    <xf numFmtId="0" fontId="25" fillId="0" borderId="70" xfId="3" applyFont="1" applyBorder="1" applyAlignment="1" applyProtection="1">
      <alignment wrapText="1"/>
      <protection locked="0"/>
    </xf>
    <xf numFmtId="4" fontId="25" fillId="0" borderId="70" xfId="3" applyNumberFormat="1" applyFont="1" applyFill="1" applyBorder="1" applyAlignment="1" applyProtection="1">
      <alignment horizontal="right"/>
    </xf>
    <xf numFmtId="4" fontId="25" fillId="0" borderId="70" xfId="3" applyNumberFormat="1" applyFont="1" applyFill="1" applyBorder="1" applyAlignment="1" applyProtection="1">
      <alignment horizontal="right"/>
      <protection locked="0"/>
    </xf>
    <xf numFmtId="4" fontId="25" fillId="0" borderId="71" xfId="3" applyNumberFormat="1" applyFont="1" applyFill="1" applyBorder="1" applyAlignment="1" applyProtection="1">
      <alignment horizontal="right"/>
      <protection locked="0"/>
    </xf>
    <xf numFmtId="0" fontId="4" fillId="0" borderId="0" xfId="3" applyFont="1" applyBorder="1" applyAlignment="1" applyProtection="1">
      <alignment horizontal="left"/>
      <protection locked="0"/>
    </xf>
    <xf numFmtId="0" fontId="25" fillId="0" borderId="0" xfId="3" applyFont="1" applyBorder="1" applyAlignment="1" applyProtection="1">
      <alignment wrapText="1"/>
      <protection locked="0"/>
    </xf>
    <xf numFmtId="0" fontId="25" fillId="0" borderId="0" xfId="3" applyFont="1" applyBorder="1" applyAlignment="1" applyProtection="1">
      <alignment horizontal="center"/>
      <protection locked="0"/>
    </xf>
    <xf numFmtId="0" fontId="25" fillId="0" borderId="0" xfId="3" applyFont="1" applyBorder="1" applyAlignment="1" applyProtection="1">
      <alignment horizontal="center"/>
    </xf>
    <xf numFmtId="0" fontId="25" fillId="0" borderId="0" xfId="3" applyFont="1" applyBorder="1" applyAlignment="1" applyProtection="1">
      <alignment horizontal="left"/>
      <protection locked="0"/>
    </xf>
    <xf numFmtId="49" fontId="26" fillId="0" borderId="0" xfId="3" applyNumberFormat="1" applyFont="1" applyFill="1" applyBorder="1" applyAlignment="1" applyProtection="1">
      <alignment horizontal="center" vertical="center"/>
      <protection locked="0"/>
    </xf>
    <xf numFmtId="49" fontId="25" fillId="0" borderId="0" xfId="3" applyNumberFormat="1" applyFont="1" applyFill="1" applyBorder="1" applyAlignment="1" applyProtection="1">
      <alignment horizontal="center"/>
      <protection locked="0"/>
    </xf>
    <xf numFmtId="43" fontId="25" fillId="0" borderId="0" xfId="3" applyNumberFormat="1" applyFont="1" applyBorder="1" applyAlignment="1" applyProtection="1">
      <alignment horizontal="center"/>
    </xf>
    <xf numFmtId="43" fontId="25" fillId="0" borderId="0" xfId="3" applyNumberFormat="1" applyFont="1" applyFill="1" applyBorder="1" applyAlignment="1" applyProtection="1">
      <alignment horizontal="center"/>
      <protection locked="0"/>
    </xf>
    <xf numFmtId="43" fontId="25" fillId="0" borderId="0" xfId="3" applyNumberFormat="1" applyFont="1" applyBorder="1" applyAlignment="1" applyProtection="1">
      <alignment horizontal="center"/>
      <protection locked="0"/>
    </xf>
    <xf numFmtId="49" fontId="25" fillId="0" borderId="0" xfId="3" applyNumberFormat="1" applyFont="1" applyFill="1" applyBorder="1" applyAlignment="1" applyProtection="1">
      <alignment horizontal="center" vertical="center"/>
      <protection locked="0"/>
    </xf>
    <xf numFmtId="49" fontId="25" fillId="0" borderId="0" xfId="3" applyNumberFormat="1" applyFont="1" applyFill="1" applyBorder="1" applyAlignment="1" applyProtection="1">
      <alignment horizontal="left" vertical="center" wrapText="1"/>
      <protection locked="0"/>
    </xf>
    <xf numFmtId="4" fontId="25" fillId="0" borderId="0" xfId="3" applyNumberFormat="1" applyFont="1" applyFill="1" applyBorder="1" applyAlignment="1" applyProtection="1">
      <alignment horizontal="center"/>
      <protection locked="0"/>
    </xf>
    <xf numFmtId="0" fontId="26" fillId="0" borderId="0" xfId="3" applyFont="1" applyBorder="1" applyAlignment="1" applyProtection="1">
      <alignment wrapText="1"/>
      <protection locked="0"/>
    </xf>
    <xf numFmtId="49" fontId="26" fillId="0" borderId="0" xfId="3" applyNumberFormat="1" applyFont="1" applyFill="1" applyBorder="1" applyAlignment="1" applyProtection="1">
      <alignment horizontal="center"/>
      <protection locked="0"/>
    </xf>
    <xf numFmtId="43" fontId="26" fillId="0" borderId="0" xfId="3" applyNumberFormat="1" applyFont="1" applyFill="1" applyBorder="1" applyAlignment="1" applyProtection="1">
      <alignment horizontal="center"/>
      <protection locked="0"/>
    </xf>
    <xf numFmtId="43" fontId="26" fillId="0" borderId="0" xfId="3" applyNumberFormat="1" applyFont="1" applyBorder="1" applyAlignment="1" applyProtection="1">
      <alignment horizontal="center"/>
      <protection locked="0"/>
    </xf>
    <xf numFmtId="0" fontId="25" fillId="0" borderId="0" xfId="3" applyFont="1" applyBorder="1" applyAlignment="1" applyProtection="1">
      <alignment horizontal="left" wrapText="1"/>
      <protection locked="0"/>
    </xf>
    <xf numFmtId="49" fontId="26" fillId="0" borderId="0" xfId="3" applyNumberFormat="1" applyFont="1" applyFill="1" applyBorder="1" applyAlignment="1" applyProtection="1">
      <alignment horizontal="left" vertical="center" wrapText="1"/>
      <protection locked="0"/>
    </xf>
    <xf numFmtId="49" fontId="25" fillId="0" borderId="0" xfId="3" applyNumberFormat="1" applyFont="1" applyFill="1" applyBorder="1" applyAlignment="1" applyProtection="1">
      <alignment horizontal="center" vertical="center" wrapText="1"/>
      <protection locked="0"/>
    </xf>
    <xf numFmtId="43" fontId="26" fillId="0" borderId="0" xfId="3" applyNumberFormat="1" applyFont="1" applyBorder="1" applyAlignment="1" applyProtection="1">
      <alignment horizontal="center"/>
    </xf>
    <xf numFmtId="0" fontId="26" fillId="0" borderId="0" xfId="3" applyFont="1" applyBorder="1" applyAlignment="1" applyProtection="1">
      <alignment horizontal="center"/>
      <protection locked="0"/>
    </xf>
    <xf numFmtId="0" fontId="26" fillId="0" borderId="0" xfId="3" applyFont="1" applyBorder="1" applyAlignment="1" applyProtection="1">
      <alignment horizontal="left" wrapText="1"/>
      <protection locked="0"/>
    </xf>
    <xf numFmtId="168" fontId="25" fillId="0" borderId="0" xfId="3" applyNumberFormat="1" applyFont="1" applyBorder="1" applyAlignment="1" applyProtection="1">
      <alignment horizontal="center"/>
      <protection locked="0"/>
    </xf>
    <xf numFmtId="9" fontId="25" fillId="0" borderId="0" xfId="3" applyNumberFormat="1" applyFont="1" applyBorder="1" applyProtection="1">
      <protection locked="0"/>
    </xf>
    <xf numFmtId="169" fontId="25" fillId="0" borderId="0" xfId="3" applyNumberFormat="1" applyFont="1" applyBorder="1" applyAlignment="1" applyProtection="1">
      <alignment horizontal="center"/>
    </xf>
    <xf numFmtId="0" fontId="24" fillId="0" borderId="0" xfId="3"/>
    <xf numFmtId="0" fontId="24" fillId="0" borderId="25" xfId="3" applyBorder="1"/>
    <xf numFmtId="0" fontId="24" fillId="0" borderId="0" xfId="3" applyBorder="1" applyAlignment="1">
      <alignment horizontal="right"/>
    </xf>
    <xf numFmtId="0" fontId="24" fillId="0" borderId="0" xfId="3" applyBorder="1" applyAlignment="1">
      <alignment horizontal="left"/>
    </xf>
    <xf numFmtId="0" fontId="24" fillId="0" borderId="0" xfId="3" applyBorder="1"/>
    <xf numFmtId="0" fontId="24" fillId="0" borderId="43" xfId="3" applyBorder="1"/>
    <xf numFmtId="0" fontId="24" fillId="0" borderId="36" xfId="3" applyFill="1" applyBorder="1"/>
    <xf numFmtId="0" fontId="10" fillId="0" borderId="34" xfId="3" applyFont="1" applyFill="1" applyBorder="1"/>
    <xf numFmtId="0" fontId="24" fillId="0" borderId="34" xfId="3" applyFill="1" applyBorder="1"/>
    <xf numFmtId="0" fontId="24" fillId="0" borderId="28" xfId="3" applyFill="1" applyBorder="1"/>
    <xf numFmtId="0" fontId="28" fillId="0" borderId="25" xfId="3" applyFont="1" applyFill="1" applyBorder="1"/>
    <xf numFmtId="0" fontId="28" fillId="0" borderId="0" xfId="3" applyFont="1" applyFill="1" applyBorder="1"/>
    <xf numFmtId="0" fontId="24" fillId="0" borderId="0" xfId="3" applyFill="1" applyBorder="1"/>
    <xf numFmtId="0" fontId="24" fillId="0" borderId="43" xfId="3" applyFill="1" applyBorder="1"/>
    <xf numFmtId="0" fontId="24" fillId="0" borderId="36" xfId="3" applyBorder="1"/>
    <xf numFmtId="170" fontId="24" fillId="0" borderId="43" xfId="3" applyNumberFormat="1" applyBorder="1" applyAlignment="1">
      <alignment horizontal="right"/>
    </xf>
    <xf numFmtId="0" fontId="24" fillId="0" borderId="75" xfId="3" applyBorder="1"/>
    <xf numFmtId="0" fontId="28" fillId="0" borderId="40" xfId="3" applyFont="1" applyBorder="1"/>
    <xf numFmtId="0" fontId="29" fillId="0" borderId="40" xfId="3" applyFont="1" applyBorder="1"/>
    <xf numFmtId="170" fontId="28" fillId="0" borderId="48" xfId="3" applyNumberFormat="1" applyFont="1" applyBorder="1" applyAlignment="1">
      <alignment horizontal="right"/>
    </xf>
    <xf numFmtId="170" fontId="30" fillId="0" borderId="43" xfId="3" applyNumberFormat="1" applyFont="1" applyBorder="1" applyAlignment="1">
      <alignment horizontal="right"/>
    </xf>
    <xf numFmtId="0" fontId="24" fillId="0" borderId="0" xfId="3" applyFont="1" applyFill="1" applyBorder="1"/>
    <xf numFmtId="0" fontId="24" fillId="0" borderId="40" xfId="3" applyBorder="1"/>
    <xf numFmtId="170" fontId="24" fillId="0" borderId="0" xfId="3" applyNumberFormat="1"/>
    <xf numFmtId="20" fontId="24" fillId="0" borderId="0" xfId="3" applyNumberFormat="1"/>
    <xf numFmtId="0" fontId="24" fillId="0" borderId="75" xfId="3" applyFill="1" applyBorder="1"/>
    <xf numFmtId="0" fontId="28" fillId="0" borderId="10" xfId="3" applyFont="1" applyFill="1" applyBorder="1"/>
    <xf numFmtId="0" fontId="24" fillId="0" borderId="10" xfId="3" applyFill="1" applyBorder="1"/>
    <xf numFmtId="170" fontId="28" fillId="0" borderId="76" xfId="3" applyNumberFormat="1" applyFont="1" applyFill="1" applyBorder="1" applyAlignment="1">
      <alignment horizontal="right"/>
    </xf>
    <xf numFmtId="0" fontId="13" fillId="0" borderId="34" xfId="3" applyFont="1" applyBorder="1"/>
    <xf numFmtId="0" fontId="24" fillId="0" borderId="34" xfId="3" applyBorder="1"/>
    <xf numFmtId="0" fontId="24" fillId="0" borderId="28" xfId="3" applyBorder="1"/>
    <xf numFmtId="0" fontId="24" fillId="0" borderId="0" xfId="3" applyBorder="1" applyAlignment="1">
      <alignment horizontal="center"/>
    </xf>
    <xf numFmtId="171" fontId="31" fillId="0" borderId="0" xfId="3" applyNumberFormat="1" applyFont="1" applyBorder="1"/>
    <xf numFmtId="4" fontId="24" fillId="0" borderId="0" xfId="3" applyNumberFormat="1" applyBorder="1" applyAlignment="1">
      <alignment horizontal="right"/>
    </xf>
    <xf numFmtId="0" fontId="13" fillId="0" borderId="7" xfId="3" applyFont="1" applyBorder="1"/>
    <xf numFmtId="0" fontId="24" fillId="0" borderId="7" xfId="3" applyBorder="1"/>
    <xf numFmtId="4" fontId="24" fillId="0" borderId="7" xfId="3" applyNumberFormat="1" applyBorder="1"/>
    <xf numFmtId="170" fontId="13" fillId="0" borderId="77" xfId="3" applyNumberFormat="1" applyFont="1" applyBorder="1" applyAlignment="1">
      <alignment horizontal="right"/>
    </xf>
    <xf numFmtId="0" fontId="24" fillId="0" borderId="37" xfId="3" applyBorder="1"/>
    <xf numFmtId="0" fontId="32" fillId="0" borderId="40" xfId="3" applyFont="1" applyBorder="1"/>
    <xf numFmtId="170" fontId="32" fillId="0" borderId="48" xfId="3" applyNumberFormat="1" applyFont="1" applyBorder="1" applyAlignment="1">
      <alignment horizontal="right"/>
    </xf>
    <xf numFmtId="4" fontId="24" fillId="0" borderId="0" xfId="3" applyNumberFormat="1"/>
    <xf numFmtId="0" fontId="33" fillId="0" borderId="0" xfId="3" applyFont="1"/>
    <xf numFmtId="0" fontId="30" fillId="0" borderId="0" xfId="3" applyFont="1"/>
    <xf numFmtId="0" fontId="7" fillId="0" borderId="0" xfId="3" applyFont="1"/>
    <xf numFmtId="0" fontId="1" fillId="0" borderId="0" xfId="1" applyFont="1" applyAlignment="1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/>
    <xf numFmtId="0" fontId="3" fillId="0" borderId="0" xfId="1" applyFont="1" applyAlignment="1">
      <alignment horizontal="right"/>
    </xf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1" fillId="0" borderId="0" xfId="1" applyNumberFormat="1" applyFont="1"/>
    <xf numFmtId="0" fontId="5" fillId="0" borderId="0" xfId="1" applyFont="1" applyAlignment="1">
      <alignment horizontal="right"/>
    </xf>
    <xf numFmtId="49" fontId="6" fillId="0" borderId="0" xfId="1" applyNumberFormat="1" applyFont="1" applyAlignment="1">
      <alignment horizontal="left"/>
    </xf>
    <xf numFmtId="0" fontId="6" fillId="0" borderId="0" xfId="1" applyFont="1" applyAlignment="1">
      <alignment horizontal="left"/>
    </xf>
    <xf numFmtId="0" fontId="7" fillId="0" borderId="0" xfId="1" applyFont="1"/>
    <xf numFmtId="0" fontId="7" fillId="0" borderId="0" xfId="1" applyFont="1" applyAlignment="1"/>
    <xf numFmtId="0" fontId="7" fillId="0" borderId="0" xfId="1" applyFont="1" applyAlignment="1">
      <alignment horizontal="righ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4" fillId="5" borderId="1" xfId="1" applyFont="1" applyFill="1" applyBorder="1" applyAlignment="1">
      <alignment wrapText="1"/>
    </xf>
    <xf numFmtId="0" fontId="4" fillId="5" borderId="2" xfId="1" applyFont="1" applyFill="1" applyBorder="1" applyAlignment="1">
      <alignment wrapText="1"/>
    </xf>
    <xf numFmtId="0" fontId="4" fillId="5" borderId="3" xfId="1" applyFont="1" applyFill="1" applyBorder="1" applyAlignment="1">
      <alignment wrapText="1"/>
    </xf>
    <xf numFmtId="0" fontId="4" fillId="5" borderId="1" xfId="1" applyFont="1" applyFill="1" applyBorder="1" applyAlignment="1">
      <alignment horizontal="right" wrapText="1"/>
    </xf>
    <xf numFmtId="0" fontId="1" fillId="5" borderId="2" xfId="1" applyFont="1" applyFill="1" applyBorder="1" applyAlignment="1"/>
    <xf numFmtId="0" fontId="4" fillId="5" borderId="2" xfId="1" applyFont="1" applyFill="1" applyBorder="1" applyAlignment="1">
      <alignment horizontal="right" wrapText="1"/>
    </xf>
    <xf numFmtId="0" fontId="4" fillId="5" borderId="3" xfId="1" applyFont="1" applyFill="1" applyBorder="1" applyAlignment="1">
      <alignment horizontal="right" vertical="center"/>
    </xf>
    <xf numFmtId="0" fontId="4" fillId="6" borderId="0" xfId="1" applyFont="1" applyFill="1" applyBorder="1" applyAlignment="1">
      <alignment horizontal="right" wrapText="1"/>
    </xf>
    <xf numFmtId="0" fontId="1" fillId="0" borderId="4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1" fontId="1" fillId="0" borderId="0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/>
    </xf>
    <xf numFmtId="4" fontId="1" fillId="0" borderId="6" xfId="1" applyNumberFormat="1" applyFont="1" applyBorder="1" applyAlignment="1">
      <alignment horizontal="right" vertical="center"/>
    </xf>
    <xf numFmtId="4" fontId="1" fillId="0" borderId="7" xfId="1" applyNumberFormat="1" applyFont="1" applyBorder="1" applyAlignment="1">
      <alignment horizontal="right" vertical="center"/>
    </xf>
    <xf numFmtId="4" fontId="1" fillId="6" borderId="0" xfId="1" applyNumberFormat="1" applyFont="1" applyFill="1" applyBorder="1" applyAlignment="1">
      <alignment vertical="center"/>
    </xf>
    <xf numFmtId="4" fontId="1" fillId="0" borderId="4" xfId="1" applyNumberFormat="1" applyFont="1" applyBorder="1" applyAlignment="1">
      <alignment horizontal="right" vertical="center"/>
    </xf>
    <xf numFmtId="4" fontId="1" fillId="0" borderId="0" xfId="1" applyNumberFormat="1" applyFont="1" applyBorder="1" applyAlignment="1">
      <alignment horizontal="right" vertical="center"/>
    </xf>
    <xf numFmtId="4" fontId="1" fillId="0" borderId="9" xfId="1" applyNumberFormat="1" applyFont="1" applyBorder="1" applyAlignment="1">
      <alignment horizontal="right" vertical="center"/>
    </xf>
    <xf numFmtId="4" fontId="1" fillId="0" borderId="10" xfId="1" applyNumberFormat="1" applyFont="1" applyBorder="1" applyAlignment="1">
      <alignment horizontal="right" vertical="center"/>
    </xf>
    <xf numFmtId="0" fontId="6" fillId="7" borderId="1" xfId="1" applyFont="1" applyFill="1" applyBorder="1" applyAlignment="1">
      <alignment vertical="center"/>
    </xf>
    <xf numFmtId="0" fontId="7" fillId="7" borderId="2" xfId="1" applyFont="1" applyFill="1" applyBorder="1" applyAlignment="1">
      <alignment vertical="center"/>
    </xf>
    <xf numFmtId="0" fontId="1" fillId="7" borderId="2" xfId="1" applyFont="1" applyFill="1" applyBorder="1" applyAlignment="1">
      <alignment vertical="center"/>
    </xf>
    <xf numFmtId="4" fontId="6" fillId="7" borderId="12" xfId="1" applyNumberFormat="1" applyFont="1" applyFill="1" applyBorder="1" applyAlignment="1">
      <alignment horizontal="right" vertical="center"/>
    </xf>
    <xf numFmtId="4" fontId="6" fillId="7" borderId="13" xfId="1" applyNumberFormat="1" applyFont="1" applyFill="1" applyBorder="1" applyAlignment="1">
      <alignment horizontal="right" vertical="center"/>
    </xf>
    <xf numFmtId="4" fontId="7" fillId="6" borderId="0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4" fontId="1" fillId="0" borderId="0" xfId="1" applyNumberFormat="1" applyFont="1"/>
    <xf numFmtId="0" fontId="4" fillId="5" borderId="1" xfId="1" applyFont="1" applyFill="1" applyBorder="1" applyAlignment="1">
      <alignment vertical="center"/>
    </xf>
    <xf numFmtId="0" fontId="7" fillId="5" borderId="2" xfId="1" applyFont="1" applyFill="1" applyBorder="1" applyAlignment="1">
      <alignment vertical="center"/>
    </xf>
    <xf numFmtId="0" fontId="7" fillId="5" borderId="3" xfId="1" applyFont="1" applyFill="1" applyBorder="1" applyAlignment="1">
      <alignment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7" fillId="5" borderId="3" xfId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left"/>
    </xf>
    <xf numFmtId="0" fontId="3" fillId="0" borderId="7" xfId="1" applyFont="1" applyBorder="1" applyAlignment="1">
      <alignment horizontal="left"/>
    </xf>
    <xf numFmtId="0" fontId="3" fillId="0" borderId="7" xfId="1" applyFont="1" applyBorder="1"/>
    <xf numFmtId="164" fontId="3" fillId="0" borderId="8" xfId="1" applyNumberFormat="1" applyFont="1" applyBorder="1"/>
    <xf numFmtId="3" fontId="4" fillId="0" borderId="16" xfId="1" applyNumberFormat="1" applyFont="1" applyBorder="1" applyAlignment="1">
      <alignment horizontal="right"/>
    </xf>
    <xf numFmtId="3" fontId="3" fillId="0" borderId="8" xfId="1" applyNumberFormat="1" applyFont="1" applyBorder="1" applyAlignment="1">
      <alignment horizontal="right"/>
    </xf>
    <xf numFmtId="3" fontId="3" fillId="0" borderId="16" xfId="1" applyNumberFormat="1" applyFont="1" applyBorder="1" applyAlignment="1">
      <alignment horizontal="right"/>
    </xf>
    <xf numFmtId="165" fontId="1" fillId="0" borderId="17" xfId="1" applyNumberFormat="1" applyFont="1" applyBorder="1"/>
    <xf numFmtId="0" fontId="4" fillId="7" borderId="1" xfId="1" applyFont="1" applyFill="1" applyBorder="1" applyAlignment="1">
      <alignment vertical="center"/>
    </xf>
    <xf numFmtId="49" fontId="4" fillId="7" borderId="2" xfId="1" applyNumberFormat="1" applyFont="1" applyFill="1" applyBorder="1" applyAlignment="1">
      <alignment horizontal="left" vertical="center"/>
    </xf>
    <xf numFmtId="0" fontId="4" fillId="7" borderId="2" xfId="1" applyFont="1" applyFill="1" applyBorder="1" applyAlignment="1">
      <alignment vertical="center"/>
    </xf>
    <xf numFmtId="164" fontId="3" fillId="7" borderId="3" xfId="1" applyNumberFormat="1" applyFont="1" applyFill="1" applyBorder="1"/>
    <xf numFmtId="3" fontId="4" fillId="7" borderId="15" xfId="1" applyNumberFormat="1" applyFont="1" applyFill="1" applyBorder="1" applyAlignment="1">
      <alignment horizontal="right" vertical="center"/>
    </xf>
    <xf numFmtId="165" fontId="4" fillId="7" borderId="15" xfId="1" applyNumberFormat="1" applyFont="1" applyFill="1" applyBorder="1" applyAlignment="1">
      <alignment horizontal="right" vertical="center"/>
    </xf>
    <xf numFmtId="0" fontId="1" fillId="0" borderId="0" xfId="1" applyFont="1" applyAlignment="1">
      <alignment horizontal="left" vertical="top" wrapText="1"/>
    </xf>
    <xf numFmtId="0" fontId="4" fillId="5" borderId="15" xfId="1" applyFont="1" applyFill="1" applyBorder="1" applyAlignment="1">
      <alignment vertical="center" wrapText="1"/>
    </xf>
    <xf numFmtId="0" fontId="7" fillId="5" borderId="1" xfId="1" applyFont="1" applyFill="1" applyBorder="1" applyAlignment="1">
      <alignment vertical="center"/>
    </xf>
    <xf numFmtId="49" fontId="3" fillId="0" borderId="16" xfId="1" applyNumberFormat="1" applyFont="1" applyBorder="1" applyAlignment="1">
      <alignment horizontal="left"/>
    </xf>
    <xf numFmtId="0" fontId="3" fillId="0" borderId="6" xfId="1" applyFont="1" applyBorder="1" applyAlignment="1">
      <alignment horizontal="left"/>
    </xf>
    <xf numFmtId="3" fontId="3" fillId="0" borderId="5" xfId="1" applyNumberFormat="1" applyFont="1" applyBorder="1" applyAlignment="1">
      <alignment horizontal="right"/>
    </xf>
    <xf numFmtId="49" fontId="3" fillId="0" borderId="17" xfId="1" applyNumberFormat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164" fontId="3" fillId="0" borderId="5" xfId="1" applyNumberFormat="1" applyFont="1" applyBorder="1"/>
    <xf numFmtId="3" fontId="4" fillId="0" borderId="17" xfId="1" applyNumberFormat="1" applyFont="1" applyBorder="1" applyAlignment="1">
      <alignment horizontal="right"/>
    </xf>
    <xf numFmtId="3" fontId="3" fillId="0" borderId="17" xfId="1" applyNumberFormat="1" applyFont="1" applyBorder="1" applyAlignment="1">
      <alignment horizontal="right"/>
    </xf>
    <xf numFmtId="3" fontId="4" fillId="7" borderId="3" xfId="1" applyNumberFormat="1" applyFont="1" applyFill="1" applyBorder="1" applyAlignment="1">
      <alignment horizontal="right" vertical="center"/>
    </xf>
    <xf numFmtId="4" fontId="7" fillId="5" borderId="15" xfId="1" applyNumberFormat="1" applyFont="1" applyFill="1" applyBorder="1" applyAlignment="1">
      <alignment horizontal="center" vertical="center"/>
    </xf>
    <xf numFmtId="165" fontId="3" fillId="0" borderId="16" xfId="1" applyNumberFormat="1" applyFont="1" applyBorder="1"/>
    <xf numFmtId="49" fontId="3" fillId="0" borderId="4" xfId="1" applyNumberFormat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165" fontId="3" fillId="0" borderId="17" xfId="1" applyNumberFormat="1" applyFont="1" applyBorder="1"/>
    <xf numFmtId="165" fontId="3" fillId="7" borderId="15" xfId="1" applyNumberFormat="1" applyFont="1" applyFill="1" applyBorder="1"/>
    <xf numFmtId="0" fontId="7" fillId="5" borderId="2" xfId="1" applyFont="1" applyFill="1" applyBorder="1" applyAlignment="1">
      <alignment vertical="center" wrapText="1"/>
    </xf>
    <xf numFmtId="0" fontId="7" fillId="5" borderId="2" xfId="1" applyFont="1" applyFill="1" applyBorder="1" applyAlignment="1">
      <alignment horizontal="center" vertical="center" wrapText="1"/>
    </xf>
    <xf numFmtId="164" fontId="3" fillId="0" borderId="7" xfId="1" applyNumberFormat="1" applyFont="1" applyBorder="1"/>
    <xf numFmtId="3" fontId="4" fillId="0" borderId="7" xfId="1" applyNumberFormat="1" applyFont="1" applyBorder="1" applyAlignment="1">
      <alignment horizontal="right"/>
    </xf>
    <xf numFmtId="164" fontId="3" fillId="0" borderId="0" xfId="1" applyNumberFormat="1" applyFont="1" applyBorder="1"/>
    <xf numFmtId="3" fontId="4" fillId="0" borderId="0" xfId="1" applyNumberFormat="1" applyFont="1" applyBorder="1" applyAlignment="1">
      <alignment horizontal="right"/>
    </xf>
    <xf numFmtId="164" fontId="3" fillId="7" borderId="2" xfId="1" applyNumberFormat="1" applyFont="1" applyFill="1" applyBorder="1"/>
    <xf numFmtId="3" fontId="4" fillId="7" borderId="2" xfId="1" applyNumberFormat="1" applyFont="1" applyFill="1" applyBorder="1" applyAlignment="1">
      <alignment horizontal="right" vertical="center"/>
    </xf>
    <xf numFmtId="0" fontId="1" fillId="0" borderId="0" xfId="1" applyFont="1" applyFill="1"/>
    <xf numFmtId="0" fontId="1" fillId="0" borderId="0" xfId="1" applyNumberFormat="1" applyFont="1" applyBorder="1"/>
    <xf numFmtId="0" fontId="1" fillId="0" borderId="0" xfId="1" applyNumberFormat="1" applyFont="1"/>
    <xf numFmtId="0" fontId="1" fillId="0" borderId="0" xfId="1" applyFont="1" applyFill="1" applyBorder="1" applyAlignment="1"/>
    <xf numFmtId="3" fontId="1" fillId="0" borderId="0" xfId="1" applyNumberFormat="1" applyFont="1"/>
    <xf numFmtId="0" fontId="6" fillId="0" borderId="0" xfId="1" applyFont="1"/>
    <xf numFmtId="0" fontId="1" fillId="0" borderId="0" xfId="1" applyFont="1" applyAlignment="1">
      <alignment vertical="justify"/>
    </xf>
    <xf numFmtId="3" fontId="3" fillId="0" borderId="0" xfId="1" applyNumberFormat="1" applyFont="1"/>
    <xf numFmtId="4" fontId="3" fillId="0" borderId="0" xfId="1" applyNumberFormat="1" applyFont="1"/>
    <xf numFmtId="0" fontId="3" fillId="5" borderId="15" xfId="2" applyFont="1" applyFill="1" applyBorder="1" applyAlignment="1" applyProtection="1">
      <alignment horizontal="center" wrapText="1"/>
      <protection locked="0"/>
    </xf>
    <xf numFmtId="0" fontId="1" fillId="0" borderId="6" xfId="2" applyNumberFormat="1" applyFont="1" applyFill="1" applyBorder="1" applyProtection="1">
      <protection locked="0"/>
    </xf>
    <xf numFmtId="0" fontId="1" fillId="0" borderId="8" xfId="2" applyNumberFormat="1" applyFont="1" applyFill="1" applyBorder="1" applyProtection="1">
      <protection locked="0"/>
    </xf>
    <xf numFmtId="0" fontId="1" fillId="0" borderId="6" xfId="2" applyFont="1" applyFill="1" applyBorder="1" applyProtection="1">
      <protection locked="0"/>
    </xf>
    <xf numFmtId="0" fontId="1" fillId="0" borderId="8" xfId="2" applyFont="1" applyFill="1" applyBorder="1" applyProtection="1">
      <protection locked="0"/>
    </xf>
    <xf numFmtId="0" fontId="34" fillId="0" borderId="0" xfId="2" applyFont="1" applyProtection="1">
      <protection locked="0"/>
    </xf>
    <xf numFmtId="172" fontId="19" fillId="0" borderId="16" xfId="2" applyNumberFormat="1" applyFont="1" applyBorder="1" applyProtection="1">
      <protection locked="0"/>
    </xf>
    <xf numFmtId="4" fontId="19" fillId="0" borderId="8" xfId="2" applyNumberFormat="1" applyFont="1" applyBorder="1" applyProtection="1">
      <protection locked="0"/>
    </xf>
    <xf numFmtId="0" fontId="1" fillId="5" borderId="2" xfId="2" applyFont="1" applyFill="1" applyBorder="1" applyProtection="1">
      <protection locked="0"/>
    </xf>
    <xf numFmtId="4" fontId="7" fillId="5" borderId="3" xfId="2" applyNumberFormat="1" applyFont="1" applyFill="1" applyBorder="1" applyProtection="1">
      <protection locked="0"/>
    </xf>
    <xf numFmtId="3" fontId="1" fillId="0" borderId="0" xfId="2" applyNumberFormat="1" applyFont="1" applyProtection="1">
      <protection locked="0"/>
    </xf>
    <xf numFmtId="0" fontId="3" fillId="0" borderId="17" xfId="2" applyFont="1" applyBorder="1" applyAlignment="1" applyProtection="1">
      <alignment horizontal="center"/>
      <protection locked="0"/>
    </xf>
    <xf numFmtId="49" fontId="3" fillId="0" borderId="17" xfId="2" applyNumberFormat="1" applyFont="1" applyBorder="1" applyAlignment="1" applyProtection="1">
      <alignment horizontal="right"/>
      <protection locked="0"/>
    </xf>
    <xf numFmtId="4" fontId="35" fillId="9" borderId="80" xfId="2" applyNumberFormat="1" applyFont="1" applyFill="1" applyBorder="1" applyAlignment="1" applyProtection="1">
      <alignment horizontal="right" wrapText="1"/>
    </xf>
    <xf numFmtId="0" fontId="35" fillId="9" borderId="4" xfId="2" applyFont="1" applyFill="1" applyBorder="1" applyAlignment="1" applyProtection="1">
      <alignment horizontal="left" wrapText="1"/>
      <protection locked="0"/>
    </xf>
    <xf numFmtId="0" fontId="35" fillId="0" borderId="5" xfId="1" applyFont="1" applyBorder="1" applyAlignment="1" applyProtection="1">
      <alignment horizontal="right"/>
      <protection locked="0"/>
    </xf>
    <xf numFmtId="0" fontId="1" fillId="0" borderId="4" xfId="2" applyFont="1" applyBorder="1" applyProtection="1">
      <protection locked="0"/>
    </xf>
    <xf numFmtId="4" fontId="1" fillId="0" borderId="5" xfId="2" applyNumberFormat="1" applyFont="1" applyBorder="1" applyProtection="1">
      <protection locked="0"/>
    </xf>
    <xf numFmtId="0" fontId="1" fillId="0" borderId="0" xfId="2" applyFont="1" applyBorder="1" applyProtection="1">
      <protection locked="0"/>
    </xf>
    <xf numFmtId="0" fontId="37" fillId="0" borderId="0" xfId="2" applyFont="1" applyAlignment="1" applyProtection="1">
      <alignment wrapText="1"/>
      <protection locked="0"/>
    </xf>
    <xf numFmtId="0" fontId="38" fillId="0" borderId="0" xfId="2" applyFont="1" applyAlignment="1" applyProtection="1">
      <protection locked="0"/>
    </xf>
    <xf numFmtId="0" fontId="39" fillId="0" borderId="0" xfId="2" applyFont="1" applyBorder="1" applyProtection="1">
      <protection locked="0"/>
    </xf>
    <xf numFmtId="3" fontId="39" fillId="0" borderId="0" xfId="2" applyNumberFormat="1" applyFont="1" applyBorder="1" applyAlignment="1" applyProtection="1">
      <alignment horizontal="right"/>
      <protection locked="0"/>
    </xf>
    <xf numFmtId="4" fontId="39" fillId="0" borderId="0" xfId="2" applyNumberFormat="1" applyFont="1" applyBorder="1" applyProtection="1">
      <protection locked="0"/>
    </xf>
    <xf numFmtId="0" fontId="38" fillId="0" borderId="0" xfId="2" applyFont="1" applyBorder="1" applyAlignment="1" applyProtection="1">
      <protection locked="0"/>
    </xf>
    <xf numFmtId="0" fontId="1" fillId="0" borderId="0" xfId="2" applyFont="1" applyBorder="1" applyAlignment="1" applyProtection="1">
      <alignment horizontal="right"/>
      <protection locked="0"/>
    </xf>
    <xf numFmtId="4" fontId="25" fillId="0" borderId="67" xfId="0" applyNumberFormat="1" applyFont="1" applyFill="1" applyBorder="1" applyAlignment="1" applyProtection="1">
      <alignment horizontal="right"/>
    </xf>
    <xf numFmtId="4" fontId="25" fillId="0" borderId="67" xfId="0" applyNumberFormat="1" applyFont="1" applyFill="1" applyBorder="1" applyAlignment="1" applyProtection="1">
      <alignment horizontal="right"/>
      <protection locked="0"/>
    </xf>
    <xf numFmtId="4" fontId="25" fillId="0" borderId="68" xfId="0" applyNumberFormat="1" applyFont="1" applyFill="1" applyBorder="1" applyAlignment="1" applyProtection="1">
      <alignment horizontal="right"/>
      <protection locked="0"/>
    </xf>
    <xf numFmtId="2" fontId="25" fillId="0" borderId="67" xfId="0" applyNumberFormat="1" applyFont="1" applyBorder="1" applyAlignment="1" applyProtection="1">
      <alignment horizontal="right"/>
      <protection locked="0"/>
    </xf>
    <xf numFmtId="4" fontId="4" fillId="0" borderId="67" xfId="0" applyNumberFormat="1" applyFont="1" applyFill="1" applyBorder="1" applyAlignment="1" applyProtection="1">
      <alignment horizontal="right"/>
      <protection locked="0"/>
    </xf>
    <xf numFmtId="4" fontId="4" fillId="0" borderId="68" xfId="0" applyNumberFormat="1" applyFont="1" applyFill="1" applyBorder="1" applyAlignment="1" applyProtection="1">
      <alignment horizontal="right"/>
      <protection locked="0"/>
    </xf>
    <xf numFmtId="2" fontId="25" fillId="0" borderId="67" xfId="0" applyNumberFormat="1" applyFont="1" applyBorder="1" applyAlignment="1" applyProtection="1">
      <alignment horizontal="right" vertical="center"/>
    </xf>
    <xf numFmtId="2" fontId="25" fillId="0" borderId="68" xfId="0" applyNumberFormat="1" applyFont="1" applyBorder="1" applyAlignment="1" applyProtection="1">
      <alignment horizontal="right"/>
      <protection locked="0"/>
    </xf>
    <xf numFmtId="4" fontId="25" fillId="0" borderId="67" xfId="0" applyNumberFormat="1" applyFont="1" applyBorder="1" applyAlignment="1" applyProtection="1">
      <alignment horizontal="right"/>
    </xf>
    <xf numFmtId="4" fontId="25" fillId="0" borderId="67" xfId="0" applyNumberFormat="1" applyFont="1" applyBorder="1" applyAlignment="1" applyProtection="1">
      <alignment horizontal="right"/>
      <protection locked="0"/>
    </xf>
    <xf numFmtId="4" fontId="25" fillId="0" borderId="68" xfId="0" applyNumberFormat="1" applyFont="1" applyBorder="1" applyAlignment="1" applyProtection="1">
      <alignment horizontal="right"/>
      <protection locked="0"/>
    </xf>
    <xf numFmtId="4" fontId="4" fillId="0" borderId="67" xfId="0" applyNumberFormat="1" applyFont="1" applyBorder="1" applyAlignment="1" applyProtection="1">
      <alignment horizontal="right"/>
      <protection locked="0"/>
    </xf>
    <xf numFmtId="4" fontId="4" fillId="0" borderId="68" xfId="0" applyNumberFormat="1" applyFont="1" applyBorder="1" applyAlignment="1" applyProtection="1">
      <alignment horizontal="right"/>
      <protection locked="0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4" borderId="13" xfId="0" applyNumberFormat="1" applyFont="1" applyFill="1" applyBorder="1" applyAlignment="1">
      <alignment horizontal="right" vertical="center"/>
    </xf>
    <xf numFmtId="3" fontId="6" fillId="4" borderId="14" xfId="0" applyNumberFormat="1" applyFont="1" applyFill="1" applyBorder="1" applyAlignment="1">
      <alignment horizontal="right" vertical="center"/>
    </xf>
    <xf numFmtId="0" fontId="9" fillId="0" borderId="0" xfId="1" applyAlignment="1">
      <alignment horizontal="left" wrapText="1"/>
    </xf>
    <xf numFmtId="0" fontId="11" fillId="0" borderId="0" xfId="1" applyFont="1" applyAlignment="1">
      <alignment horizontal="left" vertical="top" wrapText="1"/>
    </xf>
    <xf numFmtId="0" fontId="3" fillId="0" borderId="15" xfId="1" applyFont="1" applyBorder="1" applyAlignment="1">
      <alignment horizontal="left"/>
    </xf>
    <xf numFmtId="0" fontId="3" fillId="0" borderId="1" xfId="1" applyFont="1" applyBorder="1" applyAlignment="1">
      <alignment horizontal="left"/>
    </xf>
    <xf numFmtId="0" fontId="3" fillId="0" borderId="15" xfId="1" applyFont="1" applyBorder="1" applyAlignment="1">
      <alignment horizontal="center"/>
    </xf>
    <xf numFmtId="0" fontId="1" fillId="0" borderId="37" xfId="1" applyFont="1" applyBorder="1" applyAlignment="1">
      <alignment horizontal="center" shrinkToFit="1"/>
    </xf>
    <xf numFmtId="0" fontId="1" fillId="0" borderId="38" xfId="1" applyFont="1" applyBorder="1" applyAlignment="1">
      <alignment horizontal="center" shrinkToFit="1"/>
    </xf>
    <xf numFmtId="167" fontId="1" fillId="0" borderId="1" xfId="1" applyNumberFormat="1" applyFont="1" applyBorder="1" applyAlignment="1">
      <alignment horizontal="right" indent="2"/>
    </xf>
    <xf numFmtId="167" fontId="1" fillId="0" borderId="27" xfId="1" applyNumberFormat="1" applyFont="1" applyBorder="1" applyAlignment="1">
      <alignment horizontal="right" indent="2"/>
    </xf>
    <xf numFmtId="167" fontId="6" fillId="5" borderId="47" xfId="1" applyNumberFormat="1" applyFont="1" applyFill="1" applyBorder="1" applyAlignment="1">
      <alignment horizontal="right" indent="2"/>
    </xf>
    <xf numFmtId="167" fontId="6" fillId="5" borderId="48" xfId="1" applyNumberFormat="1" applyFont="1" applyFill="1" applyBorder="1" applyAlignment="1">
      <alignment horizontal="right" indent="2"/>
    </xf>
    <xf numFmtId="0" fontId="1" fillId="0" borderId="49" xfId="2" applyFont="1" applyBorder="1" applyAlignment="1">
      <alignment horizontal="center"/>
    </xf>
    <xf numFmtId="0" fontId="1" fillId="0" borderId="50" xfId="2" applyFont="1" applyBorder="1" applyAlignment="1">
      <alignment horizontal="center"/>
    </xf>
    <xf numFmtId="0" fontId="1" fillId="0" borderId="54" xfId="2" applyFont="1" applyBorder="1" applyAlignment="1">
      <alignment horizontal="center"/>
    </xf>
    <xf numFmtId="0" fontId="1" fillId="0" borderId="55" xfId="2" applyFont="1" applyBorder="1" applyAlignment="1">
      <alignment horizontal="center"/>
    </xf>
    <xf numFmtId="0" fontId="1" fillId="0" borderId="57" xfId="2" applyFont="1" applyBorder="1" applyAlignment="1">
      <alignment horizontal="left"/>
    </xf>
    <xf numFmtId="0" fontId="1" fillId="0" borderId="56" xfId="2" applyFont="1" applyBorder="1" applyAlignment="1">
      <alignment horizontal="left"/>
    </xf>
    <xf numFmtId="0" fontId="1" fillId="0" borderId="58" xfId="2" applyFont="1" applyBorder="1" applyAlignment="1">
      <alignment horizontal="left"/>
    </xf>
    <xf numFmtId="3" fontId="7" fillId="5" borderId="40" xfId="1" applyNumberFormat="1" applyFont="1" applyFill="1" applyBorder="1" applyAlignment="1">
      <alignment horizontal="right"/>
    </xf>
    <xf numFmtId="3" fontId="7" fillId="5" borderId="48" xfId="1" applyNumberFormat="1" applyFont="1" applyFill="1" applyBorder="1" applyAlignment="1">
      <alignment horizontal="right"/>
    </xf>
    <xf numFmtId="0" fontId="15" fillId="0" borderId="0" xfId="2" applyFont="1" applyAlignment="1" applyProtection="1">
      <alignment horizontal="center"/>
      <protection locked="0"/>
    </xf>
    <xf numFmtId="0" fontId="1" fillId="0" borderId="49" xfId="2" applyFont="1" applyBorder="1" applyAlignment="1" applyProtection="1">
      <alignment horizontal="center"/>
      <protection locked="0"/>
    </xf>
    <xf numFmtId="0" fontId="1" fillId="0" borderId="50" xfId="2" applyFont="1" applyBorder="1" applyAlignment="1" applyProtection="1">
      <alignment horizontal="center"/>
      <protection locked="0"/>
    </xf>
    <xf numFmtId="49" fontId="1" fillId="0" borderId="54" xfId="2" applyNumberFormat="1" applyFont="1" applyBorder="1" applyAlignment="1" applyProtection="1">
      <alignment horizontal="center"/>
      <protection locked="0"/>
    </xf>
    <xf numFmtId="0" fontId="1" fillId="0" borderId="55" xfId="2" applyFont="1" applyBorder="1" applyAlignment="1" applyProtection="1">
      <alignment horizontal="center"/>
      <protection locked="0"/>
    </xf>
    <xf numFmtId="0" fontId="1" fillId="0" borderId="57" xfId="2" applyFont="1" applyBorder="1" applyAlignment="1" applyProtection="1">
      <alignment horizontal="center" shrinkToFit="1"/>
      <protection locked="0"/>
    </xf>
    <xf numFmtId="0" fontId="1" fillId="0" borderId="56" xfId="2" applyFont="1" applyBorder="1" applyAlignment="1" applyProtection="1">
      <alignment horizontal="center" shrinkToFit="1"/>
      <protection locked="0"/>
    </xf>
    <xf numFmtId="0" fontId="1" fillId="0" borderId="58" xfId="2" applyFont="1" applyBorder="1" applyAlignment="1" applyProtection="1">
      <alignment horizontal="center" shrinkToFit="1"/>
      <protection locked="0"/>
    </xf>
    <xf numFmtId="0" fontId="27" fillId="0" borderId="72" xfId="3" applyFont="1" applyFill="1" applyBorder="1" applyAlignment="1">
      <alignment horizontal="center"/>
    </xf>
    <xf numFmtId="0" fontId="27" fillId="0" borderId="73" xfId="3" applyFont="1" applyFill="1" applyBorder="1" applyAlignment="1">
      <alignment horizontal="center"/>
    </xf>
    <xf numFmtId="0" fontId="27" fillId="0" borderId="74" xfId="3" applyFont="1" applyFill="1" applyBorder="1" applyAlignment="1">
      <alignment horizontal="center"/>
    </xf>
    <xf numFmtId="0" fontId="27" fillId="0" borderId="75" xfId="3" applyFont="1" applyFill="1" applyBorder="1" applyAlignment="1">
      <alignment horizontal="center"/>
    </xf>
    <xf numFmtId="0" fontId="27" fillId="0" borderId="10" xfId="3" applyFont="1" applyFill="1" applyBorder="1" applyAlignment="1">
      <alignment horizontal="center"/>
    </xf>
    <xf numFmtId="0" fontId="27" fillId="0" borderId="76" xfId="3" applyFont="1" applyFill="1" applyBorder="1" applyAlignment="1">
      <alignment horizontal="center"/>
    </xf>
    <xf numFmtId="4" fontId="1" fillId="0" borderId="7" xfId="1" applyNumberFormat="1" applyFont="1" applyBorder="1" applyAlignment="1">
      <alignment horizontal="right" vertical="center"/>
    </xf>
    <xf numFmtId="4" fontId="1" fillId="0" borderId="8" xfId="1" applyNumberFormat="1" applyFont="1" applyBorder="1" applyAlignment="1">
      <alignment horizontal="right" vertical="center"/>
    </xf>
    <xf numFmtId="4" fontId="1" fillId="0" borderId="0" xfId="1" applyNumberFormat="1" applyFont="1" applyBorder="1" applyAlignment="1">
      <alignment horizontal="right" vertical="center"/>
    </xf>
    <xf numFmtId="4" fontId="1" fillId="0" borderId="5" xfId="1" applyNumberFormat="1" applyFont="1" applyBorder="1" applyAlignment="1">
      <alignment horizontal="right" vertical="center"/>
    </xf>
    <xf numFmtId="4" fontId="1" fillId="0" borderId="10" xfId="1" applyNumberFormat="1" applyFont="1" applyBorder="1" applyAlignment="1">
      <alignment horizontal="right" vertical="center"/>
    </xf>
    <xf numFmtId="4" fontId="1" fillId="0" borderId="11" xfId="1" applyNumberFormat="1" applyFont="1" applyBorder="1" applyAlignment="1">
      <alignment horizontal="right" vertical="center"/>
    </xf>
    <xf numFmtId="3" fontId="6" fillId="8" borderId="13" xfId="1" applyNumberFormat="1" applyFont="1" applyFill="1" applyBorder="1" applyAlignment="1">
      <alignment horizontal="right" vertical="center"/>
    </xf>
    <xf numFmtId="3" fontId="6" fillId="8" borderId="14" xfId="1" applyNumberFormat="1" applyFont="1" applyFill="1" applyBorder="1" applyAlignment="1">
      <alignment horizontal="right" vertical="center"/>
    </xf>
    <xf numFmtId="0" fontId="1" fillId="0" borderId="0" xfId="1" applyFont="1" applyAlignment="1">
      <alignment horizontal="left" wrapText="1"/>
    </xf>
    <xf numFmtId="0" fontId="19" fillId="0" borderId="0" xfId="1" applyFont="1" applyAlignment="1">
      <alignment horizontal="left" vertical="top" wrapText="1"/>
    </xf>
    <xf numFmtId="49" fontId="35" fillId="9" borderId="78" xfId="2" applyNumberFormat="1" applyFont="1" applyFill="1" applyBorder="1" applyAlignment="1" applyProtection="1">
      <alignment horizontal="left" wrapText="1"/>
      <protection locked="0"/>
    </xf>
    <xf numFmtId="49" fontId="36" fillId="0" borderId="79" xfId="1" applyNumberFormat="1" applyFont="1" applyBorder="1" applyAlignment="1" applyProtection="1">
      <alignment horizontal="left" wrapText="1"/>
      <protection locked="0"/>
    </xf>
  </cellXfs>
  <cellStyles count="7">
    <cellStyle name="Měna 2" xfId="4"/>
    <cellStyle name="Normal" xfId="0" builtinId="0"/>
    <cellStyle name="Normal 2" xfId="1"/>
    <cellStyle name="Normal 3" xfId="3"/>
    <cellStyle name="Normální 2" xfId="5"/>
    <cellStyle name="Normální 3" xfId="6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0</xdr:rowOff>
    </xdr:to>
    <xdr:pic>
      <xdr:nvPicPr>
        <xdr:cNvPr id="2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943100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762000</xdr:colOff>
      <xdr:row>0</xdr:row>
      <xdr:rowOff>0</xdr:rowOff>
    </xdr:to>
    <xdr:pic>
      <xdr:nvPicPr>
        <xdr:cNvPr id="2" name="Picture 1" descr="logo_1%20kopi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34000" cy="0"/>
        </a:xfrm>
        <a:prstGeom prst="rect">
          <a:avLst/>
        </a:prstGeom>
        <a:solidFill>
          <a:srgbClr val="FFFFFF">
            <a:alpha val="0"/>
          </a:srgbClr>
        </a:solidFill>
        <a:ln w="3175">
          <a:solidFill>
            <a:srgbClr val="FFFFFF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M29" sqref="M29"/>
    </sheetView>
  </sheetViews>
  <sheetFormatPr defaultRowHeight="15"/>
  <cols>
    <col min="1" max="1" width="7" customWidth="1"/>
    <col min="3" max="3" width="7.140625" customWidth="1"/>
    <col min="4" max="4" width="14.85546875" customWidth="1"/>
    <col min="5" max="5" width="10" customWidth="1"/>
    <col min="8" max="8" width="18.140625" customWidth="1"/>
    <col min="9" max="9" width="0.140625" customWidth="1"/>
  </cols>
  <sheetData>
    <row r="1" spans="1:9">
      <c r="A1" s="1"/>
      <c r="B1" s="1"/>
      <c r="C1" s="1"/>
      <c r="D1" s="1"/>
      <c r="E1" s="1"/>
      <c r="F1" s="2"/>
      <c r="G1" s="1"/>
      <c r="H1" s="2"/>
      <c r="I1" s="2"/>
    </row>
    <row r="2" spans="1:9" ht="18">
      <c r="A2" s="3"/>
      <c r="B2" s="4" t="s">
        <v>21</v>
      </c>
      <c r="C2" s="1"/>
      <c r="D2" s="5"/>
      <c r="E2" s="4"/>
      <c r="F2" s="6"/>
      <c r="G2" s="7" t="s">
        <v>0</v>
      </c>
      <c r="H2" s="71" t="s">
        <v>30</v>
      </c>
      <c r="I2" s="2"/>
    </row>
    <row r="3" spans="1:9">
      <c r="A3" s="1"/>
      <c r="B3" s="8"/>
      <c r="C3" s="9" t="s">
        <v>1</v>
      </c>
      <c r="D3" s="1"/>
      <c r="E3" s="1"/>
      <c r="F3" s="2"/>
      <c r="G3" s="1"/>
      <c r="H3" s="2"/>
      <c r="I3" s="2"/>
    </row>
    <row r="4" spans="1:9">
      <c r="A4" s="1"/>
      <c r="B4" s="1"/>
      <c r="C4" s="1"/>
      <c r="D4" s="1"/>
      <c r="E4" s="1"/>
      <c r="F4" s="2"/>
      <c r="G4" s="1"/>
      <c r="H4" s="2"/>
      <c r="I4" s="2"/>
    </row>
    <row r="5" spans="1:9" ht="15.75">
      <c r="A5" s="1"/>
      <c r="B5" s="10" t="s">
        <v>2</v>
      </c>
      <c r="C5" s="11" t="s">
        <v>3</v>
      </c>
      <c r="D5" s="12" t="s">
        <v>31</v>
      </c>
      <c r="E5" s="13"/>
      <c r="F5" s="14"/>
      <c r="G5" s="13"/>
      <c r="H5" s="14"/>
      <c r="I5" s="2"/>
    </row>
    <row r="6" spans="1:9">
      <c r="A6" s="1"/>
      <c r="B6" s="1"/>
      <c r="C6" s="1"/>
      <c r="D6" s="1"/>
      <c r="E6" s="1"/>
      <c r="F6" s="2"/>
      <c r="G6" s="1"/>
      <c r="H6" s="2"/>
      <c r="I6" s="2"/>
    </row>
    <row r="7" spans="1:9">
      <c r="A7" s="1"/>
      <c r="B7" s="15" t="s">
        <v>4</v>
      </c>
      <c r="C7" s="16"/>
      <c r="D7" s="1"/>
      <c r="E7" s="1"/>
      <c r="F7" s="2"/>
      <c r="G7" s="17" t="s">
        <v>5</v>
      </c>
      <c r="H7" s="2"/>
      <c r="I7" s="16"/>
    </row>
    <row r="8" spans="1:9">
      <c r="A8" s="1"/>
      <c r="B8" s="1"/>
      <c r="C8" s="16"/>
      <c r="D8" s="1"/>
      <c r="E8" s="1"/>
      <c r="F8" s="2"/>
      <c r="G8" s="17" t="s">
        <v>6</v>
      </c>
      <c r="H8" s="2"/>
      <c r="I8" s="16"/>
    </row>
    <row r="9" spans="1:9">
      <c r="A9" s="1"/>
      <c r="B9" s="17"/>
      <c r="C9" s="16"/>
      <c r="D9" s="1"/>
      <c r="E9" s="1"/>
      <c r="F9" s="2"/>
      <c r="G9" s="17"/>
      <c r="H9" s="2"/>
      <c r="I9" s="16"/>
    </row>
    <row r="10" spans="1:9">
      <c r="A10" s="1"/>
      <c r="B10" s="1"/>
      <c r="C10" s="1"/>
      <c r="D10" s="1"/>
      <c r="E10" s="1"/>
      <c r="F10" s="2"/>
      <c r="G10" s="17"/>
      <c r="H10" s="2"/>
      <c r="I10" s="16"/>
    </row>
    <row r="11" spans="1:9">
      <c r="A11" s="1"/>
      <c r="B11" s="15" t="s">
        <v>7</v>
      </c>
      <c r="C11" s="16"/>
      <c r="D11" s="1"/>
      <c r="E11" s="1"/>
      <c r="F11" s="2"/>
      <c r="G11" s="17" t="s">
        <v>5</v>
      </c>
      <c r="H11" s="2"/>
      <c r="I11" s="16"/>
    </row>
    <row r="12" spans="1:9">
      <c r="A12" s="1"/>
      <c r="B12" s="1"/>
      <c r="C12" s="16"/>
      <c r="D12" s="1"/>
      <c r="E12" s="1"/>
      <c r="F12" s="2"/>
      <c r="G12" s="17" t="s">
        <v>6</v>
      </c>
      <c r="H12" s="2"/>
      <c r="I12" s="16"/>
    </row>
    <row r="13" spans="1:9">
      <c r="A13" s="1"/>
      <c r="B13" s="17"/>
      <c r="C13" s="16"/>
      <c r="D13" s="1"/>
      <c r="E13" s="1"/>
      <c r="F13" s="2"/>
      <c r="G13" s="1"/>
      <c r="H13" s="2"/>
      <c r="I13" s="17"/>
    </row>
    <row r="14" spans="1:9">
      <c r="A14" s="1"/>
      <c r="B14" s="18" t="s">
        <v>8</v>
      </c>
      <c r="C14" s="1"/>
      <c r="D14" s="1"/>
      <c r="E14" s="1"/>
      <c r="F14" s="2"/>
      <c r="G14" s="18" t="s">
        <v>9</v>
      </c>
      <c r="H14" s="2"/>
      <c r="I14" s="17"/>
    </row>
    <row r="15" spans="1:9">
      <c r="A15" s="1"/>
      <c r="B15" s="1"/>
      <c r="C15" s="1"/>
      <c r="D15" s="1"/>
      <c r="E15" s="1"/>
      <c r="F15" s="2"/>
      <c r="G15" s="1"/>
      <c r="H15" s="2"/>
      <c r="I15" s="17"/>
    </row>
    <row r="16" spans="1:9">
      <c r="A16" s="1"/>
      <c r="B16" s="18" t="s">
        <v>10</v>
      </c>
      <c r="C16" s="1"/>
      <c r="D16" s="1"/>
      <c r="E16" s="1"/>
      <c r="F16" s="2"/>
      <c r="G16" s="18" t="s">
        <v>10</v>
      </c>
      <c r="H16" s="2"/>
      <c r="I16" s="2"/>
    </row>
    <row r="17" spans="1:9">
      <c r="A17" s="1"/>
      <c r="B17" s="1"/>
      <c r="C17" s="1"/>
      <c r="D17" s="1"/>
      <c r="E17" s="1"/>
      <c r="F17" s="2"/>
      <c r="G17" s="1"/>
      <c r="H17" s="2"/>
      <c r="I17" s="2"/>
    </row>
    <row r="18" spans="1:9">
      <c r="A18" s="19"/>
      <c r="B18" s="20"/>
      <c r="C18" s="20"/>
      <c r="D18" s="21"/>
      <c r="E18" s="22"/>
      <c r="F18" s="23"/>
      <c r="G18" s="24"/>
      <c r="H18" s="23"/>
      <c r="I18" s="25" t="s">
        <v>11</v>
      </c>
    </row>
    <row r="19" spans="1:9">
      <c r="A19" s="26" t="s">
        <v>12</v>
      </c>
      <c r="B19" s="27"/>
      <c r="C19" s="28">
        <v>15</v>
      </c>
      <c r="D19" s="29" t="s">
        <v>13</v>
      </c>
      <c r="E19" s="30"/>
      <c r="F19" s="31"/>
      <c r="G19" s="31"/>
      <c r="H19" s="525">
        <f>ROUND(F33,0)</f>
        <v>0</v>
      </c>
      <c r="I19" s="526"/>
    </row>
    <row r="20" spans="1:9">
      <c r="A20" s="26" t="s">
        <v>14</v>
      </c>
      <c r="B20" s="27"/>
      <c r="C20" s="28">
        <v>15</v>
      </c>
      <c r="D20" s="29" t="s">
        <v>13</v>
      </c>
      <c r="E20" s="32"/>
      <c r="F20" s="33"/>
      <c r="G20" s="33"/>
      <c r="H20" s="527">
        <f>ROUND(H19*C20/100,0)</f>
        <v>0</v>
      </c>
      <c r="I20" s="528"/>
    </row>
    <row r="21" spans="1:9">
      <c r="A21" s="26" t="s">
        <v>12</v>
      </c>
      <c r="B21" s="27"/>
      <c r="C21" s="28">
        <v>21</v>
      </c>
      <c r="D21" s="29" t="s">
        <v>13</v>
      </c>
      <c r="E21" s="32"/>
      <c r="F21" s="33"/>
      <c r="G21" s="33"/>
      <c r="H21" s="527">
        <f>ROUND(G33,0)</f>
        <v>0</v>
      </c>
      <c r="I21" s="528"/>
    </row>
    <row r="22" spans="1:9" ht="15.75" thickBot="1">
      <c r="A22" s="26" t="s">
        <v>14</v>
      </c>
      <c r="B22" s="27"/>
      <c r="C22" s="28">
        <v>21</v>
      </c>
      <c r="D22" s="29" t="s">
        <v>13</v>
      </c>
      <c r="E22" s="34"/>
      <c r="F22" s="35"/>
      <c r="G22" s="35"/>
      <c r="H22" s="529">
        <f>ROUND(H21*C21/100,0)</f>
        <v>0</v>
      </c>
      <c r="I22" s="530"/>
    </row>
    <row r="23" spans="1:9" ht="16.5" thickBot="1">
      <c r="A23" s="36" t="s">
        <v>15</v>
      </c>
      <c r="B23" s="37"/>
      <c r="C23" s="37"/>
      <c r="D23" s="38"/>
      <c r="E23" s="39"/>
      <c r="F23" s="40"/>
      <c r="G23" s="40"/>
      <c r="H23" s="531">
        <f>SUM(H19:H22)</f>
        <v>0</v>
      </c>
      <c r="I23" s="532"/>
    </row>
    <row r="24" spans="1:9">
      <c r="A24" s="1"/>
      <c r="B24" s="1"/>
      <c r="C24" s="1"/>
      <c r="D24" s="1"/>
      <c r="E24" s="1"/>
      <c r="F24" s="2"/>
      <c r="G24" s="1"/>
      <c r="H24" s="2"/>
      <c r="I24" s="2"/>
    </row>
    <row r="25" spans="1:9">
      <c r="A25" s="1"/>
      <c r="B25" s="1"/>
      <c r="C25" s="1"/>
      <c r="D25" s="1"/>
      <c r="E25" s="1"/>
      <c r="F25" s="2"/>
      <c r="G25" s="1"/>
      <c r="H25" s="2"/>
      <c r="I25" s="2"/>
    </row>
    <row r="26" spans="1:9">
      <c r="A26" s="1"/>
      <c r="B26" s="1"/>
      <c r="C26" s="1"/>
      <c r="D26" s="1"/>
      <c r="E26" s="1"/>
      <c r="F26" s="2"/>
      <c r="G26" s="1"/>
      <c r="H26" s="2"/>
      <c r="I26" s="2"/>
    </row>
    <row r="27" spans="1:9" ht="18">
      <c r="A27" s="12" t="s">
        <v>16</v>
      </c>
      <c r="B27" s="41"/>
      <c r="C27" s="41"/>
      <c r="D27" s="41"/>
      <c r="E27" s="41"/>
      <c r="F27" s="41"/>
      <c r="G27" s="41"/>
      <c r="H27" s="41"/>
      <c r="I27" s="41"/>
    </row>
    <row r="28" spans="1:9">
      <c r="A28" s="1"/>
      <c r="B28" s="1"/>
      <c r="C28" s="1"/>
      <c r="D28" s="1"/>
      <c r="E28" s="1"/>
      <c r="F28" s="2"/>
      <c r="G28" s="1"/>
      <c r="H28" s="2"/>
      <c r="I28" s="2"/>
    </row>
    <row r="29" spans="1:9" ht="25.5">
      <c r="A29" s="42" t="s">
        <v>17</v>
      </c>
      <c r="B29" s="43"/>
      <c r="C29" s="43"/>
      <c r="D29" s="44"/>
      <c r="E29" s="45" t="s">
        <v>18</v>
      </c>
      <c r="F29" s="46" t="s">
        <v>25</v>
      </c>
      <c r="G29" s="45" t="s">
        <v>26</v>
      </c>
      <c r="H29" s="45" t="s">
        <v>19</v>
      </c>
      <c r="I29" s="67"/>
    </row>
    <row r="30" spans="1:9">
      <c r="A30" s="47" t="s">
        <v>27</v>
      </c>
      <c r="B30" s="48" t="s">
        <v>22</v>
      </c>
      <c r="C30" s="49"/>
      <c r="D30" s="50"/>
      <c r="E30" s="51">
        <f>SUM(F30+H30+G30)</f>
        <v>0</v>
      </c>
      <c r="F30" s="52">
        <f>ROUND(Zaklad5,0)</f>
        <v>0</v>
      </c>
      <c r="G30" s="53">
        <v>0</v>
      </c>
      <c r="H30" s="53">
        <f>(F30*0.15)</f>
        <v>0</v>
      </c>
      <c r="I30" s="68"/>
    </row>
    <row r="31" spans="1:9">
      <c r="A31" s="54" t="s">
        <v>28</v>
      </c>
      <c r="B31" s="55" t="s">
        <v>23</v>
      </c>
      <c r="C31" s="56"/>
      <c r="D31" s="57"/>
      <c r="E31" s="58">
        <f t="shared" ref="E31:E32" si="0">F31+G31+H31</f>
        <v>0</v>
      </c>
      <c r="F31" s="59">
        <f>'El Rek'!F20</f>
        <v>0</v>
      </c>
      <c r="G31" s="60">
        <v>0</v>
      </c>
      <c r="H31" s="60">
        <f>(F31*0.15)</f>
        <v>0</v>
      </c>
      <c r="I31" s="68"/>
    </row>
    <row r="32" spans="1:9">
      <c r="A32" s="54" t="s">
        <v>29</v>
      </c>
      <c r="B32" s="55" t="s">
        <v>24</v>
      </c>
      <c r="C32" s="56"/>
      <c r="D32" s="57"/>
      <c r="E32" s="58">
        <f t="shared" si="0"/>
        <v>0</v>
      </c>
      <c r="F32" s="59">
        <f>TZB!I19</f>
        <v>0</v>
      </c>
      <c r="G32" s="60">
        <v>0</v>
      </c>
      <c r="H32" s="70">
        <f>(F32*0.15)</f>
        <v>0</v>
      </c>
      <c r="I32" s="68"/>
    </row>
    <row r="33" spans="1:9">
      <c r="A33" s="61" t="s">
        <v>20</v>
      </c>
      <c r="B33" s="62"/>
      <c r="C33" s="63"/>
      <c r="D33" s="64"/>
      <c r="E33" s="65">
        <f>SUM(E30:E32)</f>
        <v>0</v>
      </c>
      <c r="F33" s="65">
        <f>SUM(F30:F32)</f>
        <v>0</v>
      </c>
      <c r="G33" s="65">
        <f>SUM(G30:G32)</f>
        <v>0</v>
      </c>
      <c r="H33" s="65">
        <f>SUM(H30:H32)</f>
        <v>0</v>
      </c>
      <c r="I33" s="69"/>
    </row>
    <row r="34" spans="1:9">
      <c r="A34" s="66"/>
      <c r="B34" s="66"/>
      <c r="C34" s="66"/>
      <c r="D34" s="66"/>
      <c r="E34" s="66"/>
      <c r="F34" s="66"/>
      <c r="G34" s="66"/>
      <c r="H34" s="66"/>
      <c r="I34" s="66"/>
    </row>
    <row r="35" spans="1:9">
      <c r="A35" s="66"/>
      <c r="B35" s="66"/>
      <c r="C35" s="66"/>
      <c r="D35" s="66"/>
      <c r="E35" s="66"/>
      <c r="F35" s="66"/>
      <c r="G35" s="66"/>
      <c r="H35" s="66"/>
      <c r="I35" s="66"/>
    </row>
  </sheetData>
  <mergeCells count="5">
    <mergeCell ref="H19:I19"/>
    <mergeCell ref="H20:I20"/>
    <mergeCell ref="H21:I21"/>
    <mergeCell ref="H22:I22"/>
    <mergeCell ref="H23:I23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24"/>
  <sheetViews>
    <sheetView showGridLines="0" showZeros="0" zoomScaleSheetLayoutView="100" workbookViewId="0">
      <selection activeCell="L46" sqref="L46"/>
    </sheetView>
  </sheetViews>
  <sheetFormatPr defaultRowHeight="12.75"/>
  <cols>
    <col min="1" max="1" width="4.42578125" style="224" customWidth="1"/>
    <col min="2" max="2" width="11.5703125" style="224" customWidth="1"/>
    <col min="3" max="3" width="40.42578125" style="224" customWidth="1"/>
    <col min="4" max="4" width="5.5703125" style="224" customWidth="1"/>
    <col min="5" max="5" width="8.5703125" style="236" customWidth="1"/>
    <col min="6" max="6" width="9.85546875" style="224" customWidth="1"/>
    <col min="7" max="7" width="13.85546875" style="224" customWidth="1"/>
    <col min="8" max="8" width="11.7109375" style="224" hidden="1" customWidth="1"/>
    <col min="9" max="9" width="11.5703125" style="224" hidden="1" customWidth="1"/>
    <col min="10" max="10" width="11" style="224" hidden="1" customWidth="1"/>
    <col min="11" max="11" width="10.42578125" style="224" hidden="1" customWidth="1"/>
    <col min="12" max="12" width="75.42578125" style="224" customWidth="1"/>
    <col min="13" max="13" width="45.28515625" style="224" customWidth="1"/>
    <col min="14" max="16384" width="9.140625" style="224"/>
  </cols>
  <sheetData>
    <row r="1" spans="1:80" ht="15.75">
      <c r="A1" s="553" t="s">
        <v>108</v>
      </c>
      <c r="B1" s="553"/>
      <c r="C1" s="553"/>
      <c r="D1" s="553"/>
      <c r="E1" s="553"/>
      <c r="F1" s="553"/>
      <c r="G1" s="553"/>
    </row>
    <row r="2" spans="1:80" ht="14.25" customHeight="1" thickBot="1">
      <c r="B2" s="225"/>
      <c r="C2" s="226"/>
      <c r="D2" s="226"/>
      <c r="E2" s="227"/>
      <c r="F2" s="226"/>
      <c r="G2" s="226"/>
    </row>
    <row r="3" spans="1:80" ht="13.5" thickTop="1">
      <c r="A3" s="554" t="s">
        <v>2</v>
      </c>
      <c r="B3" s="555"/>
      <c r="C3" s="228" t="s">
        <v>491</v>
      </c>
      <c r="D3" s="229"/>
      <c r="E3" s="230" t="s">
        <v>109</v>
      </c>
      <c r="F3" s="231" t="str">
        <f>'TZB-1 Rek'!H1</f>
        <v>001-1</v>
      </c>
      <c r="G3" s="232"/>
    </row>
    <row r="4" spans="1:80" ht="13.5" thickBot="1">
      <c r="A4" s="556" t="s">
        <v>87</v>
      </c>
      <c r="B4" s="557"/>
      <c r="C4" s="233" t="s">
        <v>492</v>
      </c>
      <c r="D4" s="234"/>
      <c r="E4" s="558" t="str">
        <f>'TZB-1 Rek'!G2</f>
        <v>Vnitřní vodovod</v>
      </c>
      <c r="F4" s="559"/>
      <c r="G4" s="560"/>
    </row>
    <row r="5" spans="1:80" ht="13.5" thickTop="1">
      <c r="A5" s="235"/>
      <c r="G5" s="237"/>
    </row>
    <row r="6" spans="1:80" ht="27" customHeight="1">
      <c r="A6" s="238" t="s">
        <v>110</v>
      </c>
      <c r="B6" s="239" t="s">
        <v>111</v>
      </c>
      <c r="C6" s="239" t="s">
        <v>112</v>
      </c>
      <c r="D6" s="239" t="s">
        <v>113</v>
      </c>
      <c r="E6" s="240" t="s">
        <v>114</v>
      </c>
      <c r="F6" s="239" t="s">
        <v>115</v>
      </c>
      <c r="G6" s="241" t="s">
        <v>116</v>
      </c>
      <c r="H6" s="486" t="s">
        <v>493</v>
      </c>
      <c r="I6" s="486" t="s">
        <v>494</v>
      </c>
      <c r="J6" s="486" t="s">
        <v>495</v>
      </c>
      <c r="K6" s="486" t="s">
        <v>496</v>
      </c>
    </row>
    <row r="7" spans="1:80">
      <c r="A7" s="242" t="s">
        <v>117</v>
      </c>
      <c r="B7" s="243" t="s">
        <v>210</v>
      </c>
      <c r="C7" s="244" t="s">
        <v>211</v>
      </c>
      <c r="D7" s="245"/>
      <c r="E7" s="246"/>
      <c r="F7" s="246"/>
      <c r="G7" s="247"/>
      <c r="H7" s="487"/>
      <c r="I7" s="488"/>
      <c r="J7" s="489"/>
      <c r="K7" s="490"/>
      <c r="O7" s="491">
        <v>1</v>
      </c>
    </row>
    <row r="8" spans="1:80" ht="22.5">
      <c r="A8" s="250">
        <v>1</v>
      </c>
      <c r="B8" s="251" t="s">
        <v>497</v>
      </c>
      <c r="C8" s="252" t="s">
        <v>498</v>
      </c>
      <c r="D8" s="253" t="s">
        <v>146</v>
      </c>
      <c r="E8" s="254">
        <v>20</v>
      </c>
      <c r="F8" s="255"/>
      <c r="G8" s="256">
        <f>E8*F8</f>
        <v>0</v>
      </c>
      <c r="H8" s="492">
        <v>3.2000000000000002E-3</v>
      </c>
      <c r="I8" s="493">
        <f>E8*H8</f>
        <v>6.4000000000000001E-2</v>
      </c>
      <c r="J8" s="492">
        <v>0</v>
      </c>
      <c r="K8" s="493">
        <f>E8*J8</f>
        <v>0</v>
      </c>
      <c r="O8" s="491">
        <v>2</v>
      </c>
      <c r="AA8" s="224">
        <v>1</v>
      </c>
      <c r="AB8" s="224">
        <v>1</v>
      </c>
      <c r="AC8" s="224">
        <v>1</v>
      </c>
      <c r="AZ8" s="224">
        <v>1</v>
      </c>
      <c r="BA8" s="224">
        <f>IF(AZ8=1,G8,0)</f>
        <v>0</v>
      </c>
      <c r="BB8" s="224">
        <f>IF(AZ8=2,G8,0)</f>
        <v>0</v>
      </c>
      <c r="BC8" s="224">
        <f>IF(AZ8=3,G8,0)</f>
        <v>0</v>
      </c>
      <c r="BD8" s="224">
        <f>IF(AZ8=4,G8,0)</f>
        <v>0</v>
      </c>
      <c r="BE8" s="224">
        <f>IF(AZ8=5,G8,0)</f>
        <v>0</v>
      </c>
      <c r="CA8" s="491">
        <v>1</v>
      </c>
      <c r="CB8" s="491">
        <v>1</v>
      </c>
    </row>
    <row r="9" spans="1:80">
      <c r="A9" s="258"/>
      <c r="B9" s="259" t="s">
        <v>135</v>
      </c>
      <c r="C9" s="260" t="s">
        <v>499</v>
      </c>
      <c r="D9" s="261"/>
      <c r="E9" s="262"/>
      <c r="F9" s="263"/>
      <c r="G9" s="264">
        <f>SUM(G7:G8)</f>
        <v>0</v>
      </c>
      <c r="H9" s="494"/>
      <c r="I9" s="495">
        <f>SUM(I7:I8)</f>
        <v>6.4000000000000001E-2</v>
      </c>
      <c r="J9" s="494"/>
      <c r="K9" s="495">
        <f>SUM(K7:K8)</f>
        <v>0</v>
      </c>
      <c r="O9" s="491">
        <v>4</v>
      </c>
      <c r="BA9" s="496">
        <f>SUM(BA7:BA8)</f>
        <v>0</v>
      </c>
      <c r="BB9" s="496">
        <f>SUM(BB7:BB8)</f>
        <v>0</v>
      </c>
      <c r="BC9" s="496">
        <f>SUM(BC7:BC8)</f>
        <v>0</v>
      </c>
      <c r="BD9" s="496">
        <f>SUM(BD7:BD8)</f>
        <v>0</v>
      </c>
      <c r="BE9" s="496">
        <f>SUM(BE7:BE8)</f>
        <v>0</v>
      </c>
    </row>
    <row r="10" spans="1:80">
      <c r="A10" s="242" t="s">
        <v>117</v>
      </c>
      <c r="B10" s="243" t="s">
        <v>306</v>
      </c>
      <c r="C10" s="244" t="s">
        <v>307</v>
      </c>
      <c r="D10" s="245"/>
      <c r="E10" s="246"/>
      <c r="F10" s="246"/>
      <c r="G10" s="247"/>
      <c r="H10" s="487"/>
      <c r="I10" s="488"/>
      <c r="J10" s="489"/>
      <c r="K10" s="490"/>
      <c r="O10" s="491">
        <v>1</v>
      </c>
    </row>
    <row r="11" spans="1:80">
      <c r="A11" s="250">
        <v>2</v>
      </c>
      <c r="B11" s="251" t="s">
        <v>500</v>
      </c>
      <c r="C11" s="252" t="s">
        <v>501</v>
      </c>
      <c r="D11" s="253" t="s">
        <v>159</v>
      </c>
      <c r="E11" s="254">
        <v>6.4000000000000001E-2</v>
      </c>
      <c r="F11" s="255"/>
      <c r="G11" s="256">
        <f>E11*F11</f>
        <v>0</v>
      </c>
      <c r="H11" s="492">
        <v>0</v>
      </c>
      <c r="I11" s="493">
        <f>E11*H11</f>
        <v>0</v>
      </c>
      <c r="J11" s="492"/>
      <c r="K11" s="493">
        <f>E11*J11</f>
        <v>0</v>
      </c>
      <c r="O11" s="491">
        <v>2</v>
      </c>
      <c r="AA11" s="224">
        <v>7</v>
      </c>
      <c r="AB11" s="224">
        <v>1</v>
      </c>
      <c r="AC11" s="224">
        <v>2</v>
      </c>
      <c r="AZ11" s="224">
        <v>1</v>
      </c>
      <c r="BA11" s="224">
        <f>IF(AZ11=1,G11,0)</f>
        <v>0</v>
      </c>
      <c r="BB11" s="224">
        <f>IF(AZ11=2,G11,0)</f>
        <v>0</v>
      </c>
      <c r="BC11" s="224">
        <f>IF(AZ11=3,G11,0)</f>
        <v>0</v>
      </c>
      <c r="BD11" s="224">
        <f>IF(AZ11=4,G11,0)</f>
        <v>0</v>
      </c>
      <c r="BE11" s="224">
        <f>IF(AZ11=5,G11,0)</f>
        <v>0</v>
      </c>
      <c r="CA11" s="491">
        <v>7</v>
      </c>
      <c r="CB11" s="491">
        <v>1</v>
      </c>
    </row>
    <row r="12" spans="1:80">
      <c r="A12" s="258"/>
      <c r="B12" s="259" t="s">
        <v>135</v>
      </c>
      <c r="C12" s="260" t="s">
        <v>502</v>
      </c>
      <c r="D12" s="261"/>
      <c r="E12" s="262"/>
      <c r="F12" s="263"/>
      <c r="G12" s="264">
        <f>SUM(G10:G11)</f>
        <v>0</v>
      </c>
      <c r="H12" s="494"/>
      <c r="I12" s="495">
        <f>SUM(I10:I11)</f>
        <v>0</v>
      </c>
      <c r="J12" s="494"/>
      <c r="K12" s="495">
        <f>SUM(K10:K11)</f>
        <v>0</v>
      </c>
      <c r="O12" s="491">
        <v>4</v>
      </c>
      <c r="BA12" s="496">
        <f>SUM(BA10:BA11)</f>
        <v>0</v>
      </c>
      <c r="BB12" s="496">
        <f>SUM(BB10:BB11)</f>
        <v>0</v>
      </c>
      <c r="BC12" s="496">
        <f>SUM(BC10:BC11)</f>
        <v>0</v>
      </c>
      <c r="BD12" s="496">
        <f>SUM(BD10:BD11)</f>
        <v>0</v>
      </c>
      <c r="BE12" s="496">
        <f>SUM(BE10:BE11)</f>
        <v>0</v>
      </c>
    </row>
    <row r="13" spans="1:80">
      <c r="A13" s="242" t="s">
        <v>117</v>
      </c>
      <c r="B13" s="243" t="s">
        <v>481</v>
      </c>
      <c r="C13" s="244" t="s">
        <v>482</v>
      </c>
      <c r="D13" s="245"/>
      <c r="E13" s="246"/>
      <c r="F13" s="246"/>
      <c r="G13" s="247"/>
      <c r="H13" s="487"/>
      <c r="I13" s="488"/>
      <c r="J13" s="489"/>
      <c r="K13" s="490"/>
      <c r="O13" s="491">
        <v>1</v>
      </c>
    </row>
    <row r="14" spans="1:80">
      <c r="A14" s="250">
        <v>3</v>
      </c>
      <c r="B14" s="251" t="s">
        <v>503</v>
      </c>
      <c r="C14" s="252" t="s">
        <v>504</v>
      </c>
      <c r="D14" s="253" t="s">
        <v>177</v>
      </c>
      <c r="E14" s="254">
        <v>50</v>
      </c>
      <c r="F14" s="255"/>
      <c r="G14" s="256">
        <f>E14*F14</f>
        <v>0</v>
      </c>
      <c r="H14" s="492">
        <v>0</v>
      </c>
      <c r="I14" s="493">
        <f>E14*H14</f>
        <v>0</v>
      </c>
      <c r="J14" s="492">
        <v>-2.1299999999999999E-3</v>
      </c>
      <c r="K14" s="493">
        <f>E14*J14</f>
        <v>-0.1065</v>
      </c>
      <c r="O14" s="491">
        <v>2</v>
      </c>
      <c r="AA14" s="224">
        <v>1</v>
      </c>
      <c r="AB14" s="224">
        <v>7</v>
      </c>
      <c r="AC14" s="224">
        <v>7</v>
      </c>
      <c r="AZ14" s="224">
        <v>2</v>
      </c>
      <c r="BA14" s="224">
        <f>IF(AZ14=1,G14,0)</f>
        <v>0</v>
      </c>
      <c r="BB14" s="224">
        <f>IF(AZ14=2,G14,0)</f>
        <v>0</v>
      </c>
      <c r="BC14" s="224">
        <f>IF(AZ14=3,G14,0)</f>
        <v>0</v>
      </c>
      <c r="BD14" s="224">
        <f>IF(AZ14=4,G14,0)</f>
        <v>0</v>
      </c>
      <c r="BE14" s="224">
        <f>IF(AZ14=5,G14,0)</f>
        <v>0</v>
      </c>
      <c r="CA14" s="491">
        <v>1</v>
      </c>
      <c r="CB14" s="491">
        <v>7</v>
      </c>
    </row>
    <row r="15" spans="1:80">
      <c r="A15" s="250">
        <v>4</v>
      </c>
      <c r="B15" s="251" t="s">
        <v>505</v>
      </c>
      <c r="C15" s="252" t="s">
        <v>506</v>
      </c>
      <c r="D15" s="253" t="s">
        <v>146</v>
      </c>
      <c r="E15" s="254">
        <v>3</v>
      </c>
      <c r="F15" s="255"/>
      <c r="G15" s="256">
        <f>E15*F15</f>
        <v>0</v>
      </c>
      <c r="H15" s="492">
        <v>6.9999999999999999E-4</v>
      </c>
      <c r="I15" s="493">
        <f>E15*H15</f>
        <v>2.0999999999999999E-3</v>
      </c>
      <c r="J15" s="492">
        <v>0</v>
      </c>
      <c r="K15" s="493">
        <f>E15*J15</f>
        <v>0</v>
      </c>
      <c r="O15" s="491">
        <v>2</v>
      </c>
      <c r="AA15" s="224">
        <v>1</v>
      </c>
      <c r="AB15" s="224">
        <v>7</v>
      </c>
      <c r="AC15" s="224">
        <v>7</v>
      </c>
      <c r="AZ15" s="224">
        <v>2</v>
      </c>
      <c r="BA15" s="224">
        <f>IF(AZ15=1,G15,0)</f>
        <v>0</v>
      </c>
      <c r="BB15" s="224">
        <f>IF(AZ15=2,G15,0)</f>
        <v>0</v>
      </c>
      <c r="BC15" s="224">
        <f>IF(AZ15=3,G15,0)</f>
        <v>0</v>
      </c>
      <c r="BD15" s="224">
        <f>IF(AZ15=4,G15,0)</f>
        <v>0</v>
      </c>
      <c r="BE15" s="224">
        <f>IF(AZ15=5,G15,0)</f>
        <v>0</v>
      </c>
      <c r="CA15" s="491">
        <v>1</v>
      </c>
      <c r="CB15" s="491">
        <v>7</v>
      </c>
    </row>
    <row r="16" spans="1:80">
      <c r="A16" s="497"/>
      <c r="B16" s="498"/>
      <c r="C16" s="577" t="s">
        <v>507</v>
      </c>
      <c r="D16" s="578"/>
      <c r="E16" s="499">
        <v>3</v>
      </c>
      <c r="F16" s="500"/>
      <c r="G16" s="501"/>
      <c r="H16" s="502"/>
      <c r="I16" s="503"/>
      <c r="J16" s="504"/>
      <c r="K16" s="503"/>
      <c r="M16" s="505" t="s">
        <v>507</v>
      </c>
      <c r="O16" s="491"/>
    </row>
    <row r="17" spans="1:80">
      <c r="A17" s="250">
        <v>5</v>
      </c>
      <c r="B17" s="251" t="s">
        <v>508</v>
      </c>
      <c r="C17" s="252" t="s">
        <v>509</v>
      </c>
      <c r="D17" s="253" t="s">
        <v>146</v>
      </c>
      <c r="E17" s="254">
        <v>24</v>
      </c>
      <c r="F17" s="255"/>
      <c r="G17" s="256">
        <f>E17*F17</f>
        <v>0</v>
      </c>
      <c r="H17" s="492">
        <v>8.0000000000000004E-4</v>
      </c>
      <c r="I17" s="493">
        <f>E17*H17</f>
        <v>1.9200000000000002E-2</v>
      </c>
      <c r="J17" s="492">
        <v>0</v>
      </c>
      <c r="K17" s="493">
        <f>E17*J17</f>
        <v>0</v>
      </c>
      <c r="O17" s="491">
        <v>2</v>
      </c>
      <c r="AA17" s="224">
        <v>1</v>
      </c>
      <c r="AB17" s="224">
        <v>7</v>
      </c>
      <c r="AC17" s="224">
        <v>7</v>
      </c>
      <c r="AZ17" s="224">
        <v>2</v>
      </c>
      <c r="BA17" s="224">
        <f>IF(AZ17=1,G17,0)</f>
        <v>0</v>
      </c>
      <c r="BB17" s="224">
        <f>IF(AZ17=2,G17,0)</f>
        <v>0</v>
      </c>
      <c r="BC17" s="224">
        <f>IF(AZ17=3,G17,0)</f>
        <v>0</v>
      </c>
      <c r="BD17" s="224">
        <f>IF(AZ17=4,G17,0)</f>
        <v>0</v>
      </c>
      <c r="BE17" s="224">
        <f>IF(AZ17=5,G17,0)</f>
        <v>0</v>
      </c>
      <c r="CA17" s="491">
        <v>1</v>
      </c>
      <c r="CB17" s="491">
        <v>7</v>
      </c>
    </row>
    <row r="18" spans="1:80">
      <c r="A18" s="497"/>
      <c r="B18" s="498"/>
      <c r="C18" s="577" t="s">
        <v>510</v>
      </c>
      <c r="D18" s="578"/>
      <c r="E18" s="499">
        <v>24</v>
      </c>
      <c r="F18" s="500"/>
      <c r="G18" s="501"/>
      <c r="H18" s="502"/>
      <c r="I18" s="503"/>
      <c r="J18" s="504"/>
      <c r="K18" s="503"/>
      <c r="M18" s="505" t="s">
        <v>510</v>
      </c>
      <c r="O18" s="491"/>
    </row>
    <row r="19" spans="1:80">
      <c r="A19" s="250">
        <v>6</v>
      </c>
      <c r="B19" s="251" t="s">
        <v>511</v>
      </c>
      <c r="C19" s="252" t="s">
        <v>512</v>
      </c>
      <c r="D19" s="253" t="s">
        <v>177</v>
      </c>
      <c r="E19" s="254">
        <v>1.5</v>
      </c>
      <c r="F19" s="255"/>
      <c r="G19" s="256">
        <f>E19*F19</f>
        <v>0</v>
      </c>
      <c r="H19" s="492">
        <v>4.0099999999999997E-3</v>
      </c>
      <c r="I19" s="493">
        <f>E19*H19</f>
        <v>6.0149999999999995E-3</v>
      </c>
      <c r="J19" s="492">
        <v>0</v>
      </c>
      <c r="K19" s="493">
        <f>E19*J19</f>
        <v>0</v>
      </c>
      <c r="O19" s="491">
        <v>2</v>
      </c>
      <c r="AA19" s="224">
        <v>1</v>
      </c>
      <c r="AB19" s="224">
        <v>7</v>
      </c>
      <c r="AC19" s="224">
        <v>7</v>
      </c>
      <c r="AZ19" s="224">
        <v>2</v>
      </c>
      <c r="BA19" s="224">
        <f>IF(AZ19=1,G19,0)</f>
        <v>0</v>
      </c>
      <c r="BB19" s="224">
        <f>IF(AZ19=2,G19,0)</f>
        <v>0</v>
      </c>
      <c r="BC19" s="224">
        <f>IF(AZ19=3,G19,0)</f>
        <v>0</v>
      </c>
      <c r="BD19" s="224">
        <f>IF(AZ19=4,G19,0)</f>
        <v>0</v>
      </c>
      <c r="BE19" s="224">
        <f>IF(AZ19=5,G19,0)</f>
        <v>0</v>
      </c>
      <c r="CA19" s="491">
        <v>1</v>
      </c>
      <c r="CB19" s="491">
        <v>7</v>
      </c>
    </row>
    <row r="20" spans="1:80">
      <c r="A20" s="497"/>
      <c r="B20" s="498"/>
      <c r="C20" s="577" t="s">
        <v>513</v>
      </c>
      <c r="D20" s="578"/>
      <c r="E20" s="499">
        <v>1.5</v>
      </c>
      <c r="F20" s="500"/>
      <c r="G20" s="501"/>
      <c r="H20" s="502"/>
      <c r="I20" s="503"/>
      <c r="J20" s="504"/>
      <c r="K20" s="503"/>
      <c r="M20" s="505" t="s">
        <v>513</v>
      </c>
      <c r="O20" s="491"/>
    </row>
    <row r="21" spans="1:80">
      <c r="A21" s="250">
        <v>7</v>
      </c>
      <c r="B21" s="251" t="s">
        <v>514</v>
      </c>
      <c r="C21" s="252" t="s">
        <v>515</v>
      </c>
      <c r="D21" s="253" t="s">
        <v>177</v>
      </c>
      <c r="E21" s="254">
        <v>32</v>
      </c>
      <c r="F21" s="255"/>
      <c r="G21" s="256">
        <f>E21*F21</f>
        <v>0</v>
      </c>
      <c r="H21" s="492">
        <v>5.2199999999999998E-3</v>
      </c>
      <c r="I21" s="493">
        <f>E21*H21</f>
        <v>0.16703999999999999</v>
      </c>
      <c r="J21" s="492">
        <v>0</v>
      </c>
      <c r="K21" s="493">
        <f>E21*J21</f>
        <v>0</v>
      </c>
      <c r="O21" s="491">
        <v>2</v>
      </c>
      <c r="AA21" s="224">
        <v>1</v>
      </c>
      <c r="AB21" s="224">
        <v>7</v>
      </c>
      <c r="AC21" s="224">
        <v>7</v>
      </c>
      <c r="AZ21" s="224">
        <v>2</v>
      </c>
      <c r="BA21" s="224">
        <f>IF(AZ21=1,G21,0)</f>
        <v>0</v>
      </c>
      <c r="BB21" s="224">
        <f>IF(AZ21=2,G21,0)</f>
        <v>0</v>
      </c>
      <c r="BC21" s="224">
        <f>IF(AZ21=3,G21,0)</f>
        <v>0</v>
      </c>
      <c r="BD21" s="224">
        <f>IF(AZ21=4,G21,0)</f>
        <v>0</v>
      </c>
      <c r="BE21" s="224">
        <f>IF(AZ21=5,G21,0)</f>
        <v>0</v>
      </c>
      <c r="CA21" s="491">
        <v>1</v>
      </c>
      <c r="CB21" s="491">
        <v>7</v>
      </c>
    </row>
    <row r="22" spans="1:80">
      <c r="A22" s="497"/>
      <c r="B22" s="498"/>
      <c r="C22" s="577" t="s">
        <v>516</v>
      </c>
      <c r="D22" s="578"/>
      <c r="E22" s="499">
        <v>32</v>
      </c>
      <c r="F22" s="500"/>
      <c r="G22" s="501"/>
      <c r="H22" s="502"/>
      <c r="I22" s="503"/>
      <c r="J22" s="504"/>
      <c r="K22" s="503"/>
      <c r="M22" s="505" t="s">
        <v>516</v>
      </c>
      <c r="O22" s="491"/>
    </row>
    <row r="23" spans="1:80">
      <c r="A23" s="250">
        <v>8</v>
      </c>
      <c r="B23" s="251" t="s">
        <v>517</v>
      </c>
      <c r="C23" s="252" t="s">
        <v>518</v>
      </c>
      <c r="D23" s="253" t="s">
        <v>177</v>
      </c>
      <c r="E23" s="254">
        <v>9</v>
      </c>
      <c r="F23" s="255"/>
      <c r="G23" s="256">
        <f>E23*F23</f>
        <v>0</v>
      </c>
      <c r="H23" s="492">
        <v>5.4099999999999999E-3</v>
      </c>
      <c r="I23" s="493">
        <f>E23*H23</f>
        <v>4.8689999999999997E-2</v>
      </c>
      <c r="J23" s="492">
        <v>0</v>
      </c>
      <c r="K23" s="493">
        <f>E23*J23</f>
        <v>0</v>
      </c>
      <c r="O23" s="491">
        <v>2</v>
      </c>
      <c r="AA23" s="224">
        <v>1</v>
      </c>
      <c r="AB23" s="224">
        <v>7</v>
      </c>
      <c r="AC23" s="224">
        <v>7</v>
      </c>
      <c r="AZ23" s="224">
        <v>2</v>
      </c>
      <c r="BA23" s="224">
        <f>IF(AZ23=1,G23,0)</f>
        <v>0</v>
      </c>
      <c r="BB23" s="224">
        <f>IF(AZ23=2,G23,0)</f>
        <v>0</v>
      </c>
      <c r="BC23" s="224">
        <f>IF(AZ23=3,G23,0)</f>
        <v>0</v>
      </c>
      <c r="BD23" s="224">
        <f>IF(AZ23=4,G23,0)</f>
        <v>0</v>
      </c>
      <c r="BE23" s="224">
        <f>IF(AZ23=5,G23,0)</f>
        <v>0</v>
      </c>
      <c r="CA23" s="491">
        <v>1</v>
      </c>
      <c r="CB23" s="491">
        <v>7</v>
      </c>
    </row>
    <row r="24" spans="1:80">
      <c r="A24" s="497"/>
      <c r="B24" s="498"/>
      <c r="C24" s="577" t="s">
        <v>519</v>
      </c>
      <c r="D24" s="578"/>
      <c r="E24" s="499">
        <v>9</v>
      </c>
      <c r="F24" s="500"/>
      <c r="G24" s="501"/>
      <c r="H24" s="502"/>
      <c r="I24" s="503"/>
      <c r="J24" s="504"/>
      <c r="K24" s="503"/>
      <c r="M24" s="505" t="s">
        <v>519</v>
      </c>
      <c r="O24" s="491"/>
    </row>
    <row r="25" spans="1:80" ht="22.5">
      <c r="A25" s="250">
        <v>9</v>
      </c>
      <c r="B25" s="251" t="s">
        <v>520</v>
      </c>
      <c r="C25" s="252" t="s">
        <v>521</v>
      </c>
      <c r="D25" s="253" t="s">
        <v>177</v>
      </c>
      <c r="E25" s="254">
        <v>1.65</v>
      </c>
      <c r="F25" s="255"/>
      <c r="G25" s="256">
        <f>E25*F25</f>
        <v>0</v>
      </c>
      <c r="H25" s="492">
        <v>3.0000000000000001E-5</v>
      </c>
      <c r="I25" s="493">
        <f>E25*H25</f>
        <v>4.9499999999999997E-5</v>
      </c>
      <c r="J25" s="492">
        <v>0</v>
      </c>
      <c r="K25" s="493">
        <f>E25*J25</f>
        <v>0</v>
      </c>
      <c r="O25" s="491">
        <v>2</v>
      </c>
      <c r="AA25" s="224">
        <v>1</v>
      </c>
      <c r="AB25" s="224">
        <v>7</v>
      </c>
      <c r="AC25" s="224">
        <v>7</v>
      </c>
      <c r="AZ25" s="224">
        <v>2</v>
      </c>
      <c r="BA25" s="224">
        <f>IF(AZ25=1,G25,0)</f>
        <v>0</v>
      </c>
      <c r="BB25" s="224">
        <f>IF(AZ25=2,G25,0)</f>
        <v>0</v>
      </c>
      <c r="BC25" s="224">
        <f>IF(AZ25=3,G25,0)</f>
        <v>0</v>
      </c>
      <c r="BD25" s="224">
        <f>IF(AZ25=4,G25,0)</f>
        <v>0</v>
      </c>
      <c r="BE25" s="224">
        <f>IF(AZ25=5,G25,0)</f>
        <v>0</v>
      </c>
      <c r="CA25" s="491">
        <v>1</v>
      </c>
      <c r="CB25" s="491">
        <v>7</v>
      </c>
    </row>
    <row r="26" spans="1:80">
      <c r="A26" s="497"/>
      <c r="B26" s="498"/>
      <c r="C26" s="577" t="s">
        <v>522</v>
      </c>
      <c r="D26" s="578"/>
      <c r="E26" s="499">
        <v>1.65</v>
      </c>
      <c r="F26" s="500"/>
      <c r="G26" s="501"/>
      <c r="H26" s="502"/>
      <c r="I26" s="503"/>
      <c r="J26" s="504"/>
      <c r="K26" s="503"/>
      <c r="M26" s="505" t="s">
        <v>522</v>
      </c>
      <c r="O26" s="491"/>
    </row>
    <row r="27" spans="1:80" ht="22.5">
      <c r="A27" s="250">
        <v>10</v>
      </c>
      <c r="B27" s="251" t="s">
        <v>523</v>
      </c>
      <c r="C27" s="252" t="s">
        <v>524</v>
      </c>
      <c r="D27" s="253" t="s">
        <v>177</v>
      </c>
      <c r="E27" s="254">
        <v>35.200000000000003</v>
      </c>
      <c r="F27" s="255"/>
      <c r="G27" s="256">
        <f>E27*F27</f>
        <v>0</v>
      </c>
      <c r="H27" s="492">
        <v>6.0000000000000002E-5</v>
      </c>
      <c r="I27" s="493">
        <f>E27*H27</f>
        <v>2.1120000000000002E-3</v>
      </c>
      <c r="J27" s="492">
        <v>0</v>
      </c>
      <c r="K27" s="493">
        <f>E27*J27</f>
        <v>0</v>
      </c>
      <c r="O27" s="491">
        <v>2</v>
      </c>
      <c r="AA27" s="224">
        <v>1</v>
      </c>
      <c r="AB27" s="224">
        <v>7</v>
      </c>
      <c r="AC27" s="224">
        <v>7</v>
      </c>
      <c r="AZ27" s="224">
        <v>2</v>
      </c>
      <c r="BA27" s="224">
        <f>IF(AZ27=1,G27,0)</f>
        <v>0</v>
      </c>
      <c r="BB27" s="224">
        <f>IF(AZ27=2,G27,0)</f>
        <v>0</v>
      </c>
      <c r="BC27" s="224">
        <f>IF(AZ27=3,G27,0)</f>
        <v>0</v>
      </c>
      <c r="BD27" s="224">
        <f>IF(AZ27=4,G27,0)</f>
        <v>0</v>
      </c>
      <c r="BE27" s="224">
        <f>IF(AZ27=5,G27,0)</f>
        <v>0</v>
      </c>
      <c r="CA27" s="491">
        <v>1</v>
      </c>
      <c r="CB27" s="491">
        <v>7</v>
      </c>
    </row>
    <row r="28" spans="1:80">
      <c r="A28" s="497"/>
      <c r="B28" s="498"/>
      <c r="C28" s="577" t="s">
        <v>525</v>
      </c>
      <c r="D28" s="578"/>
      <c r="E28" s="499">
        <v>35.200000000000003</v>
      </c>
      <c r="F28" s="500"/>
      <c r="G28" s="501"/>
      <c r="H28" s="502"/>
      <c r="I28" s="503"/>
      <c r="J28" s="504"/>
      <c r="K28" s="503"/>
      <c r="M28" s="505" t="s">
        <v>525</v>
      </c>
      <c r="O28" s="491"/>
    </row>
    <row r="29" spans="1:80" ht="22.5">
      <c r="A29" s="250">
        <v>11</v>
      </c>
      <c r="B29" s="251" t="s">
        <v>526</v>
      </c>
      <c r="C29" s="252" t="s">
        <v>527</v>
      </c>
      <c r="D29" s="253" t="s">
        <v>177</v>
      </c>
      <c r="E29" s="254">
        <v>9.9</v>
      </c>
      <c r="F29" s="255"/>
      <c r="G29" s="256">
        <f>E29*F29</f>
        <v>0</v>
      </c>
      <c r="H29" s="492">
        <v>5.0000000000000002E-5</v>
      </c>
      <c r="I29" s="493">
        <f>E29*H29</f>
        <v>4.95E-4</v>
      </c>
      <c r="J29" s="492">
        <v>0</v>
      </c>
      <c r="K29" s="493">
        <f>E29*J29</f>
        <v>0</v>
      </c>
      <c r="O29" s="491">
        <v>2</v>
      </c>
      <c r="AA29" s="224">
        <v>1</v>
      </c>
      <c r="AB29" s="224">
        <v>7</v>
      </c>
      <c r="AC29" s="224">
        <v>7</v>
      </c>
      <c r="AZ29" s="224">
        <v>2</v>
      </c>
      <c r="BA29" s="224">
        <f>IF(AZ29=1,G29,0)</f>
        <v>0</v>
      </c>
      <c r="BB29" s="224">
        <f>IF(AZ29=2,G29,0)</f>
        <v>0</v>
      </c>
      <c r="BC29" s="224">
        <f>IF(AZ29=3,G29,0)</f>
        <v>0</v>
      </c>
      <c r="BD29" s="224">
        <f>IF(AZ29=4,G29,0)</f>
        <v>0</v>
      </c>
      <c r="BE29" s="224">
        <f>IF(AZ29=5,G29,0)</f>
        <v>0</v>
      </c>
      <c r="CA29" s="491">
        <v>1</v>
      </c>
      <c r="CB29" s="491">
        <v>7</v>
      </c>
    </row>
    <row r="30" spans="1:80">
      <c r="A30" s="497"/>
      <c r="B30" s="498"/>
      <c r="C30" s="577" t="s">
        <v>528</v>
      </c>
      <c r="D30" s="578"/>
      <c r="E30" s="499">
        <v>9.9</v>
      </c>
      <c r="F30" s="500"/>
      <c r="G30" s="501"/>
      <c r="H30" s="502"/>
      <c r="I30" s="503"/>
      <c r="J30" s="504"/>
      <c r="K30" s="503"/>
      <c r="M30" s="505" t="s">
        <v>528</v>
      </c>
      <c r="O30" s="491"/>
    </row>
    <row r="31" spans="1:80">
      <c r="A31" s="250">
        <v>12</v>
      </c>
      <c r="B31" s="251" t="s">
        <v>529</v>
      </c>
      <c r="C31" s="252" t="s">
        <v>530</v>
      </c>
      <c r="D31" s="253" t="s">
        <v>146</v>
      </c>
      <c r="E31" s="254">
        <v>9</v>
      </c>
      <c r="F31" s="255"/>
      <c r="G31" s="256">
        <f>E31*F31</f>
        <v>0</v>
      </c>
      <c r="H31" s="492">
        <v>1.9000000000000001E-4</v>
      </c>
      <c r="I31" s="493">
        <f t="shared" ref="I31:I37" si="0">E31*H31</f>
        <v>1.7100000000000001E-3</v>
      </c>
      <c r="J31" s="492">
        <v>0</v>
      </c>
      <c r="K31" s="493">
        <f t="shared" ref="K31:K37" si="1">E31*J31</f>
        <v>0</v>
      </c>
      <c r="O31" s="491">
        <v>2</v>
      </c>
      <c r="AA31" s="224">
        <v>1</v>
      </c>
      <c r="AB31" s="224">
        <v>7</v>
      </c>
      <c r="AC31" s="224">
        <v>7</v>
      </c>
      <c r="AZ31" s="224">
        <v>2</v>
      </c>
      <c r="BA31" s="224">
        <f t="shared" ref="BA31:BA37" si="2">IF(AZ31=1,G31,0)</f>
        <v>0</v>
      </c>
      <c r="BB31" s="224">
        <f t="shared" ref="BB31:BB37" si="3">IF(AZ31=2,G31,0)</f>
        <v>0</v>
      </c>
      <c r="BC31" s="224">
        <f t="shared" ref="BC31:BC37" si="4">IF(AZ31=3,G31,0)</f>
        <v>0</v>
      </c>
      <c r="BD31" s="224">
        <f t="shared" ref="BD31:BD37" si="5">IF(AZ31=4,G31,0)</f>
        <v>0</v>
      </c>
      <c r="BE31" s="224">
        <f t="shared" ref="BE31:BE37" si="6">IF(AZ31=5,G31,0)</f>
        <v>0</v>
      </c>
      <c r="CA31" s="491">
        <v>1</v>
      </c>
      <c r="CB31" s="491">
        <v>7</v>
      </c>
    </row>
    <row r="32" spans="1:80">
      <c r="A32" s="250">
        <v>13</v>
      </c>
      <c r="B32" s="251" t="s">
        <v>531</v>
      </c>
      <c r="C32" s="252" t="s">
        <v>532</v>
      </c>
      <c r="D32" s="253" t="s">
        <v>146</v>
      </c>
      <c r="E32" s="254">
        <v>2</v>
      </c>
      <c r="F32" s="255"/>
      <c r="G32" s="256">
        <f t="shared" ref="G32:G43" si="7">E32*F32</f>
        <v>0</v>
      </c>
      <c r="H32" s="492">
        <v>1.8000000000000001E-4</v>
      </c>
      <c r="I32" s="493">
        <f t="shared" si="0"/>
        <v>3.6000000000000002E-4</v>
      </c>
      <c r="J32" s="492">
        <v>0</v>
      </c>
      <c r="K32" s="493">
        <f t="shared" si="1"/>
        <v>0</v>
      </c>
      <c r="O32" s="491">
        <v>2</v>
      </c>
      <c r="AA32" s="224">
        <v>1</v>
      </c>
      <c r="AB32" s="224">
        <v>7</v>
      </c>
      <c r="AC32" s="224">
        <v>7</v>
      </c>
      <c r="AZ32" s="224">
        <v>2</v>
      </c>
      <c r="BA32" s="224">
        <f t="shared" si="2"/>
        <v>0</v>
      </c>
      <c r="BB32" s="224">
        <f t="shared" si="3"/>
        <v>0</v>
      </c>
      <c r="BC32" s="224">
        <f t="shared" si="4"/>
        <v>0</v>
      </c>
      <c r="BD32" s="224">
        <f t="shared" si="5"/>
        <v>0</v>
      </c>
      <c r="BE32" s="224">
        <f t="shared" si="6"/>
        <v>0</v>
      </c>
      <c r="CA32" s="491">
        <v>1</v>
      </c>
      <c r="CB32" s="491">
        <v>7</v>
      </c>
    </row>
    <row r="33" spans="1:80">
      <c r="A33" s="250">
        <v>14</v>
      </c>
      <c r="B33" s="251" t="s">
        <v>533</v>
      </c>
      <c r="C33" s="252" t="s">
        <v>534</v>
      </c>
      <c r="D33" s="253" t="s">
        <v>146</v>
      </c>
      <c r="E33" s="254">
        <v>16</v>
      </c>
      <c r="F33" s="255"/>
      <c r="G33" s="256">
        <f t="shared" si="7"/>
        <v>0</v>
      </c>
      <c r="H33" s="492">
        <v>3.1E-4</v>
      </c>
      <c r="I33" s="493">
        <f t="shared" si="0"/>
        <v>4.96E-3</v>
      </c>
      <c r="J33" s="492">
        <v>0</v>
      </c>
      <c r="K33" s="493">
        <f t="shared" si="1"/>
        <v>0</v>
      </c>
      <c r="O33" s="491">
        <v>2</v>
      </c>
      <c r="AA33" s="224">
        <v>1</v>
      </c>
      <c r="AB33" s="224">
        <v>7</v>
      </c>
      <c r="AC33" s="224">
        <v>7</v>
      </c>
      <c r="AZ33" s="224">
        <v>2</v>
      </c>
      <c r="BA33" s="224">
        <f t="shared" si="2"/>
        <v>0</v>
      </c>
      <c r="BB33" s="224">
        <f t="shared" si="3"/>
        <v>0</v>
      </c>
      <c r="BC33" s="224">
        <f t="shared" si="4"/>
        <v>0</v>
      </c>
      <c r="BD33" s="224">
        <f t="shared" si="5"/>
        <v>0</v>
      </c>
      <c r="BE33" s="224">
        <f t="shared" si="6"/>
        <v>0</v>
      </c>
      <c r="CA33" s="491">
        <v>1</v>
      </c>
      <c r="CB33" s="491">
        <v>7</v>
      </c>
    </row>
    <row r="34" spans="1:80">
      <c r="A34" s="250">
        <v>15</v>
      </c>
      <c r="B34" s="251" t="s">
        <v>535</v>
      </c>
      <c r="C34" s="252" t="s">
        <v>536</v>
      </c>
      <c r="D34" s="253" t="s">
        <v>146</v>
      </c>
      <c r="E34" s="254">
        <v>1</v>
      </c>
      <c r="F34" s="255"/>
      <c r="G34" s="256">
        <f t="shared" si="7"/>
        <v>0</v>
      </c>
      <c r="H34" s="492">
        <v>0</v>
      </c>
      <c r="I34" s="493">
        <f t="shared" si="0"/>
        <v>0</v>
      </c>
      <c r="J34" s="492">
        <v>-5.4900000000000001E-3</v>
      </c>
      <c r="K34" s="493">
        <f t="shared" si="1"/>
        <v>-5.4900000000000001E-3</v>
      </c>
      <c r="O34" s="491">
        <v>2</v>
      </c>
      <c r="AA34" s="224">
        <v>1</v>
      </c>
      <c r="AB34" s="224">
        <v>7</v>
      </c>
      <c r="AC34" s="224">
        <v>7</v>
      </c>
      <c r="AZ34" s="224">
        <v>2</v>
      </c>
      <c r="BA34" s="224">
        <f t="shared" si="2"/>
        <v>0</v>
      </c>
      <c r="BB34" s="224">
        <f t="shared" si="3"/>
        <v>0</v>
      </c>
      <c r="BC34" s="224">
        <f t="shared" si="4"/>
        <v>0</v>
      </c>
      <c r="BD34" s="224">
        <f t="shared" si="5"/>
        <v>0</v>
      </c>
      <c r="BE34" s="224">
        <f t="shared" si="6"/>
        <v>0</v>
      </c>
      <c r="CA34" s="491">
        <v>1</v>
      </c>
      <c r="CB34" s="491">
        <v>7</v>
      </c>
    </row>
    <row r="35" spans="1:80">
      <c r="A35" s="250">
        <v>16</v>
      </c>
      <c r="B35" s="251" t="s">
        <v>537</v>
      </c>
      <c r="C35" s="252" t="s">
        <v>538</v>
      </c>
      <c r="D35" s="253" t="s">
        <v>146</v>
      </c>
      <c r="E35" s="254">
        <v>1</v>
      </c>
      <c r="F35" s="255"/>
      <c r="G35" s="256">
        <f t="shared" si="7"/>
        <v>0</v>
      </c>
      <c r="H35" s="492">
        <v>2.0000000000000002E-5</v>
      </c>
      <c r="I35" s="493">
        <f t="shared" si="0"/>
        <v>2.0000000000000002E-5</v>
      </c>
      <c r="J35" s="492">
        <v>0</v>
      </c>
      <c r="K35" s="493">
        <f t="shared" si="1"/>
        <v>0</v>
      </c>
      <c r="O35" s="491">
        <v>2</v>
      </c>
      <c r="AA35" s="224">
        <v>1</v>
      </c>
      <c r="AB35" s="224">
        <v>7</v>
      </c>
      <c r="AC35" s="224">
        <v>7</v>
      </c>
      <c r="AZ35" s="224">
        <v>2</v>
      </c>
      <c r="BA35" s="224">
        <f t="shared" si="2"/>
        <v>0</v>
      </c>
      <c r="BB35" s="224">
        <f t="shared" si="3"/>
        <v>0</v>
      </c>
      <c r="BC35" s="224">
        <f t="shared" si="4"/>
        <v>0</v>
      </c>
      <c r="BD35" s="224">
        <f t="shared" si="5"/>
        <v>0</v>
      </c>
      <c r="BE35" s="224">
        <f t="shared" si="6"/>
        <v>0</v>
      </c>
      <c r="CA35" s="491">
        <v>1</v>
      </c>
      <c r="CB35" s="491">
        <v>7</v>
      </c>
    </row>
    <row r="36" spans="1:80">
      <c r="A36" s="250">
        <v>17</v>
      </c>
      <c r="B36" s="251" t="s">
        <v>539</v>
      </c>
      <c r="C36" s="252" t="s">
        <v>540</v>
      </c>
      <c r="D36" s="253" t="s">
        <v>177</v>
      </c>
      <c r="E36" s="254">
        <v>50</v>
      </c>
      <c r="F36" s="255"/>
      <c r="G36" s="256">
        <f t="shared" si="7"/>
        <v>0</v>
      </c>
      <c r="H36" s="492">
        <v>1.0000000000000001E-5</v>
      </c>
      <c r="I36" s="493">
        <f t="shared" si="0"/>
        <v>5.0000000000000001E-4</v>
      </c>
      <c r="J36" s="492">
        <v>0</v>
      </c>
      <c r="K36" s="493">
        <f t="shared" si="1"/>
        <v>0</v>
      </c>
      <c r="O36" s="491">
        <v>2</v>
      </c>
      <c r="AA36" s="224">
        <v>1</v>
      </c>
      <c r="AB36" s="224">
        <v>7</v>
      </c>
      <c r="AC36" s="224">
        <v>7</v>
      </c>
      <c r="AZ36" s="224">
        <v>2</v>
      </c>
      <c r="BA36" s="224">
        <f t="shared" si="2"/>
        <v>0</v>
      </c>
      <c r="BB36" s="224">
        <f t="shared" si="3"/>
        <v>0</v>
      </c>
      <c r="BC36" s="224">
        <f t="shared" si="4"/>
        <v>0</v>
      </c>
      <c r="BD36" s="224">
        <f t="shared" si="5"/>
        <v>0</v>
      </c>
      <c r="BE36" s="224">
        <f t="shared" si="6"/>
        <v>0</v>
      </c>
      <c r="CA36" s="491">
        <v>1</v>
      </c>
      <c r="CB36" s="491">
        <v>7</v>
      </c>
    </row>
    <row r="37" spans="1:80" ht="22.5">
      <c r="A37" s="250">
        <v>18</v>
      </c>
      <c r="B37" s="251" t="s">
        <v>541</v>
      </c>
      <c r="C37" s="252" t="s">
        <v>542</v>
      </c>
      <c r="D37" s="253" t="s">
        <v>146</v>
      </c>
      <c r="E37" s="254">
        <v>2</v>
      </c>
      <c r="F37" s="255"/>
      <c r="G37" s="256">
        <f t="shared" si="7"/>
        <v>0</v>
      </c>
      <c r="H37" s="492">
        <v>1.2999999999999999E-4</v>
      </c>
      <c r="I37" s="493">
        <f t="shared" si="0"/>
        <v>2.5999999999999998E-4</v>
      </c>
      <c r="J37" s="492"/>
      <c r="K37" s="493">
        <f t="shared" si="1"/>
        <v>0</v>
      </c>
      <c r="O37" s="491">
        <v>2</v>
      </c>
      <c r="AA37" s="224">
        <v>12</v>
      </c>
      <c r="AB37" s="224">
        <v>0</v>
      </c>
      <c r="AC37" s="224">
        <v>1</v>
      </c>
      <c r="AZ37" s="224">
        <v>2</v>
      </c>
      <c r="BA37" s="224">
        <f t="shared" si="2"/>
        <v>0</v>
      </c>
      <c r="BB37" s="224">
        <f t="shared" si="3"/>
        <v>0</v>
      </c>
      <c r="BC37" s="224">
        <f t="shared" si="4"/>
        <v>0</v>
      </c>
      <c r="BD37" s="224">
        <f t="shared" si="5"/>
        <v>0</v>
      </c>
      <c r="BE37" s="224">
        <f t="shared" si="6"/>
        <v>0</v>
      </c>
      <c r="CA37" s="491">
        <v>12</v>
      </c>
      <c r="CB37" s="491">
        <v>0</v>
      </c>
    </row>
    <row r="38" spans="1:80">
      <c r="A38" s="497"/>
      <c r="B38" s="498"/>
      <c r="C38" s="577" t="s">
        <v>543</v>
      </c>
      <c r="D38" s="578"/>
      <c r="E38" s="499">
        <v>2</v>
      </c>
      <c r="F38" s="500"/>
      <c r="G38" s="501"/>
      <c r="H38" s="502"/>
      <c r="I38" s="503"/>
      <c r="J38" s="504"/>
      <c r="K38" s="503"/>
      <c r="M38" s="505" t="s">
        <v>543</v>
      </c>
      <c r="O38" s="491"/>
    </row>
    <row r="39" spans="1:80" ht="22.5">
      <c r="A39" s="250">
        <v>19</v>
      </c>
      <c r="B39" s="251" t="s">
        <v>544</v>
      </c>
      <c r="C39" s="252" t="s">
        <v>545</v>
      </c>
      <c r="D39" s="253" t="s">
        <v>146</v>
      </c>
      <c r="E39" s="254">
        <v>16</v>
      </c>
      <c r="F39" s="255"/>
      <c r="G39" s="256">
        <f t="shared" si="7"/>
        <v>0</v>
      </c>
      <c r="H39" s="492">
        <v>2.2000000000000001E-4</v>
      </c>
      <c r="I39" s="493">
        <f>E39*H39</f>
        <v>3.5200000000000001E-3</v>
      </c>
      <c r="J39" s="492"/>
      <c r="K39" s="493">
        <f>E39*J39</f>
        <v>0</v>
      </c>
      <c r="O39" s="491">
        <v>2</v>
      </c>
      <c r="AA39" s="224">
        <v>12</v>
      </c>
      <c r="AB39" s="224">
        <v>0</v>
      </c>
      <c r="AC39" s="224">
        <v>2</v>
      </c>
      <c r="AZ39" s="224">
        <v>2</v>
      </c>
      <c r="BA39" s="224">
        <f>IF(AZ39=1,G39,0)</f>
        <v>0</v>
      </c>
      <c r="BB39" s="224">
        <f>IF(AZ39=2,G39,0)</f>
        <v>0</v>
      </c>
      <c r="BC39" s="224">
        <f>IF(AZ39=3,G39,0)</f>
        <v>0</v>
      </c>
      <c r="BD39" s="224">
        <f>IF(AZ39=4,G39,0)</f>
        <v>0</v>
      </c>
      <c r="BE39" s="224">
        <f>IF(AZ39=5,G39,0)</f>
        <v>0</v>
      </c>
      <c r="CA39" s="491">
        <v>12</v>
      </c>
      <c r="CB39" s="491">
        <v>0</v>
      </c>
    </row>
    <row r="40" spans="1:80">
      <c r="A40" s="497"/>
      <c r="B40" s="498"/>
      <c r="C40" s="577" t="s">
        <v>546</v>
      </c>
      <c r="D40" s="578"/>
      <c r="E40" s="499">
        <v>16</v>
      </c>
      <c r="F40" s="500"/>
      <c r="G40" s="501"/>
      <c r="H40" s="502"/>
      <c r="I40" s="503"/>
      <c r="J40" s="504"/>
      <c r="K40" s="503"/>
      <c r="M40" s="505" t="s">
        <v>546</v>
      </c>
      <c r="O40" s="491"/>
    </row>
    <row r="41" spans="1:80">
      <c r="A41" s="250">
        <v>20</v>
      </c>
      <c r="B41" s="251" t="s">
        <v>547</v>
      </c>
      <c r="C41" s="252" t="s">
        <v>548</v>
      </c>
      <c r="D41" s="253" t="s">
        <v>159</v>
      </c>
      <c r="E41" s="254">
        <v>0.25703150000000002</v>
      </c>
      <c r="F41" s="255"/>
      <c r="G41" s="256">
        <f t="shared" si="7"/>
        <v>0</v>
      </c>
      <c r="H41" s="492">
        <v>0</v>
      </c>
      <c r="I41" s="493">
        <f>E41*H41</f>
        <v>0</v>
      </c>
      <c r="J41" s="492"/>
      <c r="K41" s="493">
        <f>E41*J41</f>
        <v>0</v>
      </c>
      <c r="O41" s="491">
        <v>2</v>
      </c>
      <c r="AA41" s="224">
        <v>7</v>
      </c>
      <c r="AB41" s="224">
        <v>1001</v>
      </c>
      <c r="AC41" s="224">
        <v>5</v>
      </c>
      <c r="AZ41" s="224">
        <v>2</v>
      </c>
      <c r="BA41" s="224">
        <f>IF(AZ41=1,G41,0)</f>
        <v>0</v>
      </c>
      <c r="BB41" s="224">
        <f>IF(AZ41=2,G41,0)</f>
        <v>0</v>
      </c>
      <c r="BC41" s="224">
        <f>IF(AZ41=3,G41,0)</f>
        <v>0</v>
      </c>
      <c r="BD41" s="224">
        <f>IF(AZ41=4,G41,0)</f>
        <v>0</v>
      </c>
      <c r="BE41" s="224">
        <f>IF(AZ41=5,G41,0)</f>
        <v>0</v>
      </c>
      <c r="CA41" s="491">
        <v>7</v>
      </c>
      <c r="CB41" s="491">
        <v>1001</v>
      </c>
    </row>
    <row r="42" spans="1:80">
      <c r="A42" s="250">
        <v>21</v>
      </c>
      <c r="B42" s="251" t="s">
        <v>268</v>
      </c>
      <c r="C42" s="252" t="s">
        <v>549</v>
      </c>
      <c r="D42" s="253" t="s">
        <v>267</v>
      </c>
      <c r="E42" s="254">
        <v>8</v>
      </c>
      <c r="F42" s="255"/>
      <c r="G42" s="256">
        <f t="shared" si="7"/>
        <v>0</v>
      </c>
      <c r="H42" s="492">
        <v>0</v>
      </c>
      <c r="I42" s="493">
        <f>E42*H42</f>
        <v>0</v>
      </c>
      <c r="J42" s="492"/>
      <c r="K42" s="493">
        <f>E42*J42</f>
        <v>0</v>
      </c>
      <c r="O42" s="491">
        <v>2</v>
      </c>
      <c r="AA42" s="224">
        <v>10</v>
      </c>
      <c r="AB42" s="224">
        <v>0</v>
      </c>
      <c r="AC42" s="224">
        <v>8</v>
      </c>
      <c r="AZ42" s="224">
        <v>5</v>
      </c>
      <c r="BA42" s="224">
        <f>IF(AZ42=1,G42,0)</f>
        <v>0</v>
      </c>
      <c r="BB42" s="224">
        <f>IF(AZ42=2,G42,0)</f>
        <v>0</v>
      </c>
      <c r="BC42" s="224">
        <f>IF(AZ42=3,G42,0)</f>
        <v>0</v>
      </c>
      <c r="BD42" s="224">
        <f>IF(AZ42=4,G42,0)</f>
        <v>0</v>
      </c>
      <c r="BE42" s="224">
        <f>IF(AZ42=5,G42,0)</f>
        <v>0</v>
      </c>
      <c r="CA42" s="491">
        <v>10</v>
      </c>
      <c r="CB42" s="491">
        <v>0</v>
      </c>
    </row>
    <row r="43" spans="1:80">
      <c r="A43" s="250">
        <v>22</v>
      </c>
      <c r="B43" s="251" t="s">
        <v>550</v>
      </c>
      <c r="C43" s="252" t="s">
        <v>551</v>
      </c>
      <c r="D43" s="253" t="s">
        <v>267</v>
      </c>
      <c r="E43" s="254">
        <v>8</v>
      </c>
      <c r="F43" s="255"/>
      <c r="G43" s="256">
        <f t="shared" si="7"/>
        <v>0</v>
      </c>
      <c r="H43" s="492">
        <v>0</v>
      </c>
      <c r="I43" s="493">
        <f>E43*H43</f>
        <v>0</v>
      </c>
      <c r="J43" s="492"/>
      <c r="K43" s="493">
        <f>E43*J43</f>
        <v>0</v>
      </c>
      <c r="O43" s="491">
        <v>2</v>
      </c>
      <c r="AA43" s="224">
        <v>10</v>
      </c>
      <c r="AB43" s="224">
        <v>0</v>
      </c>
      <c r="AC43" s="224">
        <v>8</v>
      </c>
      <c r="AZ43" s="224">
        <v>5</v>
      </c>
      <c r="BA43" s="224">
        <f>IF(AZ43=1,G43,0)</f>
        <v>0</v>
      </c>
      <c r="BB43" s="224">
        <f>IF(AZ43=2,G43,0)</f>
        <v>0</v>
      </c>
      <c r="BC43" s="224">
        <f>IF(AZ43=3,G43,0)</f>
        <v>0</v>
      </c>
      <c r="BD43" s="224">
        <f>IF(AZ43=4,G43,0)</f>
        <v>0</v>
      </c>
      <c r="BE43" s="224">
        <f>IF(AZ43=5,G43,0)</f>
        <v>0</v>
      </c>
      <c r="CA43" s="491">
        <v>10</v>
      </c>
      <c r="CB43" s="491">
        <v>0</v>
      </c>
    </row>
    <row r="44" spans="1:80">
      <c r="A44" s="258"/>
      <c r="B44" s="259" t="s">
        <v>135</v>
      </c>
      <c r="C44" s="260" t="s">
        <v>552</v>
      </c>
      <c r="D44" s="261"/>
      <c r="E44" s="262"/>
      <c r="F44" s="263"/>
      <c r="G44" s="264">
        <f>SUM(G13:G43)</f>
        <v>0</v>
      </c>
      <c r="H44" s="494"/>
      <c r="I44" s="495">
        <f>SUM(I13:I43)</f>
        <v>0.25703150000000002</v>
      </c>
      <c r="J44" s="494"/>
      <c r="K44" s="495">
        <f>SUM(K13:K43)</f>
        <v>-0.11198999999999999</v>
      </c>
      <c r="O44" s="491">
        <v>4</v>
      </c>
      <c r="BA44" s="496">
        <f>SUM(BA13:BA43)</f>
        <v>0</v>
      </c>
      <c r="BB44" s="496">
        <f>SUM(BB13:BB43)</f>
        <v>0</v>
      </c>
      <c r="BC44" s="496">
        <f>SUM(BC13:BC43)</f>
        <v>0</v>
      </c>
      <c r="BD44" s="496">
        <f>SUM(BD13:BD43)</f>
        <v>0</v>
      </c>
      <c r="BE44" s="496">
        <f>SUM(BE13:BE43)</f>
        <v>0</v>
      </c>
    </row>
    <row r="45" spans="1:80">
      <c r="A45" s="242" t="s">
        <v>117</v>
      </c>
      <c r="B45" s="243" t="s">
        <v>380</v>
      </c>
      <c r="C45" s="244" t="s">
        <v>381</v>
      </c>
      <c r="D45" s="245"/>
      <c r="E45" s="246"/>
      <c r="F45" s="246"/>
      <c r="G45" s="247"/>
      <c r="H45" s="487"/>
      <c r="I45" s="488"/>
      <c r="J45" s="489"/>
      <c r="K45" s="490"/>
      <c r="O45" s="491">
        <v>1</v>
      </c>
    </row>
    <row r="46" spans="1:80">
      <c r="A46" s="250">
        <v>23</v>
      </c>
      <c r="B46" s="251" t="s">
        <v>382</v>
      </c>
      <c r="C46" s="252" t="s">
        <v>383</v>
      </c>
      <c r="D46" s="253" t="s">
        <v>159</v>
      </c>
      <c r="E46" s="254">
        <v>0.11199000000000001</v>
      </c>
      <c r="F46" s="255"/>
      <c r="G46" s="256">
        <f t="shared" ref="G46:G50" si="8">E46*F46</f>
        <v>0</v>
      </c>
      <c r="H46" s="492">
        <v>0</v>
      </c>
      <c r="I46" s="493">
        <f>E46*H46</f>
        <v>0</v>
      </c>
      <c r="J46" s="492"/>
      <c r="K46" s="493">
        <f>E46*J46</f>
        <v>0</v>
      </c>
      <c r="O46" s="491">
        <v>2</v>
      </c>
      <c r="AA46" s="224">
        <v>8</v>
      </c>
      <c r="AB46" s="224">
        <v>0</v>
      </c>
      <c r="AC46" s="224">
        <v>3</v>
      </c>
      <c r="AZ46" s="224">
        <v>1</v>
      </c>
      <c r="BA46" s="224">
        <f>IF(AZ46=1,G46,0)</f>
        <v>0</v>
      </c>
      <c r="BB46" s="224">
        <f>IF(AZ46=2,G46,0)</f>
        <v>0</v>
      </c>
      <c r="BC46" s="224">
        <f>IF(AZ46=3,G46,0)</f>
        <v>0</v>
      </c>
      <c r="BD46" s="224">
        <f>IF(AZ46=4,G46,0)</f>
        <v>0</v>
      </c>
      <c r="BE46" s="224">
        <f>IF(AZ46=5,G46,0)</f>
        <v>0</v>
      </c>
      <c r="CA46" s="491">
        <v>8</v>
      </c>
      <c r="CB46" s="491">
        <v>0</v>
      </c>
    </row>
    <row r="47" spans="1:80">
      <c r="A47" s="250">
        <v>24</v>
      </c>
      <c r="B47" s="251" t="s">
        <v>386</v>
      </c>
      <c r="C47" s="252" t="s">
        <v>553</v>
      </c>
      <c r="D47" s="253" t="s">
        <v>159</v>
      </c>
      <c r="E47" s="254">
        <v>1.1198999999999999</v>
      </c>
      <c r="F47" s="255"/>
      <c r="G47" s="256">
        <f t="shared" si="8"/>
        <v>0</v>
      </c>
      <c r="H47" s="492">
        <v>0</v>
      </c>
      <c r="I47" s="493">
        <f>E47*H47</f>
        <v>0</v>
      </c>
      <c r="J47" s="492"/>
      <c r="K47" s="493">
        <f>E47*J47</f>
        <v>0</v>
      </c>
      <c r="O47" s="491">
        <v>2</v>
      </c>
      <c r="AA47" s="224">
        <v>8</v>
      </c>
      <c r="AB47" s="224">
        <v>0</v>
      </c>
      <c r="AC47" s="224">
        <v>3</v>
      </c>
      <c r="AZ47" s="224">
        <v>1</v>
      </c>
      <c r="BA47" s="224">
        <f>IF(AZ47=1,G47,0)</f>
        <v>0</v>
      </c>
      <c r="BB47" s="224">
        <f>IF(AZ47=2,G47,0)</f>
        <v>0</v>
      </c>
      <c r="BC47" s="224">
        <f>IF(AZ47=3,G47,0)</f>
        <v>0</v>
      </c>
      <c r="BD47" s="224">
        <f>IF(AZ47=4,G47,0)</f>
        <v>0</v>
      </c>
      <c r="BE47" s="224">
        <f>IF(AZ47=5,G47,0)</f>
        <v>0</v>
      </c>
      <c r="CA47" s="491">
        <v>8</v>
      </c>
      <c r="CB47" s="491">
        <v>0</v>
      </c>
    </row>
    <row r="48" spans="1:80">
      <c r="A48" s="250">
        <v>25</v>
      </c>
      <c r="B48" s="251" t="s">
        <v>554</v>
      </c>
      <c r="C48" s="252" t="s">
        <v>555</v>
      </c>
      <c r="D48" s="253" t="s">
        <v>159</v>
      </c>
      <c r="E48" s="254">
        <v>0.11199000000000001</v>
      </c>
      <c r="F48" s="255"/>
      <c r="G48" s="256">
        <f t="shared" si="8"/>
        <v>0</v>
      </c>
      <c r="H48" s="492">
        <v>0</v>
      </c>
      <c r="I48" s="493">
        <f>E48*H48</f>
        <v>0</v>
      </c>
      <c r="J48" s="492"/>
      <c r="K48" s="493">
        <f>E48*J48</f>
        <v>0</v>
      </c>
      <c r="O48" s="491">
        <v>2</v>
      </c>
      <c r="AA48" s="224">
        <v>8</v>
      </c>
      <c r="AB48" s="224">
        <v>0</v>
      </c>
      <c r="AC48" s="224">
        <v>3</v>
      </c>
      <c r="AZ48" s="224">
        <v>1</v>
      </c>
      <c r="BA48" s="224">
        <f>IF(AZ48=1,G48,0)</f>
        <v>0</v>
      </c>
      <c r="BB48" s="224">
        <f>IF(AZ48=2,G48,0)</f>
        <v>0</v>
      </c>
      <c r="BC48" s="224">
        <f>IF(AZ48=3,G48,0)</f>
        <v>0</v>
      </c>
      <c r="BD48" s="224">
        <f>IF(AZ48=4,G48,0)</f>
        <v>0</v>
      </c>
      <c r="BE48" s="224">
        <f>IF(AZ48=5,G48,0)</f>
        <v>0</v>
      </c>
      <c r="CA48" s="491">
        <v>8</v>
      </c>
      <c r="CB48" s="491">
        <v>0</v>
      </c>
    </row>
    <row r="49" spans="1:80">
      <c r="A49" s="250">
        <v>26</v>
      </c>
      <c r="B49" s="251" t="s">
        <v>556</v>
      </c>
      <c r="C49" s="252" t="s">
        <v>557</v>
      </c>
      <c r="D49" s="253" t="s">
        <v>159</v>
      </c>
      <c r="E49" s="254">
        <v>0.11199000000000001</v>
      </c>
      <c r="F49" s="255"/>
      <c r="G49" s="256">
        <f t="shared" si="8"/>
        <v>0</v>
      </c>
      <c r="H49" s="492">
        <v>0</v>
      </c>
      <c r="I49" s="493">
        <f>E49*H49</f>
        <v>0</v>
      </c>
      <c r="J49" s="492"/>
      <c r="K49" s="493">
        <f>E49*J49</f>
        <v>0</v>
      </c>
      <c r="O49" s="491">
        <v>2</v>
      </c>
      <c r="AA49" s="224">
        <v>8</v>
      </c>
      <c r="AB49" s="224">
        <v>0</v>
      </c>
      <c r="AC49" s="224">
        <v>3</v>
      </c>
      <c r="AZ49" s="224">
        <v>1</v>
      </c>
      <c r="BA49" s="224">
        <f>IF(AZ49=1,G49,0)</f>
        <v>0</v>
      </c>
      <c r="BB49" s="224">
        <f>IF(AZ49=2,G49,0)</f>
        <v>0</v>
      </c>
      <c r="BC49" s="224">
        <f>IF(AZ49=3,G49,0)</f>
        <v>0</v>
      </c>
      <c r="BD49" s="224">
        <f>IF(AZ49=4,G49,0)</f>
        <v>0</v>
      </c>
      <c r="BE49" s="224">
        <f>IF(AZ49=5,G49,0)</f>
        <v>0</v>
      </c>
      <c r="CA49" s="491">
        <v>8</v>
      </c>
      <c r="CB49" s="491">
        <v>0</v>
      </c>
    </row>
    <row r="50" spans="1:80">
      <c r="A50" s="250">
        <v>27</v>
      </c>
      <c r="B50" s="251" t="s">
        <v>394</v>
      </c>
      <c r="C50" s="252" t="s">
        <v>395</v>
      </c>
      <c r="D50" s="253" t="s">
        <v>159</v>
      </c>
      <c r="E50" s="254">
        <v>0.11199000000000001</v>
      </c>
      <c r="F50" s="255"/>
      <c r="G50" s="256">
        <f t="shared" si="8"/>
        <v>0</v>
      </c>
      <c r="H50" s="492">
        <v>0</v>
      </c>
      <c r="I50" s="493">
        <f>E50*H50</f>
        <v>0</v>
      </c>
      <c r="J50" s="492"/>
      <c r="K50" s="493">
        <f>E50*J50</f>
        <v>0</v>
      </c>
      <c r="O50" s="491">
        <v>2</v>
      </c>
      <c r="AA50" s="224">
        <v>8</v>
      </c>
      <c r="AB50" s="224">
        <v>0</v>
      </c>
      <c r="AC50" s="224">
        <v>3</v>
      </c>
      <c r="AZ50" s="224">
        <v>1</v>
      </c>
      <c r="BA50" s="224">
        <f>IF(AZ50=1,G50,0)</f>
        <v>0</v>
      </c>
      <c r="BB50" s="224">
        <f>IF(AZ50=2,G50,0)</f>
        <v>0</v>
      </c>
      <c r="BC50" s="224">
        <f>IF(AZ50=3,G50,0)</f>
        <v>0</v>
      </c>
      <c r="BD50" s="224">
        <f>IF(AZ50=4,G50,0)</f>
        <v>0</v>
      </c>
      <c r="BE50" s="224">
        <f>IF(AZ50=5,G50,0)</f>
        <v>0</v>
      </c>
      <c r="CA50" s="491">
        <v>8</v>
      </c>
      <c r="CB50" s="491">
        <v>0</v>
      </c>
    </row>
    <row r="51" spans="1:80">
      <c r="A51" s="258"/>
      <c r="B51" s="259" t="s">
        <v>135</v>
      </c>
      <c r="C51" s="260" t="s">
        <v>558</v>
      </c>
      <c r="D51" s="261"/>
      <c r="E51" s="262"/>
      <c r="F51" s="263"/>
      <c r="G51" s="264">
        <f>SUM(G45:G50)</f>
        <v>0</v>
      </c>
      <c r="H51" s="494"/>
      <c r="I51" s="495">
        <f>SUM(I45:I50)</f>
        <v>0</v>
      </c>
      <c r="J51" s="494"/>
      <c r="K51" s="495">
        <f>SUM(K45:K50)</f>
        <v>0</v>
      </c>
      <c r="O51" s="491">
        <v>4</v>
      </c>
      <c r="BA51" s="496">
        <f>SUM(BA45:BA50)</f>
        <v>0</v>
      </c>
      <c r="BB51" s="496">
        <f>SUM(BB45:BB50)</f>
        <v>0</v>
      </c>
      <c r="BC51" s="496">
        <f>SUM(BC45:BC50)</f>
        <v>0</v>
      </c>
      <c r="BD51" s="496">
        <f>SUM(BD45:BD50)</f>
        <v>0</v>
      </c>
      <c r="BE51" s="496">
        <f>SUM(BE45:BE50)</f>
        <v>0</v>
      </c>
    </row>
    <row r="52" spans="1:80">
      <c r="E52" s="224"/>
    </row>
    <row r="53" spans="1:80">
      <c r="E53" s="224"/>
    </row>
    <row r="54" spans="1:80">
      <c r="E54" s="224"/>
    </row>
    <row r="55" spans="1:80">
      <c r="E55" s="224"/>
    </row>
    <row r="56" spans="1:80">
      <c r="E56" s="224"/>
    </row>
    <row r="57" spans="1:80">
      <c r="E57" s="224"/>
    </row>
    <row r="58" spans="1:80">
      <c r="E58" s="224"/>
    </row>
    <row r="59" spans="1:80">
      <c r="E59" s="224"/>
    </row>
    <row r="60" spans="1:80">
      <c r="E60" s="224"/>
    </row>
    <row r="61" spans="1:80">
      <c r="E61" s="224"/>
    </row>
    <row r="62" spans="1:80">
      <c r="E62" s="224"/>
    </row>
    <row r="63" spans="1:80">
      <c r="E63" s="224"/>
    </row>
    <row r="64" spans="1:80">
      <c r="E64" s="224"/>
    </row>
    <row r="65" spans="1:7">
      <c r="E65" s="224"/>
    </row>
    <row r="66" spans="1:7">
      <c r="E66" s="224"/>
    </row>
    <row r="67" spans="1:7">
      <c r="E67" s="224"/>
    </row>
    <row r="68" spans="1:7">
      <c r="E68" s="224"/>
    </row>
    <row r="69" spans="1:7">
      <c r="E69" s="224"/>
    </row>
    <row r="70" spans="1:7">
      <c r="E70" s="224"/>
    </row>
    <row r="71" spans="1:7">
      <c r="E71" s="224"/>
    </row>
    <row r="72" spans="1:7">
      <c r="E72" s="224"/>
    </row>
    <row r="73" spans="1:7">
      <c r="E73" s="224"/>
    </row>
    <row r="74" spans="1:7">
      <c r="E74" s="224"/>
    </row>
    <row r="75" spans="1:7">
      <c r="A75" s="504"/>
      <c r="B75" s="504"/>
      <c r="C75" s="504"/>
      <c r="D75" s="504"/>
      <c r="E75" s="504"/>
      <c r="F75" s="504"/>
      <c r="G75" s="504"/>
    </row>
    <row r="76" spans="1:7">
      <c r="A76" s="504"/>
      <c r="B76" s="504"/>
      <c r="C76" s="504"/>
      <c r="D76" s="504"/>
      <c r="E76" s="504"/>
      <c r="F76" s="504"/>
      <c r="G76" s="504"/>
    </row>
    <row r="77" spans="1:7">
      <c r="A77" s="504"/>
      <c r="B77" s="504"/>
      <c r="C77" s="504"/>
      <c r="D77" s="504"/>
      <c r="E77" s="504"/>
      <c r="F77" s="504"/>
      <c r="G77" s="504"/>
    </row>
    <row r="78" spans="1:7">
      <c r="A78" s="504"/>
      <c r="B78" s="504"/>
      <c r="C78" s="504"/>
      <c r="D78" s="504"/>
      <c r="E78" s="504"/>
      <c r="F78" s="504"/>
      <c r="G78" s="504"/>
    </row>
    <row r="79" spans="1:7">
      <c r="E79" s="224"/>
    </row>
    <row r="80" spans="1:7">
      <c r="E80" s="224"/>
    </row>
    <row r="81" spans="5:5">
      <c r="E81" s="224"/>
    </row>
    <row r="82" spans="5:5">
      <c r="E82" s="224"/>
    </row>
    <row r="83" spans="5:5">
      <c r="E83" s="224"/>
    </row>
    <row r="84" spans="5:5">
      <c r="E84" s="224"/>
    </row>
    <row r="85" spans="5:5">
      <c r="E85" s="224"/>
    </row>
    <row r="86" spans="5:5">
      <c r="E86" s="224"/>
    </row>
    <row r="87" spans="5:5">
      <c r="E87" s="224"/>
    </row>
    <row r="88" spans="5:5">
      <c r="E88" s="224"/>
    </row>
    <row r="89" spans="5:5">
      <c r="E89" s="224"/>
    </row>
    <row r="90" spans="5:5">
      <c r="E90" s="224"/>
    </row>
    <row r="91" spans="5:5">
      <c r="E91" s="224"/>
    </row>
    <row r="92" spans="5:5">
      <c r="E92" s="224"/>
    </row>
    <row r="93" spans="5:5">
      <c r="E93" s="224"/>
    </row>
    <row r="94" spans="5:5">
      <c r="E94" s="224"/>
    </row>
    <row r="95" spans="5:5">
      <c r="E95" s="224"/>
    </row>
    <row r="96" spans="5:5">
      <c r="E96" s="224"/>
    </row>
    <row r="97" spans="1:7">
      <c r="E97" s="224"/>
    </row>
    <row r="98" spans="1:7">
      <c r="E98" s="224"/>
    </row>
    <row r="99" spans="1:7">
      <c r="E99" s="224"/>
    </row>
    <row r="100" spans="1:7">
      <c r="E100" s="224"/>
    </row>
    <row r="101" spans="1:7">
      <c r="E101" s="224"/>
    </row>
    <row r="102" spans="1:7">
      <c r="E102" s="224"/>
    </row>
    <row r="103" spans="1:7">
      <c r="E103" s="224"/>
    </row>
    <row r="104" spans="1:7">
      <c r="E104" s="224"/>
    </row>
    <row r="105" spans="1:7">
      <c r="E105" s="224"/>
    </row>
    <row r="106" spans="1:7">
      <c r="E106" s="224"/>
    </row>
    <row r="107" spans="1:7">
      <c r="E107" s="224"/>
    </row>
    <row r="108" spans="1:7">
      <c r="E108" s="224"/>
    </row>
    <row r="109" spans="1:7">
      <c r="E109" s="224"/>
    </row>
    <row r="110" spans="1:7">
      <c r="A110" s="506"/>
      <c r="B110" s="506"/>
    </row>
    <row r="111" spans="1:7">
      <c r="A111" s="504"/>
      <c r="B111" s="504"/>
      <c r="C111" s="507"/>
      <c r="D111" s="507"/>
      <c r="E111" s="508"/>
      <c r="F111" s="507"/>
      <c r="G111" s="509"/>
    </row>
    <row r="112" spans="1:7">
      <c r="A112" s="510"/>
      <c r="B112" s="510"/>
      <c r="C112" s="504"/>
      <c r="D112" s="504"/>
      <c r="E112" s="511"/>
      <c r="F112" s="504"/>
      <c r="G112" s="504"/>
    </row>
    <row r="113" spans="1:7">
      <c r="A113" s="504"/>
      <c r="B113" s="504"/>
      <c r="C113" s="504"/>
      <c r="D113" s="504"/>
      <c r="E113" s="511"/>
      <c r="F113" s="504"/>
      <c r="G113" s="504"/>
    </row>
    <row r="114" spans="1:7">
      <c r="A114" s="504"/>
      <c r="B114" s="504"/>
      <c r="C114" s="504"/>
      <c r="D114" s="504"/>
      <c r="E114" s="511"/>
      <c r="F114" s="504"/>
      <c r="G114" s="504"/>
    </row>
    <row r="115" spans="1:7">
      <c r="A115" s="504"/>
      <c r="B115" s="504"/>
      <c r="C115" s="504"/>
      <c r="D115" s="504"/>
      <c r="E115" s="511"/>
      <c r="F115" s="504"/>
      <c r="G115" s="504"/>
    </row>
    <row r="116" spans="1:7">
      <c r="A116" s="504"/>
      <c r="B116" s="504"/>
      <c r="C116" s="504"/>
      <c r="D116" s="504"/>
      <c r="E116" s="511"/>
      <c r="F116" s="504"/>
      <c r="G116" s="504"/>
    </row>
    <row r="117" spans="1:7">
      <c r="A117" s="504"/>
      <c r="B117" s="504"/>
      <c r="C117" s="504"/>
      <c r="D117" s="504"/>
      <c r="E117" s="511"/>
      <c r="F117" s="504"/>
      <c r="G117" s="504"/>
    </row>
    <row r="118" spans="1:7">
      <c r="A118" s="504"/>
      <c r="B118" s="504"/>
      <c r="C118" s="504"/>
      <c r="D118" s="504"/>
      <c r="E118" s="511"/>
      <c r="F118" s="504"/>
      <c r="G118" s="504"/>
    </row>
    <row r="119" spans="1:7">
      <c r="A119" s="504"/>
      <c r="B119" s="504"/>
      <c r="C119" s="504"/>
      <c r="D119" s="504"/>
      <c r="E119" s="511"/>
      <c r="F119" s="504"/>
      <c r="G119" s="504"/>
    </row>
    <row r="120" spans="1:7">
      <c r="A120" s="504"/>
      <c r="B120" s="504"/>
      <c r="C120" s="504"/>
      <c r="D120" s="504"/>
      <c r="E120" s="511"/>
      <c r="F120" s="504"/>
      <c r="G120" s="504"/>
    </row>
    <row r="121" spans="1:7">
      <c r="A121" s="504"/>
      <c r="B121" s="504"/>
      <c r="C121" s="504"/>
      <c r="D121" s="504"/>
      <c r="E121" s="511"/>
      <c r="F121" s="504"/>
      <c r="G121" s="504"/>
    </row>
    <row r="122" spans="1:7">
      <c r="A122" s="504"/>
      <c r="B122" s="504"/>
      <c r="C122" s="504"/>
      <c r="D122" s="504"/>
      <c r="E122" s="511"/>
      <c r="F122" s="504"/>
      <c r="G122" s="504"/>
    </row>
    <row r="123" spans="1:7">
      <c r="A123" s="504"/>
      <c r="B123" s="504"/>
      <c r="C123" s="504"/>
      <c r="D123" s="504"/>
      <c r="E123" s="511"/>
      <c r="F123" s="504"/>
      <c r="G123" s="504"/>
    </row>
    <row r="124" spans="1:7">
      <c r="A124" s="504"/>
      <c r="B124" s="504"/>
      <c r="C124" s="504"/>
      <c r="D124" s="504"/>
      <c r="E124" s="511"/>
      <c r="F124" s="504"/>
      <c r="G124" s="504"/>
    </row>
  </sheetData>
  <sheetProtection password="DFF3" sheet="1" formatCells="0" formatColumns="0" formatRows="0" insertColumns="0" insertRows="0" insertHyperlinks="0" deleteColumns="0" deleteRows="0" sort="0" autoFilter="0" pivotTables="0"/>
  <mergeCells count="14">
    <mergeCell ref="C18:D18"/>
    <mergeCell ref="A1:G1"/>
    <mergeCell ref="A3:B3"/>
    <mergeCell ref="A4:B4"/>
    <mergeCell ref="E4:G4"/>
    <mergeCell ref="C16:D16"/>
    <mergeCell ref="C38:D38"/>
    <mergeCell ref="C40:D40"/>
    <mergeCell ref="C20:D20"/>
    <mergeCell ref="C22:D22"/>
    <mergeCell ref="C24:D24"/>
    <mergeCell ref="C26:D26"/>
    <mergeCell ref="C28:D28"/>
    <mergeCell ref="C30:D3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opLeftCell="A22" workbookViewId="0">
      <selection activeCell="J26" sqref="J26"/>
    </sheetView>
  </sheetViews>
  <sheetFormatPr defaultRowHeight="12.75"/>
  <cols>
    <col min="1" max="1" width="2" style="149" customWidth="1"/>
    <col min="2" max="2" width="15" style="149" customWidth="1"/>
    <col min="3" max="3" width="15.85546875" style="149" customWidth="1"/>
    <col min="4" max="4" width="14.5703125" style="149" customWidth="1"/>
    <col min="5" max="5" width="13.5703125" style="149" customWidth="1"/>
    <col min="6" max="6" width="16.5703125" style="149" customWidth="1"/>
    <col min="7" max="7" width="15.28515625" style="149" customWidth="1"/>
    <col min="8" max="16384" width="9.140625" style="149"/>
  </cols>
  <sheetData>
    <row r="1" spans="1:57" ht="24.75" customHeight="1" thickBot="1">
      <c r="A1" s="72" t="s">
        <v>32</v>
      </c>
      <c r="B1" s="73"/>
      <c r="C1" s="73"/>
      <c r="D1" s="73"/>
      <c r="E1" s="73"/>
      <c r="F1" s="73"/>
      <c r="G1" s="73"/>
    </row>
    <row r="2" spans="1:57" ht="12.75" customHeight="1">
      <c r="A2" s="75" t="s">
        <v>33</v>
      </c>
      <c r="B2" s="76"/>
      <c r="C2" s="77" t="s">
        <v>559</v>
      </c>
      <c r="D2" s="77" t="s">
        <v>480</v>
      </c>
      <c r="E2" s="78"/>
      <c r="F2" s="79" t="s">
        <v>34</v>
      </c>
      <c r="G2" s="80"/>
    </row>
    <row r="3" spans="1:57" ht="3" hidden="1" customHeight="1">
      <c r="A3" s="81"/>
      <c r="B3" s="82"/>
      <c r="C3" s="83"/>
      <c r="D3" s="83"/>
      <c r="E3" s="84"/>
      <c r="F3" s="85"/>
      <c r="G3" s="86"/>
    </row>
    <row r="4" spans="1:57" ht="12" customHeight="1">
      <c r="A4" s="87" t="s">
        <v>35</v>
      </c>
      <c r="B4" s="82"/>
      <c r="C4" s="83"/>
      <c r="D4" s="83"/>
      <c r="E4" s="84"/>
      <c r="F4" s="85" t="s">
        <v>37</v>
      </c>
      <c r="G4" s="88"/>
    </row>
    <row r="5" spans="1:57" ht="12.95" customHeight="1">
      <c r="A5" s="89" t="s">
        <v>470</v>
      </c>
      <c r="B5" s="90"/>
      <c r="C5" s="91" t="s">
        <v>24</v>
      </c>
      <c r="D5" s="92"/>
      <c r="E5" s="90"/>
      <c r="F5" s="85" t="s">
        <v>40</v>
      </c>
      <c r="G5" s="86"/>
    </row>
    <row r="6" spans="1:57" ht="12.95" customHeight="1">
      <c r="A6" s="87" t="s">
        <v>41</v>
      </c>
      <c r="B6" s="82"/>
      <c r="C6" s="83"/>
      <c r="D6" s="83"/>
      <c r="E6" s="84"/>
      <c r="F6" s="93" t="s">
        <v>43</v>
      </c>
      <c r="G6" s="94">
        <v>0</v>
      </c>
      <c r="O6" s="477"/>
    </row>
    <row r="7" spans="1:57" ht="12.95" customHeight="1">
      <c r="A7" s="96" t="s">
        <v>468</v>
      </c>
      <c r="B7" s="97"/>
      <c r="C7" s="98" t="s">
        <v>469</v>
      </c>
      <c r="D7" s="99"/>
      <c r="E7" s="99"/>
      <c r="F7" s="100" t="s">
        <v>45</v>
      </c>
      <c r="G7" s="94">
        <f>IF(G6=0,,ROUND((F30+F32)/G6,1))</f>
        <v>0</v>
      </c>
    </row>
    <row r="8" spans="1:57">
      <c r="A8" s="101" t="s">
        <v>46</v>
      </c>
      <c r="B8" s="85"/>
      <c r="C8" s="535"/>
      <c r="D8" s="535"/>
      <c r="E8" s="536"/>
      <c r="F8" s="102" t="s">
        <v>47</v>
      </c>
      <c r="G8" s="103"/>
      <c r="H8" s="478"/>
      <c r="I8" s="479"/>
    </row>
    <row r="9" spans="1:57">
      <c r="A9" s="101" t="s">
        <v>48</v>
      </c>
      <c r="B9" s="85"/>
      <c r="C9" s="535"/>
      <c r="D9" s="535"/>
      <c r="E9" s="536"/>
      <c r="F9" s="85"/>
      <c r="G9" s="106"/>
      <c r="H9" s="138"/>
    </row>
    <row r="10" spans="1:57">
      <c r="A10" s="101" t="s">
        <v>50</v>
      </c>
      <c r="B10" s="85"/>
      <c r="C10" s="535"/>
      <c r="D10" s="535"/>
      <c r="E10" s="535"/>
      <c r="F10" s="108"/>
      <c r="G10" s="109"/>
      <c r="H10" s="480"/>
    </row>
    <row r="11" spans="1:57" ht="13.5" customHeight="1">
      <c r="A11" s="101" t="s">
        <v>52</v>
      </c>
      <c r="B11" s="85"/>
      <c r="C11" s="535"/>
      <c r="D11" s="535"/>
      <c r="E11" s="535"/>
      <c r="F11" s="111" t="s">
        <v>53</v>
      </c>
      <c r="G11" s="112"/>
      <c r="H11" s="138"/>
      <c r="BA11" s="481"/>
      <c r="BB11" s="481"/>
      <c r="BC11" s="481"/>
      <c r="BD11" s="481"/>
      <c r="BE11" s="481"/>
    </row>
    <row r="12" spans="1:57" ht="12.75" customHeight="1">
      <c r="A12" s="114" t="s">
        <v>54</v>
      </c>
      <c r="B12" s="82"/>
      <c r="C12" s="537"/>
      <c r="D12" s="537"/>
      <c r="E12" s="537"/>
      <c r="F12" s="115" t="s">
        <v>55</v>
      </c>
      <c r="G12" s="116"/>
      <c r="H12" s="138"/>
    </row>
    <row r="13" spans="1:57" ht="28.5" customHeight="1" thickBot="1">
      <c r="A13" s="117" t="s">
        <v>56</v>
      </c>
      <c r="B13" s="118"/>
      <c r="C13" s="118"/>
      <c r="D13" s="118"/>
      <c r="E13" s="119"/>
      <c r="F13" s="119"/>
      <c r="G13" s="120"/>
      <c r="H13" s="138"/>
    </row>
    <row r="14" spans="1:57" ht="17.25" customHeight="1" thickBot="1">
      <c r="A14" s="121" t="s">
        <v>57</v>
      </c>
      <c r="B14" s="122"/>
      <c r="C14" s="123"/>
      <c r="D14" s="124" t="s">
        <v>58</v>
      </c>
      <c r="E14" s="125"/>
      <c r="F14" s="125"/>
      <c r="G14" s="123"/>
    </row>
    <row r="15" spans="1:57" ht="15.95" customHeight="1">
      <c r="A15" s="126"/>
      <c r="B15" s="127" t="s">
        <v>59</v>
      </c>
      <c r="C15" s="128">
        <f>'TZB-2 Rek'!E14</f>
        <v>0</v>
      </c>
      <c r="D15" s="129" t="str">
        <f>'TZB-2 Rek'!A19</f>
        <v>Ztížené výrobní podmínky</v>
      </c>
      <c r="E15" s="130"/>
      <c r="F15" s="131"/>
      <c r="G15" s="128">
        <f>'TZB-2 Rek'!I19</f>
        <v>0</v>
      </c>
    </row>
    <row r="16" spans="1:57" ht="15.95" customHeight="1">
      <c r="A16" s="126" t="s">
        <v>60</v>
      </c>
      <c r="B16" s="127" t="s">
        <v>61</v>
      </c>
      <c r="C16" s="128">
        <f>'TZB-2 Rek'!F14</f>
        <v>0</v>
      </c>
      <c r="D16" s="81" t="str">
        <f>'TZB-2 Rek'!A20</f>
        <v>Oborová přirážka</v>
      </c>
      <c r="E16" s="132"/>
      <c r="F16" s="133"/>
      <c r="G16" s="128">
        <f>'TZB-2 Rek'!I20</f>
        <v>0</v>
      </c>
    </row>
    <row r="17" spans="1:7" ht="15.95" customHeight="1">
      <c r="A17" s="126" t="s">
        <v>62</v>
      </c>
      <c r="B17" s="127" t="s">
        <v>63</v>
      </c>
      <c r="C17" s="128">
        <f>'TZB-2 Rek'!H14</f>
        <v>0</v>
      </c>
      <c r="D17" s="81" t="str">
        <f>'TZB-2 Rek'!A21</f>
        <v>Přesun stavebních kapacit</v>
      </c>
      <c r="E17" s="132"/>
      <c r="F17" s="133"/>
      <c r="G17" s="128">
        <f>'TZB-2 Rek'!I21</f>
        <v>0</v>
      </c>
    </row>
    <row r="18" spans="1:7" ht="15.95" customHeight="1">
      <c r="A18" s="134" t="s">
        <v>64</v>
      </c>
      <c r="B18" s="135" t="s">
        <v>65</v>
      </c>
      <c r="C18" s="128">
        <f>'TZB-2 Rek'!G14</f>
        <v>0</v>
      </c>
      <c r="D18" s="81" t="str">
        <f>'TZB-2 Rek'!A22</f>
        <v>Mimostaveništní doprava</v>
      </c>
      <c r="E18" s="132"/>
      <c r="F18" s="133"/>
      <c r="G18" s="128">
        <f>'TZB-2 Rek'!I22</f>
        <v>0</v>
      </c>
    </row>
    <row r="19" spans="1:7" ht="15.95" customHeight="1">
      <c r="A19" s="136" t="s">
        <v>66</v>
      </c>
      <c r="B19" s="127"/>
      <c r="C19" s="128">
        <f>SUM(C15:C18)</f>
        <v>0</v>
      </c>
      <c r="D19" s="81" t="str">
        <f>'TZB-2 Rek'!A23</f>
        <v>Zařízení staveniště</v>
      </c>
      <c r="E19" s="132"/>
      <c r="F19" s="133"/>
      <c r="G19" s="128">
        <f>'TZB-2 Rek'!I23</f>
        <v>0</v>
      </c>
    </row>
    <row r="20" spans="1:7" ht="15.95" customHeight="1">
      <c r="A20" s="136"/>
      <c r="B20" s="127"/>
      <c r="C20" s="128"/>
      <c r="D20" s="81" t="str">
        <f>'TZB-2 Rek'!A24</f>
        <v>Provoz investora</v>
      </c>
      <c r="E20" s="132"/>
      <c r="F20" s="133"/>
      <c r="G20" s="128">
        <f>'TZB-2 Rek'!I24</f>
        <v>0</v>
      </c>
    </row>
    <row r="21" spans="1:7" ht="15.95" customHeight="1">
      <c r="A21" s="136" t="s">
        <v>67</v>
      </c>
      <c r="B21" s="127"/>
      <c r="C21" s="128">
        <f>'TZB-2 Rek'!I14</f>
        <v>0</v>
      </c>
      <c r="D21" s="81" t="str">
        <f>'TZB-2 Rek'!A25</f>
        <v>Kompletační činnost (IČD)</v>
      </c>
      <c r="E21" s="132"/>
      <c r="F21" s="133"/>
      <c r="G21" s="128">
        <f>'TZB-2 Rek'!I25</f>
        <v>0</v>
      </c>
    </row>
    <row r="22" spans="1:7" ht="15.95" customHeight="1">
      <c r="A22" s="137" t="s">
        <v>68</v>
      </c>
      <c r="B22" s="138"/>
      <c r="C22" s="128">
        <f>C19+C21</f>
        <v>0</v>
      </c>
      <c r="D22" s="81" t="s">
        <v>69</v>
      </c>
      <c r="E22" s="132"/>
      <c r="F22" s="133"/>
      <c r="G22" s="128">
        <f>G23-SUM(G15:G21)</f>
        <v>0</v>
      </c>
    </row>
    <row r="23" spans="1:7" ht="15.95" customHeight="1" thickBot="1">
      <c r="A23" s="538" t="s">
        <v>70</v>
      </c>
      <c r="B23" s="539"/>
      <c r="C23" s="139">
        <f>C22+G23</f>
        <v>0</v>
      </c>
      <c r="D23" s="140" t="s">
        <v>71</v>
      </c>
      <c r="E23" s="141"/>
      <c r="F23" s="142"/>
      <c r="G23" s="128">
        <f>'TZB-2 Rek'!H27</f>
        <v>0</v>
      </c>
    </row>
    <row r="24" spans="1:7">
      <c r="A24" s="143" t="s">
        <v>72</v>
      </c>
      <c r="B24" s="144"/>
      <c r="C24" s="145"/>
      <c r="D24" s="144" t="s">
        <v>73</v>
      </c>
      <c r="E24" s="144"/>
      <c r="F24" s="146" t="s">
        <v>74</v>
      </c>
      <c r="G24" s="147"/>
    </row>
    <row r="25" spans="1:7">
      <c r="A25" s="137" t="s">
        <v>75</v>
      </c>
      <c r="B25" s="138"/>
      <c r="C25" s="148"/>
      <c r="D25" s="138" t="s">
        <v>75</v>
      </c>
      <c r="F25" s="150" t="s">
        <v>75</v>
      </c>
      <c r="G25" s="151"/>
    </row>
    <row r="26" spans="1:7" ht="37.5" customHeight="1">
      <c r="A26" s="137" t="s">
        <v>77</v>
      </c>
      <c r="B26" s="152"/>
      <c r="C26" s="148"/>
      <c r="D26" s="138" t="s">
        <v>77</v>
      </c>
      <c r="F26" s="150" t="s">
        <v>77</v>
      </c>
      <c r="G26" s="151"/>
    </row>
    <row r="27" spans="1:7">
      <c r="A27" s="137"/>
      <c r="B27" s="153"/>
      <c r="C27" s="148"/>
      <c r="D27" s="138"/>
      <c r="F27" s="150"/>
      <c r="G27" s="151"/>
    </row>
    <row r="28" spans="1:7">
      <c r="A28" s="137" t="s">
        <v>78</v>
      </c>
      <c r="B28" s="138"/>
      <c r="C28" s="148"/>
      <c r="D28" s="150" t="s">
        <v>79</v>
      </c>
      <c r="E28" s="148"/>
      <c r="F28" s="155" t="s">
        <v>79</v>
      </c>
      <c r="G28" s="151"/>
    </row>
    <row r="29" spans="1:7" ht="69" customHeight="1">
      <c r="A29" s="137"/>
      <c r="B29" s="138"/>
      <c r="C29" s="156"/>
      <c r="D29" s="157"/>
      <c r="E29" s="156"/>
      <c r="F29" s="138"/>
      <c r="G29" s="151"/>
    </row>
    <row r="30" spans="1:7">
      <c r="A30" s="158" t="s">
        <v>12</v>
      </c>
      <c r="B30" s="159"/>
      <c r="C30" s="160">
        <v>15</v>
      </c>
      <c r="D30" s="159" t="s">
        <v>80</v>
      </c>
      <c r="E30" s="161"/>
      <c r="F30" s="540">
        <f>C23-F32</f>
        <v>0</v>
      </c>
      <c r="G30" s="541"/>
    </row>
    <row r="31" spans="1:7">
      <c r="A31" s="158" t="s">
        <v>81</v>
      </c>
      <c r="B31" s="159"/>
      <c r="C31" s="160">
        <f>C30</f>
        <v>15</v>
      </c>
      <c r="D31" s="159" t="s">
        <v>82</v>
      </c>
      <c r="E31" s="161"/>
      <c r="F31" s="540">
        <f>ROUND(PRODUCT(F30,C31/100),0)</f>
        <v>0</v>
      </c>
      <c r="G31" s="541"/>
    </row>
    <row r="32" spans="1:7">
      <c r="A32" s="158" t="s">
        <v>12</v>
      </c>
      <c r="B32" s="159"/>
      <c r="C32" s="160">
        <v>0</v>
      </c>
      <c r="D32" s="159" t="s">
        <v>82</v>
      </c>
      <c r="E32" s="161"/>
      <c r="F32" s="540">
        <v>0</v>
      </c>
      <c r="G32" s="541"/>
    </row>
    <row r="33" spans="1:8">
      <c r="A33" s="158" t="s">
        <v>81</v>
      </c>
      <c r="B33" s="162"/>
      <c r="C33" s="163">
        <f>C32</f>
        <v>0</v>
      </c>
      <c r="D33" s="159" t="s">
        <v>82</v>
      </c>
      <c r="E33" s="133"/>
      <c r="F33" s="540">
        <f>ROUND(PRODUCT(F32,C33/100),0)</f>
        <v>0</v>
      </c>
      <c r="G33" s="541"/>
    </row>
    <row r="34" spans="1:8" s="482" customFormat="1" ht="19.5" customHeight="1" thickBot="1">
      <c r="A34" s="164" t="s">
        <v>83</v>
      </c>
      <c r="B34" s="165"/>
      <c r="C34" s="165"/>
      <c r="D34" s="165"/>
      <c r="E34" s="166"/>
      <c r="F34" s="542">
        <f>ROUND(SUM(F30:F33),0)</f>
        <v>0</v>
      </c>
      <c r="G34" s="543"/>
    </row>
    <row r="36" spans="1:8">
      <c r="A36" s="387" t="s">
        <v>84</v>
      </c>
      <c r="B36" s="387"/>
      <c r="C36" s="387"/>
      <c r="D36" s="387"/>
      <c r="E36" s="387"/>
      <c r="F36" s="387"/>
      <c r="G36" s="387"/>
      <c r="H36" s="149" t="s">
        <v>1</v>
      </c>
    </row>
    <row r="37" spans="1:8" ht="14.25" customHeight="1">
      <c r="A37" s="387"/>
      <c r="B37" s="576" t="s">
        <v>490</v>
      </c>
      <c r="C37" s="576"/>
      <c r="D37" s="576"/>
      <c r="E37" s="576"/>
      <c r="F37" s="576"/>
      <c r="G37" s="576"/>
      <c r="H37" s="149" t="s">
        <v>1</v>
      </c>
    </row>
    <row r="38" spans="1:8" ht="12.75" customHeight="1">
      <c r="A38" s="483"/>
      <c r="B38" s="576"/>
      <c r="C38" s="576"/>
      <c r="D38" s="576"/>
      <c r="E38" s="576"/>
      <c r="F38" s="576"/>
      <c r="G38" s="576"/>
      <c r="H38" s="149" t="s">
        <v>1</v>
      </c>
    </row>
    <row r="39" spans="1:8">
      <c r="A39" s="483"/>
      <c r="B39" s="576"/>
      <c r="C39" s="576"/>
      <c r="D39" s="576"/>
      <c r="E39" s="576"/>
      <c r="F39" s="576"/>
      <c r="G39" s="576"/>
      <c r="H39" s="149" t="s">
        <v>1</v>
      </c>
    </row>
    <row r="40" spans="1:8">
      <c r="A40" s="483"/>
      <c r="B40" s="576"/>
      <c r="C40" s="576"/>
      <c r="D40" s="576"/>
      <c r="E40" s="576"/>
      <c r="F40" s="576"/>
      <c r="G40" s="576"/>
      <c r="H40" s="149" t="s">
        <v>1</v>
      </c>
    </row>
    <row r="41" spans="1:8">
      <c r="A41" s="483"/>
      <c r="B41" s="576"/>
      <c r="C41" s="576"/>
      <c r="D41" s="576"/>
      <c r="E41" s="576"/>
      <c r="F41" s="576"/>
      <c r="G41" s="576"/>
      <c r="H41" s="149" t="s">
        <v>1</v>
      </c>
    </row>
    <row r="42" spans="1:8">
      <c r="A42" s="483"/>
      <c r="B42" s="576"/>
      <c r="C42" s="576"/>
      <c r="D42" s="576"/>
      <c r="E42" s="576"/>
      <c r="F42" s="576"/>
      <c r="G42" s="576"/>
      <c r="H42" s="149" t="s">
        <v>1</v>
      </c>
    </row>
    <row r="43" spans="1:8">
      <c r="A43" s="483"/>
      <c r="B43" s="576"/>
      <c r="C43" s="576"/>
      <c r="D43" s="576"/>
      <c r="E43" s="576"/>
      <c r="F43" s="576"/>
      <c r="G43" s="576"/>
      <c r="H43" s="149" t="s">
        <v>1</v>
      </c>
    </row>
    <row r="44" spans="1:8" ht="12.75" customHeight="1">
      <c r="A44" s="483"/>
      <c r="B44" s="576"/>
      <c r="C44" s="576"/>
      <c r="D44" s="576"/>
      <c r="E44" s="576"/>
      <c r="F44" s="576"/>
      <c r="G44" s="576"/>
      <c r="H44" s="149" t="s">
        <v>1</v>
      </c>
    </row>
    <row r="45" spans="1:8" ht="12.75" customHeight="1">
      <c r="A45" s="483"/>
      <c r="B45" s="576"/>
      <c r="C45" s="576"/>
      <c r="D45" s="576"/>
      <c r="E45" s="576"/>
      <c r="F45" s="576"/>
      <c r="G45" s="576"/>
      <c r="H45" s="149" t="s">
        <v>1</v>
      </c>
    </row>
    <row r="46" spans="1:8">
      <c r="B46" s="575"/>
      <c r="C46" s="575"/>
      <c r="D46" s="575"/>
      <c r="E46" s="575"/>
      <c r="F46" s="575"/>
      <c r="G46" s="575"/>
    </row>
    <row r="47" spans="1:8">
      <c r="B47" s="575"/>
      <c r="C47" s="575"/>
      <c r="D47" s="575"/>
      <c r="E47" s="575"/>
      <c r="F47" s="575"/>
      <c r="G47" s="575"/>
    </row>
    <row r="48" spans="1:8">
      <c r="B48" s="575"/>
      <c r="C48" s="575"/>
      <c r="D48" s="575"/>
      <c r="E48" s="575"/>
      <c r="F48" s="575"/>
      <c r="G48" s="575"/>
    </row>
    <row r="49" spans="2:7">
      <c r="B49" s="575"/>
      <c r="C49" s="575"/>
      <c r="D49" s="575"/>
      <c r="E49" s="575"/>
      <c r="F49" s="575"/>
      <c r="G49" s="575"/>
    </row>
    <row r="50" spans="2:7">
      <c r="B50" s="575"/>
      <c r="C50" s="575"/>
      <c r="D50" s="575"/>
      <c r="E50" s="575"/>
      <c r="F50" s="575"/>
      <c r="G50" s="575"/>
    </row>
    <row r="51" spans="2:7">
      <c r="B51" s="575"/>
      <c r="C51" s="575"/>
      <c r="D51" s="575"/>
      <c r="E51" s="575"/>
      <c r="F51" s="575"/>
      <c r="G51" s="57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8"/>
  <sheetViews>
    <sheetView topLeftCell="A3" workbookViewId="0">
      <selection activeCell="H32" sqref="H32"/>
    </sheetView>
  </sheetViews>
  <sheetFormatPr defaultRowHeight="12.75"/>
  <cols>
    <col min="1" max="1" width="5.85546875" style="149" customWidth="1"/>
    <col min="2" max="2" width="6.140625" style="149" customWidth="1"/>
    <col min="3" max="3" width="11.42578125" style="149" customWidth="1"/>
    <col min="4" max="4" width="15.85546875" style="149" customWidth="1"/>
    <col min="5" max="5" width="11.28515625" style="149" customWidth="1"/>
    <col min="6" max="6" width="10.85546875" style="149" customWidth="1"/>
    <col min="7" max="7" width="11" style="149" customWidth="1"/>
    <col min="8" max="8" width="11.140625" style="149" customWidth="1"/>
    <col min="9" max="9" width="10.7109375" style="149" customWidth="1"/>
    <col min="10" max="16384" width="9.140625" style="149"/>
  </cols>
  <sheetData>
    <row r="1" spans="1:57" ht="13.5" thickTop="1">
      <c r="A1" s="544" t="s">
        <v>2</v>
      </c>
      <c r="B1" s="545"/>
      <c r="C1" s="170" t="s">
        <v>491</v>
      </c>
      <c r="D1" s="171"/>
      <c r="E1" s="172"/>
      <c r="F1" s="171"/>
      <c r="G1" s="173" t="s">
        <v>86</v>
      </c>
      <c r="H1" s="174" t="s">
        <v>559</v>
      </c>
      <c r="I1" s="175"/>
    </row>
    <row r="2" spans="1:57" ht="13.5" thickBot="1">
      <c r="A2" s="546" t="s">
        <v>87</v>
      </c>
      <c r="B2" s="547"/>
      <c r="C2" s="176" t="s">
        <v>492</v>
      </c>
      <c r="D2" s="177"/>
      <c r="E2" s="178"/>
      <c r="F2" s="177"/>
      <c r="G2" s="548" t="s">
        <v>480</v>
      </c>
      <c r="H2" s="549"/>
      <c r="I2" s="550"/>
    </row>
    <row r="3" spans="1:57" ht="13.5" thickTop="1">
      <c r="F3" s="138"/>
    </row>
    <row r="4" spans="1:57" ht="19.5" customHeight="1">
      <c r="A4" s="179" t="s">
        <v>88</v>
      </c>
      <c r="B4" s="180"/>
      <c r="C4" s="180"/>
      <c r="D4" s="180"/>
      <c r="E4" s="181"/>
      <c r="F4" s="180"/>
      <c r="G4" s="180"/>
      <c r="H4" s="180"/>
      <c r="I4" s="180"/>
    </row>
    <row r="5" spans="1:57" ht="13.5" thickBot="1"/>
    <row r="6" spans="1:57" s="138" customFormat="1" ht="13.5" thickBot="1">
      <c r="A6" s="182"/>
      <c r="B6" s="183" t="s">
        <v>89</v>
      </c>
      <c r="C6" s="183"/>
      <c r="D6" s="184"/>
      <c r="E6" s="185" t="s">
        <v>90</v>
      </c>
      <c r="F6" s="186" t="s">
        <v>91</v>
      </c>
      <c r="G6" s="186" t="s">
        <v>92</v>
      </c>
      <c r="H6" s="186" t="s">
        <v>93</v>
      </c>
      <c r="I6" s="187" t="s">
        <v>67</v>
      </c>
    </row>
    <row r="7" spans="1:57" s="138" customFormat="1">
      <c r="A7" s="188" t="str">
        <f>'TZB-2 Pol'!B7</f>
        <v>1</v>
      </c>
      <c r="B7" s="189" t="str">
        <f>'TZB-2 Pol'!C7</f>
        <v>Zemní práce</v>
      </c>
      <c r="D7" s="190"/>
      <c r="E7" s="191">
        <f>'TZB-2 Pol'!BA14</f>
        <v>0</v>
      </c>
      <c r="F7" s="192">
        <f>'TZB-2 Pol'!BB14</f>
        <v>0</v>
      </c>
      <c r="G7" s="192">
        <f>'TZB-2 Pol'!BC14</f>
        <v>0</v>
      </c>
      <c r="H7" s="192">
        <f>'TZB-2 Pol'!BD14</f>
        <v>0</v>
      </c>
      <c r="I7" s="193">
        <f>'TZB-2 Pol'!BE14</f>
        <v>0</v>
      </c>
    </row>
    <row r="8" spans="1:57" s="138" customFormat="1">
      <c r="A8" s="188" t="str">
        <f>'TZB-2 Pol'!B15</f>
        <v>3</v>
      </c>
      <c r="B8" s="189" t="str">
        <f>'TZB-2 Pol'!C15</f>
        <v>Svislé a kompletní konstrukce</v>
      </c>
      <c r="D8" s="190"/>
      <c r="E8" s="191">
        <f>'TZB-2 Pol'!BA17</f>
        <v>0</v>
      </c>
      <c r="F8" s="192">
        <f>'TZB-2 Pol'!BB17</f>
        <v>0</v>
      </c>
      <c r="G8" s="192">
        <f>'TZB-2 Pol'!BC17</f>
        <v>0</v>
      </c>
      <c r="H8" s="192">
        <f>'TZB-2 Pol'!BD17</f>
        <v>0</v>
      </c>
      <c r="I8" s="193">
        <f>'TZB-2 Pol'!BE17</f>
        <v>0</v>
      </c>
    </row>
    <row r="9" spans="1:57" s="138" customFormat="1">
      <c r="A9" s="188" t="str">
        <f>'TZB-2 Pol'!B18</f>
        <v>61</v>
      </c>
      <c r="B9" s="189" t="str">
        <f>'TZB-2 Pol'!C18</f>
        <v>Upravy povrchů vnitřní</v>
      </c>
      <c r="D9" s="190"/>
      <c r="E9" s="191">
        <f>'TZB-2 Pol'!BA20</f>
        <v>0</v>
      </c>
      <c r="F9" s="192">
        <f>'TZB-2 Pol'!BB20</f>
        <v>0</v>
      </c>
      <c r="G9" s="192">
        <f>'TZB-2 Pol'!BC20</f>
        <v>0</v>
      </c>
      <c r="H9" s="192">
        <f>'TZB-2 Pol'!BD20</f>
        <v>0</v>
      </c>
      <c r="I9" s="193">
        <f>'TZB-2 Pol'!BE20</f>
        <v>0</v>
      </c>
    </row>
    <row r="10" spans="1:57" s="138" customFormat="1">
      <c r="A10" s="188" t="str">
        <f>'TZB-2 Pol'!B21</f>
        <v>8</v>
      </c>
      <c r="B10" s="189" t="str">
        <f>'TZB-2 Pol'!C21</f>
        <v>Trubní vedení</v>
      </c>
      <c r="D10" s="190"/>
      <c r="E10" s="191">
        <f>'TZB-2 Pol'!BA24</f>
        <v>0</v>
      </c>
      <c r="F10" s="192">
        <f>'TZB-2 Pol'!BB24</f>
        <v>0</v>
      </c>
      <c r="G10" s="192">
        <f>'TZB-2 Pol'!BC24</f>
        <v>0</v>
      </c>
      <c r="H10" s="192">
        <f>'TZB-2 Pol'!BD24</f>
        <v>0</v>
      </c>
      <c r="I10" s="193">
        <f>'TZB-2 Pol'!BE24</f>
        <v>0</v>
      </c>
    </row>
    <row r="11" spans="1:57" s="138" customFormat="1">
      <c r="A11" s="188" t="str">
        <f>'TZB-2 Pol'!B25</f>
        <v>99</v>
      </c>
      <c r="B11" s="189" t="str">
        <f>'TZB-2 Pol'!C25</f>
        <v>Staveništní přesun hmot</v>
      </c>
      <c r="D11" s="190"/>
      <c r="E11" s="191">
        <f>'TZB-2 Pol'!BA27</f>
        <v>0</v>
      </c>
      <c r="F11" s="192">
        <f>'TZB-2 Pol'!BB27</f>
        <v>0</v>
      </c>
      <c r="G11" s="192">
        <f>'TZB-2 Pol'!BC27</f>
        <v>0</v>
      </c>
      <c r="H11" s="192">
        <f>'TZB-2 Pol'!BD27</f>
        <v>0</v>
      </c>
      <c r="I11" s="193">
        <f>'TZB-2 Pol'!BE27</f>
        <v>0</v>
      </c>
    </row>
    <row r="12" spans="1:57" s="138" customFormat="1">
      <c r="A12" s="188" t="str">
        <f>'TZB-2 Pol'!B28</f>
        <v>721</v>
      </c>
      <c r="B12" s="189" t="str">
        <f>'TZB-2 Pol'!C28</f>
        <v>Vnitřní kanalizace</v>
      </c>
      <c r="D12" s="190"/>
      <c r="E12" s="191">
        <f>'TZB-2 Pol'!BA56</f>
        <v>0</v>
      </c>
      <c r="F12" s="192">
        <f>'TZB-2 Pol'!BB56</f>
        <v>0</v>
      </c>
      <c r="G12" s="192">
        <f>'TZB-2 Pol'!BC56</f>
        <v>0</v>
      </c>
      <c r="H12" s="192">
        <f>'TZB-2 Pol'!BD56</f>
        <v>0</v>
      </c>
      <c r="I12" s="193">
        <f>'TZB-2 Pol'!BE56</f>
        <v>0</v>
      </c>
    </row>
    <row r="13" spans="1:57" s="138" customFormat="1" ht="13.5" thickBot="1">
      <c r="A13" s="188" t="str">
        <f>'TZB-2 Pol'!B57</f>
        <v>D96</v>
      </c>
      <c r="B13" s="189" t="str">
        <f>'TZB-2 Pol'!C57</f>
        <v>Přesuny suti a vybouraných hmot</v>
      </c>
      <c r="D13" s="190"/>
      <c r="E13" s="191">
        <f>'TZB-2 Pol'!BA63</f>
        <v>0</v>
      </c>
      <c r="F13" s="192">
        <f>'TZB-2 Pol'!BB63</f>
        <v>0</v>
      </c>
      <c r="G13" s="192">
        <f>'TZB-2 Pol'!BC63</f>
        <v>0</v>
      </c>
      <c r="H13" s="192">
        <f>'TZB-2 Pol'!BD63</f>
        <v>0</v>
      </c>
      <c r="I13" s="193">
        <f>'TZB-2 Pol'!BE63</f>
        <v>0</v>
      </c>
    </row>
    <row r="14" spans="1:57" s="399" customFormat="1" ht="13.5" thickBot="1">
      <c r="A14" s="194"/>
      <c r="B14" s="195" t="s">
        <v>94</v>
      </c>
      <c r="C14" s="195"/>
      <c r="D14" s="196"/>
      <c r="E14" s="197">
        <f>SUM(E7:E13)</f>
        <v>0</v>
      </c>
      <c r="F14" s="198">
        <f>SUM(F7:F13)</f>
        <v>0</v>
      </c>
      <c r="G14" s="198">
        <f>SUM(G7:G13)</f>
        <v>0</v>
      </c>
      <c r="H14" s="198">
        <f>SUM(H7:H13)</f>
        <v>0</v>
      </c>
      <c r="I14" s="199">
        <f>SUM(I7:I13)</f>
        <v>0</v>
      </c>
    </row>
    <row r="15" spans="1:57">
      <c r="A15" s="138"/>
      <c r="B15" s="138"/>
      <c r="C15" s="138"/>
      <c r="D15" s="138"/>
      <c r="E15" s="138"/>
      <c r="F15" s="138"/>
      <c r="G15" s="138"/>
      <c r="H15" s="138"/>
      <c r="I15" s="138"/>
    </row>
    <row r="16" spans="1:57" ht="19.5" customHeight="1">
      <c r="A16" s="180" t="s">
        <v>95</v>
      </c>
      <c r="B16" s="180"/>
      <c r="C16" s="180"/>
      <c r="D16" s="180"/>
      <c r="E16" s="180"/>
      <c r="F16" s="180"/>
      <c r="G16" s="201"/>
      <c r="H16" s="180"/>
      <c r="I16" s="180"/>
      <c r="BA16" s="481"/>
      <c r="BB16" s="481"/>
      <c r="BC16" s="481"/>
      <c r="BD16" s="481"/>
      <c r="BE16" s="481"/>
    </row>
    <row r="17" spans="1:53" ht="13.5" thickBot="1"/>
    <row r="18" spans="1:53">
      <c r="A18" s="143" t="s">
        <v>96</v>
      </c>
      <c r="B18" s="144"/>
      <c r="C18" s="144"/>
      <c r="D18" s="202"/>
      <c r="E18" s="203" t="s">
        <v>97</v>
      </c>
      <c r="F18" s="204" t="s">
        <v>13</v>
      </c>
      <c r="G18" s="205" t="s">
        <v>98</v>
      </c>
      <c r="H18" s="206"/>
      <c r="I18" s="207" t="s">
        <v>97</v>
      </c>
    </row>
    <row r="19" spans="1:53">
      <c r="A19" s="136" t="s">
        <v>99</v>
      </c>
      <c r="B19" s="127"/>
      <c r="C19" s="127"/>
      <c r="D19" s="208"/>
      <c r="E19" s="209"/>
      <c r="F19" s="210"/>
      <c r="G19" s="211">
        <f t="shared" ref="G19:G26" si="0">$E$14+$F$14</f>
        <v>0</v>
      </c>
      <c r="H19" s="212"/>
      <c r="I19" s="213">
        <f t="shared" ref="I19:I26" si="1">E19+F19*G19/100</f>
        <v>0</v>
      </c>
      <c r="BA19" s="149">
        <v>0</v>
      </c>
    </row>
    <row r="20" spans="1:53">
      <c r="A20" s="136" t="s">
        <v>100</v>
      </c>
      <c r="B20" s="127"/>
      <c r="C20" s="127"/>
      <c r="D20" s="208"/>
      <c r="E20" s="209"/>
      <c r="F20" s="210"/>
      <c r="G20" s="211">
        <f t="shared" si="0"/>
        <v>0</v>
      </c>
      <c r="H20" s="212"/>
      <c r="I20" s="213">
        <f t="shared" si="1"/>
        <v>0</v>
      </c>
      <c r="BA20" s="149">
        <v>0</v>
      </c>
    </row>
    <row r="21" spans="1:53">
      <c r="A21" s="136" t="s">
        <v>101</v>
      </c>
      <c r="B21" s="127"/>
      <c r="C21" s="127"/>
      <c r="D21" s="208"/>
      <c r="E21" s="209"/>
      <c r="F21" s="210"/>
      <c r="G21" s="211">
        <f t="shared" si="0"/>
        <v>0</v>
      </c>
      <c r="H21" s="212"/>
      <c r="I21" s="213">
        <f t="shared" si="1"/>
        <v>0</v>
      </c>
      <c r="BA21" s="149">
        <v>0</v>
      </c>
    </row>
    <row r="22" spans="1:53">
      <c r="A22" s="136" t="s">
        <v>102</v>
      </c>
      <c r="B22" s="127"/>
      <c r="C22" s="127"/>
      <c r="D22" s="208"/>
      <c r="E22" s="209"/>
      <c r="F22" s="210"/>
      <c r="G22" s="211">
        <f t="shared" si="0"/>
        <v>0</v>
      </c>
      <c r="H22" s="212"/>
      <c r="I22" s="213">
        <f t="shared" si="1"/>
        <v>0</v>
      </c>
      <c r="BA22" s="149">
        <v>0</v>
      </c>
    </row>
    <row r="23" spans="1:53">
      <c r="A23" s="136" t="s">
        <v>103</v>
      </c>
      <c r="B23" s="127"/>
      <c r="C23" s="127"/>
      <c r="D23" s="208"/>
      <c r="E23" s="209"/>
      <c r="F23" s="210"/>
      <c r="G23" s="211">
        <f t="shared" si="0"/>
        <v>0</v>
      </c>
      <c r="H23" s="212"/>
      <c r="I23" s="213">
        <f t="shared" si="1"/>
        <v>0</v>
      </c>
      <c r="BA23" s="149">
        <v>1</v>
      </c>
    </row>
    <row r="24" spans="1:53">
      <c r="A24" s="136" t="s">
        <v>104</v>
      </c>
      <c r="B24" s="127"/>
      <c r="C24" s="127"/>
      <c r="D24" s="208"/>
      <c r="E24" s="209"/>
      <c r="F24" s="210"/>
      <c r="G24" s="211">
        <f t="shared" si="0"/>
        <v>0</v>
      </c>
      <c r="H24" s="212"/>
      <c r="I24" s="213">
        <f t="shared" si="1"/>
        <v>0</v>
      </c>
      <c r="BA24" s="149">
        <v>1</v>
      </c>
    </row>
    <row r="25" spans="1:53">
      <c r="A25" s="136" t="s">
        <v>105</v>
      </c>
      <c r="B25" s="127"/>
      <c r="C25" s="127"/>
      <c r="D25" s="208"/>
      <c r="E25" s="209"/>
      <c r="F25" s="210"/>
      <c r="G25" s="211">
        <f t="shared" si="0"/>
        <v>0</v>
      </c>
      <c r="H25" s="212"/>
      <c r="I25" s="213">
        <f t="shared" si="1"/>
        <v>0</v>
      </c>
      <c r="BA25" s="149">
        <v>2</v>
      </c>
    </row>
    <row r="26" spans="1:53">
      <c r="A26" s="136" t="s">
        <v>106</v>
      </c>
      <c r="B26" s="127"/>
      <c r="C26" s="127"/>
      <c r="D26" s="208"/>
      <c r="E26" s="209"/>
      <c r="F26" s="210">
        <v>5</v>
      </c>
      <c r="G26" s="211">
        <f t="shared" si="0"/>
        <v>0</v>
      </c>
      <c r="H26" s="212"/>
      <c r="I26" s="213">
        <f t="shared" si="1"/>
        <v>0</v>
      </c>
      <c r="BA26" s="149">
        <v>2</v>
      </c>
    </row>
    <row r="27" spans="1:53" ht="13.5" thickBot="1">
      <c r="A27" s="214"/>
      <c r="B27" s="215" t="s">
        <v>107</v>
      </c>
      <c r="C27" s="216"/>
      <c r="D27" s="217"/>
      <c r="E27" s="218"/>
      <c r="F27" s="219"/>
      <c r="G27" s="219"/>
      <c r="H27" s="551">
        <f>SUM(I19:I26)</f>
        <v>0</v>
      </c>
      <c r="I27" s="552"/>
    </row>
    <row r="29" spans="1:53">
      <c r="B29" s="399"/>
      <c r="F29" s="484"/>
      <c r="G29" s="485"/>
      <c r="H29" s="485"/>
      <c r="I29" s="431"/>
    </row>
    <row r="30" spans="1:53">
      <c r="F30" s="484"/>
      <c r="G30" s="485"/>
      <c r="H30" s="485"/>
      <c r="I30" s="431"/>
    </row>
    <row r="31" spans="1:53">
      <c r="F31" s="484"/>
      <c r="G31" s="485"/>
      <c r="H31" s="485"/>
      <c r="I31" s="431"/>
    </row>
    <row r="32" spans="1:53">
      <c r="F32" s="484"/>
      <c r="G32" s="485"/>
      <c r="H32" s="485"/>
      <c r="I32" s="431"/>
    </row>
    <row r="33" spans="6:9">
      <c r="F33" s="484"/>
      <c r="G33" s="485"/>
      <c r="H33" s="485"/>
      <c r="I33" s="431"/>
    </row>
    <row r="34" spans="6:9">
      <c r="F34" s="484"/>
      <c r="G34" s="485"/>
      <c r="H34" s="485"/>
      <c r="I34" s="431"/>
    </row>
    <row r="35" spans="6:9">
      <c r="F35" s="484"/>
      <c r="G35" s="485"/>
      <c r="H35" s="485"/>
      <c r="I35" s="431"/>
    </row>
    <row r="36" spans="6:9">
      <c r="F36" s="484"/>
      <c r="G36" s="485"/>
      <c r="H36" s="485"/>
      <c r="I36" s="431"/>
    </row>
    <row r="37" spans="6:9">
      <c r="F37" s="484"/>
      <c r="G37" s="485"/>
      <c r="H37" s="485"/>
      <c r="I37" s="431"/>
    </row>
    <row r="38" spans="6:9">
      <c r="F38" s="484"/>
      <c r="G38" s="485"/>
      <c r="H38" s="485"/>
      <c r="I38" s="431"/>
    </row>
    <row r="39" spans="6:9">
      <c r="F39" s="484"/>
      <c r="G39" s="485"/>
      <c r="H39" s="485"/>
      <c r="I39" s="431"/>
    </row>
    <row r="40" spans="6:9">
      <c r="F40" s="484"/>
      <c r="G40" s="485"/>
      <c r="H40" s="485"/>
      <c r="I40" s="431"/>
    </row>
    <row r="41" spans="6:9">
      <c r="F41" s="484"/>
      <c r="G41" s="485"/>
      <c r="H41" s="485"/>
      <c r="I41" s="431"/>
    </row>
    <row r="42" spans="6:9">
      <c r="F42" s="484"/>
      <c r="G42" s="485"/>
      <c r="H42" s="485"/>
      <c r="I42" s="431"/>
    </row>
    <row r="43" spans="6:9">
      <c r="F43" s="484"/>
      <c r="G43" s="485"/>
      <c r="H43" s="485"/>
      <c r="I43" s="431"/>
    </row>
    <row r="44" spans="6:9">
      <c r="F44" s="484"/>
      <c r="G44" s="485"/>
      <c r="H44" s="485"/>
      <c r="I44" s="431"/>
    </row>
    <row r="45" spans="6:9">
      <c r="F45" s="484"/>
      <c r="G45" s="485"/>
      <c r="H45" s="485"/>
      <c r="I45" s="431"/>
    </row>
    <row r="46" spans="6:9">
      <c r="F46" s="484"/>
      <c r="G46" s="485"/>
      <c r="H46" s="485"/>
      <c r="I46" s="431"/>
    </row>
    <row r="47" spans="6:9">
      <c r="F47" s="484"/>
      <c r="G47" s="485"/>
      <c r="H47" s="485"/>
      <c r="I47" s="431"/>
    </row>
    <row r="48" spans="6:9">
      <c r="F48" s="484"/>
      <c r="G48" s="485"/>
      <c r="H48" s="485"/>
      <c r="I48" s="431"/>
    </row>
    <row r="49" spans="6:9">
      <c r="F49" s="484"/>
      <c r="G49" s="485"/>
      <c r="H49" s="485"/>
      <c r="I49" s="431"/>
    </row>
    <row r="50" spans="6:9">
      <c r="F50" s="484"/>
      <c r="G50" s="485"/>
      <c r="H50" s="485"/>
      <c r="I50" s="431"/>
    </row>
    <row r="51" spans="6:9">
      <c r="F51" s="484"/>
      <c r="G51" s="485"/>
      <c r="H51" s="485"/>
      <c r="I51" s="431"/>
    </row>
    <row r="52" spans="6:9">
      <c r="F52" s="484"/>
      <c r="G52" s="485"/>
      <c r="H52" s="485"/>
      <c r="I52" s="431"/>
    </row>
    <row r="53" spans="6:9">
      <c r="F53" s="484"/>
      <c r="G53" s="485"/>
      <c r="H53" s="485"/>
      <c r="I53" s="431"/>
    </row>
    <row r="54" spans="6:9">
      <c r="F54" s="484"/>
      <c r="G54" s="485"/>
      <c r="H54" s="485"/>
      <c r="I54" s="431"/>
    </row>
    <row r="55" spans="6:9">
      <c r="F55" s="484"/>
      <c r="G55" s="485"/>
      <c r="H55" s="485"/>
      <c r="I55" s="431"/>
    </row>
    <row r="56" spans="6:9">
      <c r="F56" s="484"/>
      <c r="G56" s="485"/>
      <c r="H56" s="485"/>
      <c r="I56" s="431"/>
    </row>
    <row r="57" spans="6:9">
      <c r="F57" s="484"/>
      <c r="G57" s="485"/>
      <c r="H57" s="485"/>
      <c r="I57" s="431"/>
    </row>
    <row r="58" spans="6:9">
      <c r="F58" s="484"/>
      <c r="G58" s="485"/>
      <c r="H58" s="485"/>
      <c r="I58" s="431"/>
    </row>
    <row r="59" spans="6:9">
      <c r="F59" s="484"/>
      <c r="G59" s="485"/>
      <c r="H59" s="485"/>
      <c r="I59" s="431"/>
    </row>
    <row r="60" spans="6:9">
      <c r="F60" s="484"/>
      <c r="G60" s="485"/>
      <c r="H60" s="485"/>
      <c r="I60" s="431"/>
    </row>
    <row r="61" spans="6:9">
      <c r="F61" s="484"/>
      <c r="G61" s="485"/>
      <c r="H61" s="485"/>
      <c r="I61" s="431"/>
    </row>
    <row r="62" spans="6:9">
      <c r="F62" s="484"/>
      <c r="G62" s="485"/>
      <c r="H62" s="485"/>
      <c r="I62" s="431"/>
    </row>
    <row r="63" spans="6:9">
      <c r="F63" s="484"/>
      <c r="G63" s="485"/>
      <c r="H63" s="485"/>
      <c r="I63" s="431"/>
    </row>
    <row r="64" spans="6:9">
      <c r="F64" s="484"/>
      <c r="G64" s="485"/>
      <c r="H64" s="485"/>
      <c r="I64" s="431"/>
    </row>
    <row r="65" spans="6:9">
      <c r="F65" s="484"/>
      <c r="G65" s="485"/>
      <c r="H65" s="485"/>
      <c r="I65" s="431"/>
    </row>
    <row r="66" spans="6:9">
      <c r="F66" s="484"/>
      <c r="G66" s="485"/>
      <c r="H66" s="485"/>
      <c r="I66" s="431"/>
    </row>
    <row r="67" spans="6:9">
      <c r="F67" s="484"/>
      <c r="G67" s="485"/>
      <c r="H67" s="485"/>
      <c r="I67" s="431"/>
    </row>
    <row r="68" spans="6:9">
      <c r="F68" s="484"/>
      <c r="G68" s="485"/>
      <c r="H68" s="485"/>
      <c r="I68" s="431"/>
    </row>
    <row r="69" spans="6:9">
      <c r="F69" s="484"/>
      <c r="G69" s="485"/>
      <c r="H69" s="485"/>
      <c r="I69" s="431"/>
    </row>
    <row r="70" spans="6:9">
      <c r="F70" s="484"/>
      <c r="G70" s="485"/>
      <c r="H70" s="485"/>
      <c r="I70" s="431"/>
    </row>
    <row r="71" spans="6:9">
      <c r="F71" s="484"/>
      <c r="G71" s="485"/>
      <c r="H71" s="485"/>
      <c r="I71" s="431"/>
    </row>
    <row r="72" spans="6:9">
      <c r="F72" s="484"/>
      <c r="G72" s="485"/>
      <c r="H72" s="485"/>
      <c r="I72" s="431"/>
    </row>
    <row r="73" spans="6:9">
      <c r="F73" s="484"/>
      <c r="G73" s="485"/>
      <c r="H73" s="485"/>
      <c r="I73" s="431"/>
    </row>
    <row r="74" spans="6:9">
      <c r="F74" s="484"/>
      <c r="G74" s="485"/>
      <c r="H74" s="485"/>
      <c r="I74" s="431"/>
    </row>
    <row r="75" spans="6:9">
      <c r="F75" s="484"/>
      <c r="G75" s="485"/>
      <c r="H75" s="485"/>
      <c r="I75" s="431"/>
    </row>
    <row r="76" spans="6:9">
      <c r="F76" s="484"/>
      <c r="G76" s="485"/>
      <c r="H76" s="485"/>
      <c r="I76" s="431"/>
    </row>
    <row r="77" spans="6:9">
      <c r="F77" s="484"/>
      <c r="G77" s="485"/>
      <c r="H77" s="485"/>
      <c r="I77" s="431"/>
    </row>
    <row r="78" spans="6:9">
      <c r="F78" s="484"/>
      <c r="G78" s="485"/>
      <c r="H78" s="485"/>
      <c r="I78" s="431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36"/>
  <sheetViews>
    <sheetView showGridLines="0" showZeros="0" topLeftCell="A43" zoomScaleSheetLayoutView="100" workbookViewId="0">
      <selection activeCell="G44" sqref="G44"/>
    </sheetView>
  </sheetViews>
  <sheetFormatPr defaultRowHeight="12.75"/>
  <cols>
    <col min="1" max="1" width="4.42578125" style="224" customWidth="1"/>
    <col min="2" max="2" width="11.5703125" style="224" customWidth="1"/>
    <col min="3" max="3" width="40.42578125" style="224" customWidth="1"/>
    <col min="4" max="4" width="5.5703125" style="224" customWidth="1"/>
    <col min="5" max="5" width="8.5703125" style="236" customWidth="1"/>
    <col min="6" max="6" width="9.85546875" style="224" customWidth="1"/>
    <col min="7" max="7" width="13.85546875" style="224" customWidth="1"/>
    <col min="8" max="8" width="11.7109375" style="224" hidden="1" customWidth="1"/>
    <col min="9" max="9" width="11.5703125" style="224" hidden="1" customWidth="1"/>
    <col min="10" max="10" width="11" style="224" hidden="1" customWidth="1"/>
    <col min="11" max="11" width="10.42578125" style="224" hidden="1" customWidth="1"/>
    <col min="12" max="12" width="75.42578125" style="224" customWidth="1"/>
    <col min="13" max="13" width="45.28515625" style="224" customWidth="1"/>
    <col min="14" max="16384" width="9.140625" style="224"/>
  </cols>
  <sheetData>
    <row r="1" spans="1:80" ht="15.75">
      <c r="A1" s="553" t="s">
        <v>108</v>
      </c>
      <c r="B1" s="553"/>
      <c r="C1" s="553"/>
      <c r="D1" s="553"/>
      <c r="E1" s="553"/>
      <c r="F1" s="553"/>
      <c r="G1" s="553"/>
    </row>
    <row r="2" spans="1:80" ht="14.25" customHeight="1" thickBot="1">
      <c r="B2" s="225"/>
      <c r="C2" s="226"/>
      <c r="D2" s="226"/>
      <c r="E2" s="227"/>
      <c r="F2" s="226"/>
      <c r="G2" s="226"/>
    </row>
    <row r="3" spans="1:80" ht="13.5" thickTop="1">
      <c r="A3" s="554" t="s">
        <v>2</v>
      </c>
      <c r="B3" s="555"/>
      <c r="C3" s="228" t="s">
        <v>491</v>
      </c>
      <c r="D3" s="229"/>
      <c r="E3" s="230" t="s">
        <v>109</v>
      </c>
      <c r="F3" s="231" t="str">
        <f>'TZB-2 Rek'!H1</f>
        <v>001-2</v>
      </c>
      <c r="G3" s="232"/>
    </row>
    <row r="4" spans="1:80" ht="13.5" thickBot="1">
      <c r="A4" s="556" t="s">
        <v>87</v>
      </c>
      <c r="B4" s="557"/>
      <c r="C4" s="233" t="s">
        <v>492</v>
      </c>
      <c r="D4" s="234"/>
      <c r="E4" s="558" t="str">
        <f>'TZB-2 Rek'!G2</f>
        <v>Vnitřní kanalizace</v>
      </c>
      <c r="F4" s="559"/>
      <c r="G4" s="560"/>
    </row>
    <row r="5" spans="1:80" ht="13.5" thickTop="1">
      <c r="A5" s="235"/>
      <c r="G5" s="237"/>
    </row>
    <row r="6" spans="1:80" ht="27" customHeight="1">
      <c r="A6" s="238" t="s">
        <v>110</v>
      </c>
      <c r="B6" s="239" t="s">
        <v>111</v>
      </c>
      <c r="C6" s="239" t="s">
        <v>112</v>
      </c>
      <c r="D6" s="239" t="s">
        <v>113</v>
      </c>
      <c r="E6" s="240" t="s">
        <v>114</v>
      </c>
      <c r="F6" s="239" t="s">
        <v>115</v>
      </c>
      <c r="G6" s="241" t="s">
        <v>116</v>
      </c>
      <c r="H6" s="486" t="s">
        <v>493</v>
      </c>
      <c r="I6" s="486" t="s">
        <v>494</v>
      </c>
      <c r="J6" s="486" t="s">
        <v>495</v>
      </c>
      <c r="K6" s="486" t="s">
        <v>496</v>
      </c>
    </row>
    <row r="7" spans="1:80">
      <c r="A7" s="242" t="s">
        <v>117</v>
      </c>
      <c r="B7" s="243" t="s">
        <v>3</v>
      </c>
      <c r="C7" s="244" t="s">
        <v>118</v>
      </c>
      <c r="D7" s="245"/>
      <c r="E7" s="246"/>
      <c r="F7" s="246"/>
      <c r="G7" s="247"/>
      <c r="H7" s="487"/>
      <c r="I7" s="488"/>
      <c r="J7" s="489"/>
      <c r="K7" s="490"/>
      <c r="O7" s="491">
        <v>1</v>
      </c>
    </row>
    <row r="8" spans="1:80">
      <c r="A8" s="250">
        <v>1</v>
      </c>
      <c r="B8" s="251" t="s">
        <v>560</v>
      </c>
      <c r="C8" s="252" t="s">
        <v>561</v>
      </c>
      <c r="D8" s="253" t="s">
        <v>126</v>
      </c>
      <c r="E8" s="254">
        <v>0.67500000000000004</v>
      </c>
      <c r="F8" s="255"/>
      <c r="G8" s="256">
        <f>E8*F8</f>
        <v>0</v>
      </c>
      <c r="H8" s="492">
        <v>0</v>
      </c>
      <c r="I8" s="493">
        <f>E8*H8</f>
        <v>0</v>
      </c>
      <c r="J8" s="492">
        <v>0</v>
      </c>
      <c r="K8" s="493">
        <f>E8*J8</f>
        <v>0</v>
      </c>
      <c r="O8" s="491">
        <v>2</v>
      </c>
      <c r="AA8" s="224">
        <v>1</v>
      </c>
      <c r="AB8" s="224">
        <v>1</v>
      </c>
      <c r="AC8" s="224">
        <v>1</v>
      </c>
      <c r="AZ8" s="224">
        <v>1</v>
      </c>
      <c r="BA8" s="224">
        <f>IF(AZ8=1,G8,0)</f>
        <v>0</v>
      </c>
      <c r="BB8" s="224">
        <f>IF(AZ8=2,G8,0)</f>
        <v>0</v>
      </c>
      <c r="BC8" s="224">
        <f>IF(AZ8=3,G8,0)</f>
        <v>0</v>
      </c>
      <c r="BD8" s="224">
        <f>IF(AZ8=4,G8,0)</f>
        <v>0</v>
      </c>
      <c r="BE8" s="224">
        <f>IF(AZ8=5,G8,0)</f>
        <v>0</v>
      </c>
      <c r="CA8" s="491">
        <v>1</v>
      </c>
      <c r="CB8" s="491">
        <v>1</v>
      </c>
    </row>
    <row r="9" spans="1:80">
      <c r="A9" s="497"/>
      <c r="B9" s="498"/>
      <c r="C9" s="577" t="s">
        <v>562</v>
      </c>
      <c r="D9" s="578"/>
      <c r="E9" s="499">
        <v>0.67500000000000004</v>
      </c>
      <c r="F9" s="500"/>
      <c r="G9" s="501"/>
      <c r="H9" s="502"/>
      <c r="I9" s="503"/>
      <c r="J9" s="504"/>
      <c r="K9" s="503"/>
      <c r="M9" s="505" t="s">
        <v>562</v>
      </c>
      <c r="O9" s="491"/>
    </row>
    <row r="10" spans="1:80">
      <c r="A10" s="250">
        <v>2</v>
      </c>
      <c r="B10" s="251" t="s">
        <v>563</v>
      </c>
      <c r="C10" s="252" t="s">
        <v>564</v>
      </c>
      <c r="D10" s="253" t="s">
        <v>126</v>
      </c>
      <c r="E10" s="254">
        <v>0.50629999999999997</v>
      </c>
      <c r="F10" s="255"/>
      <c r="G10" s="256">
        <f>E10*F10</f>
        <v>0</v>
      </c>
      <c r="H10" s="492">
        <v>0</v>
      </c>
      <c r="I10" s="493">
        <f>E10*H10</f>
        <v>0</v>
      </c>
      <c r="J10" s="492">
        <v>0</v>
      </c>
      <c r="K10" s="493">
        <f>E10*J10</f>
        <v>0</v>
      </c>
      <c r="O10" s="491">
        <v>2</v>
      </c>
      <c r="AA10" s="224">
        <v>1</v>
      </c>
      <c r="AB10" s="224">
        <v>1</v>
      </c>
      <c r="AC10" s="224">
        <v>1</v>
      </c>
      <c r="AZ10" s="224">
        <v>1</v>
      </c>
      <c r="BA10" s="224">
        <f>IF(AZ10=1,G10,0)</f>
        <v>0</v>
      </c>
      <c r="BB10" s="224">
        <f>IF(AZ10=2,G10,0)</f>
        <v>0</v>
      </c>
      <c r="BC10" s="224">
        <f>IF(AZ10=3,G10,0)</f>
        <v>0</v>
      </c>
      <c r="BD10" s="224">
        <f>IF(AZ10=4,G10,0)</f>
        <v>0</v>
      </c>
      <c r="BE10" s="224">
        <f>IF(AZ10=5,G10,0)</f>
        <v>0</v>
      </c>
      <c r="CA10" s="491">
        <v>1</v>
      </c>
      <c r="CB10" s="491">
        <v>1</v>
      </c>
    </row>
    <row r="11" spans="1:80">
      <c r="A11" s="497"/>
      <c r="B11" s="498"/>
      <c r="C11" s="577" t="s">
        <v>565</v>
      </c>
      <c r="D11" s="578"/>
      <c r="E11" s="499">
        <v>0.50629999999999997</v>
      </c>
      <c r="F11" s="500"/>
      <c r="G11" s="501"/>
      <c r="H11" s="502"/>
      <c r="I11" s="503"/>
      <c r="J11" s="504"/>
      <c r="K11" s="503"/>
      <c r="M11" s="505" t="s">
        <v>565</v>
      </c>
      <c r="O11" s="491"/>
    </row>
    <row r="12" spans="1:80" ht="22.5">
      <c r="A12" s="250">
        <v>3</v>
      </c>
      <c r="B12" s="251" t="s">
        <v>566</v>
      </c>
      <c r="C12" s="252" t="s">
        <v>567</v>
      </c>
      <c r="D12" s="253" t="s">
        <v>126</v>
      </c>
      <c r="E12" s="254">
        <v>0.16869999999999999</v>
      </c>
      <c r="F12" s="255"/>
      <c r="G12" s="256">
        <f>E12*F12</f>
        <v>0</v>
      </c>
      <c r="H12" s="492">
        <v>1.7</v>
      </c>
      <c r="I12" s="493">
        <f>E12*H12</f>
        <v>0.28678999999999999</v>
      </c>
      <c r="J12" s="492">
        <v>0</v>
      </c>
      <c r="K12" s="493">
        <f>E12*J12</f>
        <v>0</v>
      </c>
      <c r="O12" s="491">
        <v>2</v>
      </c>
      <c r="AA12" s="224">
        <v>1</v>
      </c>
      <c r="AB12" s="224">
        <v>1</v>
      </c>
      <c r="AC12" s="224">
        <v>1</v>
      </c>
      <c r="AZ12" s="224">
        <v>1</v>
      </c>
      <c r="BA12" s="224">
        <f>IF(AZ12=1,G12,0)</f>
        <v>0</v>
      </c>
      <c r="BB12" s="224">
        <f>IF(AZ12=2,G12,0)</f>
        <v>0</v>
      </c>
      <c r="BC12" s="224">
        <f>IF(AZ12=3,G12,0)</f>
        <v>0</v>
      </c>
      <c r="BD12" s="224">
        <f>IF(AZ12=4,G12,0)</f>
        <v>0</v>
      </c>
      <c r="BE12" s="224">
        <f>IF(AZ12=5,G12,0)</f>
        <v>0</v>
      </c>
      <c r="CA12" s="491">
        <v>1</v>
      </c>
      <c r="CB12" s="491">
        <v>1</v>
      </c>
    </row>
    <row r="13" spans="1:80">
      <c r="A13" s="497"/>
      <c r="B13" s="498"/>
      <c r="C13" s="577" t="s">
        <v>568</v>
      </c>
      <c r="D13" s="578"/>
      <c r="E13" s="499">
        <v>0.16869999999999999</v>
      </c>
      <c r="F13" s="500"/>
      <c r="G13" s="501"/>
      <c r="H13" s="502"/>
      <c r="I13" s="503"/>
      <c r="J13" s="504"/>
      <c r="K13" s="503"/>
      <c r="M13" s="505" t="s">
        <v>568</v>
      </c>
      <c r="O13" s="491"/>
    </row>
    <row r="14" spans="1:80">
      <c r="A14" s="258"/>
      <c r="B14" s="259" t="s">
        <v>135</v>
      </c>
      <c r="C14" s="260" t="s">
        <v>569</v>
      </c>
      <c r="D14" s="261"/>
      <c r="E14" s="262"/>
      <c r="F14" s="263"/>
      <c r="G14" s="264">
        <f>SUM(G7:G13)</f>
        <v>0</v>
      </c>
      <c r="H14" s="494"/>
      <c r="I14" s="495">
        <f>SUM(I7:I13)</f>
        <v>0.28678999999999999</v>
      </c>
      <c r="J14" s="494"/>
      <c r="K14" s="495">
        <f>SUM(K7:K13)</f>
        <v>0</v>
      </c>
      <c r="O14" s="491">
        <v>4</v>
      </c>
      <c r="BA14" s="496">
        <f>SUM(BA7:BA13)</f>
        <v>0</v>
      </c>
      <c r="BB14" s="496">
        <f>SUM(BB7:BB13)</f>
        <v>0</v>
      </c>
      <c r="BC14" s="496">
        <f>SUM(BC7:BC13)</f>
        <v>0</v>
      </c>
      <c r="BD14" s="496">
        <f>SUM(BD7:BD13)</f>
        <v>0</v>
      </c>
      <c r="BE14" s="496">
        <f>SUM(BE7:BE13)</f>
        <v>0</v>
      </c>
    </row>
    <row r="15" spans="1:80">
      <c r="A15" s="242" t="s">
        <v>117</v>
      </c>
      <c r="B15" s="243" t="s">
        <v>142</v>
      </c>
      <c r="C15" s="244" t="s">
        <v>143</v>
      </c>
      <c r="D15" s="245"/>
      <c r="E15" s="246"/>
      <c r="F15" s="246"/>
      <c r="G15" s="247"/>
      <c r="H15" s="487"/>
      <c r="I15" s="488"/>
      <c r="J15" s="489"/>
      <c r="K15" s="490"/>
      <c r="O15" s="491">
        <v>1</v>
      </c>
    </row>
    <row r="16" spans="1:80" ht="22.5">
      <c r="A16" s="250">
        <v>4</v>
      </c>
      <c r="B16" s="251" t="s">
        <v>570</v>
      </c>
      <c r="C16" s="252" t="s">
        <v>571</v>
      </c>
      <c r="D16" s="253" t="s">
        <v>146</v>
      </c>
      <c r="E16" s="254">
        <v>2</v>
      </c>
      <c r="F16" s="255"/>
      <c r="G16" s="256">
        <f>E16*F16</f>
        <v>0</v>
      </c>
      <c r="H16" s="492">
        <v>7.1399999999999996E-3</v>
      </c>
      <c r="I16" s="493">
        <f>E16*H16</f>
        <v>1.4279999999999999E-2</v>
      </c>
      <c r="J16" s="492">
        <v>0</v>
      </c>
      <c r="K16" s="493">
        <f>E16*J16</f>
        <v>0</v>
      </c>
      <c r="O16" s="491">
        <v>2</v>
      </c>
      <c r="AA16" s="224">
        <v>1</v>
      </c>
      <c r="AB16" s="224">
        <v>9</v>
      </c>
      <c r="AC16" s="224">
        <v>9</v>
      </c>
      <c r="AZ16" s="224">
        <v>1</v>
      </c>
      <c r="BA16" s="224">
        <f>IF(AZ16=1,G16,0)</f>
        <v>0</v>
      </c>
      <c r="BB16" s="224">
        <f>IF(AZ16=2,G16,0)</f>
        <v>0</v>
      </c>
      <c r="BC16" s="224">
        <f>IF(AZ16=3,G16,0)</f>
        <v>0</v>
      </c>
      <c r="BD16" s="224">
        <f>IF(AZ16=4,G16,0)</f>
        <v>0</v>
      </c>
      <c r="BE16" s="224">
        <f>IF(AZ16=5,G16,0)</f>
        <v>0</v>
      </c>
      <c r="CA16" s="491">
        <v>1</v>
      </c>
      <c r="CB16" s="491">
        <v>9</v>
      </c>
    </row>
    <row r="17" spans="1:80">
      <c r="A17" s="258"/>
      <c r="B17" s="259" t="s">
        <v>135</v>
      </c>
      <c r="C17" s="260" t="s">
        <v>572</v>
      </c>
      <c r="D17" s="261"/>
      <c r="E17" s="262"/>
      <c r="F17" s="263"/>
      <c r="G17" s="264">
        <f>SUM(G15:G16)</f>
        <v>0</v>
      </c>
      <c r="H17" s="494"/>
      <c r="I17" s="495">
        <f>SUM(I15:I16)</f>
        <v>1.4279999999999999E-2</v>
      </c>
      <c r="J17" s="494"/>
      <c r="K17" s="495">
        <f>SUM(K15:K16)</f>
        <v>0</v>
      </c>
      <c r="O17" s="491">
        <v>4</v>
      </c>
      <c r="BA17" s="496">
        <f>SUM(BA15:BA16)</f>
        <v>0</v>
      </c>
      <c r="BB17" s="496">
        <f>SUM(BB15:BB16)</f>
        <v>0</v>
      </c>
      <c r="BC17" s="496">
        <f>SUM(BC15:BC16)</f>
        <v>0</v>
      </c>
      <c r="BD17" s="496">
        <f>SUM(BD15:BD16)</f>
        <v>0</v>
      </c>
      <c r="BE17" s="496">
        <f>SUM(BE15:BE16)</f>
        <v>0</v>
      </c>
    </row>
    <row r="18" spans="1:80">
      <c r="A18" s="242" t="s">
        <v>117</v>
      </c>
      <c r="B18" s="243" t="s">
        <v>210</v>
      </c>
      <c r="C18" s="244" t="s">
        <v>211</v>
      </c>
      <c r="D18" s="245"/>
      <c r="E18" s="246"/>
      <c r="F18" s="246"/>
      <c r="G18" s="247"/>
      <c r="H18" s="487"/>
      <c r="I18" s="488"/>
      <c r="J18" s="489"/>
      <c r="K18" s="490"/>
      <c r="O18" s="491">
        <v>1</v>
      </c>
    </row>
    <row r="19" spans="1:80" ht="22.5">
      <c r="A19" s="250">
        <v>5</v>
      </c>
      <c r="B19" s="251" t="s">
        <v>497</v>
      </c>
      <c r="C19" s="252" t="s">
        <v>498</v>
      </c>
      <c r="D19" s="253" t="s">
        <v>146</v>
      </c>
      <c r="E19" s="254">
        <v>5</v>
      </c>
      <c r="F19" s="255"/>
      <c r="G19" s="256">
        <f>E19*F19</f>
        <v>0</v>
      </c>
      <c r="H19" s="492">
        <v>3.2000000000000002E-3</v>
      </c>
      <c r="I19" s="493">
        <f>E19*H19</f>
        <v>1.6E-2</v>
      </c>
      <c r="J19" s="492">
        <v>0</v>
      </c>
      <c r="K19" s="493">
        <f>E19*J19</f>
        <v>0</v>
      </c>
      <c r="O19" s="491">
        <v>2</v>
      </c>
      <c r="AA19" s="224">
        <v>1</v>
      </c>
      <c r="AB19" s="224">
        <v>1</v>
      </c>
      <c r="AC19" s="224">
        <v>1</v>
      </c>
      <c r="AZ19" s="224">
        <v>1</v>
      </c>
      <c r="BA19" s="224">
        <f>IF(AZ19=1,G19,0)</f>
        <v>0</v>
      </c>
      <c r="BB19" s="224">
        <f>IF(AZ19=2,G19,0)</f>
        <v>0</v>
      </c>
      <c r="BC19" s="224">
        <f>IF(AZ19=3,G19,0)</f>
        <v>0</v>
      </c>
      <c r="BD19" s="224">
        <f>IF(AZ19=4,G19,0)</f>
        <v>0</v>
      </c>
      <c r="BE19" s="224">
        <f>IF(AZ19=5,G19,0)</f>
        <v>0</v>
      </c>
      <c r="CA19" s="491">
        <v>1</v>
      </c>
      <c r="CB19" s="491">
        <v>1</v>
      </c>
    </row>
    <row r="20" spans="1:80">
      <c r="A20" s="258"/>
      <c r="B20" s="259" t="s">
        <v>135</v>
      </c>
      <c r="C20" s="260" t="s">
        <v>499</v>
      </c>
      <c r="D20" s="261"/>
      <c r="E20" s="262"/>
      <c r="F20" s="263"/>
      <c r="G20" s="264">
        <f>SUM(G18:G19)</f>
        <v>0</v>
      </c>
      <c r="H20" s="494"/>
      <c r="I20" s="495">
        <f>SUM(I18:I19)</f>
        <v>1.6E-2</v>
      </c>
      <c r="J20" s="494"/>
      <c r="K20" s="495">
        <f>SUM(K18:K19)</f>
        <v>0</v>
      </c>
      <c r="O20" s="491">
        <v>4</v>
      </c>
      <c r="BA20" s="496">
        <f>SUM(BA18:BA19)</f>
        <v>0</v>
      </c>
      <c r="BB20" s="496">
        <f>SUM(BB18:BB19)</f>
        <v>0</v>
      </c>
      <c r="BC20" s="496">
        <f>SUM(BC18:BC19)</f>
        <v>0</v>
      </c>
      <c r="BD20" s="496">
        <f>SUM(BD18:BD19)</f>
        <v>0</v>
      </c>
      <c r="BE20" s="496">
        <f>SUM(BE18:BE19)</f>
        <v>0</v>
      </c>
    </row>
    <row r="21" spans="1:80">
      <c r="A21" s="242" t="s">
        <v>117</v>
      </c>
      <c r="B21" s="243" t="s">
        <v>485</v>
      </c>
      <c r="C21" s="244" t="s">
        <v>486</v>
      </c>
      <c r="D21" s="245"/>
      <c r="E21" s="246"/>
      <c r="F21" s="246"/>
      <c r="G21" s="247"/>
      <c r="H21" s="487"/>
      <c r="I21" s="488"/>
      <c r="J21" s="489"/>
      <c r="K21" s="490"/>
      <c r="O21" s="491">
        <v>1</v>
      </c>
    </row>
    <row r="22" spans="1:80">
      <c r="A22" s="250">
        <v>6</v>
      </c>
      <c r="B22" s="251" t="s">
        <v>573</v>
      </c>
      <c r="C22" s="252" t="s">
        <v>574</v>
      </c>
      <c r="D22" s="253" t="s">
        <v>126</v>
      </c>
      <c r="E22" s="254">
        <v>6.4000000000000001E-2</v>
      </c>
      <c r="F22" s="255"/>
      <c r="G22" s="256">
        <f>E22*F22</f>
        <v>0</v>
      </c>
      <c r="H22" s="492">
        <v>2.5249999999999999</v>
      </c>
      <c r="I22" s="493">
        <f>E22*H22</f>
        <v>0.16159999999999999</v>
      </c>
      <c r="J22" s="492">
        <v>0</v>
      </c>
      <c r="K22" s="493">
        <f>E22*J22</f>
        <v>0</v>
      </c>
      <c r="O22" s="491">
        <v>2</v>
      </c>
      <c r="AA22" s="224">
        <v>1</v>
      </c>
      <c r="AB22" s="224">
        <v>1</v>
      </c>
      <c r="AC22" s="224">
        <v>1</v>
      </c>
      <c r="AZ22" s="224">
        <v>1</v>
      </c>
      <c r="BA22" s="224">
        <f>IF(AZ22=1,G22,0)</f>
        <v>0</v>
      </c>
      <c r="BB22" s="224">
        <f>IF(AZ22=2,G22,0)</f>
        <v>0</v>
      </c>
      <c r="BC22" s="224">
        <f>IF(AZ22=3,G22,0)</f>
        <v>0</v>
      </c>
      <c r="BD22" s="224">
        <f>IF(AZ22=4,G22,0)</f>
        <v>0</v>
      </c>
      <c r="BE22" s="224">
        <f>IF(AZ22=5,G22,0)</f>
        <v>0</v>
      </c>
      <c r="CA22" s="491">
        <v>1</v>
      </c>
      <c r="CB22" s="491">
        <v>1</v>
      </c>
    </row>
    <row r="23" spans="1:80">
      <c r="A23" s="497"/>
      <c r="B23" s="498"/>
      <c r="C23" s="577" t="s">
        <v>575</v>
      </c>
      <c r="D23" s="578"/>
      <c r="E23" s="499">
        <v>6.4000000000000001E-2</v>
      </c>
      <c r="F23" s="500"/>
      <c r="G23" s="501"/>
      <c r="H23" s="502"/>
      <c r="I23" s="503"/>
      <c r="J23" s="504"/>
      <c r="K23" s="503"/>
      <c r="M23" s="505" t="s">
        <v>575</v>
      </c>
      <c r="O23" s="491"/>
    </row>
    <row r="24" spans="1:80">
      <c r="A24" s="258"/>
      <c r="B24" s="259" t="s">
        <v>135</v>
      </c>
      <c r="C24" s="260" t="s">
        <v>576</v>
      </c>
      <c r="D24" s="261"/>
      <c r="E24" s="262"/>
      <c r="F24" s="263"/>
      <c r="G24" s="264">
        <f>SUM(G21:G23)</f>
        <v>0</v>
      </c>
      <c r="H24" s="494"/>
      <c r="I24" s="495">
        <f>SUM(I21:I23)</f>
        <v>0.16159999999999999</v>
      </c>
      <c r="J24" s="494"/>
      <c r="K24" s="495">
        <f>SUM(K21:K23)</f>
        <v>0</v>
      </c>
      <c r="O24" s="491">
        <v>4</v>
      </c>
      <c r="BA24" s="496">
        <f>SUM(BA21:BA23)</f>
        <v>0</v>
      </c>
      <c r="BB24" s="496">
        <f>SUM(BB21:BB23)</f>
        <v>0</v>
      </c>
      <c r="BC24" s="496">
        <f>SUM(BC21:BC23)</f>
        <v>0</v>
      </c>
      <c r="BD24" s="496">
        <f>SUM(BD21:BD23)</f>
        <v>0</v>
      </c>
      <c r="BE24" s="496">
        <f>SUM(BE21:BE23)</f>
        <v>0</v>
      </c>
    </row>
    <row r="25" spans="1:80">
      <c r="A25" s="242" t="s">
        <v>117</v>
      </c>
      <c r="B25" s="243" t="s">
        <v>306</v>
      </c>
      <c r="C25" s="244" t="s">
        <v>307</v>
      </c>
      <c r="D25" s="245"/>
      <c r="E25" s="246"/>
      <c r="F25" s="246"/>
      <c r="G25" s="247"/>
      <c r="H25" s="487"/>
      <c r="I25" s="488"/>
      <c r="J25" s="489"/>
      <c r="K25" s="490"/>
      <c r="O25" s="491">
        <v>1</v>
      </c>
    </row>
    <row r="26" spans="1:80">
      <c r="A26" s="250">
        <v>7</v>
      </c>
      <c r="B26" s="251" t="s">
        <v>577</v>
      </c>
      <c r="C26" s="252" t="s">
        <v>578</v>
      </c>
      <c r="D26" s="253" t="s">
        <v>159</v>
      </c>
      <c r="E26" s="254">
        <v>0.47866999999999998</v>
      </c>
      <c r="F26" s="255"/>
      <c r="G26" s="256">
        <f>E26*F26</f>
        <v>0</v>
      </c>
      <c r="H26" s="492">
        <v>0</v>
      </c>
      <c r="I26" s="493">
        <f>E26*H26</f>
        <v>0</v>
      </c>
      <c r="J26" s="492"/>
      <c r="K26" s="493">
        <f>E26*J26</f>
        <v>0</v>
      </c>
      <c r="O26" s="491">
        <v>2</v>
      </c>
      <c r="AA26" s="224">
        <v>7</v>
      </c>
      <c r="AB26" s="224">
        <v>1</v>
      </c>
      <c r="AC26" s="224">
        <v>2</v>
      </c>
      <c r="AZ26" s="224">
        <v>1</v>
      </c>
      <c r="BA26" s="224">
        <f>IF(AZ26=1,G26,0)</f>
        <v>0</v>
      </c>
      <c r="BB26" s="224">
        <f>IF(AZ26=2,G26,0)</f>
        <v>0</v>
      </c>
      <c r="BC26" s="224">
        <f>IF(AZ26=3,G26,0)</f>
        <v>0</v>
      </c>
      <c r="BD26" s="224">
        <f>IF(AZ26=4,G26,0)</f>
        <v>0</v>
      </c>
      <c r="BE26" s="224">
        <f>IF(AZ26=5,G26,0)</f>
        <v>0</v>
      </c>
      <c r="CA26" s="491">
        <v>7</v>
      </c>
      <c r="CB26" s="491">
        <v>1</v>
      </c>
    </row>
    <row r="27" spans="1:80">
      <c r="A27" s="258"/>
      <c r="B27" s="259" t="s">
        <v>135</v>
      </c>
      <c r="C27" s="260" t="s">
        <v>502</v>
      </c>
      <c r="D27" s="261"/>
      <c r="E27" s="262"/>
      <c r="F27" s="263"/>
      <c r="G27" s="264">
        <f>SUM(G25:G26)</f>
        <v>0</v>
      </c>
      <c r="H27" s="494"/>
      <c r="I27" s="495">
        <f>SUM(I25:I26)</f>
        <v>0</v>
      </c>
      <c r="J27" s="494"/>
      <c r="K27" s="495">
        <f>SUM(K25:K26)</f>
        <v>0</v>
      </c>
      <c r="O27" s="491">
        <v>4</v>
      </c>
      <c r="BA27" s="496">
        <f>SUM(BA25:BA26)</f>
        <v>0</v>
      </c>
      <c r="BB27" s="496">
        <f>SUM(BB25:BB26)</f>
        <v>0</v>
      </c>
      <c r="BC27" s="496">
        <f>SUM(BC25:BC26)</f>
        <v>0</v>
      </c>
      <c r="BD27" s="496">
        <f>SUM(BD25:BD26)</f>
        <v>0</v>
      </c>
      <c r="BE27" s="496">
        <f>SUM(BE25:BE26)</f>
        <v>0</v>
      </c>
    </row>
    <row r="28" spans="1:80">
      <c r="A28" s="242" t="s">
        <v>117</v>
      </c>
      <c r="B28" s="243" t="s">
        <v>479</v>
      </c>
      <c r="C28" s="244" t="s">
        <v>480</v>
      </c>
      <c r="D28" s="245"/>
      <c r="E28" s="246"/>
      <c r="F28" s="246"/>
      <c r="G28" s="247"/>
      <c r="H28" s="487"/>
      <c r="I28" s="488"/>
      <c r="J28" s="489"/>
      <c r="K28" s="490"/>
      <c r="O28" s="491">
        <v>1</v>
      </c>
    </row>
    <row r="29" spans="1:80">
      <c r="A29" s="250">
        <v>8</v>
      </c>
      <c r="B29" s="251" t="s">
        <v>579</v>
      </c>
      <c r="C29" s="252" t="s">
        <v>580</v>
      </c>
      <c r="D29" s="253" t="s">
        <v>146</v>
      </c>
      <c r="E29" s="254">
        <v>6</v>
      </c>
      <c r="F29" s="255"/>
      <c r="G29" s="256">
        <f>E29*F29</f>
        <v>0</v>
      </c>
      <c r="H29" s="492">
        <v>1.2099999999999999E-3</v>
      </c>
      <c r="I29" s="493">
        <f>E29*H29</f>
        <v>7.2599999999999991E-3</v>
      </c>
      <c r="J29" s="492">
        <v>0</v>
      </c>
      <c r="K29" s="493">
        <f>E29*J29</f>
        <v>0</v>
      </c>
      <c r="O29" s="491">
        <v>2</v>
      </c>
      <c r="AA29" s="224">
        <v>1</v>
      </c>
      <c r="AB29" s="224">
        <v>7</v>
      </c>
      <c r="AC29" s="224">
        <v>7</v>
      </c>
      <c r="AZ29" s="224">
        <v>2</v>
      </c>
      <c r="BA29" s="224">
        <f>IF(AZ29=1,G29,0)</f>
        <v>0</v>
      </c>
      <c r="BB29" s="224">
        <f>IF(AZ29=2,G29,0)</f>
        <v>0</v>
      </c>
      <c r="BC29" s="224">
        <f>IF(AZ29=3,G29,0)</f>
        <v>0</v>
      </c>
      <c r="BD29" s="224">
        <f>IF(AZ29=4,G29,0)</f>
        <v>0</v>
      </c>
      <c r="BE29" s="224">
        <f>IF(AZ29=5,G29,0)</f>
        <v>0</v>
      </c>
      <c r="CA29" s="491">
        <v>1</v>
      </c>
      <c r="CB29" s="491">
        <v>7</v>
      </c>
    </row>
    <row r="30" spans="1:80">
      <c r="A30" s="497"/>
      <c r="B30" s="498"/>
      <c r="C30" s="577" t="s">
        <v>581</v>
      </c>
      <c r="D30" s="578"/>
      <c r="E30" s="499">
        <v>3</v>
      </c>
      <c r="F30" s="500"/>
      <c r="G30" s="501"/>
      <c r="H30" s="502"/>
      <c r="I30" s="503"/>
      <c r="J30" s="504"/>
      <c r="K30" s="503"/>
      <c r="M30" s="505" t="s">
        <v>581</v>
      </c>
      <c r="O30" s="491"/>
    </row>
    <row r="31" spans="1:80">
      <c r="A31" s="497"/>
      <c r="B31" s="498"/>
      <c r="C31" s="577" t="s">
        <v>582</v>
      </c>
      <c r="D31" s="578"/>
      <c r="E31" s="499">
        <v>2</v>
      </c>
      <c r="F31" s="500"/>
      <c r="G31" s="501"/>
      <c r="H31" s="502"/>
      <c r="I31" s="503"/>
      <c r="J31" s="504"/>
      <c r="K31" s="503"/>
      <c r="M31" s="505" t="s">
        <v>582</v>
      </c>
      <c r="O31" s="491"/>
    </row>
    <row r="32" spans="1:80">
      <c r="A32" s="497"/>
      <c r="B32" s="498"/>
      <c r="C32" s="577" t="s">
        <v>583</v>
      </c>
      <c r="D32" s="578"/>
      <c r="E32" s="499">
        <v>1</v>
      </c>
      <c r="F32" s="500"/>
      <c r="G32" s="501"/>
      <c r="H32" s="502"/>
      <c r="I32" s="503"/>
      <c r="J32" s="504"/>
      <c r="K32" s="503"/>
      <c r="M32" s="505" t="s">
        <v>583</v>
      </c>
      <c r="O32" s="491"/>
    </row>
    <row r="33" spans="1:80">
      <c r="A33" s="250">
        <v>9</v>
      </c>
      <c r="B33" s="251" t="s">
        <v>584</v>
      </c>
      <c r="C33" s="252" t="s">
        <v>585</v>
      </c>
      <c r="D33" s="253" t="s">
        <v>146</v>
      </c>
      <c r="E33" s="254">
        <v>3</v>
      </c>
      <c r="F33" s="255"/>
      <c r="G33" s="256">
        <f>E33*F33</f>
        <v>0</v>
      </c>
      <c r="H33" s="492">
        <v>1.58E-3</v>
      </c>
      <c r="I33" s="493">
        <f>E33*H33</f>
        <v>4.7400000000000003E-3</v>
      </c>
      <c r="J33" s="492">
        <v>0</v>
      </c>
      <c r="K33" s="493">
        <f>E33*J33</f>
        <v>0</v>
      </c>
      <c r="O33" s="491">
        <v>2</v>
      </c>
      <c r="AA33" s="224">
        <v>1</v>
      </c>
      <c r="AB33" s="224">
        <v>7</v>
      </c>
      <c r="AC33" s="224">
        <v>7</v>
      </c>
      <c r="AZ33" s="224">
        <v>2</v>
      </c>
      <c r="BA33" s="224">
        <f>IF(AZ33=1,G33,0)</f>
        <v>0</v>
      </c>
      <c r="BB33" s="224">
        <f>IF(AZ33=2,G33,0)</f>
        <v>0</v>
      </c>
      <c r="BC33" s="224">
        <f>IF(AZ33=3,G33,0)</f>
        <v>0</v>
      </c>
      <c r="BD33" s="224">
        <f>IF(AZ33=4,G33,0)</f>
        <v>0</v>
      </c>
      <c r="BE33" s="224">
        <f>IF(AZ33=5,G33,0)</f>
        <v>0</v>
      </c>
      <c r="CA33" s="491">
        <v>1</v>
      </c>
      <c r="CB33" s="491">
        <v>7</v>
      </c>
    </row>
    <row r="34" spans="1:80">
      <c r="A34" s="497"/>
      <c r="B34" s="498"/>
      <c r="C34" s="577" t="s">
        <v>586</v>
      </c>
      <c r="D34" s="578"/>
      <c r="E34" s="499">
        <v>1</v>
      </c>
      <c r="F34" s="500"/>
      <c r="G34" s="501"/>
      <c r="H34" s="502"/>
      <c r="I34" s="503"/>
      <c r="J34" s="504"/>
      <c r="K34" s="503"/>
      <c r="M34" s="505" t="s">
        <v>586</v>
      </c>
      <c r="O34" s="491"/>
    </row>
    <row r="35" spans="1:80">
      <c r="A35" s="497"/>
      <c r="B35" s="498"/>
      <c r="C35" s="577" t="s">
        <v>587</v>
      </c>
      <c r="D35" s="578"/>
      <c r="E35" s="499">
        <v>2</v>
      </c>
      <c r="F35" s="500"/>
      <c r="G35" s="501"/>
      <c r="H35" s="502"/>
      <c r="I35" s="503"/>
      <c r="J35" s="504"/>
      <c r="K35" s="503"/>
      <c r="M35" s="505" t="s">
        <v>587</v>
      </c>
      <c r="O35" s="491"/>
    </row>
    <row r="36" spans="1:80">
      <c r="A36" s="250">
        <v>10</v>
      </c>
      <c r="B36" s="251" t="s">
        <v>588</v>
      </c>
      <c r="C36" s="252" t="s">
        <v>589</v>
      </c>
      <c r="D36" s="253" t="s">
        <v>146</v>
      </c>
      <c r="E36" s="254">
        <v>1</v>
      </c>
      <c r="F36" s="255"/>
      <c r="G36" s="256">
        <f>E36*F36</f>
        <v>0</v>
      </c>
      <c r="H36" s="492">
        <v>2.0899999999999998E-3</v>
      </c>
      <c r="I36" s="493">
        <f>E36*H36</f>
        <v>2.0899999999999998E-3</v>
      </c>
      <c r="J36" s="492">
        <v>0</v>
      </c>
      <c r="K36" s="493">
        <f>E36*J36</f>
        <v>0</v>
      </c>
      <c r="O36" s="491">
        <v>2</v>
      </c>
      <c r="AA36" s="224">
        <v>1</v>
      </c>
      <c r="AB36" s="224">
        <v>7</v>
      </c>
      <c r="AC36" s="224">
        <v>7</v>
      </c>
      <c r="AZ36" s="224">
        <v>2</v>
      </c>
      <c r="BA36" s="224">
        <f>IF(AZ36=1,G36,0)</f>
        <v>0</v>
      </c>
      <c r="BB36" s="224">
        <f>IF(AZ36=2,G36,0)</f>
        <v>0</v>
      </c>
      <c r="BC36" s="224">
        <f>IF(AZ36=3,G36,0)</f>
        <v>0</v>
      </c>
      <c r="BD36" s="224">
        <f>IF(AZ36=4,G36,0)</f>
        <v>0</v>
      </c>
      <c r="BE36" s="224">
        <f>IF(AZ36=5,G36,0)</f>
        <v>0</v>
      </c>
      <c r="CA36" s="491">
        <v>1</v>
      </c>
      <c r="CB36" s="491">
        <v>7</v>
      </c>
    </row>
    <row r="37" spans="1:80">
      <c r="A37" s="497"/>
      <c r="B37" s="498"/>
      <c r="C37" s="577" t="s">
        <v>590</v>
      </c>
      <c r="D37" s="578"/>
      <c r="E37" s="499">
        <v>1</v>
      </c>
      <c r="F37" s="500"/>
      <c r="G37" s="501"/>
      <c r="H37" s="502"/>
      <c r="I37" s="503"/>
      <c r="J37" s="504"/>
      <c r="K37" s="503"/>
      <c r="M37" s="505" t="s">
        <v>590</v>
      </c>
      <c r="O37" s="491"/>
    </row>
    <row r="38" spans="1:80">
      <c r="A38" s="250">
        <v>11</v>
      </c>
      <c r="B38" s="251" t="s">
        <v>591</v>
      </c>
      <c r="C38" s="252" t="s">
        <v>592</v>
      </c>
      <c r="D38" s="253" t="s">
        <v>177</v>
      </c>
      <c r="E38" s="254">
        <v>26</v>
      </c>
      <c r="F38" s="255"/>
      <c r="G38" s="256">
        <f>E38*F38</f>
        <v>0</v>
      </c>
      <c r="H38" s="492">
        <v>0</v>
      </c>
      <c r="I38" s="493">
        <f t="shared" ref="I38:I55" si="0">E38*H38</f>
        <v>0</v>
      </c>
      <c r="J38" s="492">
        <v>-1.4919999999999999E-2</v>
      </c>
      <c r="K38" s="493">
        <f t="shared" ref="K38:K55" si="1">E38*J38</f>
        <v>-0.38791999999999999</v>
      </c>
      <c r="O38" s="491">
        <v>2</v>
      </c>
      <c r="AA38" s="224">
        <v>1</v>
      </c>
      <c r="AB38" s="224">
        <v>7</v>
      </c>
      <c r="AC38" s="224">
        <v>7</v>
      </c>
      <c r="AZ38" s="224">
        <v>2</v>
      </c>
      <c r="BA38" s="224">
        <f t="shared" ref="BA38:BA55" si="2">IF(AZ38=1,G38,0)</f>
        <v>0</v>
      </c>
      <c r="BB38" s="224">
        <f t="shared" ref="BB38:BB55" si="3">IF(AZ38=2,G38,0)</f>
        <v>0</v>
      </c>
      <c r="BC38" s="224">
        <f t="shared" ref="BC38:BC55" si="4">IF(AZ38=3,G38,0)</f>
        <v>0</v>
      </c>
      <c r="BD38" s="224">
        <f t="shared" ref="BD38:BD55" si="5">IF(AZ38=4,G38,0)</f>
        <v>0</v>
      </c>
      <c r="BE38" s="224">
        <f t="shared" ref="BE38:BE55" si="6">IF(AZ38=5,G38,0)</f>
        <v>0</v>
      </c>
      <c r="CA38" s="491">
        <v>1</v>
      </c>
      <c r="CB38" s="491">
        <v>7</v>
      </c>
    </row>
    <row r="39" spans="1:80">
      <c r="A39" s="250">
        <v>12</v>
      </c>
      <c r="B39" s="251" t="s">
        <v>593</v>
      </c>
      <c r="C39" s="252" t="s">
        <v>594</v>
      </c>
      <c r="D39" s="253" t="s">
        <v>177</v>
      </c>
      <c r="E39" s="254">
        <v>21</v>
      </c>
      <c r="F39" s="255"/>
      <c r="G39" s="256">
        <f t="shared" ref="G39:G55" si="7">E39*F39</f>
        <v>0</v>
      </c>
      <c r="H39" s="492">
        <v>0</v>
      </c>
      <c r="I39" s="493">
        <f t="shared" si="0"/>
        <v>0</v>
      </c>
      <c r="J39" s="492">
        <v>-3.065E-2</v>
      </c>
      <c r="K39" s="493">
        <f t="shared" si="1"/>
        <v>-0.64365000000000006</v>
      </c>
      <c r="O39" s="491">
        <v>2</v>
      </c>
      <c r="AA39" s="224">
        <v>1</v>
      </c>
      <c r="AB39" s="224">
        <v>7</v>
      </c>
      <c r="AC39" s="224">
        <v>7</v>
      </c>
      <c r="AZ39" s="224">
        <v>2</v>
      </c>
      <c r="BA39" s="224">
        <f t="shared" si="2"/>
        <v>0</v>
      </c>
      <c r="BB39" s="224">
        <f t="shared" si="3"/>
        <v>0</v>
      </c>
      <c r="BC39" s="224">
        <f t="shared" si="4"/>
        <v>0</v>
      </c>
      <c r="BD39" s="224">
        <f t="shared" si="5"/>
        <v>0</v>
      </c>
      <c r="BE39" s="224">
        <f t="shared" si="6"/>
        <v>0</v>
      </c>
      <c r="CA39" s="491">
        <v>1</v>
      </c>
      <c r="CB39" s="491">
        <v>7</v>
      </c>
    </row>
    <row r="40" spans="1:80">
      <c r="A40" s="250">
        <v>13</v>
      </c>
      <c r="B40" s="251" t="s">
        <v>595</v>
      </c>
      <c r="C40" s="252" t="s">
        <v>596</v>
      </c>
      <c r="D40" s="253" t="s">
        <v>177</v>
      </c>
      <c r="E40" s="254">
        <v>1</v>
      </c>
      <c r="F40" s="255"/>
      <c r="G40" s="256">
        <f t="shared" si="7"/>
        <v>0</v>
      </c>
      <c r="H40" s="492">
        <v>5.1999999999999995E-4</v>
      </c>
      <c r="I40" s="493">
        <f t="shared" si="0"/>
        <v>5.1999999999999995E-4</v>
      </c>
      <c r="J40" s="492">
        <v>0</v>
      </c>
      <c r="K40" s="493">
        <f t="shared" si="1"/>
        <v>0</v>
      </c>
      <c r="O40" s="491">
        <v>2</v>
      </c>
      <c r="AA40" s="224">
        <v>1</v>
      </c>
      <c r="AB40" s="224">
        <v>7</v>
      </c>
      <c r="AC40" s="224">
        <v>7</v>
      </c>
      <c r="AZ40" s="224">
        <v>2</v>
      </c>
      <c r="BA40" s="224">
        <f t="shared" si="2"/>
        <v>0</v>
      </c>
      <c r="BB40" s="224">
        <f t="shared" si="3"/>
        <v>0</v>
      </c>
      <c r="BC40" s="224">
        <f t="shared" si="4"/>
        <v>0</v>
      </c>
      <c r="BD40" s="224">
        <f t="shared" si="5"/>
        <v>0</v>
      </c>
      <c r="BE40" s="224">
        <f t="shared" si="6"/>
        <v>0</v>
      </c>
      <c r="CA40" s="491">
        <v>1</v>
      </c>
      <c r="CB40" s="491">
        <v>7</v>
      </c>
    </row>
    <row r="41" spans="1:80">
      <c r="A41" s="250">
        <v>14</v>
      </c>
      <c r="B41" s="251" t="s">
        <v>597</v>
      </c>
      <c r="C41" s="252" t="s">
        <v>598</v>
      </c>
      <c r="D41" s="253" t="s">
        <v>177</v>
      </c>
      <c r="E41" s="254">
        <v>2</v>
      </c>
      <c r="F41" s="255"/>
      <c r="G41" s="256">
        <f t="shared" si="7"/>
        <v>0</v>
      </c>
      <c r="H41" s="492">
        <v>7.7999999999999999E-4</v>
      </c>
      <c r="I41" s="493">
        <f t="shared" si="0"/>
        <v>1.56E-3</v>
      </c>
      <c r="J41" s="492">
        <v>0</v>
      </c>
      <c r="K41" s="493">
        <f t="shared" si="1"/>
        <v>0</v>
      </c>
      <c r="O41" s="491">
        <v>2</v>
      </c>
      <c r="AA41" s="224">
        <v>1</v>
      </c>
      <c r="AB41" s="224">
        <v>7</v>
      </c>
      <c r="AC41" s="224">
        <v>7</v>
      </c>
      <c r="AZ41" s="224">
        <v>2</v>
      </c>
      <c r="BA41" s="224">
        <f t="shared" si="2"/>
        <v>0</v>
      </c>
      <c r="BB41" s="224">
        <f t="shared" si="3"/>
        <v>0</v>
      </c>
      <c r="BC41" s="224">
        <f t="shared" si="4"/>
        <v>0</v>
      </c>
      <c r="BD41" s="224">
        <f t="shared" si="5"/>
        <v>0</v>
      </c>
      <c r="BE41" s="224">
        <f t="shared" si="6"/>
        <v>0</v>
      </c>
      <c r="CA41" s="491">
        <v>1</v>
      </c>
      <c r="CB41" s="491">
        <v>7</v>
      </c>
    </row>
    <row r="42" spans="1:80">
      <c r="A42" s="250">
        <v>15</v>
      </c>
      <c r="B42" s="251" t="s">
        <v>599</v>
      </c>
      <c r="C42" s="252" t="s">
        <v>600</v>
      </c>
      <c r="D42" s="253" t="s">
        <v>177</v>
      </c>
      <c r="E42" s="254">
        <v>17.5</v>
      </c>
      <c r="F42" s="255"/>
      <c r="G42" s="256">
        <f t="shared" si="7"/>
        <v>0</v>
      </c>
      <c r="H42" s="492">
        <v>7.3999999999999999E-4</v>
      </c>
      <c r="I42" s="493">
        <f t="shared" si="0"/>
        <v>1.295E-2</v>
      </c>
      <c r="J42" s="492">
        <v>0</v>
      </c>
      <c r="K42" s="493">
        <f t="shared" si="1"/>
        <v>0</v>
      </c>
      <c r="O42" s="491">
        <v>2</v>
      </c>
      <c r="AA42" s="224">
        <v>1</v>
      </c>
      <c r="AB42" s="224">
        <v>7</v>
      </c>
      <c r="AC42" s="224">
        <v>7</v>
      </c>
      <c r="AZ42" s="224">
        <v>2</v>
      </c>
      <c r="BA42" s="224">
        <f t="shared" si="2"/>
        <v>0</v>
      </c>
      <c r="BB42" s="224">
        <f t="shared" si="3"/>
        <v>0</v>
      </c>
      <c r="BC42" s="224">
        <f t="shared" si="4"/>
        <v>0</v>
      </c>
      <c r="BD42" s="224">
        <f t="shared" si="5"/>
        <v>0</v>
      </c>
      <c r="BE42" s="224">
        <f t="shared" si="6"/>
        <v>0</v>
      </c>
      <c r="CA42" s="491">
        <v>1</v>
      </c>
      <c r="CB42" s="491">
        <v>7</v>
      </c>
    </row>
    <row r="43" spans="1:80">
      <c r="A43" s="250">
        <v>16</v>
      </c>
      <c r="B43" s="251" t="s">
        <v>601</v>
      </c>
      <c r="C43" s="252" t="s">
        <v>602</v>
      </c>
      <c r="D43" s="253" t="s">
        <v>177</v>
      </c>
      <c r="E43" s="254">
        <v>3</v>
      </c>
      <c r="F43" s="255"/>
      <c r="G43" s="256">
        <f t="shared" si="7"/>
        <v>0</v>
      </c>
      <c r="H43" s="492">
        <v>1.6800000000000001E-3</v>
      </c>
      <c r="I43" s="493">
        <f t="shared" si="0"/>
        <v>5.0400000000000002E-3</v>
      </c>
      <c r="J43" s="492">
        <v>0</v>
      </c>
      <c r="K43" s="493">
        <f t="shared" si="1"/>
        <v>0</v>
      </c>
      <c r="O43" s="491">
        <v>2</v>
      </c>
      <c r="AA43" s="224">
        <v>1</v>
      </c>
      <c r="AB43" s="224">
        <v>7</v>
      </c>
      <c r="AC43" s="224">
        <v>7</v>
      </c>
      <c r="AZ43" s="224">
        <v>2</v>
      </c>
      <c r="BA43" s="224">
        <f t="shared" si="2"/>
        <v>0</v>
      </c>
      <c r="BB43" s="224">
        <f t="shared" si="3"/>
        <v>0</v>
      </c>
      <c r="BC43" s="224">
        <f t="shared" si="4"/>
        <v>0</v>
      </c>
      <c r="BD43" s="224">
        <f t="shared" si="5"/>
        <v>0</v>
      </c>
      <c r="BE43" s="224">
        <f t="shared" si="6"/>
        <v>0</v>
      </c>
      <c r="CA43" s="491">
        <v>1</v>
      </c>
      <c r="CB43" s="491">
        <v>7</v>
      </c>
    </row>
    <row r="44" spans="1:80">
      <c r="A44" s="250">
        <v>17</v>
      </c>
      <c r="B44" s="251" t="s">
        <v>603</v>
      </c>
      <c r="C44" s="252" t="s">
        <v>604</v>
      </c>
      <c r="D44" s="253" t="s">
        <v>177</v>
      </c>
      <c r="E44" s="254">
        <v>1</v>
      </c>
      <c r="F44" s="255"/>
      <c r="G44" s="256">
        <f t="shared" si="7"/>
        <v>0</v>
      </c>
      <c r="H44" s="492">
        <v>1.9499999999999999E-3</v>
      </c>
      <c r="I44" s="493">
        <f t="shared" si="0"/>
        <v>1.9499999999999999E-3</v>
      </c>
      <c r="J44" s="492">
        <v>0</v>
      </c>
      <c r="K44" s="493">
        <f t="shared" si="1"/>
        <v>0</v>
      </c>
      <c r="O44" s="491">
        <v>2</v>
      </c>
      <c r="AA44" s="224">
        <v>1</v>
      </c>
      <c r="AB44" s="224">
        <v>7</v>
      </c>
      <c r="AC44" s="224">
        <v>7</v>
      </c>
      <c r="AZ44" s="224">
        <v>2</v>
      </c>
      <c r="BA44" s="224">
        <f t="shared" si="2"/>
        <v>0</v>
      </c>
      <c r="BB44" s="224">
        <f t="shared" si="3"/>
        <v>0</v>
      </c>
      <c r="BC44" s="224">
        <f t="shared" si="4"/>
        <v>0</v>
      </c>
      <c r="BD44" s="224">
        <f t="shared" si="5"/>
        <v>0</v>
      </c>
      <c r="BE44" s="224">
        <f t="shared" si="6"/>
        <v>0</v>
      </c>
      <c r="CA44" s="491">
        <v>1</v>
      </c>
      <c r="CB44" s="491">
        <v>7</v>
      </c>
    </row>
    <row r="45" spans="1:80">
      <c r="A45" s="250">
        <v>18</v>
      </c>
      <c r="B45" s="251" t="s">
        <v>605</v>
      </c>
      <c r="C45" s="252" t="s">
        <v>606</v>
      </c>
      <c r="D45" s="253" t="s">
        <v>177</v>
      </c>
      <c r="E45" s="254">
        <v>8.5</v>
      </c>
      <c r="F45" s="255"/>
      <c r="G45" s="256">
        <f t="shared" si="7"/>
        <v>0</v>
      </c>
      <c r="H45" s="492">
        <v>1.83E-3</v>
      </c>
      <c r="I45" s="493">
        <f t="shared" si="0"/>
        <v>1.5554999999999999E-2</v>
      </c>
      <c r="J45" s="492">
        <v>0</v>
      </c>
      <c r="K45" s="493">
        <f t="shared" si="1"/>
        <v>0</v>
      </c>
      <c r="O45" s="491">
        <v>2</v>
      </c>
      <c r="AA45" s="224">
        <v>1</v>
      </c>
      <c r="AB45" s="224">
        <v>7</v>
      </c>
      <c r="AC45" s="224">
        <v>7</v>
      </c>
      <c r="AZ45" s="224">
        <v>2</v>
      </c>
      <c r="BA45" s="224">
        <f t="shared" si="2"/>
        <v>0</v>
      </c>
      <c r="BB45" s="224">
        <f t="shared" si="3"/>
        <v>0</v>
      </c>
      <c r="BC45" s="224">
        <f t="shared" si="4"/>
        <v>0</v>
      </c>
      <c r="BD45" s="224">
        <f t="shared" si="5"/>
        <v>0</v>
      </c>
      <c r="BE45" s="224">
        <f t="shared" si="6"/>
        <v>0</v>
      </c>
      <c r="CA45" s="491">
        <v>1</v>
      </c>
      <c r="CB45" s="491">
        <v>7</v>
      </c>
    </row>
    <row r="46" spans="1:80">
      <c r="A46" s="250">
        <v>19</v>
      </c>
      <c r="B46" s="251" t="s">
        <v>607</v>
      </c>
      <c r="C46" s="252" t="s">
        <v>608</v>
      </c>
      <c r="D46" s="253" t="s">
        <v>177</v>
      </c>
      <c r="E46" s="254">
        <v>5.5</v>
      </c>
      <c r="F46" s="255"/>
      <c r="G46" s="256">
        <f t="shared" si="7"/>
        <v>0</v>
      </c>
      <c r="H46" s="492">
        <v>2.0400000000000001E-3</v>
      </c>
      <c r="I46" s="493">
        <f t="shared" si="0"/>
        <v>1.1220000000000001E-2</v>
      </c>
      <c r="J46" s="492">
        <v>0</v>
      </c>
      <c r="K46" s="493">
        <f t="shared" si="1"/>
        <v>0</v>
      </c>
      <c r="O46" s="491">
        <v>2</v>
      </c>
      <c r="AA46" s="224">
        <v>1</v>
      </c>
      <c r="AB46" s="224">
        <v>7</v>
      </c>
      <c r="AC46" s="224">
        <v>7</v>
      </c>
      <c r="AZ46" s="224">
        <v>2</v>
      </c>
      <c r="BA46" s="224">
        <f t="shared" si="2"/>
        <v>0</v>
      </c>
      <c r="BB46" s="224">
        <f t="shared" si="3"/>
        <v>0</v>
      </c>
      <c r="BC46" s="224">
        <f t="shared" si="4"/>
        <v>0</v>
      </c>
      <c r="BD46" s="224">
        <f t="shared" si="5"/>
        <v>0</v>
      </c>
      <c r="BE46" s="224">
        <f t="shared" si="6"/>
        <v>0</v>
      </c>
      <c r="CA46" s="491">
        <v>1</v>
      </c>
      <c r="CB46" s="491">
        <v>7</v>
      </c>
    </row>
    <row r="47" spans="1:80">
      <c r="A47" s="250">
        <v>20</v>
      </c>
      <c r="B47" s="251" t="s">
        <v>609</v>
      </c>
      <c r="C47" s="252" t="s">
        <v>610</v>
      </c>
      <c r="D47" s="253" t="s">
        <v>177</v>
      </c>
      <c r="E47" s="254">
        <v>4</v>
      </c>
      <c r="F47" s="255"/>
      <c r="G47" s="256">
        <f t="shared" si="7"/>
        <v>0</v>
      </c>
      <c r="H47" s="492">
        <v>2.8400000000000001E-3</v>
      </c>
      <c r="I47" s="493">
        <f t="shared" si="0"/>
        <v>1.136E-2</v>
      </c>
      <c r="J47" s="492">
        <v>0</v>
      </c>
      <c r="K47" s="493">
        <f t="shared" si="1"/>
        <v>0</v>
      </c>
      <c r="O47" s="491">
        <v>2</v>
      </c>
      <c r="AA47" s="224">
        <v>1</v>
      </c>
      <c r="AB47" s="224">
        <v>7</v>
      </c>
      <c r="AC47" s="224">
        <v>7</v>
      </c>
      <c r="AZ47" s="224">
        <v>2</v>
      </c>
      <c r="BA47" s="224">
        <f t="shared" si="2"/>
        <v>0</v>
      </c>
      <c r="BB47" s="224">
        <f t="shared" si="3"/>
        <v>0</v>
      </c>
      <c r="BC47" s="224">
        <f t="shared" si="4"/>
        <v>0</v>
      </c>
      <c r="BD47" s="224">
        <f t="shared" si="5"/>
        <v>0</v>
      </c>
      <c r="BE47" s="224">
        <f t="shared" si="6"/>
        <v>0</v>
      </c>
      <c r="CA47" s="491">
        <v>1</v>
      </c>
      <c r="CB47" s="491">
        <v>7</v>
      </c>
    </row>
    <row r="48" spans="1:80">
      <c r="A48" s="250">
        <v>21</v>
      </c>
      <c r="B48" s="251" t="s">
        <v>611</v>
      </c>
      <c r="C48" s="252" t="s">
        <v>612</v>
      </c>
      <c r="D48" s="253" t="s">
        <v>177</v>
      </c>
      <c r="E48" s="254">
        <v>50</v>
      </c>
      <c r="F48" s="255"/>
      <c r="G48" s="256">
        <f t="shared" si="7"/>
        <v>0</v>
      </c>
      <c r="H48" s="492">
        <v>0</v>
      </c>
      <c r="I48" s="493">
        <f t="shared" si="0"/>
        <v>0</v>
      </c>
      <c r="J48" s="492">
        <v>0</v>
      </c>
      <c r="K48" s="493">
        <f t="shared" si="1"/>
        <v>0</v>
      </c>
      <c r="O48" s="491">
        <v>2</v>
      </c>
      <c r="AA48" s="224">
        <v>1</v>
      </c>
      <c r="AB48" s="224">
        <v>7</v>
      </c>
      <c r="AC48" s="224">
        <v>7</v>
      </c>
      <c r="AZ48" s="224">
        <v>2</v>
      </c>
      <c r="BA48" s="224">
        <f t="shared" si="2"/>
        <v>0</v>
      </c>
      <c r="BB48" s="224">
        <f t="shared" si="3"/>
        <v>0</v>
      </c>
      <c r="BC48" s="224">
        <f t="shared" si="4"/>
        <v>0</v>
      </c>
      <c r="BD48" s="224">
        <f t="shared" si="5"/>
        <v>0</v>
      </c>
      <c r="BE48" s="224">
        <f t="shared" si="6"/>
        <v>0</v>
      </c>
      <c r="CA48" s="491">
        <v>1</v>
      </c>
      <c r="CB48" s="491">
        <v>7</v>
      </c>
    </row>
    <row r="49" spans="1:80">
      <c r="A49" s="250">
        <v>22</v>
      </c>
      <c r="B49" s="251" t="s">
        <v>613</v>
      </c>
      <c r="C49" s="252" t="s">
        <v>614</v>
      </c>
      <c r="D49" s="253" t="s">
        <v>146</v>
      </c>
      <c r="E49" s="254">
        <v>1</v>
      </c>
      <c r="F49" s="255"/>
      <c r="G49" s="256">
        <f t="shared" si="7"/>
        <v>0</v>
      </c>
      <c r="H49" s="492">
        <v>1.2E-4</v>
      </c>
      <c r="I49" s="493">
        <f t="shared" si="0"/>
        <v>1.2E-4</v>
      </c>
      <c r="J49" s="492"/>
      <c r="K49" s="493">
        <f t="shared" si="1"/>
        <v>0</v>
      </c>
      <c r="O49" s="491">
        <v>2</v>
      </c>
      <c r="AA49" s="224">
        <v>12</v>
      </c>
      <c r="AB49" s="224">
        <v>0</v>
      </c>
      <c r="AC49" s="224">
        <v>36</v>
      </c>
      <c r="AZ49" s="224">
        <v>2</v>
      </c>
      <c r="BA49" s="224">
        <f t="shared" si="2"/>
        <v>0</v>
      </c>
      <c r="BB49" s="224">
        <f t="shared" si="3"/>
        <v>0</v>
      </c>
      <c r="BC49" s="224">
        <f t="shared" si="4"/>
        <v>0</v>
      </c>
      <c r="BD49" s="224">
        <f t="shared" si="5"/>
        <v>0</v>
      </c>
      <c r="BE49" s="224">
        <f t="shared" si="6"/>
        <v>0</v>
      </c>
      <c r="CA49" s="491">
        <v>12</v>
      </c>
      <c r="CB49" s="491">
        <v>0</v>
      </c>
    </row>
    <row r="50" spans="1:80">
      <c r="A50" s="250">
        <v>23</v>
      </c>
      <c r="B50" s="251" t="s">
        <v>615</v>
      </c>
      <c r="C50" s="252" t="s">
        <v>616</v>
      </c>
      <c r="D50" s="253" t="s">
        <v>177</v>
      </c>
      <c r="E50" s="254">
        <v>3</v>
      </c>
      <c r="F50" s="255"/>
      <c r="G50" s="256">
        <f t="shared" si="7"/>
        <v>0</v>
      </c>
      <c r="H50" s="492">
        <v>2.81E-3</v>
      </c>
      <c r="I50" s="493">
        <f t="shared" si="0"/>
        <v>8.43E-3</v>
      </c>
      <c r="J50" s="492"/>
      <c r="K50" s="493">
        <f t="shared" si="1"/>
        <v>0</v>
      </c>
      <c r="O50" s="491">
        <v>2</v>
      </c>
      <c r="AA50" s="224">
        <v>12</v>
      </c>
      <c r="AB50" s="224">
        <v>0</v>
      </c>
      <c r="AC50" s="224">
        <v>33</v>
      </c>
      <c r="AZ50" s="224">
        <v>2</v>
      </c>
      <c r="BA50" s="224">
        <f t="shared" si="2"/>
        <v>0</v>
      </c>
      <c r="BB50" s="224">
        <f t="shared" si="3"/>
        <v>0</v>
      </c>
      <c r="BC50" s="224">
        <f t="shared" si="4"/>
        <v>0</v>
      </c>
      <c r="BD50" s="224">
        <f t="shared" si="5"/>
        <v>0</v>
      </c>
      <c r="BE50" s="224">
        <f t="shared" si="6"/>
        <v>0</v>
      </c>
      <c r="CA50" s="491">
        <v>12</v>
      </c>
      <c r="CB50" s="491">
        <v>0</v>
      </c>
    </row>
    <row r="51" spans="1:80">
      <c r="A51" s="250">
        <v>24</v>
      </c>
      <c r="B51" s="251" t="s">
        <v>617</v>
      </c>
      <c r="C51" s="252" t="s">
        <v>618</v>
      </c>
      <c r="D51" s="253" t="s">
        <v>177</v>
      </c>
      <c r="E51" s="254">
        <v>8</v>
      </c>
      <c r="F51" s="255"/>
      <c r="G51" s="256">
        <f t="shared" si="7"/>
        <v>0</v>
      </c>
      <c r="H51" s="492">
        <v>2.8400000000000001E-3</v>
      </c>
      <c r="I51" s="493">
        <f t="shared" si="0"/>
        <v>2.2720000000000001E-2</v>
      </c>
      <c r="J51" s="492"/>
      <c r="K51" s="493">
        <f t="shared" si="1"/>
        <v>0</v>
      </c>
      <c r="O51" s="491">
        <v>2</v>
      </c>
      <c r="AA51" s="224">
        <v>12</v>
      </c>
      <c r="AB51" s="224">
        <v>0</v>
      </c>
      <c r="AC51" s="224">
        <v>34</v>
      </c>
      <c r="AZ51" s="224">
        <v>2</v>
      </c>
      <c r="BA51" s="224">
        <f t="shared" si="2"/>
        <v>0</v>
      </c>
      <c r="BB51" s="224">
        <f t="shared" si="3"/>
        <v>0</v>
      </c>
      <c r="BC51" s="224">
        <f t="shared" si="4"/>
        <v>0</v>
      </c>
      <c r="BD51" s="224">
        <f t="shared" si="5"/>
        <v>0</v>
      </c>
      <c r="BE51" s="224">
        <f t="shared" si="6"/>
        <v>0</v>
      </c>
      <c r="CA51" s="491">
        <v>12</v>
      </c>
      <c r="CB51" s="491">
        <v>0</v>
      </c>
    </row>
    <row r="52" spans="1:80">
      <c r="A52" s="250">
        <v>25</v>
      </c>
      <c r="B52" s="251" t="s">
        <v>619</v>
      </c>
      <c r="C52" s="252" t="s">
        <v>620</v>
      </c>
      <c r="D52" s="253" t="s">
        <v>146</v>
      </c>
      <c r="E52" s="254">
        <v>2</v>
      </c>
      <c r="F52" s="255"/>
      <c r="G52" s="256">
        <f t="shared" si="7"/>
        <v>0</v>
      </c>
      <c r="H52" s="492">
        <v>2.0400000000000001E-3</v>
      </c>
      <c r="I52" s="493">
        <f t="shared" si="0"/>
        <v>4.0800000000000003E-3</v>
      </c>
      <c r="J52" s="492"/>
      <c r="K52" s="493">
        <f t="shared" si="1"/>
        <v>0</v>
      </c>
      <c r="O52" s="491">
        <v>2</v>
      </c>
      <c r="AA52" s="224">
        <v>3</v>
      </c>
      <c r="AB52" s="224">
        <v>10</v>
      </c>
      <c r="AC52" s="224" t="s">
        <v>619</v>
      </c>
      <c r="AZ52" s="224">
        <v>2</v>
      </c>
      <c r="BA52" s="224">
        <f t="shared" si="2"/>
        <v>0</v>
      </c>
      <c r="BB52" s="224">
        <f t="shared" si="3"/>
        <v>0</v>
      </c>
      <c r="BC52" s="224">
        <f t="shared" si="4"/>
        <v>0</v>
      </c>
      <c r="BD52" s="224">
        <f t="shared" si="5"/>
        <v>0</v>
      </c>
      <c r="BE52" s="224">
        <f t="shared" si="6"/>
        <v>0</v>
      </c>
      <c r="CA52" s="491">
        <v>3</v>
      </c>
      <c r="CB52" s="491">
        <v>10</v>
      </c>
    </row>
    <row r="53" spans="1:80">
      <c r="A53" s="250">
        <v>26</v>
      </c>
      <c r="B53" s="251" t="s">
        <v>621</v>
      </c>
      <c r="C53" s="252" t="s">
        <v>622</v>
      </c>
      <c r="D53" s="253" t="s">
        <v>159</v>
      </c>
      <c r="E53" s="254">
        <v>0.109595</v>
      </c>
      <c r="F53" s="255"/>
      <c r="G53" s="256">
        <f t="shared" si="7"/>
        <v>0</v>
      </c>
      <c r="H53" s="492">
        <v>0</v>
      </c>
      <c r="I53" s="493">
        <f t="shared" si="0"/>
        <v>0</v>
      </c>
      <c r="J53" s="492"/>
      <c r="K53" s="493">
        <f t="shared" si="1"/>
        <v>0</v>
      </c>
      <c r="O53" s="491">
        <v>2</v>
      </c>
      <c r="AA53" s="224">
        <v>7</v>
      </c>
      <c r="AB53" s="224">
        <v>1</v>
      </c>
      <c r="AC53" s="224">
        <v>2</v>
      </c>
      <c r="AZ53" s="224">
        <v>2</v>
      </c>
      <c r="BA53" s="224">
        <f t="shared" si="2"/>
        <v>0</v>
      </c>
      <c r="BB53" s="224">
        <f t="shared" si="3"/>
        <v>0</v>
      </c>
      <c r="BC53" s="224">
        <f t="shared" si="4"/>
        <v>0</v>
      </c>
      <c r="BD53" s="224">
        <f t="shared" si="5"/>
        <v>0</v>
      </c>
      <c r="BE53" s="224">
        <f t="shared" si="6"/>
        <v>0</v>
      </c>
      <c r="CA53" s="491">
        <v>7</v>
      </c>
      <c r="CB53" s="491">
        <v>1</v>
      </c>
    </row>
    <row r="54" spans="1:80">
      <c r="A54" s="250">
        <v>27</v>
      </c>
      <c r="B54" s="251" t="s">
        <v>268</v>
      </c>
      <c r="C54" s="252" t="s">
        <v>549</v>
      </c>
      <c r="D54" s="253" t="s">
        <v>267</v>
      </c>
      <c r="E54" s="254">
        <v>8</v>
      </c>
      <c r="F54" s="255"/>
      <c r="G54" s="256">
        <f t="shared" si="7"/>
        <v>0</v>
      </c>
      <c r="H54" s="492">
        <v>0</v>
      </c>
      <c r="I54" s="493">
        <f t="shared" si="0"/>
        <v>0</v>
      </c>
      <c r="J54" s="492"/>
      <c r="K54" s="493">
        <f t="shared" si="1"/>
        <v>0</v>
      </c>
      <c r="O54" s="491">
        <v>2</v>
      </c>
      <c r="AA54" s="224">
        <v>10</v>
      </c>
      <c r="AB54" s="224">
        <v>0</v>
      </c>
      <c r="AC54" s="224">
        <v>8</v>
      </c>
      <c r="AZ54" s="224">
        <v>5</v>
      </c>
      <c r="BA54" s="224">
        <f t="shared" si="2"/>
        <v>0</v>
      </c>
      <c r="BB54" s="224">
        <f t="shared" si="3"/>
        <v>0</v>
      </c>
      <c r="BC54" s="224">
        <f t="shared" si="4"/>
        <v>0</v>
      </c>
      <c r="BD54" s="224">
        <f t="shared" si="5"/>
        <v>0</v>
      </c>
      <c r="BE54" s="224">
        <f t="shared" si="6"/>
        <v>0</v>
      </c>
      <c r="CA54" s="491">
        <v>10</v>
      </c>
      <c r="CB54" s="491">
        <v>0</v>
      </c>
    </row>
    <row r="55" spans="1:80">
      <c r="A55" s="250">
        <v>28</v>
      </c>
      <c r="B55" s="251" t="s">
        <v>550</v>
      </c>
      <c r="C55" s="252" t="s">
        <v>551</v>
      </c>
      <c r="D55" s="253" t="s">
        <v>267</v>
      </c>
      <c r="E55" s="254">
        <v>8</v>
      </c>
      <c r="F55" s="255"/>
      <c r="G55" s="256">
        <f t="shared" si="7"/>
        <v>0</v>
      </c>
      <c r="H55" s="492">
        <v>0</v>
      </c>
      <c r="I55" s="493">
        <f t="shared" si="0"/>
        <v>0</v>
      </c>
      <c r="J55" s="492"/>
      <c r="K55" s="493">
        <f t="shared" si="1"/>
        <v>0</v>
      </c>
      <c r="O55" s="491">
        <v>2</v>
      </c>
      <c r="AA55" s="224">
        <v>10</v>
      </c>
      <c r="AB55" s="224">
        <v>0</v>
      </c>
      <c r="AC55" s="224">
        <v>8</v>
      </c>
      <c r="AZ55" s="224">
        <v>5</v>
      </c>
      <c r="BA55" s="224">
        <f t="shared" si="2"/>
        <v>0</v>
      </c>
      <c r="BB55" s="224">
        <f t="shared" si="3"/>
        <v>0</v>
      </c>
      <c r="BC55" s="224">
        <f t="shared" si="4"/>
        <v>0</v>
      </c>
      <c r="BD55" s="224">
        <f t="shared" si="5"/>
        <v>0</v>
      </c>
      <c r="BE55" s="224">
        <f t="shared" si="6"/>
        <v>0</v>
      </c>
      <c r="CA55" s="491">
        <v>10</v>
      </c>
      <c r="CB55" s="491">
        <v>0</v>
      </c>
    </row>
    <row r="56" spans="1:80">
      <c r="A56" s="258"/>
      <c r="B56" s="259" t="s">
        <v>135</v>
      </c>
      <c r="C56" s="260" t="s">
        <v>623</v>
      </c>
      <c r="D56" s="261"/>
      <c r="E56" s="262"/>
      <c r="F56" s="263"/>
      <c r="G56" s="264">
        <f>SUM(G28:G55)</f>
        <v>0</v>
      </c>
      <c r="H56" s="494"/>
      <c r="I56" s="495">
        <f>SUM(I28:I55)</f>
        <v>0.10959499999999998</v>
      </c>
      <c r="J56" s="494"/>
      <c r="K56" s="495">
        <f>SUM(K28:K55)</f>
        <v>-1.0315700000000001</v>
      </c>
      <c r="O56" s="491">
        <v>4</v>
      </c>
      <c r="BA56" s="496">
        <f>SUM(BA28:BA55)</f>
        <v>0</v>
      </c>
      <c r="BB56" s="496">
        <f>SUM(BB28:BB55)</f>
        <v>0</v>
      </c>
      <c r="BC56" s="496">
        <f>SUM(BC28:BC55)</f>
        <v>0</v>
      </c>
      <c r="BD56" s="496">
        <f>SUM(BD28:BD55)</f>
        <v>0</v>
      </c>
      <c r="BE56" s="496">
        <f>SUM(BE28:BE55)</f>
        <v>0</v>
      </c>
    </row>
    <row r="57" spans="1:80">
      <c r="A57" s="242" t="s">
        <v>117</v>
      </c>
      <c r="B57" s="243" t="s">
        <v>380</v>
      </c>
      <c r="C57" s="244" t="s">
        <v>381</v>
      </c>
      <c r="D57" s="245"/>
      <c r="E57" s="246"/>
      <c r="F57" s="246"/>
      <c r="G57" s="247"/>
      <c r="H57" s="487"/>
      <c r="I57" s="488"/>
      <c r="J57" s="489"/>
      <c r="K57" s="490"/>
      <c r="O57" s="491">
        <v>1</v>
      </c>
    </row>
    <row r="58" spans="1:80">
      <c r="A58" s="250">
        <v>29</v>
      </c>
      <c r="B58" s="251" t="s">
        <v>382</v>
      </c>
      <c r="C58" s="252" t="s">
        <v>383</v>
      </c>
      <c r="D58" s="253" t="s">
        <v>159</v>
      </c>
      <c r="E58" s="254">
        <v>1.0315700000000001</v>
      </c>
      <c r="F58" s="255"/>
      <c r="G58" s="256">
        <f t="shared" ref="G58:G62" si="8">E58*F58</f>
        <v>0</v>
      </c>
      <c r="H58" s="492">
        <v>0</v>
      </c>
      <c r="I58" s="493">
        <f>E58*H58</f>
        <v>0</v>
      </c>
      <c r="J58" s="492"/>
      <c r="K58" s="493">
        <f>E58*J58</f>
        <v>0</v>
      </c>
      <c r="O58" s="491">
        <v>2</v>
      </c>
      <c r="AA58" s="224">
        <v>8</v>
      </c>
      <c r="AB58" s="224">
        <v>0</v>
      </c>
      <c r="AC58" s="224">
        <v>3</v>
      </c>
      <c r="AZ58" s="224">
        <v>1</v>
      </c>
      <c r="BA58" s="224">
        <f>IF(AZ58=1,G58,0)</f>
        <v>0</v>
      </c>
      <c r="BB58" s="224">
        <f>IF(AZ58=2,G58,0)</f>
        <v>0</v>
      </c>
      <c r="BC58" s="224">
        <f>IF(AZ58=3,G58,0)</f>
        <v>0</v>
      </c>
      <c r="BD58" s="224">
        <f>IF(AZ58=4,G58,0)</f>
        <v>0</v>
      </c>
      <c r="BE58" s="224">
        <f>IF(AZ58=5,G58,0)</f>
        <v>0</v>
      </c>
      <c r="CA58" s="491">
        <v>8</v>
      </c>
      <c r="CB58" s="491">
        <v>0</v>
      </c>
    </row>
    <row r="59" spans="1:80">
      <c r="A59" s="250">
        <v>30</v>
      </c>
      <c r="B59" s="251" t="s">
        <v>386</v>
      </c>
      <c r="C59" s="252" t="s">
        <v>553</v>
      </c>
      <c r="D59" s="253" t="s">
        <v>159</v>
      </c>
      <c r="E59" s="254">
        <v>10.3157</v>
      </c>
      <c r="F59" s="255"/>
      <c r="G59" s="256">
        <f t="shared" si="8"/>
        <v>0</v>
      </c>
      <c r="H59" s="492">
        <v>0</v>
      </c>
      <c r="I59" s="493">
        <f>E59*H59</f>
        <v>0</v>
      </c>
      <c r="J59" s="492"/>
      <c r="K59" s="493">
        <f>E59*J59</f>
        <v>0</v>
      </c>
      <c r="O59" s="491">
        <v>2</v>
      </c>
      <c r="AA59" s="224">
        <v>8</v>
      </c>
      <c r="AB59" s="224">
        <v>0</v>
      </c>
      <c r="AC59" s="224">
        <v>3</v>
      </c>
      <c r="AZ59" s="224">
        <v>1</v>
      </c>
      <c r="BA59" s="224">
        <f>IF(AZ59=1,G59,0)</f>
        <v>0</v>
      </c>
      <c r="BB59" s="224">
        <f>IF(AZ59=2,G59,0)</f>
        <v>0</v>
      </c>
      <c r="BC59" s="224">
        <f>IF(AZ59=3,G59,0)</f>
        <v>0</v>
      </c>
      <c r="BD59" s="224">
        <f>IF(AZ59=4,G59,0)</f>
        <v>0</v>
      </c>
      <c r="BE59" s="224">
        <f>IF(AZ59=5,G59,0)</f>
        <v>0</v>
      </c>
      <c r="CA59" s="491">
        <v>8</v>
      </c>
      <c r="CB59" s="491">
        <v>0</v>
      </c>
    </row>
    <row r="60" spans="1:80">
      <c r="A60" s="250">
        <v>31</v>
      </c>
      <c r="B60" s="251" t="s">
        <v>554</v>
      </c>
      <c r="C60" s="252" t="s">
        <v>555</v>
      </c>
      <c r="D60" s="253" t="s">
        <v>159</v>
      </c>
      <c r="E60" s="254">
        <v>1.0315700000000001</v>
      </c>
      <c r="F60" s="255"/>
      <c r="G60" s="256">
        <f t="shared" si="8"/>
        <v>0</v>
      </c>
      <c r="H60" s="492">
        <v>0</v>
      </c>
      <c r="I60" s="493">
        <f>E60*H60</f>
        <v>0</v>
      </c>
      <c r="J60" s="492"/>
      <c r="K60" s="493">
        <f>E60*J60</f>
        <v>0</v>
      </c>
      <c r="O60" s="491">
        <v>2</v>
      </c>
      <c r="AA60" s="224">
        <v>8</v>
      </c>
      <c r="AB60" s="224">
        <v>0</v>
      </c>
      <c r="AC60" s="224">
        <v>3</v>
      </c>
      <c r="AZ60" s="224">
        <v>1</v>
      </c>
      <c r="BA60" s="224">
        <f>IF(AZ60=1,G60,0)</f>
        <v>0</v>
      </c>
      <c r="BB60" s="224">
        <f>IF(AZ60=2,G60,0)</f>
        <v>0</v>
      </c>
      <c r="BC60" s="224">
        <f>IF(AZ60=3,G60,0)</f>
        <v>0</v>
      </c>
      <c r="BD60" s="224">
        <f>IF(AZ60=4,G60,0)</f>
        <v>0</v>
      </c>
      <c r="BE60" s="224">
        <f>IF(AZ60=5,G60,0)</f>
        <v>0</v>
      </c>
      <c r="CA60" s="491">
        <v>8</v>
      </c>
      <c r="CB60" s="491">
        <v>0</v>
      </c>
    </row>
    <row r="61" spans="1:80">
      <c r="A61" s="250">
        <v>32</v>
      </c>
      <c r="B61" s="251" t="s">
        <v>556</v>
      </c>
      <c r="C61" s="252" t="s">
        <v>557</v>
      </c>
      <c r="D61" s="253" t="s">
        <v>159</v>
      </c>
      <c r="E61" s="254">
        <v>1.0315700000000001</v>
      </c>
      <c r="F61" s="255"/>
      <c r="G61" s="256">
        <f t="shared" si="8"/>
        <v>0</v>
      </c>
      <c r="H61" s="492">
        <v>0</v>
      </c>
      <c r="I61" s="493">
        <f>E61*H61</f>
        <v>0</v>
      </c>
      <c r="J61" s="492"/>
      <c r="K61" s="493">
        <f>E61*J61</f>
        <v>0</v>
      </c>
      <c r="O61" s="491">
        <v>2</v>
      </c>
      <c r="AA61" s="224">
        <v>8</v>
      </c>
      <c r="AB61" s="224">
        <v>0</v>
      </c>
      <c r="AC61" s="224">
        <v>3</v>
      </c>
      <c r="AZ61" s="224">
        <v>1</v>
      </c>
      <c r="BA61" s="224">
        <f>IF(AZ61=1,G61,0)</f>
        <v>0</v>
      </c>
      <c r="BB61" s="224">
        <f>IF(AZ61=2,G61,0)</f>
        <v>0</v>
      </c>
      <c r="BC61" s="224">
        <f>IF(AZ61=3,G61,0)</f>
        <v>0</v>
      </c>
      <c r="BD61" s="224">
        <f>IF(AZ61=4,G61,0)</f>
        <v>0</v>
      </c>
      <c r="BE61" s="224">
        <f>IF(AZ61=5,G61,0)</f>
        <v>0</v>
      </c>
      <c r="CA61" s="491">
        <v>8</v>
      </c>
      <c r="CB61" s="491">
        <v>0</v>
      </c>
    </row>
    <row r="62" spans="1:80">
      <c r="A62" s="250">
        <v>33</v>
      </c>
      <c r="B62" s="251" t="s">
        <v>394</v>
      </c>
      <c r="C62" s="252" t="s">
        <v>395</v>
      </c>
      <c r="D62" s="253" t="s">
        <v>159</v>
      </c>
      <c r="E62" s="254">
        <v>1.0315700000000001</v>
      </c>
      <c r="F62" s="255"/>
      <c r="G62" s="256">
        <f t="shared" si="8"/>
        <v>0</v>
      </c>
      <c r="H62" s="492">
        <v>0</v>
      </c>
      <c r="I62" s="493">
        <f>E62*H62</f>
        <v>0</v>
      </c>
      <c r="J62" s="492"/>
      <c r="K62" s="493">
        <f>E62*J62</f>
        <v>0</v>
      </c>
      <c r="O62" s="491">
        <v>2</v>
      </c>
      <c r="AA62" s="224">
        <v>8</v>
      </c>
      <c r="AB62" s="224">
        <v>0</v>
      </c>
      <c r="AC62" s="224">
        <v>3</v>
      </c>
      <c r="AZ62" s="224">
        <v>1</v>
      </c>
      <c r="BA62" s="224">
        <f>IF(AZ62=1,G62,0)</f>
        <v>0</v>
      </c>
      <c r="BB62" s="224">
        <f>IF(AZ62=2,G62,0)</f>
        <v>0</v>
      </c>
      <c r="BC62" s="224">
        <f>IF(AZ62=3,G62,0)</f>
        <v>0</v>
      </c>
      <c r="BD62" s="224">
        <f>IF(AZ62=4,G62,0)</f>
        <v>0</v>
      </c>
      <c r="BE62" s="224">
        <f>IF(AZ62=5,G62,0)</f>
        <v>0</v>
      </c>
      <c r="CA62" s="491">
        <v>8</v>
      </c>
      <c r="CB62" s="491">
        <v>0</v>
      </c>
    </row>
    <row r="63" spans="1:80">
      <c r="A63" s="258"/>
      <c r="B63" s="259" t="s">
        <v>135</v>
      </c>
      <c r="C63" s="260" t="s">
        <v>558</v>
      </c>
      <c r="D63" s="261"/>
      <c r="E63" s="262"/>
      <c r="F63" s="263"/>
      <c r="G63" s="264">
        <f>SUM(G57:G62)</f>
        <v>0</v>
      </c>
      <c r="H63" s="494"/>
      <c r="I63" s="495">
        <f>SUM(I57:I62)</f>
        <v>0</v>
      </c>
      <c r="J63" s="494"/>
      <c r="K63" s="495">
        <f>SUM(K57:K62)</f>
        <v>0</v>
      </c>
      <c r="O63" s="491">
        <v>4</v>
      </c>
      <c r="BA63" s="496">
        <f>SUM(BA57:BA62)</f>
        <v>0</v>
      </c>
      <c r="BB63" s="496">
        <f>SUM(BB57:BB62)</f>
        <v>0</v>
      </c>
      <c r="BC63" s="496">
        <f>SUM(BC57:BC62)</f>
        <v>0</v>
      </c>
      <c r="BD63" s="496">
        <f>SUM(BD57:BD62)</f>
        <v>0</v>
      </c>
      <c r="BE63" s="496">
        <f>SUM(BE57:BE62)</f>
        <v>0</v>
      </c>
    </row>
    <row r="64" spans="1:80">
      <c r="E64" s="224"/>
    </row>
    <row r="65" spans="5:5">
      <c r="E65" s="224"/>
    </row>
    <row r="66" spans="5:5">
      <c r="E66" s="224"/>
    </row>
    <row r="67" spans="5:5">
      <c r="E67" s="224"/>
    </row>
    <row r="68" spans="5:5">
      <c r="E68" s="224"/>
    </row>
    <row r="69" spans="5:5">
      <c r="E69" s="224"/>
    </row>
    <row r="70" spans="5:5">
      <c r="E70" s="224"/>
    </row>
    <row r="71" spans="5:5">
      <c r="E71" s="224"/>
    </row>
    <row r="72" spans="5:5">
      <c r="E72" s="224"/>
    </row>
    <row r="73" spans="5:5">
      <c r="E73" s="224"/>
    </row>
    <row r="74" spans="5:5">
      <c r="E74" s="224"/>
    </row>
    <row r="75" spans="5:5">
      <c r="E75" s="224"/>
    </row>
    <row r="76" spans="5:5">
      <c r="E76" s="224"/>
    </row>
    <row r="77" spans="5:5">
      <c r="E77" s="224"/>
    </row>
    <row r="78" spans="5:5">
      <c r="E78" s="224"/>
    </row>
    <row r="79" spans="5:5">
      <c r="E79" s="224"/>
    </row>
    <row r="80" spans="5:5">
      <c r="E80" s="224"/>
    </row>
    <row r="81" spans="1:7">
      <c r="E81" s="224"/>
    </row>
    <row r="82" spans="1:7">
      <c r="E82" s="224"/>
    </row>
    <row r="83" spans="1:7">
      <c r="E83" s="224"/>
    </row>
    <row r="84" spans="1:7">
      <c r="E84" s="224"/>
    </row>
    <row r="85" spans="1:7">
      <c r="E85" s="224"/>
    </row>
    <row r="86" spans="1:7">
      <c r="E86" s="224"/>
    </row>
    <row r="87" spans="1:7">
      <c r="A87" s="504"/>
      <c r="B87" s="504"/>
      <c r="C87" s="504"/>
      <c r="D87" s="504"/>
      <c r="E87" s="504"/>
      <c r="F87" s="504"/>
      <c r="G87" s="504"/>
    </row>
    <row r="88" spans="1:7">
      <c r="A88" s="504"/>
      <c r="B88" s="504"/>
      <c r="C88" s="504"/>
      <c r="D88" s="504"/>
      <c r="E88" s="504"/>
      <c r="F88" s="504"/>
      <c r="G88" s="504"/>
    </row>
    <row r="89" spans="1:7">
      <c r="A89" s="504"/>
      <c r="B89" s="504"/>
      <c r="C89" s="504"/>
      <c r="D89" s="504"/>
      <c r="E89" s="504"/>
      <c r="F89" s="504"/>
      <c r="G89" s="504"/>
    </row>
    <row r="90" spans="1:7">
      <c r="A90" s="504"/>
      <c r="B90" s="504"/>
      <c r="C90" s="504"/>
      <c r="D90" s="504"/>
      <c r="E90" s="504"/>
      <c r="F90" s="504"/>
      <c r="G90" s="504"/>
    </row>
    <row r="91" spans="1:7">
      <c r="E91" s="224"/>
    </row>
    <row r="92" spans="1:7">
      <c r="E92" s="224"/>
    </row>
    <row r="93" spans="1:7">
      <c r="E93" s="224"/>
    </row>
    <row r="94" spans="1:7">
      <c r="E94" s="224"/>
    </row>
    <row r="95" spans="1:7">
      <c r="E95" s="224"/>
    </row>
    <row r="96" spans="1:7">
      <c r="E96" s="224"/>
    </row>
    <row r="97" spans="5:5">
      <c r="E97" s="224"/>
    </row>
    <row r="98" spans="5:5">
      <c r="E98" s="224"/>
    </row>
    <row r="99" spans="5:5">
      <c r="E99" s="224"/>
    </row>
    <row r="100" spans="5:5">
      <c r="E100" s="224"/>
    </row>
    <row r="101" spans="5:5">
      <c r="E101" s="224"/>
    </row>
    <row r="102" spans="5:5">
      <c r="E102" s="224"/>
    </row>
    <row r="103" spans="5:5">
      <c r="E103" s="224"/>
    </row>
    <row r="104" spans="5:5">
      <c r="E104" s="224"/>
    </row>
    <row r="105" spans="5:5">
      <c r="E105" s="224"/>
    </row>
    <row r="106" spans="5:5">
      <c r="E106" s="224"/>
    </row>
    <row r="107" spans="5:5">
      <c r="E107" s="224"/>
    </row>
    <row r="108" spans="5:5">
      <c r="E108" s="224"/>
    </row>
    <row r="109" spans="5:5">
      <c r="E109" s="224"/>
    </row>
    <row r="110" spans="5:5">
      <c r="E110" s="224"/>
    </row>
    <row r="111" spans="5:5">
      <c r="E111" s="224"/>
    </row>
    <row r="112" spans="5:5">
      <c r="E112" s="224"/>
    </row>
    <row r="113" spans="1:7">
      <c r="E113" s="224"/>
    </row>
    <row r="114" spans="1:7">
      <c r="E114" s="224"/>
    </row>
    <row r="115" spans="1:7">
      <c r="E115" s="224"/>
    </row>
    <row r="116" spans="1:7">
      <c r="E116" s="224"/>
    </row>
    <row r="117" spans="1:7">
      <c r="E117" s="224"/>
    </row>
    <row r="118" spans="1:7">
      <c r="E118" s="224"/>
    </row>
    <row r="119" spans="1:7">
      <c r="E119" s="224"/>
    </row>
    <row r="120" spans="1:7">
      <c r="E120" s="224"/>
    </row>
    <row r="121" spans="1:7">
      <c r="E121" s="224"/>
    </row>
    <row r="122" spans="1:7">
      <c r="A122" s="506"/>
      <c r="B122" s="506"/>
    </row>
    <row r="123" spans="1:7">
      <c r="A123" s="504"/>
      <c r="B123" s="504"/>
      <c r="C123" s="507"/>
      <c r="D123" s="507"/>
      <c r="E123" s="508"/>
      <c r="F123" s="507"/>
      <c r="G123" s="509"/>
    </row>
    <row r="124" spans="1:7">
      <c r="A124" s="510"/>
      <c r="B124" s="510"/>
      <c r="C124" s="504"/>
      <c r="D124" s="504"/>
      <c r="E124" s="511"/>
      <c r="F124" s="504"/>
      <c r="G124" s="504"/>
    </row>
    <row r="125" spans="1:7">
      <c r="A125" s="504"/>
      <c r="B125" s="504"/>
      <c r="C125" s="504"/>
      <c r="D125" s="504"/>
      <c r="E125" s="511"/>
      <c r="F125" s="504"/>
      <c r="G125" s="504"/>
    </row>
    <row r="126" spans="1:7">
      <c r="A126" s="504"/>
      <c r="B126" s="504"/>
      <c r="C126" s="504"/>
      <c r="D126" s="504"/>
      <c r="E126" s="511"/>
      <c r="F126" s="504"/>
      <c r="G126" s="504"/>
    </row>
    <row r="127" spans="1:7">
      <c r="A127" s="504"/>
      <c r="B127" s="504"/>
      <c r="C127" s="504"/>
      <c r="D127" s="504"/>
      <c r="E127" s="511"/>
      <c r="F127" s="504"/>
      <c r="G127" s="504"/>
    </row>
    <row r="128" spans="1:7">
      <c r="A128" s="504"/>
      <c r="B128" s="504"/>
      <c r="C128" s="504"/>
      <c r="D128" s="504"/>
      <c r="E128" s="511"/>
      <c r="F128" s="504"/>
      <c r="G128" s="504"/>
    </row>
    <row r="129" spans="1:7">
      <c r="A129" s="504"/>
      <c r="B129" s="504"/>
      <c r="C129" s="504"/>
      <c r="D129" s="504"/>
      <c r="E129" s="511"/>
      <c r="F129" s="504"/>
      <c r="G129" s="504"/>
    </row>
    <row r="130" spans="1:7">
      <c r="A130" s="504"/>
      <c r="B130" s="504"/>
      <c r="C130" s="504"/>
      <c r="D130" s="504"/>
      <c r="E130" s="511"/>
      <c r="F130" s="504"/>
      <c r="G130" s="504"/>
    </row>
    <row r="131" spans="1:7">
      <c r="A131" s="504"/>
      <c r="B131" s="504"/>
      <c r="C131" s="504"/>
      <c r="D131" s="504"/>
      <c r="E131" s="511"/>
      <c r="F131" s="504"/>
      <c r="G131" s="504"/>
    </row>
    <row r="132" spans="1:7">
      <c r="A132" s="504"/>
      <c r="B132" s="504"/>
      <c r="C132" s="504"/>
      <c r="D132" s="504"/>
      <c r="E132" s="511"/>
      <c r="F132" s="504"/>
      <c r="G132" s="504"/>
    </row>
    <row r="133" spans="1:7">
      <c r="A133" s="504"/>
      <c r="B133" s="504"/>
      <c r="C133" s="504"/>
      <c r="D133" s="504"/>
      <c r="E133" s="511"/>
      <c r="F133" s="504"/>
      <c r="G133" s="504"/>
    </row>
    <row r="134" spans="1:7">
      <c r="A134" s="504"/>
      <c r="B134" s="504"/>
      <c r="C134" s="504"/>
      <c r="D134" s="504"/>
      <c r="E134" s="511"/>
      <c r="F134" s="504"/>
      <c r="G134" s="504"/>
    </row>
    <row r="135" spans="1:7">
      <c r="A135" s="504"/>
      <c r="B135" s="504"/>
      <c r="C135" s="504"/>
      <c r="D135" s="504"/>
      <c r="E135" s="511"/>
      <c r="F135" s="504"/>
      <c r="G135" s="504"/>
    </row>
    <row r="136" spans="1:7">
      <c r="A136" s="504"/>
      <c r="B136" s="504"/>
      <c r="C136" s="504"/>
      <c r="D136" s="504"/>
      <c r="E136" s="511"/>
      <c r="F136" s="504"/>
      <c r="G136" s="504"/>
    </row>
  </sheetData>
  <sheetProtection password="DFF3" sheet="1" formatCells="0" formatColumns="0" formatRows="0" insertColumns="0" insertRows="0" insertHyperlinks="0" deleteColumns="0" deleteRows="0" sort="0" autoFilter="0" pivotTables="0"/>
  <mergeCells count="14">
    <mergeCell ref="C11:D11"/>
    <mergeCell ref="A1:G1"/>
    <mergeCell ref="A3:B3"/>
    <mergeCell ref="A4:B4"/>
    <mergeCell ref="E4:G4"/>
    <mergeCell ref="C9:D9"/>
    <mergeCell ref="C35:D35"/>
    <mergeCell ref="C37:D37"/>
    <mergeCell ref="C13:D13"/>
    <mergeCell ref="C23:D23"/>
    <mergeCell ref="C30:D30"/>
    <mergeCell ref="C31:D31"/>
    <mergeCell ref="C32:D32"/>
    <mergeCell ref="C34:D3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topLeftCell="A19" workbookViewId="0">
      <selection activeCell="L58" sqref="L58"/>
    </sheetView>
  </sheetViews>
  <sheetFormatPr defaultRowHeight="12.75"/>
  <cols>
    <col min="1" max="1" width="2" style="149" customWidth="1"/>
    <col min="2" max="2" width="15" style="149" customWidth="1"/>
    <col min="3" max="3" width="15.85546875" style="149" customWidth="1"/>
    <col min="4" max="4" width="14.5703125" style="149" customWidth="1"/>
    <col min="5" max="5" width="13.5703125" style="149" customWidth="1"/>
    <col min="6" max="6" width="16.5703125" style="149" customWidth="1"/>
    <col min="7" max="7" width="15.28515625" style="149" customWidth="1"/>
    <col min="8" max="16384" width="9.140625" style="149"/>
  </cols>
  <sheetData>
    <row r="1" spans="1:57" ht="24.75" customHeight="1" thickBot="1">
      <c r="A1" s="72" t="s">
        <v>32</v>
      </c>
      <c r="B1" s="73"/>
      <c r="C1" s="73"/>
      <c r="D1" s="73"/>
      <c r="E1" s="73"/>
      <c r="F1" s="73"/>
      <c r="G1" s="73"/>
    </row>
    <row r="2" spans="1:57" ht="12.75" customHeight="1">
      <c r="A2" s="75" t="s">
        <v>33</v>
      </c>
      <c r="B2" s="76"/>
      <c r="C2" s="77" t="s">
        <v>624</v>
      </c>
      <c r="D2" s="77" t="s">
        <v>484</v>
      </c>
      <c r="E2" s="78"/>
      <c r="F2" s="79" t="s">
        <v>34</v>
      </c>
      <c r="G2" s="80"/>
    </row>
    <row r="3" spans="1:57" ht="3" hidden="1" customHeight="1">
      <c r="A3" s="81"/>
      <c r="B3" s="82"/>
      <c r="C3" s="83"/>
      <c r="D3" s="83"/>
      <c r="E3" s="84"/>
      <c r="F3" s="85"/>
      <c r="G3" s="86"/>
    </row>
    <row r="4" spans="1:57" ht="12" customHeight="1">
      <c r="A4" s="87" t="s">
        <v>35</v>
      </c>
      <c r="B4" s="82"/>
      <c r="C4" s="83"/>
      <c r="D4" s="83"/>
      <c r="E4" s="84"/>
      <c r="F4" s="85" t="s">
        <v>37</v>
      </c>
      <c r="G4" s="88"/>
    </row>
    <row r="5" spans="1:57" ht="12.95" customHeight="1">
      <c r="A5" s="89" t="s">
        <v>470</v>
      </c>
      <c r="B5" s="90"/>
      <c r="C5" s="91" t="s">
        <v>24</v>
      </c>
      <c r="D5" s="92"/>
      <c r="E5" s="90"/>
      <c r="F5" s="85" t="s">
        <v>40</v>
      </c>
      <c r="G5" s="86"/>
    </row>
    <row r="6" spans="1:57" ht="12.95" customHeight="1">
      <c r="A6" s="87" t="s">
        <v>41</v>
      </c>
      <c r="B6" s="82"/>
      <c r="C6" s="83"/>
      <c r="D6" s="83"/>
      <c r="E6" s="84"/>
      <c r="F6" s="93" t="s">
        <v>43</v>
      </c>
      <c r="G6" s="94">
        <v>0</v>
      </c>
      <c r="O6" s="477"/>
    </row>
    <row r="7" spans="1:57" ht="12.95" customHeight="1">
      <c r="A7" s="96" t="s">
        <v>468</v>
      </c>
      <c r="B7" s="97"/>
      <c r="C7" s="98" t="s">
        <v>469</v>
      </c>
      <c r="D7" s="99"/>
      <c r="E7" s="99"/>
      <c r="F7" s="100" t="s">
        <v>45</v>
      </c>
      <c r="G7" s="94">
        <f>IF(G6=0,,ROUND((F30+F32)/G6,1))</f>
        <v>0</v>
      </c>
    </row>
    <row r="8" spans="1:57">
      <c r="A8" s="101" t="s">
        <v>46</v>
      </c>
      <c r="B8" s="85"/>
      <c r="C8" s="535"/>
      <c r="D8" s="535"/>
      <c r="E8" s="536"/>
      <c r="F8" s="102" t="s">
        <v>47</v>
      </c>
      <c r="G8" s="103"/>
      <c r="H8" s="478"/>
      <c r="I8" s="479"/>
    </row>
    <row r="9" spans="1:57">
      <c r="A9" s="101" t="s">
        <v>48</v>
      </c>
      <c r="B9" s="85"/>
      <c r="C9" s="535"/>
      <c r="D9" s="535"/>
      <c r="E9" s="536"/>
      <c r="F9" s="85"/>
      <c r="G9" s="106"/>
      <c r="H9" s="138"/>
    </row>
    <row r="10" spans="1:57">
      <c r="A10" s="101" t="s">
        <v>50</v>
      </c>
      <c r="B10" s="85"/>
      <c r="C10" s="535"/>
      <c r="D10" s="535"/>
      <c r="E10" s="535"/>
      <c r="F10" s="108"/>
      <c r="G10" s="109"/>
      <c r="H10" s="480"/>
    </row>
    <row r="11" spans="1:57" ht="13.5" customHeight="1">
      <c r="A11" s="101" t="s">
        <v>52</v>
      </c>
      <c r="B11" s="85"/>
      <c r="C11" s="535"/>
      <c r="D11" s="535"/>
      <c r="E11" s="535"/>
      <c r="F11" s="111" t="s">
        <v>53</v>
      </c>
      <c r="G11" s="112"/>
      <c r="H11" s="138"/>
      <c r="BA11" s="481"/>
      <c r="BB11" s="481"/>
      <c r="BC11" s="481"/>
      <c r="BD11" s="481"/>
      <c r="BE11" s="481"/>
    </row>
    <row r="12" spans="1:57" ht="12.75" customHeight="1">
      <c r="A12" s="114" t="s">
        <v>54</v>
      </c>
      <c r="B12" s="82"/>
      <c r="C12" s="537"/>
      <c r="D12" s="537"/>
      <c r="E12" s="537"/>
      <c r="F12" s="115" t="s">
        <v>55</v>
      </c>
      <c r="G12" s="116"/>
      <c r="H12" s="138"/>
    </row>
    <row r="13" spans="1:57" ht="28.5" customHeight="1" thickBot="1">
      <c r="A13" s="117" t="s">
        <v>56</v>
      </c>
      <c r="B13" s="118"/>
      <c r="C13" s="118"/>
      <c r="D13" s="118"/>
      <c r="E13" s="119"/>
      <c r="F13" s="119"/>
      <c r="G13" s="120"/>
      <c r="H13" s="138"/>
    </row>
    <row r="14" spans="1:57" ht="17.25" customHeight="1" thickBot="1">
      <c r="A14" s="121" t="s">
        <v>57</v>
      </c>
      <c r="B14" s="122"/>
      <c r="C14" s="123"/>
      <c r="D14" s="124" t="s">
        <v>58</v>
      </c>
      <c r="E14" s="125"/>
      <c r="F14" s="125"/>
      <c r="G14" s="123"/>
    </row>
    <row r="15" spans="1:57" ht="15.95" customHeight="1">
      <c r="A15" s="126"/>
      <c r="B15" s="127" t="s">
        <v>59</v>
      </c>
      <c r="C15" s="128">
        <f>'TZB-3 Rek'!E12</f>
        <v>0</v>
      </c>
      <c r="D15" s="129" t="str">
        <f>'TZB-3 Rek'!A17</f>
        <v>Ztížené výrobní podmínky</v>
      </c>
      <c r="E15" s="130"/>
      <c r="F15" s="131"/>
      <c r="G15" s="128">
        <f>'TZB-3 Rek'!I17</f>
        <v>0</v>
      </c>
    </row>
    <row r="16" spans="1:57" ht="15.95" customHeight="1">
      <c r="A16" s="126" t="s">
        <v>60</v>
      </c>
      <c r="B16" s="127" t="s">
        <v>61</v>
      </c>
      <c r="C16" s="128">
        <f>'TZB-3 Rek'!F12</f>
        <v>0</v>
      </c>
      <c r="D16" s="81" t="str">
        <f>'TZB-3 Rek'!A18</f>
        <v>Oborová přirážka</v>
      </c>
      <c r="E16" s="132"/>
      <c r="F16" s="133"/>
      <c r="G16" s="128">
        <f>'TZB-3 Rek'!I18</f>
        <v>0</v>
      </c>
    </row>
    <row r="17" spans="1:7" ht="15.95" customHeight="1">
      <c r="A17" s="126" t="s">
        <v>62</v>
      </c>
      <c r="B17" s="127" t="s">
        <v>63</v>
      </c>
      <c r="C17" s="128">
        <f>'TZB-3 Rek'!H12</f>
        <v>0</v>
      </c>
      <c r="D17" s="81" t="str">
        <f>'TZB-3 Rek'!A19</f>
        <v>Přesun stavebních kapacit</v>
      </c>
      <c r="E17" s="132"/>
      <c r="F17" s="133"/>
      <c r="G17" s="128">
        <f>'TZB-3 Rek'!I19</f>
        <v>0</v>
      </c>
    </row>
    <row r="18" spans="1:7" ht="15.95" customHeight="1">
      <c r="A18" s="134" t="s">
        <v>64</v>
      </c>
      <c r="B18" s="135" t="s">
        <v>65</v>
      </c>
      <c r="C18" s="128">
        <f>'TZB-3 Rek'!G12</f>
        <v>0</v>
      </c>
      <c r="D18" s="81" t="str">
        <f>'TZB-3 Rek'!A20</f>
        <v>Mimostaveništní doprava</v>
      </c>
      <c r="E18" s="132"/>
      <c r="F18" s="133"/>
      <c r="G18" s="128">
        <f>'TZB-3 Rek'!I20</f>
        <v>0</v>
      </c>
    </row>
    <row r="19" spans="1:7" ht="15.95" customHeight="1">
      <c r="A19" s="136" t="s">
        <v>66</v>
      </c>
      <c r="B19" s="127"/>
      <c r="C19" s="128">
        <f>SUM(C15:C18)</f>
        <v>0</v>
      </c>
      <c r="D19" s="81" t="str">
        <f>'TZB-3 Rek'!A21</f>
        <v>Zařízení staveniště</v>
      </c>
      <c r="E19" s="132"/>
      <c r="F19" s="133"/>
      <c r="G19" s="128">
        <f>'TZB-3 Rek'!I21</f>
        <v>0</v>
      </c>
    </row>
    <row r="20" spans="1:7" ht="15.95" customHeight="1">
      <c r="A20" s="136"/>
      <c r="B20" s="127"/>
      <c r="C20" s="128"/>
      <c r="D20" s="81" t="str">
        <f>'TZB-3 Rek'!A22</f>
        <v>Provoz investora</v>
      </c>
      <c r="E20" s="132"/>
      <c r="F20" s="133"/>
      <c r="G20" s="128">
        <f>'TZB-3 Rek'!I22</f>
        <v>0</v>
      </c>
    </row>
    <row r="21" spans="1:7" ht="15.95" customHeight="1">
      <c r="A21" s="136" t="s">
        <v>67</v>
      </c>
      <c r="B21" s="127"/>
      <c r="C21" s="128">
        <f>'TZB-3 Rek'!I12</f>
        <v>0</v>
      </c>
      <c r="D21" s="81" t="str">
        <f>'TZB-3 Rek'!A23</f>
        <v>Kompletační činnost (IČD)</v>
      </c>
      <c r="E21" s="132"/>
      <c r="F21" s="133"/>
      <c r="G21" s="128">
        <f>'TZB-3 Rek'!I23</f>
        <v>0</v>
      </c>
    </row>
    <row r="22" spans="1:7" ht="15.95" customHeight="1">
      <c r="A22" s="137" t="s">
        <v>68</v>
      </c>
      <c r="B22" s="138"/>
      <c r="C22" s="128">
        <f>C19+C21</f>
        <v>0</v>
      </c>
      <c r="D22" s="81" t="s">
        <v>69</v>
      </c>
      <c r="E22" s="132"/>
      <c r="F22" s="133"/>
      <c r="G22" s="128">
        <f>G23-SUM(G15:G21)</f>
        <v>0</v>
      </c>
    </row>
    <row r="23" spans="1:7" ht="15.95" customHeight="1" thickBot="1">
      <c r="A23" s="538" t="s">
        <v>70</v>
      </c>
      <c r="B23" s="539"/>
      <c r="C23" s="139">
        <f>C22+G23</f>
        <v>0</v>
      </c>
      <c r="D23" s="140" t="s">
        <v>71</v>
      </c>
      <c r="E23" s="141"/>
      <c r="F23" s="142"/>
      <c r="G23" s="128">
        <f>'TZB-3 Rek'!H25</f>
        <v>0</v>
      </c>
    </row>
    <row r="24" spans="1:7">
      <c r="A24" s="143" t="s">
        <v>72</v>
      </c>
      <c r="B24" s="144"/>
      <c r="C24" s="145"/>
      <c r="D24" s="144" t="s">
        <v>73</v>
      </c>
      <c r="E24" s="144"/>
      <c r="F24" s="146" t="s">
        <v>74</v>
      </c>
      <c r="G24" s="147"/>
    </row>
    <row r="25" spans="1:7">
      <c r="A25" s="137" t="s">
        <v>75</v>
      </c>
      <c r="B25" s="138"/>
      <c r="C25" s="148"/>
      <c r="D25" s="138" t="s">
        <v>75</v>
      </c>
      <c r="F25" s="150" t="s">
        <v>75</v>
      </c>
      <c r="G25" s="151"/>
    </row>
    <row r="26" spans="1:7" ht="37.5" customHeight="1">
      <c r="A26" s="137" t="s">
        <v>77</v>
      </c>
      <c r="B26" s="152"/>
      <c r="C26" s="148"/>
      <c r="D26" s="138" t="s">
        <v>77</v>
      </c>
      <c r="F26" s="150" t="s">
        <v>77</v>
      </c>
      <c r="G26" s="151"/>
    </row>
    <row r="27" spans="1:7">
      <c r="A27" s="137"/>
      <c r="B27" s="153"/>
      <c r="C27" s="148"/>
      <c r="D27" s="138"/>
      <c r="F27" s="150"/>
      <c r="G27" s="151"/>
    </row>
    <row r="28" spans="1:7">
      <c r="A28" s="137" t="s">
        <v>78</v>
      </c>
      <c r="B28" s="138"/>
      <c r="C28" s="148"/>
      <c r="D28" s="150" t="s">
        <v>79</v>
      </c>
      <c r="E28" s="148"/>
      <c r="F28" s="155" t="s">
        <v>79</v>
      </c>
      <c r="G28" s="151"/>
    </row>
    <row r="29" spans="1:7" ht="69" customHeight="1">
      <c r="A29" s="137"/>
      <c r="B29" s="138"/>
      <c r="C29" s="156"/>
      <c r="D29" s="157"/>
      <c r="E29" s="156"/>
      <c r="F29" s="138"/>
      <c r="G29" s="151"/>
    </row>
    <row r="30" spans="1:7">
      <c r="A30" s="158" t="s">
        <v>12</v>
      </c>
      <c r="B30" s="159"/>
      <c r="C30" s="160">
        <v>15</v>
      </c>
      <c r="D30" s="159" t="s">
        <v>80</v>
      </c>
      <c r="E30" s="161"/>
      <c r="F30" s="540">
        <f>C23-F32</f>
        <v>0</v>
      </c>
      <c r="G30" s="541"/>
    </row>
    <row r="31" spans="1:7">
      <c r="A31" s="158" t="s">
        <v>81</v>
      </c>
      <c r="B31" s="159"/>
      <c r="C31" s="160">
        <f>C30</f>
        <v>15</v>
      </c>
      <c r="D31" s="159" t="s">
        <v>82</v>
      </c>
      <c r="E31" s="161"/>
      <c r="F31" s="540">
        <f>ROUND(PRODUCT(F30,C31/100),0)</f>
        <v>0</v>
      </c>
      <c r="G31" s="541"/>
    </row>
    <row r="32" spans="1:7">
      <c r="A32" s="158" t="s">
        <v>12</v>
      </c>
      <c r="B32" s="159"/>
      <c r="C32" s="160">
        <v>0</v>
      </c>
      <c r="D32" s="159" t="s">
        <v>82</v>
      </c>
      <c r="E32" s="161"/>
      <c r="F32" s="540">
        <v>0</v>
      </c>
      <c r="G32" s="541"/>
    </row>
    <row r="33" spans="1:8">
      <c r="A33" s="158" t="s">
        <v>81</v>
      </c>
      <c r="B33" s="162"/>
      <c r="C33" s="163">
        <f>C32</f>
        <v>0</v>
      </c>
      <c r="D33" s="159" t="s">
        <v>82</v>
      </c>
      <c r="E33" s="133"/>
      <c r="F33" s="540">
        <f>ROUND(PRODUCT(F32,C33/100),0)</f>
        <v>0</v>
      </c>
      <c r="G33" s="541"/>
    </row>
    <row r="34" spans="1:8" s="482" customFormat="1" ht="19.5" customHeight="1" thickBot="1">
      <c r="A34" s="164" t="s">
        <v>83</v>
      </c>
      <c r="B34" s="165"/>
      <c r="C34" s="165"/>
      <c r="D34" s="165"/>
      <c r="E34" s="166"/>
      <c r="F34" s="542">
        <f>ROUND(SUM(F30:F33),0)</f>
        <v>0</v>
      </c>
      <c r="G34" s="543"/>
    </row>
    <row r="36" spans="1:8">
      <c r="A36" s="387" t="s">
        <v>84</v>
      </c>
      <c r="B36" s="387"/>
      <c r="C36" s="387"/>
      <c r="D36" s="387"/>
      <c r="E36" s="387"/>
      <c r="F36" s="387"/>
      <c r="G36" s="387"/>
      <c r="H36" s="149" t="s">
        <v>1</v>
      </c>
    </row>
    <row r="37" spans="1:8" ht="14.25" customHeight="1">
      <c r="A37" s="387"/>
      <c r="B37" s="576" t="s">
        <v>490</v>
      </c>
      <c r="C37" s="576"/>
      <c r="D37" s="576"/>
      <c r="E37" s="576"/>
      <c r="F37" s="576"/>
      <c r="G37" s="576"/>
      <c r="H37" s="149" t="s">
        <v>1</v>
      </c>
    </row>
    <row r="38" spans="1:8" ht="12.75" customHeight="1">
      <c r="A38" s="483"/>
      <c r="B38" s="576"/>
      <c r="C38" s="576"/>
      <c r="D38" s="576"/>
      <c r="E38" s="576"/>
      <c r="F38" s="576"/>
      <c r="G38" s="576"/>
      <c r="H38" s="149" t="s">
        <v>1</v>
      </c>
    </row>
    <row r="39" spans="1:8">
      <c r="A39" s="483"/>
      <c r="B39" s="576"/>
      <c r="C39" s="576"/>
      <c r="D39" s="576"/>
      <c r="E39" s="576"/>
      <c r="F39" s="576"/>
      <c r="G39" s="576"/>
      <c r="H39" s="149" t="s">
        <v>1</v>
      </c>
    </row>
    <row r="40" spans="1:8">
      <c r="A40" s="483"/>
      <c r="B40" s="576"/>
      <c r="C40" s="576"/>
      <c r="D40" s="576"/>
      <c r="E40" s="576"/>
      <c r="F40" s="576"/>
      <c r="G40" s="576"/>
      <c r="H40" s="149" t="s">
        <v>1</v>
      </c>
    </row>
    <row r="41" spans="1:8">
      <c r="A41" s="483"/>
      <c r="B41" s="576"/>
      <c r="C41" s="576"/>
      <c r="D41" s="576"/>
      <c r="E41" s="576"/>
      <c r="F41" s="576"/>
      <c r="G41" s="576"/>
      <c r="H41" s="149" t="s">
        <v>1</v>
      </c>
    </row>
    <row r="42" spans="1:8">
      <c r="A42" s="483"/>
      <c r="B42" s="576"/>
      <c r="C42" s="576"/>
      <c r="D42" s="576"/>
      <c r="E42" s="576"/>
      <c r="F42" s="576"/>
      <c r="G42" s="576"/>
      <c r="H42" s="149" t="s">
        <v>1</v>
      </c>
    </row>
    <row r="43" spans="1:8">
      <c r="A43" s="483"/>
      <c r="B43" s="576"/>
      <c r="C43" s="576"/>
      <c r="D43" s="576"/>
      <c r="E43" s="576"/>
      <c r="F43" s="576"/>
      <c r="G43" s="576"/>
      <c r="H43" s="149" t="s">
        <v>1</v>
      </c>
    </row>
    <row r="44" spans="1:8" ht="12.75" customHeight="1">
      <c r="A44" s="483"/>
      <c r="B44" s="576"/>
      <c r="C44" s="576"/>
      <c r="D44" s="576"/>
      <c r="E44" s="576"/>
      <c r="F44" s="576"/>
      <c r="G44" s="576"/>
      <c r="H44" s="149" t="s">
        <v>1</v>
      </c>
    </row>
    <row r="45" spans="1:8" ht="12.75" customHeight="1">
      <c r="A45" s="483"/>
      <c r="B45" s="576"/>
      <c r="C45" s="576"/>
      <c r="D45" s="576"/>
      <c r="E45" s="576"/>
      <c r="F45" s="576"/>
      <c r="G45" s="576"/>
      <c r="H45" s="149" t="s">
        <v>1</v>
      </c>
    </row>
    <row r="46" spans="1:8">
      <c r="B46" s="575"/>
      <c r="C46" s="575"/>
      <c r="D46" s="575"/>
      <c r="E46" s="575"/>
      <c r="F46" s="575"/>
      <c r="G46" s="575"/>
    </row>
    <row r="47" spans="1:8">
      <c r="B47" s="575"/>
      <c r="C47" s="575"/>
      <c r="D47" s="575"/>
      <c r="E47" s="575"/>
      <c r="F47" s="575"/>
      <c r="G47" s="575"/>
    </row>
    <row r="48" spans="1:8">
      <c r="B48" s="575"/>
      <c r="C48" s="575"/>
      <c r="D48" s="575"/>
      <c r="E48" s="575"/>
      <c r="F48" s="575"/>
      <c r="G48" s="575"/>
    </row>
    <row r="49" spans="2:7">
      <c r="B49" s="575"/>
      <c r="C49" s="575"/>
      <c r="D49" s="575"/>
      <c r="E49" s="575"/>
      <c r="F49" s="575"/>
      <c r="G49" s="575"/>
    </row>
    <row r="50" spans="2:7">
      <c r="B50" s="575"/>
      <c r="C50" s="575"/>
      <c r="D50" s="575"/>
      <c r="E50" s="575"/>
      <c r="F50" s="575"/>
      <c r="G50" s="575"/>
    </row>
    <row r="51" spans="2:7">
      <c r="B51" s="575"/>
      <c r="C51" s="575"/>
      <c r="D51" s="575"/>
      <c r="E51" s="575"/>
      <c r="F51" s="575"/>
      <c r="G51" s="57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6"/>
  <sheetViews>
    <sheetView workbookViewId="0">
      <selection activeCell="O15" sqref="O15"/>
    </sheetView>
  </sheetViews>
  <sheetFormatPr defaultRowHeight="12.75"/>
  <cols>
    <col min="1" max="1" width="5.85546875" style="149" customWidth="1"/>
    <col min="2" max="2" width="6.140625" style="149" customWidth="1"/>
    <col min="3" max="3" width="11.42578125" style="149" customWidth="1"/>
    <col min="4" max="4" width="15.85546875" style="149" customWidth="1"/>
    <col min="5" max="5" width="11.28515625" style="149" customWidth="1"/>
    <col min="6" max="6" width="10.85546875" style="149" customWidth="1"/>
    <col min="7" max="7" width="11" style="149" customWidth="1"/>
    <col min="8" max="8" width="11.140625" style="149" customWidth="1"/>
    <col min="9" max="9" width="10.7109375" style="149" customWidth="1"/>
    <col min="10" max="16384" width="9.140625" style="149"/>
  </cols>
  <sheetData>
    <row r="1" spans="1:57" ht="13.5" thickTop="1">
      <c r="A1" s="544" t="s">
        <v>2</v>
      </c>
      <c r="B1" s="545"/>
      <c r="C1" s="170" t="s">
        <v>491</v>
      </c>
      <c r="D1" s="171"/>
      <c r="E1" s="172"/>
      <c r="F1" s="171"/>
      <c r="G1" s="173" t="s">
        <v>86</v>
      </c>
      <c r="H1" s="174" t="s">
        <v>624</v>
      </c>
      <c r="I1" s="175"/>
    </row>
    <row r="2" spans="1:57" ht="13.5" thickBot="1">
      <c r="A2" s="546" t="s">
        <v>87</v>
      </c>
      <c r="B2" s="547"/>
      <c r="C2" s="176" t="s">
        <v>492</v>
      </c>
      <c r="D2" s="177"/>
      <c r="E2" s="178"/>
      <c r="F2" s="177"/>
      <c r="G2" s="548" t="s">
        <v>484</v>
      </c>
      <c r="H2" s="549"/>
      <c r="I2" s="550"/>
    </row>
    <row r="3" spans="1:57" ht="13.5" thickTop="1">
      <c r="F3" s="138"/>
    </row>
    <row r="4" spans="1:57" ht="19.5" customHeight="1">
      <c r="A4" s="179" t="s">
        <v>88</v>
      </c>
      <c r="B4" s="180"/>
      <c r="C4" s="180"/>
      <c r="D4" s="180"/>
      <c r="E4" s="181"/>
      <c r="F4" s="180"/>
      <c r="G4" s="180"/>
      <c r="H4" s="180"/>
      <c r="I4" s="180"/>
    </row>
    <row r="5" spans="1:57" ht="13.5" thickBot="1"/>
    <row r="6" spans="1:57" s="138" customFormat="1" ht="13.5" thickBot="1">
      <c r="A6" s="182"/>
      <c r="B6" s="183" t="s">
        <v>89</v>
      </c>
      <c r="C6" s="183"/>
      <c r="D6" s="184"/>
      <c r="E6" s="185" t="s">
        <v>90</v>
      </c>
      <c r="F6" s="186" t="s">
        <v>91</v>
      </c>
      <c r="G6" s="186" t="s">
        <v>92</v>
      </c>
      <c r="H6" s="186" t="s">
        <v>93</v>
      </c>
      <c r="I6" s="187" t="s">
        <v>67</v>
      </c>
    </row>
    <row r="7" spans="1:57" s="138" customFormat="1">
      <c r="A7" s="188" t="str">
        <f>'TZB-3 Pol'!B7</f>
        <v>3</v>
      </c>
      <c r="B7" s="189" t="str">
        <f>'TZB-3 Pol'!C7</f>
        <v>Svislé a kompletní konstrukce</v>
      </c>
      <c r="D7" s="190"/>
      <c r="E7" s="191">
        <f>'TZB-3 Pol'!BA9</f>
        <v>0</v>
      </c>
      <c r="F7" s="192">
        <f>'TZB-3 Pol'!BB9</f>
        <v>0</v>
      </c>
      <c r="G7" s="192">
        <f>'TZB-3 Pol'!BC9</f>
        <v>0</v>
      </c>
      <c r="H7" s="192">
        <f>'TZB-3 Pol'!BD9</f>
        <v>0</v>
      </c>
      <c r="I7" s="193">
        <f>'TZB-3 Pol'!BE9</f>
        <v>0</v>
      </c>
    </row>
    <row r="8" spans="1:57" s="138" customFormat="1">
      <c r="A8" s="188" t="str">
        <f>'TZB-3 Pol'!B10</f>
        <v>61</v>
      </c>
      <c r="B8" s="189" t="str">
        <f>'TZB-3 Pol'!C10</f>
        <v>Upravy povrchů vnitřní</v>
      </c>
      <c r="D8" s="190"/>
      <c r="E8" s="191">
        <f>'TZB-3 Pol'!BA12</f>
        <v>0</v>
      </c>
      <c r="F8" s="192">
        <f>'TZB-3 Pol'!BB12</f>
        <v>0</v>
      </c>
      <c r="G8" s="192">
        <f>'TZB-3 Pol'!BC12</f>
        <v>0</v>
      </c>
      <c r="H8" s="192">
        <f>'TZB-3 Pol'!BD12</f>
        <v>0</v>
      </c>
      <c r="I8" s="193">
        <f>'TZB-3 Pol'!BE12</f>
        <v>0</v>
      </c>
    </row>
    <row r="9" spans="1:57" s="138" customFormat="1">
      <c r="A9" s="188" t="str">
        <f>'TZB-3 Pol'!B13</f>
        <v>99</v>
      </c>
      <c r="B9" s="189" t="str">
        <f>'TZB-3 Pol'!C13</f>
        <v>Staveništní přesun hmot</v>
      </c>
      <c r="D9" s="190"/>
      <c r="E9" s="191">
        <f>'TZB-3 Pol'!BA15</f>
        <v>0</v>
      </c>
      <c r="F9" s="192">
        <f>'TZB-3 Pol'!BB15</f>
        <v>0</v>
      </c>
      <c r="G9" s="192">
        <f>'TZB-3 Pol'!BC15</f>
        <v>0</v>
      </c>
      <c r="H9" s="192">
        <f>'TZB-3 Pol'!BD15</f>
        <v>0</v>
      </c>
      <c r="I9" s="193">
        <f>'TZB-3 Pol'!BE15</f>
        <v>0</v>
      </c>
    </row>
    <row r="10" spans="1:57" s="138" customFormat="1">
      <c r="A10" s="188" t="str">
        <f>'TZB-3 Pol'!B16</f>
        <v>723</v>
      </c>
      <c r="B10" s="189" t="str">
        <f>'TZB-3 Pol'!C16</f>
        <v>Vnitřní plynovod</v>
      </c>
      <c r="D10" s="190"/>
      <c r="E10" s="191">
        <f>'TZB-3 Pol'!BA19</f>
        <v>0</v>
      </c>
      <c r="F10" s="192">
        <f>'TZB-3 Pol'!BB19</f>
        <v>0</v>
      </c>
      <c r="G10" s="192">
        <f>'TZB-3 Pol'!BC19</f>
        <v>0</v>
      </c>
      <c r="H10" s="192">
        <f>'TZB-3 Pol'!BD19</f>
        <v>0</v>
      </c>
      <c r="I10" s="193">
        <f>'TZB-3 Pol'!BE19</f>
        <v>0</v>
      </c>
    </row>
    <row r="11" spans="1:57" s="138" customFormat="1" ht="13.5" thickBot="1">
      <c r="A11" s="188" t="str">
        <f>'TZB-3 Pol'!B20</f>
        <v>D96</v>
      </c>
      <c r="B11" s="189" t="str">
        <f>'TZB-3 Pol'!C20</f>
        <v>Přesuny suti a vybouraných hmot</v>
      </c>
      <c r="D11" s="190"/>
      <c r="E11" s="191">
        <f>'TZB-3 Pol'!BA26</f>
        <v>0</v>
      </c>
      <c r="F11" s="192">
        <f>'TZB-3 Pol'!BB26</f>
        <v>0</v>
      </c>
      <c r="G11" s="192">
        <f>'TZB-3 Pol'!BC26</f>
        <v>0</v>
      </c>
      <c r="H11" s="192">
        <f>'TZB-3 Pol'!BD26</f>
        <v>0</v>
      </c>
      <c r="I11" s="193">
        <f>'TZB-3 Pol'!BE26</f>
        <v>0</v>
      </c>
    </row>
    <row r="12" spans="1:57" s="399" customFormat="1" ht="13.5" thickBot="1">
      <c r="A12" s="194"/>
      <c r="B12" s="195" t="s">
        <v>94</v>
      </c>
      <c r="C12" s="195"/>
      <c r="D12" s="196"/>
      <c r="E12" s="197">
        <f>SUM(E7:E11)</f>
        <v>0</v>
      </c>
      <c r="F12" s="198">
        <f>SUM(F7:F11)</f>
        <v>0</v>
      </c>
      <c r="G12" s="198">
        <f>SUM(G7:G11)</f>
        <v>0</v>
      </c>
      <c r="H12" s="198">
        <f>SUM(H7:H11)</f>
        <v>0</v>
      </c>
      <c r="I12" s="199">
        <f>SUM(I7:I11)</f>
        <v>0</v>
      </c>
    </row>
    <row r="13" spans="1:57">
      <c r="A13" s="138"/>
      <c r="B13" s="138"/>
      <c r="C13" s="138"/>
      <c r="D13" s="138"/>
      <c r="E13" s="138"/>
      <c r="F13" s="138"/>
      <c r="G13" s="138"/>
      <c r="H13" s="138"/>
      <c r="I13" s="138"/>
    </row>
    <row r="14" spans="1:57" ht="19.5" customHeight="1">
      <c r="A14" s="180" t="s">
        <v>95</v>
      </c>
      <c r="B14" s="180"/>
      <c r="C14" s="180"/>
      <c r="D14" s="180"/>
      <c r="E14" s="180"/>
      <c r="F14" s="180"/>
      <c r="G14" s="201"/>
      <c r="H14" s="180"/>
      <c r="I14" s="180"/>
      <c r="BA14" s="481"/>
      <c r="BB14" s="481"/>
      <c r="BC14" s="481"/>
      <c r="BD14" s="481"/>
      <c r="BE14" s="481"/>
    </row>
    <row r="15" spans="1:57" ht="13.5" thickBot="1"/>
    <row r="16" spans="1:57">
      <c r="A16" s="143" t="s">
        <v>96</v>
      </c>
      <c r="B16" s="144"/>
      <c r="C16" s="144"/>
      <c r="D16" s="202"/>
      <c r="E16" s="203" t="s">
        <v>97</v>
      </c>
      <c r="F16" s="204" t="s">
        <v>13</v>
      </c>
      <c r="G16" s="205" t="s">
        <v>98</v>
      </c>
      <c r="H16" s="206"/>
      <c r="I16" s="207" t="s">
        <v>97</v>
      </c>
    </row>
    <row r="17" spans="1:53">
      <c r="A17" s="136" t="s">
        <v>99</v>
      </c>
      <c r="B17" s="127"/>
      <c r="C17" s="127"/>
      <c r="D17" s="208"/>
      <c r="E17" s="209"/>
      <c r="F17" s="210"/>
      <c r="G17" s="211">
        <f t="shared" ref="G17:G24" si="0">$E$12+$F$12</f>
        <v>0</v>
      </c>
      <c r="H17" s="212"/>
      <c r="I17" s="213">
        <f t="shared" ref="I17:I24" si="1">E17+F17*G17/100</f>
        <v>0</v>
      </c>
      <c r="BA17" s="149">
        <v>0</v>
      </c>
    </row>
    <row r="18" spans="1:53">
      <c r="A18" s="136" t="s">
        <v>100</v>
      </c>
      <c r="B18" s="127"/>
      <c r="C18" s="127"/>
      <c r="D18" s="208"/>
      <c r="E18" s="209"/>
      <c r="F18" s="210"/>
      <c r="G18" s="211">
        <f t="shared" si="0"/>
        <v>0</v>
      </c>
      <c r="H18" s="212"/>
      <c r="I18" s="213">
        <f t="shared" si="1"/>
        <v>0</v>
      </c>
      <c r="BA18" s="149">
        <v>0</v>
      </c>
    </row>
    <row r="19" spans="1:53">
      <c r="A19" s="136" t="s">
        <v>101</v>
      </c>
      <c r="B19" s="127"/>
      <c r="C19" s="127"/>
      <c r="D19" s="208"/>
      <c r="E19" s="209"/>
      <c r="F19" s="210"/>
      <c r="G19" s="211">
        <f t="shared" si="0"/>
        <v>0</v>
      </c>
      <c r="H19" s="212"/>
      <c r="I19" s="213">
        <f t="shared" si="1"/>
        <v>0</v>
      </c>
      <c r="BA19" s="149">
        <v>0</v>
      </c>
    </row>
    <row r="20" spans="1:53">
      <c r="A20" s="136" t="s">
        <v>102</v>
      </c>
      <c r="B20" s="127"/>
      <c r="C20" s="127"/>
      <c r="D20" s="208"/>
      <c r="E20" s="209"/>
      <c r="F20" s="210"/>
      <c r="G20" s="211">
        <f t="shared" si="0"/>
        <v>0</v>
      </c>
      <c r="H20" s="212"/>
      <c r="I20" s="213">
        <f t="shared" si="1"/>
        <v>0</v>
      </c>
      <c r="BA20" s="149">
        <v>0</v>
      </c>
    </row>
    <row r="21" spans="1:53">
      <c r="A21" s="136" t="s">
        <v>103</v>
      </c>
      <c r="B21" s="127"/>
      <c r="C21" s="127"/>
      <c r="D21" s="208"/>
      <c r="E21" s="209"/>
      <c r="F21" s="210"/>
      <c r="G21" s="211">
        <f t="shared" si="0"/>
        <v>0</v>
      </c>
      <c r="H21" s="212"/>
      <c r="I21" s="213">
        <f t="shared" si="1"/>
        <v>0</v>
      </c>
      <c r="BA21" s="149">
        <v>1</v>
      </c>
    </row>
    <row r="22" spans="1:53">
      <c r="A22" s="136" t="s">
        <v>104</v>
      </c>
      <c r="B22" s="127"/>
      <c r="C22" s="127"/>
      <c r="D22" s="208"/>
      <c r="E22" s="209"/>
      <c r="F22" s="210"/>
      <c r="G22" s="211">
        <f t="shared" si="0"/>
        <v>0</v>
      </c>
      <c r="H22" s="212"/>
      <c r="I22" s="213">
        <f t="shared" si="1"/>
        <v>0</v>
      </c>
      <c r="BA22" s="149">
        <v>1</v>
      </c>
    </row>
    <row r="23" spans="1:53">
      <c r="A23" s="136" t="s">
        <v>105</v>
      </c>
      <c r="B23" s="127"/>
      <c r="C23" s="127"/>
      <c r="D23" s="208"/>
      <c r="E23" s="209"/>
      <c r="F23" s="210"/>
      <c r="G23" s="211">
        <f t="shared" si="0"/>
        <v>0</v>
      </c>
      <c r="H23" s="212"/>
      <c r="I23" s="213">
        <f t="shared" si="1"/>
        <v>0</v>
      </c>
      <c r="BA23" s="149">
        <v>2</v>
      </c>
    </row>
    <row r="24" spans="1:53">
      <c r="A24" s="136" t="s">
        <v>106</v>
      </c>
      <c r="B24" s="127"/>
      <c r="C24" s="127"/>
      <c r="D24" s="208"/>
      <c r="E24" s="209"/>
      <c r="F24" s="210">
        <v>5</v>
      </c>
      <c r="G24" s="211">
        <f t="shared" si="0"/>
        <v>0</v>
      </c>
      <c r="H24" s="212"/>
      <c r="I24" s="213">
        <f t="shared" si="1"/>
        <v>0</v>
      </c>
      <c r="BA24" s="149">
        <v>2</v>
      </c>
    </row>
    <row r="25" spans="1:53" ht="13.5" thickBot="1">
      <c r="A25" s="214"/>
      <c r="B25" s="215" t="s">
        <v>107</v>
      </c>
      <c r="C25" s="216"/>
      <c r="D25" s="217"/>
      <c r="E25" s="218"/>
      <c r="F25" s="219"/>
      <c r="G25" s="219"/>
      <c r="H25" s="551">
        <f>SUM(I17:I24)</f>
        <v>0</v>
      </c>
      <c r="I25" s="552"/>
    </row>
    <row r="27" spans="1:53">
      <c r="B27" s="399"/>
      <c r="F27" s="484"/>
      <c r="G27" s="485"/>
      <c r="H27" s="485"/>
      <c r="I27" s="431"/>
    </row>
    <row r="28" spans="1:53">
      <c r="F28" s="484"/>
      <c r="G28" s="485"/>
      <c r="H28" s="485"/>
      <c r="I28" s="431"/>
    </row>
    <row r="29" spans="1:53">
      <c r="F29" s="484"/>
      <c r="G29" s="485"/>
      <c r="H29" s="485"/>
      <c r="I29" s="431"/>
    </row>
    <row r="30" spans="1:53">
      <c r="F30" s="484"/>
      <c r="G30" s="485"/>
      <c r="H30" s="485"/>
      <c r="I30" s="431"/>
    </row>
    <row r="31" spans="1:53">
      <c r="F31" s="484"/>
      <c r="G31" s="485"/>
      <c r="H31" s="485"/>
      <c r="I31" s="431"/>
    </row>
    <row r="32" spans="1:53">
      <c r="F32" s="484"/>
      <c r="G32" s="485"/>
      <c r="H32" s="485"/>
      <c r="I32" s="431"/>
    </row>
    <row r="33" spans="6:9">
      <c r="F33" s="484"/>
      <c r="G33" s="485"/>
      <c r="H33" s="485"/>
      <c r="I33" s="431"/>
    </row>
    <row r="34" spans="6:9">
      <c r="F34" s="484"/>
      <c r="G34" s="485"/>
      <c r="H34" s="485"/>
      <c r="I34" s="431"/>
    </row>
    <row r="35" spans="6:9">
      <c r="F35" s="484"/>
      <c r="G35" s="485"/>
      <c r="H35" s="485"/>
      <c r="I35" s="431"/>
    </row>
    <row r="36" spans="6:9">
      <c r="F36" s="484"/>
      <c r="G36" s="485"/>
      <c r="H36" s="485"/>
      <c r="I36" s="431"/>
    </row>
    <row r="37" spans="6:9">
      <c r="F37" s="484"/>
      <c r="G37" s="485"/>
      <c r="H37" s="485"/>
      <c r="I37" s="431"/>
    </row>
    <row r="38" spans="6:9">
      <c r="F38" s="484"/>
      <c r="G38" s="485"/>
      <c r="H38" s="485"/>
      <c r="I38" s="431"/>
    </row>
    <row r="39" spans="6:9">
      <c r="F39" s="484"/>
      <c r="G39" s="485"/>
      <c r="H39" s="485"/>
      <c r="I39" s="431"/>
    </row>
    <row r="40" spans="6:9">
      <c r="F40" s="484"/>
      <c r="G40" s="485"/>
      <c r="H40" s="485"/>
      <c r="I40" s="431"/>
    </row>
    <row r="41" spans="6:9">
      <c r="F41" s="484"/>
      <c r="G41" s="485"/>
      <c r="H41" s="485"/>
      <c r="I41" s="431"/>
    </row>
    <row r="42" spans="6:9">
      <c r="F42" s="484"/>
      <c r="G42" s="485"/>
      <c r="H42" s="485"/>
      <c r="I42" s="431"/>
    </row>
    <row r="43" spans="6:9">
      <c r="F43" s="484"/>
      <c r="G43" s="485"/>
      <c r="H43" s="485"/>
      <c r="I43" s="431"/>
    </row>
    <row r="44" spans="6:9">
      <c r="F44" s="484"/>
      <c r="G44" s="485"/>
      <c r="H44" s="485"/>
      <c r="I44" s="431"/>
    </row>
    <row r="45" spans="6:9">
      <c r="F45" s="484"/>
      <c r="G45" s="485"/>
      <c r="H45" s="485"/>
      <c r="I45" s="431"/>
    </row>
    <row r="46" spans="6:9">
      <c r="F46" s="484"/>
      <c r="G46" s="485"/>
      <c r="H46" s="485"/>
      <c r="I46" s="431"/>
    </row>
    <row r="47" spans="6:9">
      <c r="F47" s="484"/>
      <c r="G47" s="485"/>
      <c r="H47" s="485"/>
      <c r="I47" s="431"/>
    </row>
    <row r="48" spans="6:9">
      <c r="F48" s="484"/>
      <c r="G48" s="485"/>
      <c r="H48" s="485"/>
      <c r="I48" s="431"/>
    </row>
    <row r="49" spans="6:9">
      <c r="F49" s="484"/>
      <c r="G49" s="485"/>
      <c r="H49" s="485"/>
      <c r="I49" s="431"/>
    </row>
    <row r="50" spans="6:9">
      <c r="F50" s="484"/>
      <c r="G50" s="485"/>
      <c r="H50" s="485"/>
      <c r="I50" s="431"/>
    </row>
    <row r="51" spans="6:9">
      <c r="F51" s="484"/>
      <c r="G51" s="485"/>
      <c r="H51" s="485"/>
      <c r="I51" s="431"/>
    </row>
    <row r="52" spans="6:9">
      <c r="F52" s="484"/>
      <c r="G52" s="485"/>
      <c r="H52" s="485"/>
      <c r="I52" s="431"/>
    </row>
    <row r="53" spans="6:9">
      <c r="F53" s="484"/>
      <c r="G53" s="485"/>
      <c r="H53" s="485"/>
      <c r="I53" s="431"/>
    </row>
    <row r="54" spans="6:9">
      <c r="F54" s="484"/>
      <c r="G54" s="485"/>
      <c r="H54" s="485"/>
      <c r="I54" s="431"/>
    </row>
    <row r="55" spans="6:9">
      <c r="F55" s="484"/>
      <c r="G55" s="485"/>
      <c r="H55" s="485"/>
      <c r="I55" s="431"/>
    </row>
    <row r="56" spans="6:9">
      <c r="F56" s="484"/>
      <c r="G56" s="485"/>
      <c r="H56" s="485"/>
      <c r="I56" s="431"/>
    </row>
    <row r="57" spans="6:9">
      <c r="F57" s="484"/>
      <c r="G57" s="485"/>
      <c r="H57" s="485"/>
      <c r="I57" s="431"/>
    </row>
    <row r="58" spans="6:9">
      <c r="F58" s="484"/>
      <c r="G58" s="485"/>
      <c r="H58" s="485"/>
      <c r="I58" s="431"/>
    </row>
    <row r="59" spans="6:9">
      <c r="F59" s="484"/>
      <c r="G59" s="485"/>
      <c r="H59" s="485"/>
      <c r="I59" s="431"/>
    </row>
    <row r="60" spans="6:9">
      <c r="F60" s="484"/>
      <c r="G60" s="485"/>
      <c r="H60" s="485"/>
      <c r="I60" s="431"/>
    </row>
    <row r="61" spans="6:9">
      <c r="F61" s="484"/>
      <c r="G61" s="485"/>
      <c r="H61" s="485"/>
      <c r="I61" s="431"/>
    </row>
    <row r="62" spans="6:9">
      <c r="F62" s="484"/>
      <c r="G62" s="485"/>
      <c r="H62" s="485"/>
      <c r="I62" s="431"/>
    </row>
    <row r="63" spans="6:9">
      <c r="F63" s="484"/>
      <c r="G63" s="485"/>
      <c r="H63" s="485"/>
      <c r="I63" s="431"/>
    </row>
    <row r="64" spans="6:9">
      <c r="F64" s="484"/>
      <c r="G64" s="485"/>
      <c r="H64" s="485"/>
      <c r="I64" s="431"/>
    </row>
    <row r="65" spans="6:9">
      <c r="F65" s="484"/>
      <c r="G65" s="485"/>
      <c r="H65" s="485"/>
      <c r="I65" s="431"/>
    </row>
    <row r="66" spans="6:9">
      <c r="F66" s="484"/>
      <c r="G66" s="485"/>
      <c r="H66" s="485"/>
      <c r="I66" s="431"/>
    </row>
    <row r="67" spans="6:9">
      <c r="F67" s="484"/>
      <c r="G67" s="485"/>
      <c r="H67" s="485"/>
      <c r="I67" s="431"/>
    </row>
    <row r="68" spans="6:9">
      <c r="F68" s="484"/>
      <c r="G68" s="485"/>
      <c r="H68" s="485"/>
      <c r="I68" s="431"/>
    </row>
    <row r="69" spans="6:9">
      <c r="F69" s="484"/>
      <c r="G69" s="485"/>
      <c r="H69" s="485"/>
      <c r="I69" s="431"/>
    </row>
    <row r="70" spans="6:9">
      <c r="F70" s="484"/>
      <c r="G70" s="485"/>
      <c r="H70" s="485"/>
      <c r="I70" s="431"/>
    </row>
    <row r="71" spans="6:9">
      <c r="F71" s="484"/>
      <c r="G71" s="485"/>
      <c r="H71" s="485"/>
      <c r="I71" s="431"/>
    </row>
    <row r="72" spans="6:9">
      <c r="F72" s="484"/>
      <c r="G72" s="485"/>
      <c r="H72" s="485"/>
      <c r="I72" s="431"/>
    </row>
    <row r="73" spans="6:9">
      <c r="F73" s="484"/>
      <c r="G73" s="485"/>
      <c r="H73" s="485"/>
      <c r="I73" s="431"/>
    </row>
    <row r="74" spans="6:9">
      <c r="F74" s="484"/>
      <c r="G74" s="485"/>
      <c r="H74" s="485"/>
      <c r="I74" s="431"/>
    </row>
    <row r="75" spans="6:9">
      <c r="F75" s="484"/>
      <c r="G75" s="485"/>
      <c r="H75" s="485"/>
      <c r="I75" s="431"/>
    </row>
    <row r="76" spans="6:9">
      <c r="F76" s="484"/>
      <c r="G76" s="485"/>
      <c r="H76" s="485"/>
      <c r="I76" s="431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99"/>
  <sheetViews>
    <sheetView showGridLines="0" showZeros="0" zoomScaleSheetLayoutView="100" workbookViewId="0">
      <selection activeCell="G11" sqref="G11"/>
    </sheetView>
  </sheetViews>
  <sheetFormatPr defaultRowHeight="12.75"/>
  <cols>
    <col min="1" max="1" width="4.42578125" style="224" customWidth="1"/>
    <col min="2" max="2" width="11.5703125" style="224" customWidth="1"/>
    <col min="3" max="3" width="40.42578125" style="224" customWidth="1"/>
    <col min="4" max="4" width="5.5703125" style="224" customWidth="1"/>
    <col min="5" max="5" width="8.5703125" style="236" customWidth="1"/>
    <col min="6" max="6" width="9.85546875" style="224" customWidth="1"/>
    <col min="7" max="7" width="13.85546875" style="224" customWidth="1"/>
    <col min="8" max="8" width="11.7109375" style="224" hidden="1" customWidth="1"/>
    <col min="9" max="9" width="11.5703125" style="224" hidden="1" customWidth="1"/>
    <col min="10" max="10" width="11" style="224" hidden="1" customWidth="1"/>
    <col min="11" max="11" width="10.42578125" style="224" hidden="1" customWidth="1"/>
    <col min="12" max="12" width="75.42578125" style="224" customWidth="1"/>
    <col min="13" max="13" width="45.28515625" style="224" customWidth="1"/>
    <col min="14" max="16384" width="9.140625" style="224"/>
  </cols>
  <sheetData>
    <row r="1" spans="1:80" ht="15.75">
      <c r="A1" s="553" t="s">
        <v>108</v>
      </c>
      <c r="B1" s="553"/>
      <c r="C1" s="553"/>
      <c r="D1" s="553"/>
      <c r="E1" s="553"/>
      <c r="F1" s="553"/>
      <c r="G1" s="553"/>
    </row>
    <row r="2" spans="1:80" ht="14.25" customHeight="1" thickBot="1">
      <c r="B2" s="225"/>
      <c r="C2" s="226"/>
      <c r="D2" s="226"/>
      <c r="E2" s="227"/>
      <c r="F2" s="226"/>
      <c r="G2" s="226"/>
    </row>
    <row r="3" spans="1:80" ht="13.5" thickTop="1">
      <c r="A3" s="554" t="s">
        <v>2</v>
      </c>
      <c r="B3" s="555"/>
      <c r="C3" s="228" t="s">
        <v>491</v>
      </c>
      <c r="D3" s="229"/>
      <c r="E3" s="230" t="s">
        <v>109</v>
      </c>
      <c r="F3" s="231" t="str">
        <f>'TZB-3 Rek'!H1</f>
        <v>001-3</v>
      </c>
      <c r="G3" s="232"/>
    </row>
    <row r="4" spans="1:80" ht="13.5" thickBot="1">
      <c r="A4" s="556" t="s">
        <v>87</v>
      </c>
      <c r="B4" s="557"/>
      <c r="C4" s="233" t="s">
        <v>492</v>
      </c>
      <c r="D4" s="234"/>
      <c r="E4" s="558" t="str">
        <f>'TZB-3 Rek'!G2</f>
        <v>Vnitřní plynovod</v>
      </c>
      <c r="F4" s="559"/>
      <c r="G4" s="560"/>
    </row>
    <row r="5" spans="1:80" ht="13.5" thickTop="1">
      <c r="A5" s="235"/>
      <c r="G5" s="237"/>
    </row>
    <row r="6" spans="1:80" ht="27" customHeight="1">
      <c r="A6" s="238" t="s">
        <v>110</v>
      </c>
      <c r="B6" s="239" t="s">
        <v>111</v>
      </c>
      <c r="C6" s="239" t="s">
        <v>112</v>
      </c>
      <c r="D6" s="239" t="s">
        <v>113</v>
      </c>
      <c r="E6" s="240" t="s">
        <v>114</v>
      </c>
      <c r="F6" s="239" t="s">
        <v>115</v>
      </c>
      <c r="G6" s="241" t="s">
        <v>116</v>
      </c>
      <c r="H6" s="486" t="s">
        <v>493</v>
      </c>
      <c r="I6" s="486" t="s">
        <v>494</v>
      </c>
      <c r="J6" s="486" t="s">
        <v>495</v>
      </c>
      <c r="K6" s="486" t="s">
        <v>496</v>
      </c>
    </row>
    <row r="7" spans="1:80">
      <c r="A7" s="242" t="s">
        <v>117</v>
      </c>
      <c r="B7" s="243" t="s">
        <v>142</v>
      </c>
      <c r="C7" s="244" t="s">
        <v>143</v>
      </c>
      <c r="D7" s="245"/>
      <c r="E7" s="246"/>
      <c r="F7" s="246"/>
      <c r="G7" s="247"/>
      <c r="H7" s="487"/>
      <c r="I7" s="488"/>
      <c r="J7" s="489"/>
      <c r="K7" s="490"/>
      <c r="O7" s="491">
        <v>1</v>
      </c>
    </row>
    <row r="8" spans="1:80" ht="22.5">
      <c r="A8" s="250">
        <v>1</v>
      </c>
      <c r="B8" s="251" t="s">
        <v>625</v>
      </c>
      <c r="C8" s="252" t="s">
        <v>626</v>
      </c>
      <c r="D8" s="253" t="s">
        <v>146</v>
      </c>
      <c r="E8" s="254">
        <v>2</v>
      </c>
      <c r="F8" s="255"/>
      <c r="G8" s="256">
        <f>E8*F8</f>
        <v>0</v>
      </c>
      <c r="H8" s="492">
        <v>1.3169999999999999E-2</v>
      </c>
      <c r="I8" s="493">
        <f>E8*H8</f>
        <v>2.6339999999999999E-2</v>
      </c>
      <c r="J8" s="492">
        <v>0</v>
      </c>
      <c r="K8" s="493">
        <f>E8*J8</f>
        <v>0</v>
      </c>
      <c r="O8" s="491">
        <v>2</v>
      </c>
      <c r="AA8" s="224">
        <v>1</v>
      </c>
      <c r="AB8" s="224">
        <v>1</v>
      </c>
      <c r="AC8" s="224">
        <v>1</v>
      </c>
      <c r="AZ8" s="224">
        <v>1</v>
      </c>
      <c r="BA8" s="224">
        <f>IF(AZ8=1,G8,0)</f>
        <v>0</v>
      </c>
      <c r="BB8" s="224">
        <f>IF(AZ8=2,G8,0)</f>
        <v>0</v>
      </c>
      <c r="BC8" s="224">
        <f>IF(AZ8=3,G8,0)</f>
        <v>0</v>
      </c>
      <c r="BD8" s="224">
        <f>IF(AZ8=4,G8,0)</f>
        <v>0</v>
      </c>
      <c r="BE8" s="224">
        <f>IF(AZ8=5,G8,0)</f>
        <v>0</v>
      </c>
      <c r="CA8" s="491">
        <v>1</v>
      </c>
      <c r="CB8" s="491">
        <v>1</v>
      </c>
    </row>
    <row r="9" spans="1:80">
      <c r="A9" s="258"/>
      <c r="B9" s="259" t="s">
        <v>135</v>
      </c>
      <c r="C9" s="260" t="s">
        <v>572</v>
      </c>
      <c r="D9" s="261"/>
      <c r="E9" s="262"/>
      <c r="F9" s="263"/>
      <c r="G9" s="264">
        <f>SUM(G7:G8)</f>
        <v>0</v>
      </c>
      <c r="H9" s="494"/>
      <c r="I9" s="495">
        <f>SUM(I7:I8)</f>
        <v>2.6339999999999999E-2</v>
      </c>
      <c r="J9" s="494"/>
      <c r="K9" s="495">
        <f>SUM(K7:K8)</f>
        <v>0</v>
      </c>
      <c r="O9" s="491">
        <v>4</v>
      </c>
      <c r="BA9" s="496">
        <f>SUM(BA7:BA8)</f>
        <v>0</v>
      </c>
      <c r="BB9" s="496">
        <f>SUM(BB7:BB8)</f>
        <v>0</v>
      </c>
      <c r="BC9" s="496">
        <f>SUM(BC7:BC8)</f>
        <v>0</v>
      </c>
      <c r="BD9" s="496">
        <f>SUM(BD7:BD8)</f>
        <v>0</v>
      </c>
      <c r="BE9" s="496">
        <f>SUM(BE7:BE8)</f>
        <v>0</v>
      </c>
    </row>
    <row r="10" spans="1:80">
      <c r="A10" s="242" t="s">
        <v>117</v>
      </c>
      <c r="B10" s="243" t="s">
        <v>210</v>
      </c>
      <c r="C10" s="244" t="s">
        <v>211</v>
      </c>
      <c r="D10" s="245"/>
      <c r="E10" s="246"/>
      <c r="F10" s="246"/>
      <c r="G10" s="247"/>
      <c r="H10" s="487"/>
      <c r="I10" s="488"/>
      <c r="J10" s="489"/>
      <c r="K10" s="490"/>
      <c r="O10" s="491">
        <v>1</v>
      </c>
    </row>
    <row r="11" spans="1:80" ht="22.5">
      <c r="A11" s="250">
        <v>2</v>
      </c>
      <c r="B11" s="251" t="s">
        <v>497</v>
      </c>
      <c r="C11" s="252" t="s">
        <v>498</v>
      </c>
      <c r="D11" s="253" t="s">
        <v>146</v>
      </c>
      <c r="E11" s="254">
        <v>4</v>
      </c>
      <c r="F11" s="255"/>
      <c r="G11" s="256">
        <f>E11*F11</f>
        <v>0</v>
      </c>
      <c r="H11" s="492">
        <v>3.2000000000000002E-3</v>
      </c>
      <c r="I11" s="493">
        <f>E11*H11</f>
        <v>1.2800000000000001E-2</v>
      </c>
      <c r="J11" s="492">
        <v>0</v>
      </c>
      <c r="K11" s="493">
        <f>E11*J11</f>
        <v>0</v>
      </c>
      <c r="O11" s="491">
        <v>2</v>
      </c>
      <c r="AA11" s="224">
        <v>1</v>
      </c>
      <c r="AB11" s="224">
        <v>1</v>
      </c>
      <c r="AC11" s="224">
        <v>1</v>
      </c>
      <c r="AZ11" s="224">
        <v>1</v>
      </c>
      <c r="BA11" s="224">
        <f>IF(AZ11=1,G11,0)</f>
        <v>0</v>
      </c>
      <c r="BB11" s="224">
        <f>IF(AZ11=2,G11,0)</f>
        <v>0</v>
      </c>
      <c r="BC11" s="224">
        <f>IF(AZ11=3,G11,0)</f>
        <v>0</v>
      </c>
      <c r="BD11" s="224">
        <f>IF(AZ11=4,G11,0)</f>
        <v>0</v>
      </c>
      <c r="BE11" s="224">
        <f>IF(AZ11=5,G11,0)</f>
        <v>0</v>
      </c>
      <c r="CA11" s="491">
        <v>1</v>
      </c>
      <c r="CB11" s="491">
        <v>1</v>
      </c>
    </row>
    <row r="12" spans="1:80">
      <c r="A12" s="258"/>
      <c r="B12" s="259" t="s">
        <v>135</v>
      </c>
      <c r="C12" s="260" t="s">
        <v>499</v>
      </c>
      <c r="D12" s="261"/>
      <c r="E12" s="262"/>
      <c r="F12" s="263"/>
      <c r="G12" s="264">
        <f>SUM(G10:G11)</f>
        <v>0</v>
      </c>
      <c r="H12" s="494"/>
      <c r="I12" s="495">
        <f>SUM(I10:I11)</f>
        <v>1.2800000000000001E-2</v>
      </c>
      <c r="J12" s="494"/>
      <c r="K12" s="495">
        <f>SUM(K10:K11)</f>
        <v>0</v>
      </c>
      <c r="O12" s="491">
        <v>4</v>
      </c>
      <c r="BA12" s="496">
        <f>SUM(BA10:BA11)</f>
        <v>0</v>
      </c>
      <c r="BB12" s="496">
        <f>SUM(BB10:BB11)</f>
        <v>0</v>
      </c>
      <c r="BC12" s="496">
        <f>SUM(BC10:BC11)</f>
        <v>0</v>
      </c>
      <c r="BD12" s="496">
        <f>SUM(BD10:BD11)</f>
        <v>0</v>
      </c>
      <c r="BE12" s="496">
        <f>SUM(BE10:BE11)</f>
        <v>0</v>
      </c>
    </row>
    <row r="13" spans="1:80">
      <c r="A13" s="242" t="s">
        <v>117</v>
      </c>
      <c r="B13" s="243" t="s">
        <v>306</v>
      </c>
      <c r="C13" s="244" t="s">
        <v>307</v>
      </c>
      <c r="D13" s="245"/>
      <c r="E13" s="246"/>
      <c r="F13" s="246"/>
      <c r="G13" s="247"/>
      <c r="H13" s="487"/>
      <c r="I13" s="488"/>
      <c r="J13" s="489"/>
      <c r="K13" s="490"/>
      <c r="O13" s="491">
        <v>1</v>
      </c>
    </row>
    <row r="14" spans="1:80">
      <c r="A14" s="250">
        <v>3</v>
      </c>
      <c r="B14" s="251" t="s">
        <v>500</v>
      </c>
      <c r="C14" s="252" t="s">
        <v>501</v>
      </c>
      <c r="D14" s="253" t="s">
        <v>159</v>
      </c>
      <c r="E14" s="254">
        <v>3.9140000000000001E-2</v>
      </c>
      <c r="F14" s="255"/>
      <c r="G14" s="256">
        <f>E14*F14</f>
        <v>0</v>
      </c>
      <c r="H14" s="492">
        <v>0</v>
      </c>
      <c r="I14" s="493">
        <f>E14*H14</f>
        <v>0</v>
      </c>
      <c r="J14" s="492"/>
      <c r="K14" s="493">
        <f>E14*J14</f>
        <v>0</v>
      </c>
      <c r="O14" s="491">
        <v>2</v>
      </c>
      <c r="AA14" s="224">
        <v>7</v>
      </c>
      <c r="AB14" s="224">
        <v>1</v>
      </c>
      <c r="AC14" s="224">
        <v>2</v>
      </c>
      <c r="AZ14" s="224">
        <v>1</v>
      </c>
      <c r="BA14" s="224">
        <f>IF(AZ14=1,G14,0)</f>
        <v>0</v>
      </c>
      <c r="BB14" s="224">
        <f>IF(AZ14=2,G14,0)</f>
        <v>0</v>
      </c>
      <c r="BC14" s="224">
        <f>IF(AZ14=3,G14,0)</f>
        <v>0</v>
      </c>
      <c r="BD14" s="224">
        <f>IF(AZ14=4,G14,0)</f>
        <v>0</v>
      </c>
      <c r="BE14" s="224">
        <f>IF(AZ14=5,G14,0)</f>
        <v>0</v>
      </c>
      <c r="CA14" s="491">
        <v>7</v>
      </c>
      <c r="CB14" s="491">
        <v>1</v>
      </c>
    </row>
    <row r="15" spans="1:80">
      <c r="A15" s="258"/>
      <c r="B15" s="259" t="s">
        <v>135</v>
      </c>
      <c r="C15" s="260" t="s">
        <v>502</v>
      </c>
      <c r="D15" s="261"/>
      <c r="E15" s="262"/>
      <c r="F15" s="263"/>
      <c r="G15" s="264">
        <f>SUM(G13:G14)</f>
        <v>0</v>
      </c>
      <c r="H15" s="494"/>
      <c r="I15" s="495">
        <f>SUM(I13:I14)</f>
        <v>0</v>
      </c>
      <c r="J15" s="494"/>
      <c r="K15" s="495">
        <f>SUM(K13:K14)</f>
        <v>0</v>
      </c>
      <c r="O15" s="491">
        <v>4</v>
      </c>
      <c r="BA15" s="496">
        <f>SUM(BA13:BA14)</f>
        <v>0</v>
      </c>
      <c r="BB15" s="496">
        <f>SUM(BB13:BB14)</f>
        <v>0</v>
      </c>
      <c r="BC15" s="496">
        <f>SUM(BC13:BC14)</f>
        <v>0</v>
      </c>
      <c r="BD15" s="496">
        <f>SUM(BD13:BD14)</f>
        <v>0</v>
      </c>
      <c r="BE15" s="496">
        <f>SUM(BE13:BE14)</f>
        <v>0</v>
      </c>
    </row>
    <row r="16" spans="1:80">
      <c r="A16" s="242" t="s">
        <v>117</v>
      </c>
      <c r="B16" s="243" t="s">
        <v>483</v>
      </c>
      <c r="C16" s="244" t="s">
        <v>484</v>
      </c>
      <c r="D16" s="245"/>
      <c r="E16" s="246"/>
      <c r="F16" s="246"/>
      <c r="G16" s="247"/>
      <c r="H16" s="487"/>
      <c r="I16" s="488"/>
      <c r="J16" s="489"/>
      <c r="K16" s="490"/>
      <c r="O16" s="491">
        <v>1</v>
      </c>
    </row>
    <row r="17" spans="1:80">
      <c r="A17" s="250">
        <v>4</v>
      </c>
      <c r="B17" s="251" t="s">
        <v>627</v>
      </c>
      <c r="C17" s="252" t="s">
        <v>628</v>
      </c>
      <c r="D17" s="253" t="s">
        <v>177</v>
      </c>
      <c r="E17" s="254">
        <v>10</v>
      </c>
      <c r="F17" s="255"/>
      <c r="G17" s="256">
        <f>E17*F17</f>
        <v>0</v>
      </c>
      <c r="H17" s="492">
        <v>3.8999999999999999E-4</v>
      </c>
      <c r="I17" s="493">
        <f>E17*H17</f>
        <v>3.8999999999999998E-3</v>
      </c>
      <c r="J17" s="492">
        <v>-3.4199999999999999E-3</v>
      </c>
      <c r="K17" s="493">
        <f>E17*J17</f>
        <v>-3.4200000000000001E-2</v>
      </c>
      <c r="O17" s="491">
        <v>2</v>
      </c>
      <c r="AA17" s="224">
        <v>1</v>
      </c>
      <c r="AB17" s="224">
        <v>7</v>
      </c>
      <c r="AC17" s="224">
        <v>7</v>
      </c>
      <c r="AZ17" s="224">
        <v>2</v>
      </c>
      <c r="BA17" s="224">
        <f>IF(AZ17=1,G17,0)</f>
        <v>0</v>
      </c>
      <c r="BB17" s="224">
        <f>IF(AZ17=2,G17,0)</f>
        <v>0</v>
      </c>
      <c r="BC17" s="224">
        <f>IF(AZ17=3,G17,0)</f>
        <v>0</v>
      </c>
      <c r="BD17" s="224">
        <f>IF(AZ17=4,G17,0)</f>
        <v>0</v>
      </c>
      <c r="BE17" s="224">
        <f>IF(AZ17=5,G17,0)</f>
        <v>0</v>
      </c>
      <c r="CA17" s="491">
        <v>1</v>
      </c>
      <c r="CB17" s="491">
        <v>7</v>
      </c>
    </row>
    <row r="18" spans="1:80">
      <c r="A18" s="250">
        <v>5</v>
      </c>
      <c r="B18" s="251" t="s">
        <v>629</v>
      </c>
      <c r="C18" s="252" t="s">
        <v>630</v>
      </c>
      <c r="D18" s="253" t="s">
        <v>159</v>
      </c>
      <c r="E18" s="254">
        <v>3.8999999999999998E-3</v>
      </c>
      <c r="F18" s="255"/>
      <c r="G18" s="256">
        <f>E18*F18</f>
        <v>0</v>
      </c>
      <c r="H18" s="492">
        <v>0</v>
      </c>
      <c r="I18" s="493">
        <f>E18*H18</f>
        <v>0</v>
      </c>
      <c r="J18" s="492"/>
      <c r="K18" s="493">
        <f>E18*J18</f>
        <v>0</v>
      </c>
      <c r="O18" s="491">
        <v>2</v>
      </c>
      <c r="AA18" s="224">
        <v>7</v>
      </c>
      <c r="AB18" s="224">
        <v>1001</v>
      </c>
      <c r="AC18" s="224">
        <v>5</v>
      </c>
      <c r="AZ18" s="224">
        <v>2</v>
      </c>
      <c r="BA18" s="224">
        <f>IF(AZ18=1,G18,0)</f>
        <v>0</v>
      </c>
      <c r="BB18" s="224">
        <f>IF(AZ18=2,G18,0)</f>
        <v>0</v>
      </c>
      <c r="BC18" s="224">
        <f>IF(AZ18=3,G18,0)</f>
        <v>0</v>
      </c>
      <c r="BD18" s="224">
        <f>IF(AZ18=4,G18,0)</f>
        <v>0</v>
      </c>
      <c r="BE18" s="224">
        <f>IF(AZ18=5,G18,0)</f>
        <v>0</v>
      </c>
      <c r="CA18" s="491">
        <v>7</v>
      </c>
      <c r="CB18" s="491">
        <v>1001</v>
      </c>
    </row>
    <row r="19" spans="1:80">
      <c r="A19" s="258"/>
      <c r="B19" s="259" t="s">
        <v>135</v>
      </c>
      <c r="C19" s="260" t="s">
        <v>631</v>
      </c>
      <c r="D19" s="261"/>
      <c r="E19" s="262"/>
      <c r="F19" s="263"/>
      <c r="G19" s="264">
        <f>SUM(G16:G18)</f>
        <v>0</v>
      </c>
      <c r="H19" s="494"/>
      <c r="I19" s="495">
        <f>SUM(I16:I18)</f>
        <v>3.8999999999999998E-3</v>
      </c>
      <c r="J19" s="494"/>
      <c r="K19" s="495">
        <f>SUM(K16:K18)</f>
        <v>-3.4200000000000001E-2</v>
      </c>
      <c r="O19" s="491">
        <v>4</v>
      </c>
      <c r="BA19" s="496">
        <f>SUM(BA16:BA18)</f>
        <v>0</v>
      </c>
      <c r="BB19" s="496">
        <f>SUM(BB16:BB18)</f>
        <v>0</v>
      </c>
      <c r="BC19" s="496">
        <f>SUM(BC16:BC18)</f>
        <v>0</v>
      </c>
      <c r="BD19" s="496">
        <f>SUM(BD16:BD18)</f>
        <v>0</v>
      </c>
      <c r="BE19" s="496">
        <f>SUM(BE16:BE18)</f>
        <v>0</v>
      </c>
    </row>
    <row r="20" spans="1:80">
      <c r="A20" s="242" t="s">
        <v>117</v>
      </c>
      <c r="B20" s="243" t="s">
        <v>380</v>
      </c>
      <c r="C20" s="244" t="s">
        <v>381</v>
      </c>
      <c r="D20" s="245"/>
      <c r="E20" s="246"/>
      <c r="F20" s="246"/>
      <c r="G20" s="247"/>
      <c r="H20" s="487"/>
      <c r="I20" s="488"/>
      <c r="J20" s="489"/>
      <c r="K20" s="490"/>
      <c r="O20" s="491">
        <v>1</v>
      </c>
    </row>
    <row r="21" spans="1:80">
      <c r="A21" s="250">
        <v>6</v>
      </c>
      <c r="B21" s="251" t="s">
        <v>382</v>
      </c>
      <c r="C21" s="252" t="s">
        <v>383</v>
      </c>
      <c r="D21" s="253" t="s">
        <v>159</v>
      </c>
      <c r="E21" s="254">
        <v>3.4200000000000001E-2</v>
      </c>
      <c r="F21" s="255"/>
      <c r="G21" s="256">
        <f>E21*F21</f>
        <v>0</v>
      </c>
      <c r="H21" s="492">
        <v>0</v>
      </c>
      <c r="I21" s="493">
        <f>E21*H21</f>
        <v>0</v>
      </c>
      <c r="J21" s="492"/>
      <c r="K21" s="493">
        <f>E21*J21</f>
        <v>0</v>
      </c>
      <c r="O21" s="491">
        <v>2</v>
      </c>
      <c r="AA21" s="224">
        <v>8</v>
      </c>
      <c r="AB21" s="224">
        <v>0</v>
      </c>
      <c r="AC21" s="224">
        <v>3</v>
      </c>
      <c r="AZ21" s="224">
        <v>1</v>
      </c>
      <c r="BA21" s="224">
        <f>IF(AZ21=1,G21,0)</f>
        <v>0</v>
      </c>
      <c r="BB21" s="224">
        <f>IF(AZ21=2,G21,0)</f>
        <v>0</v>
      </c>
      <c r="BC21" s="224">
        <f>IF(AZ21=3,G21,0)</f>
        <v>0</v>
      </c>
      <c r="BD21" s="224">
        <f>IF(AZ21=4,G21,0)</f>
        <v>0</v>
      </c>
      <c r="BE21" s="224">
        <f>IF(AZ21=5,G21,0)</f>
        <v>0</v>
      </c>
      <c r="CA21" s="491">
        <v>8</v>
      </c>
      <c r="CB21" s="491">
        <v>0</v>
      </c>
    </row>
    <row r="22" spans="1:80">
      <c r="A22" s="250">
        <v>7</v>
      </c>
      <c r="B22" s="251" t="s">
        <v>386</v>
      </c>
      <c r="C22" s="252" t="s">
        <v>553</v>
      </c>
      <c r="D22" s="253" t="s">
        <v>159</v>
      </c>
      <c r="E22" s="254">
        <v>0.34200000000000003</v>
      </c>
      <c r="F22" s="255"/>
      <c r="G22" s="256">
        <f t="shared" ref="G22:G25" si="0">E22*F22</f>
        <v>0</v>
      </c>
      <c r="H22" s="492">
        <v>0</v>
      </c>
      <c r="I22" s="493">
        <f>E22*H22</f>
        <v>0</v>
      </c>
      <c r="J22" s="492"/>
      <c r="K22" s="493">
        <f>E22*J22</f>
        <v>0</v>
      </c>
      <c r="O22" s="491">
        <v>2</v>
      </c>
      <c r="AA22" s="224">
        <v>8</v>
      </c>
      <c r="AB22" s="224">
        <v>0</v>
      </c>
      <c r="AC22" s="224">
        <v>3</v>
      </c>
      <c r="AZ22" s="224">
        <v>1</v>
      </c>
      <c r="BA22" s="224">
        <f>IF(AZ22=1,G22,0)</f>
        <v>0</v>
      </c>
      <c r="BB22" s="224">
        <f>IF(AZ22=2,G22,0)</f>
        <v>0</v>
      </c>
      <c r="BC22" s="224">
        <f>IF(AZ22=3,G22,0)</f>
        <v>0</v>
      </c>
      <c r="BD22" s="224">
        <f>IF(AZ22=4,G22,0)</f>
        <v>0</v>
      </c>
      <c r="BE22" s="224">
        <f>IF(AZ22=5,G22,0)</f>
        <v>0</v>
      </c>
      <c r="CA22" s="491">
        <v>8</v>
      </c>
      <c r="CB22" s="491">
        <v>0</v>
      </c>
    </row>
    <row r="23" spans="1:80">
      <c r="A23" s="250">
        <v>8</v>
      </c>
      <c r="B23" s="251" t="s">
        <v>554</v>
      </c>
      <c r="C23" s="252" t="s">
        <v>555</v>
      </c>
      <c r="D23" s="253" t="s">
        <v>159</v>
      </c>
      <c r="E23" s="254">
        <v>3.4200000000000001E-2</v>
      </c>
      <c r="F23" s="255"/>
      <c r="G23" s="256">
        <f t="shared" si="0"/>
        <v>0</v>
      </c>
      <c r="H23" s="492">
        <v>0</v>
      </c>
      <c r="I23" s="493">
        <f>E23*H23</f>
        <v>0</v>
      </c>
      <c r="J23" s="492"/>
      <c r="K23" s="493">
        <f>E23*J23</f>
        <v>0</v>
      </c>
      <c r="O23" s="491">
        <v>2</v>
      </c>
      <c r="AA23" s="224">
        <v>8</v>
      </c>
      <c r="AB23" s="224">
        <v>0</v>
      </c>
      <c r="AC23" s="224">
        <v>3</v>
      </c>
      <c r="AZ23" s="224">
        <v>1</v>
      </c>
      <c r="BA23" s="224">
        <f>IF(AZ23=1,G23,0)</f>
        <v>0</v>
      </c>
      <c r="BB23" s="224">
        <f>IF(AZ23=2,G23,0)</f>
        <v>0</v>
      </c>
      <c r="BC23" s="224">
        <f>IF(AZ23=3,G23,0)</f>
        <v>0</v>
      </c>
      <c r="BD23" s="224">
        <f>IF(AZ23=4,G23,0)</f>
        <v>0</v>
      </c>
      <c r="BE23" s="224">
        <f>IF(AZ23=5,G23,0)</f>
        <v>0</v>
      </c>
      <c r="CA23" s="491">
        <v>8</v>
      </c>
      <c r="CB23" s="491">
        <v>0</v>
      </c>
    </row>
    <row r="24" spans="1:80">
      <c r="A24" s="250">
        <v>9</v>
      </c>
      <c r="B24" s="251" t="s">
        <v>556</v>
      </c>
      <c r="C24" s="252" t="s">
        <v>557</v>
      </c>
      <c r="D24" s="253" t="s">
        <v>159</v>
      </c>
      <c r="E24" s="254">
        <v>3.4200000000000001E-2</v>
      </c>
      <c r="F24" s="255"/>
      <c r="G24" s="256">
        <f t="shared" si="0"/>
        <v>0</v>
      </c>
      <c r="H24" s="492">
        <v>0</v>
      </c>
      <c r="I24" s="493">
        <f>E24*H24</f>
        <v>0</v>
      </c>
      <c r="J24" s="492"/>
      <c r="K24" s="493">
        <f>E24*J24</f>
        <v>0</v>
      </c>
      <c r="O24" s="491">
        <v>2</v>
      </c>
      <c r="AA24" s="224">
        <v>8</v>
      </c>
      <c r="AB24" s="224">
        <v>0</v>
      </c>
      <c r="AC24" s="224">
        <v>3</v>
      </c>
      <c r="AZ24" s="224">
        <v>1</v>
      </c>
      <c r="BA24" s="224">
        <f>IF(AZ24=1,G24,0)</f>
        <v>0</v>
      </c>
      <c r="BB24" s="224">
        <f>IF(AZ24=2,G24,0)</f>
        <v>0</v>
      </c>
      <c r="BC24" s="224">
        <f>IF(AZ24=3,G24,0)</f>
        <v>0</v>
      </c>
      <c r="BD24" s="224">
        <f>IF(AZ24=4,G24,0)</f>
        <v>0</v>
      </c>
      <c r="BE24" s="224">
        <f>IF(AZ24=5,G24,0)</f>
        <v>0</v>
      </c>
      <c r="CA24" s="491">
        <v>8</v>
      </c>
      <c r="CB24" s="491">
        <v>0</v>
      </c>
    </row>
    <row r="25" spans="1:80">
      <c r="A25" s="250">
        <v>10</v>
      </c>
      <c r="B25" s="251" t="s">
        <v>394</v>
      </c>
      <c r="C25" s="252" t="s">
        <v>395</v>
      </c>
      <c r="D25" s="253" t="s">
        <v>159</v>
      </c>
      <c r="E25" s="254">
        <v>3.4200000000000001E-2</v>
      </c>
      <c r="F25" s="255"/>
      <c r="G25" s="256">
        <f t="shared" si="0"/>
        <v>0</v>
      </c>
      <c r="H25" s="492">
        <v>0</v>
      </c>
      <c r="I25" s="493">
        <f>E25*H25</f>
        <v>0</v>
      </c>
      <c r="J25" s="492"/>
      <c r="K25" s="493">
        <f>E25*J25</f>
        <v>0</v>
      </c>
      <c r="O25" s="491">
        <v>2</v>
      </c>
      <c r="AA25" s="224">
        <v>8</v>
      </c>
      <c r="AB25" s="224">
        <v>0</v>
      </c>
      <c r="AC25" s="224">
        <v>3</v>
      </c>
      <c r="AZ25" s="224">
        <v>1</v>
      </c>
      <c r="BA25" s="224">
        <f>IF(AZ25=1,G25,0)</f>
        <v>0</v>
      </c>
      <c r="BB25" s="224">
        <f>IF(AZ25=2,G25,0)</f>
        <v>0</v>
      </c>
      <c r="BC25" s="224">
        <f>IF(AZ25=3,G25,0)</f>
        <v>0</v>
      </c>
      <c r="BD25" s="224">
        <f>IF(AZ25=4,G25,0)</f>
        <v>0</v>
      </c>
      <c r="BE25" s="224">
        <f>IF(AZ25=5,G25,0)</f>
        <v>0</v>
      </c>
      <c r="CA25" s="491">
        <v>8</v>
      </c>
      <c r="CB25" s="491">
        <v>0</v>
      </c>
    </row>
    <row r="26" spans="1:80">
      <c r="A26" s="258"/>
      <c r="B26" s="259" t="s">
        <v>135</v>
      </c>
      <c r="C26" s="260" t="s">
        <v>558</v>
      </c>
      <c r="D26" s="261"/>
      <c r="E26" s="262"/>
      <c r="F26" s="263"/>
      <c r="G26" s="264">
        <f>SUM(G20:G25)</f>
        <v>0</v>
      </c>
      <c r="H26" s="494"/>
      <c r="I26" s="495">
        <f>SUM(I20:I25)</f>
        <v>0</v>
      </c>
      <c r="J26" s="494"/>
      <c r="K26" s="495">
        <f>SUM(K20:K25)</f>
        <v>0</v>
      </c>
      <c r="O26" s="491">
        <v>4</v>
      </c>
      <c r="BA26" s="496">
        <f>SUM(BA20:BA25)</f>
        <v>0</v>
      </c>
      <c r="BB26" s="496">
        <f>SUM(BB20:BB25)</f>
        <v>0</v>
      </c>
      <c r="BC26" s="496">
        <f>SUM(BC20:BC25)</f>
        <v>0</v>
      </c>
      <c r="BD26" s="496">
        <f>SUM(BD20:BD25)</f>
        <v>0</v>
      </c>
      <c r="BE26" s="496">
        <f>SUM(BE20:BE25)</f>
        <v>0</v>
      </c>
    </row>
    <row r="27" spans="1:80">
      <c r="E27" s="224"/>
    </row>
    <row r="28" spans="1:80">
      <c r="E28" s="224"/>
    </row>
    <row r="29" spans="1:80">
      <c r="E29" s="224"/>
    </row>
    <row r="30" spans="1:80">
      <c r="E30" s="224"/>
    </row>
    <row r="31" spans="1:80">
      <c r="E31" s="224"/>
    </row>
    <row r="32" spans="1:80">
      <c r="E32" s="224"/>
    </row>
    <row r="33" spans="5:5">
      <c r="E33" s="224"/>
    </row>
    <row r="34" spans="5:5">
      <c r="E34" s="224"/>
    </row>
    <row r="35" spans="5:5">
      <c r="E35" s="224"/>
    </row>
    <row r="36" spans="5:5">
      <c r="E36" s="224"/>
    </row>
    <row r="37" spans="5:5">
      <c r="E37" s="224"/>
    </row>
    <row r="38" spans="5:5">
      <c r="E38" s="224"/>
    </row>
    <row r="39" spans="5:5">
      <c r="E39" s="224"/>
    </row>
    <row r="40" spans="5:5">
      <c r="E40" s="224"/>
    </row>
    <row r="41" spans="5:5">
      <c r="E41" s="224"/>
    </row>
    <row r="42" spans="5:5">
      <c r="E42" s="224"/>
    </row>
    <row r="43" spans="5:5">
      <c r="E43" s="224"/>
    </row>
    <row r="44" spans="5:5">
      <c r="E44" s="224"/>
    </row>
    <row r="45" spans="5:5">
      <c r="E45" s="224"/>
    </row>
    <row r="46" spans="5:5">
      <c r="E46" s="224"/>
    </row>
    <row r="47" spans="5:5">
      <c r="E47" s="224"/>
    </row>
    <row r="48" spans="5:5">
      <c r="E48" s="224"/>
    </row>
    <row r="49" spans="1:7">
      <c r="E49" s="224"/>
    </row>
    <row r="50" spans="1:7">
      <c r="A50" s="504"/>
      <c r="B50" s="504"/>
      <c r="C50" s="504"/>
      <c r="D50" s="504"/>
      <c r="E50" s="504"/>
      <c r="F50" s="504"/>
      <c r="G50" s="504"/>
    </row>
    <row r="51" spans="1:7">
      <c r="A51" s="504"/>
      <c r="B51" s="504"/>
      <c r="C51" s="504"/>
      <c r="D51" s="504"/>
      <c r="E51" s="504"/>
      <c r="F51" s="504"/>
      <c r="G51" s="504"/>
    </row>
    <row r="52" spans="1:7">
      <c r="A52" s="504"/>
      <c r="B52" s="504"/>
      <c r="C52" s="504"/>
      <c r="D52" s="504"/>
      <c r="E52" s="504"/>
      <c r="F52" s="504"/>
      <c r="G52" s="504"/>
    </row>
    <row r="53" spans="1:7">
      <c r="A53" s="504"/>
      <c r="B53" s="504"/>
      <c r="C53" s="504"/>
      <c r="D53" s="504"/>
      <c r="E53" s="504"/>
      <c r="F53" s="504"/>
      <c r="G53" s="504"/>
    </row>
    <row r="54" spans="1:7">
      <c r="E54" s="224"/>
    </row>
    <row r="55" spans="1:7">
      <c r="E55" s="224"/>
    </row>
    <row r="56" spans="1:7">
      <c r="E56" s="224"/>
    </row>
    <row r="57" spans="1:7">
      <c r="E57" s="224"/>
    </row>
    <row r="58" spans="1:7">
      <c r="E58" s="224"/>
    </row>
    <row r="59" spans="1:7">
      <c r="E59" s="224"/>
    </row>
    <row r="60" spans="1:7">
      <c r="E60" s="224"/>
    </row>
    <row r="61" spans="1:7">
      <c r="E61" s="224"/>
    </row>
    <row r="62" spans="1:7">
      <c r="E62" s="224"/>
    </row>
    <row r="63" spans="1:7">
      <c r="E63" s="224"/>
    </row>
    <row r="64" spans="1:7">
      <c r="E64" s="224"/>
    </row>
    <row r="65" spans="5:5">
      <c r="E65" s="224"/>
    </row>
    <row r="66" spans="5:5">
      <c r="E66" s="224"/>
    </row>
    <row r="67" spans="5:5">
      <c r="E67" s="224"/>
    </row>
    <row r="68" spans="5:5">
      <c r="E68" s="224"/>
    </row>
    <row r="69" spans="5:5">
      <c r="E69" s="224"/>
    </row>
    <row r="70" spans="5:5">
      <c r="E70" s="224"/>
    </row>
    <row r="71" spans="5:5">
      <c r="E71" s="224"/>
    </row>
    <row r="72" spans="5:5">
      <c r="E72" s="224"/>
    </row>
    <row r="73" spans="5:5">
      <c r="E73" s="224"/>
    </row>
    <row r="74" spans="5:5">
      <c r="E74" s="224"/>
    </row>
    <row r="75" spans="5:5">
      <c r="E75" s="224"/>
    </row>
    <row r="76" spans="5:5">
      <c r="E76" s="224"/>
    </row>
    <row r="77" spans="5:5">
      <c r="E77" s="224"/>
    </row>
    <row r="78" spans="5:5">
      <c r="E78" s="224"/>
    </row>
    <row r="79" spans="5:5">
      <c r="E79" s="224"/>
    </row>
    <row r="80" spans="5:5">
      <c r="E80" s="224"/>
    </row>
    <row r="81" spans="1:7">
      <c r="E81" s="224"/>
    </row>
    <row r="82" spans="1:7">
      <c r="E82" s="224"/>
    </row>
    <row r="83" spans="1:7">
      <c r="E83" s="224"/>
    </row>
    <row r="84" spans="1:7">
      <c r="E84" s="224"/>
    </row>
    <row r="85" spans="1:7">
      <c r="A85" s="506"/>
      <c r="B85" s="506"/>
    </row>
    <row r="86" spans="1:7">
      <c r="A86" s="504"/>
      <c r="B86" s="504"/>
      <c r="C86" s="507"/>
      <c r="D86" s="507"/>
      <c r="E86" s="508"/>
      <c r="F86" s="507"/>
      <c r="G86" s="509"/>
    </row>
    <row r="87" spans="1:7">
      <c r="A87" s="510"/>
      <c r="B87" s="510"/>
      <c r="C87" s="504"/>
      <c r="D87" s="504"/>
      <c r="E87" s="511"/>
      <c r="F87" s="504"/>
      <c r="G87" s="504"/>
    </row>
    <row r="88" spans="1:7">
      <c r="A88" s="504"/>
      <c r="B88" s="504"/>
      <c r="C88" s="504"/>
      <c r="D88" s="504"/>
      <c r="E88" s="511"/>
      <c r="F88" s="504"/>
      <c r="G88" s="504"/>
    </row>
    <row r="89" spans="1:7">
      <c r="A89" s="504"/>
      <c r="B89" s="504"/>
      <c r="C89" s="504"/>
      <c r="D89" s="504"/>
      <c r="E89" s="511"/>
      <c r="F89" s="504"/>
      <c r="G89" s="504"/>
    </row>
    <row r="90" spans="1:7">
      <c r="A90" s="504"/>
      <c r="B90" s="504"/>
      <c r="C90" s="504"/>
      <c r="D90" s="504"/>
      <c r="E90" s="511"/>
      <c r="F90" s="504"/>
      <c r="G90" s="504"/>
    </row>
    <row r="91" spans="1:7">
      <c r="A91" s="504"/>
      <c r="B91" s="504"/>
      <c r="C91" s="504"/>
      <c r="D91" s="504"/>
      <c r="E91" s="511"/>
      <c r="F91" s="504"/>
      <c r="G91" s="504"/>
    </row>
    <row r="92" spans="1:7">
      <c r="A92" s="504"/>
      <c r="B92" s="504"/>
      <c r="C92" s="504"/>
      <c r="D92" s="504"/>
      <c r="E92" s="511"/>
      <c r="F92" s="504"/>
      <c r="G92" s="504"/>
    </row>
    <row r="93" spans="1:7">
      <c r="A93" s="504"/>
      <c r="B93" s="504"/>
      <c r="C93" s="504"/>
      <c r="D93" s="504"/>
      <c r="E93" s="511"/>
      <c r="F93" s="504"/>
      <c r="G93" s="504"/>
    </row>
    <row r="94" spans="1:7">
      <c r="A94" s="504"/>
      <c r="B94" s="504"/>
      <c r="C94" s="504"/>
      <c r="D94" s="504"/>
      <c r="E94" s="511"/>
      <c r="F94" s="504"/>
      <c r="G94" s="504"/>
    </row>
    <row r="95" spans="1:7">
      <c r="A95" s="504"/>
      <c r="B95" s="504"/>
      <c r="C95" s="504"/>
      <c r="D95" s="504"/>
      <c r="E95" s="511"/>
      <c r="F95" s="504"/>
      <c r="G95" s="504"/>
    </row>
    <row r="96" spans="1:7">
      <c r="A96" s="504"/>
      <c r="B96" s="504"/>
      <c r="C96" s="504"/>
      <c r="D96" s="504"/>
      <c r="E96" s="511"/>
      <c r="F96" s="504"/>
      <c r="G96" s="504"/>
    </row>
    <row r="97" spans="1:7">
      <c r="A97" s="504"/>
      <c r="B97" s="504"/>
      <c r="C97" s="504"/>
      <c r="D97" s="504"/>
      <c r="E97" s="511"/>
      <c r="F97" s="504"/>
      <c r="G97" s="504"/>
    </row>
    <row r="98" spans="1:7">
      <c r="A98" s="504"/>
      <c r="B98" s="504"/>
      <c r="C98" s="504"/>
      <c r="D98" s="504"/>
      <c r="E98" s="511"/>
      <c r="F98" s="504"/>
      <c r="G98" s="504"/>
    </row>
    <row r="99" spans="1:7">
      <c r="A99" s="504"/>
      <c r="B99" s="504"/>
      <c r="C99" s="504"/>
      <c r="D99" s="504"/>
      <c r="E99" s="511"/>
      <c r="F99" s="504"/>
      <c r="G99" s="504"/>
    </row>
  </sheetData>
  <sheetProtection password="DFF3" sheet="1" formatCells="0" formatColumns="0" formatRows="0" insertColumns="0" insertRows="0" insertHyperlinks="0" deleteColumns="0" deleteRows="0" sort="0" autoFilter="0" pivotTables="0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5"/>
  <sheetViews>
    <sheetView workbookViewId="0">
      <selection activeCell="C25" sqref="C25"/>
    </sheetView>
  </sheetViews>
  <sheetFormatPr defaultRowHeight="12.75"/>
  <cols>
    <col min="1" max="1" width="2" style="74" customWidth="1"/>
    <col min="2" max="2" width="15" style="74" customWidth="1"/>
    <col min="3" max="3" width="15.85546875" style="74" customWidth="1"/>
    <col min="4" max="4" width="14.5703125" style="74" customWidth="1"/>
    <col min="5" max="5" width="13.5703125" style="74" customWidth="1"/>
    <col min="6" max="6" width="16.5703125" style="74" customWidth="1"/>
    <col min="7" max="7" width="15.28515625" style="74" customWidth="1"/>
    <col min="8" max="256" width="9.140625" style="74"/>
    <col min="257" max="257" width="2" style="74" customWidth="1"/>
    <col min="258" max="258" width="15" style="74" customWidth="1"/>
    <col min="259" max="259" width="15.85546875" style="74" customWidth="1"/>
    <col min="260" max="260" width="14.5703125" style="74" customWidth="1"/>
    <col min="261" max="261" width="13.5703125" style="74" customWidth="1"/>
    <col min="262" max="262" width="16.5703125" style="74" customWidth="1"/>
    <col min="263" max="263" width="15.28515625" style="74" customWidth="1"/>
    <col min="264" max="512" width="9.140625" style="74"/>
    <col min="513" max="513" width="2" style="74" customWidth="1"/>
    <col min="514" max="514" width="15" style="74" customWidth="1"/>
    <col min="515" max="515" width="15.85546875" style="74" customWidth="1"/>
    <col min="516" max="516" width="14.5703125" style="74" customWidth="1"/>
    <col min="517" max="517" width="13.5703125" style="74" customWidth="1"/>
    <col min="518" max="518" width="16.5703125" style="74" customWidth="1"/>
    <col min="519" max="519" width="15.28515625" style="74" customWidth="1"/>
    <col min="520" max="768" width="9.140625" style="74"/>
    <col min="769" max="769" width="2" style="74" customWidth="1"/>
    <col min="770" max="770" width="15" style="74" customWidth="1"/>
    <col min="771" max="771" width="15.85546875" style="74" customWidth="1"/>
    <col min="772" max="772" width="14.5703125" style="74" customWidth="1"/>
    <col min="773" max="773" width="13.5703125" style="74" customWidth="1"/>
    <col min="774" max="774" width="16.5703125" style="74" customWidth="1"/>
    <col min="775" max="775" width="15.28515625" style="74" customWidth="1"/>
    <col min="776" max="1024" width="9.140625" style="74"/>
    <col min="1025" max="1025" width="2" style="74" customWidth="1"/>
    <col min="1026" max="1026" width="15" style="74" customWidth="1"/>
    <col min="1027" max="1027" width="15.85546875" style="74" customWidth="1"/>
    <col min="1028" max="1028" width="14.5703125" style="74" customWidth="1"/>
    <col min="1029" max="1029" width="13.5703125" style="74" customWidth="1"/>
    <col min="1030" max="1030" width="16.5703125" style="74" customWidth="1"/>
    <col min="1031" max="1031" width="15.28515625" style="74" customWidth="1"/>
    <col min="1032" max="1280" width="9.140625" style="74"/>
    <col min="1281" max="1281" width="2" style="74" customWidth="1"/>
    <col min="1282" max="1282" width="15" style="74" customWidth="1"/>
    <col min="1283" max="1283" width="15.85546875" style="74" customWidth="1"/>
    <col min="1284" max="1284" width="14.5703125" style="74" customWidth="1"/>
    <col min="1285" max="1285" width="13.5703125" style="74" customWidth="1"/>
    <col min="1286" max="1286" width="16.5703125" style="74" customWidth="1"/>
    <col min="1287" max="1287" width="15.28515625" style="74" customWidth="1"/>
    <col min="1288" max="1536" width="9.140625" style="74"/>
    <col min="1537" max="1537" width="2" style="74" customWidth="1"/>
    <col min="1538" max="1538" width="15" style="74" customWidth="1"/>
    <col min="1539" max="1539" width="15.85546875" style="74" customWidth="1"/>
    <col min="1540" max="1540" width="14.5703125" style="74" customWidth="1"/>
    <col min="1541" max="1541" width="13.5703125" style="74" customWidth="1"/>
    <col min="1542" max="1542" width="16.5703125" style="74" customWidth="1"/>
    <col min="1543" max="1543" width="15.28515625" style="74" customWidth="1"/>
    <col min="1544" max="1792" width="9.140625" style="74"/>
    <col min="1793" max="1793" width="2" style="74" customWidth="1"/>
    <col min="1794" max="1794" width="15" style="74" customWidth="1"/>
    <col min="1795" max="1795" width="15.85546875" style="74" customWidth="1"/>
    <col min="1796" max="1796" width="14.5703125" style="74" customWidth="1"/>
    <col min="1797" max="1797" width="13.5703125" style="74" customWidth="1"/>
    <col min="1798" max="1798" width="16.5703125" style="74" customWidth="1"/>
    <col min="1799" max="1799" width="15.28515625" style="74" customWidth="1"/>
    <col min="1800" max="2048" width="9.140625" style="74"/>
    <col min="2049" max="2049" width="2" style="74" customWidth="1"/>
    <col min="2050" max="2050" width="15" style="74" customWidth="1"/>
    <col min="2051" max="2051" width="15.85546875" style="74" customWidth="1"/>
    <col min="2052" max="2052" width="14.5703125" style="74" customWidth="1"/>
    <col min="2053" max="2053" width="13.5703125" style="74" customWidth="1"/>
    <col min="2054" max="2054" width="16.5703125" style="74" customWidth="1"/>
    <col min="2055" max="2055" width="15.28515625" style="74" customWidth="1"/>
    <col min="2056" max="2304" width="9.140625" style="74"/>
    <col min="2305" max="2305" width="2" style="74" customWidth="1"/>
    <col min="2306" max="2306" width="15" style="74" customWidth="1"/>
    <col min="2307" max="2307" width="15.85546875" style="74" customWidth="1"/>
    <col min="2308" max="2308" width="14.5703125" style="74" customWidth="1"/>
    <col min="2309" max="2309" width="13.5703125" style="74" customWidth="1"/>
    <col min="2310" max="2310" width="16.5703125" style="74" customWidth="1"/>
    <col min="2311" max="2311" width="15.28515625" style="74" customWidth="1"/>
    <col min="2312" max="2560" width="9.140625" style="74"/>
    <col min="2561" max="2561" width="2" style="74" customWidth="1"/>
    <col min="2562" max="2562" width="15" style="74" customWidth="1"/>
    <col min="2563" max="2563" width="15.85546875" style="74" customWidth="1"/>
    <col min="2564" max="2564" width="14.5703125" style="74" customWidth="1"/>
    <col min="2565" max="2565" width="13.5703125" style="74" customWidth="1"/>
    <col min="2566" max="2566" width="16.5703125" style="74" customWidth="1"/>
    <col min="2567" max="2567" width="15.28515625" style="74" customWidth="1"/>
    <col min="2568" max="2816" width="9.140625" style="74"/>
    <col min="2817" max="2817" width="2" style="74" customWidth="1"/>
    <col min="2818" max="2818" width="15" style="74" customWidth="1"/>
    <col min="2819" max="2819" width="15.85546875" style="74" customWidth="1"/>
    <col min="2820" max="2820" width="14.5703125" style="74" customWidth="1"/>
    <col min="2821" max="2821" width="13.5703125" style="74" customWidth="1"/>
    <col min="2822" max="2822" width="16.5703125" style="74" customWidth="1"/>
    <col min="2823" max="2823" width="15.28515625" style="74" customWidth="1"/>
    <col min="2824" max="3072" width="9.140625" style="74"/>
    <col min="3073" max="3073" width="2" style="74" customWidth="1"/>
    <col min="3074" max="3074" width="15" style="74" customWidth="1"/>
    <col min="3075" max="3075" width="15.85546875" style="74" customWidth="1"/>
    <col min="3076" max="3076" width="14.5703125" style="74" customWidth="1"/>
    <col min="3077" max="3077" width="13.5703125" style="74" customWidth="1"/>
    <col min="3078" max="3078" width="16.5703125" style="74" customWidth="1"/>
    <col min="3079" max="3079" width="15.28515625" style="74" customWidth="1"/>
    <col min="3080" max="3328" width="9.140625" style="74"/>
    <col min="3329" max="3329" width="2" style="74" customWidth="1"/>
    <col min="3330" max="3330" width="15" style="74" customWidth="1"/>
    <col min="3331" max="3331" width="15.85546875" style="74" customWidth="1"/>
    <col min="3332" max="3332" width="14.5703125" style="74" customWidth="1"/>
    <col min="3333" max="3333" width="13.5703125" style="74" customWidth="1"/>
    <col min="3334" max="3334" width="16.5703125" style="74" customWidth="1"/>
    <col min="3335" max="3335" width="15.28515625" style="74" customWidth="1"/>
    <col min="3336" max="3584" width="9.140625" style="74"/>
    <col min="3585" max="3585" width="2" style="74" customWidth="1"/>
    <col min="3586" max="3586" width="15" style="74" customWidth="1"/>
    <col min="3587" max="3587" width="15.85546875" style="74" customWidth="1"/>
    <col min="3588" max="3588" width="14.5703125" style="74" customWidth="1"/>
    <col min="3589" max="3589" width="13.5703125" style="74" customWidth="1"/>
    <col min="3590" max="3590" width="16.5703125" style="74" customWidth="1"/>
    <col min="3591" max="3591" width="15.28515625" style="74" customWidth="1"/>
    <col min="3592" max="3840" width="9.140625" style="74"/>
    <col min="3841" max="3841" width="2" style="74" customWidth="1"/>
    <col min="3842" max="3842" width="15" style="74" customWidth="1"/>
    <col min="3843" max="3843" width="15.85546875" style="74" customWidth="1"/>
    <col min="3844" max="3844" width="14.5703125" style="74" customWidth="1"/>
    <col min="3845" max="3845" width="13.5703125" style="74" customWidth="1"/>
    <col min="3846" max="3846" width="16.5703125" style="74" customWidth="1"/>
    <col min="3847" max="3847" width="15.28515625" style="74" customWidth="1"/>
    <col min="3848" max="4096" width="9.140625" style="74"/>
    <col min="4097" max="4097" width="2" style="74" customWidth="1"/>
    <col min="4098" max="4098" width="15" style="74" customWidth="1"/>
    <col min="4099" max="4099" width="15.85546875" style="74" customWidth="1"/>
    <col min="4100" max="4100" width="14.5703125" style="74" customWidth="1"/>
    <col min="4101" max="4101" width="13.5703125" style="74" customWidth="1"/>
    <col min="4102" max="4102" width="16.5703125" style="74" customWidth="1"/>
    <col min="4103" max="4103" width="15.28515625" style="74" customWidth="1"/>
    <col min="4104" max="4352" width="9.140625" style="74"/>
    <col min="4353" max="4353" width="2" style="74" customWidth="1"/>
    <col min="4354" max="4354" width="15" style="74" customWidth="1"/>
    <col min="4355" max="4355" width="15.85546875" style="74" customWidth="1"/>
    <col min="4356" max="4356" width="14.5703125" style="74" customWidth="1"/>
    <col min="4357" max="4357" width="13.5703125" style="74" customWidth="1"/>
    <col min="4358" max="4358" width="16.5703125" style="74" customWidth="1"/>
    <col min="4359" max="4359" width="15.28515625" style="74" customWidth="1"/>
    <col min="4360" max="4608" width="9.140625" style="74"/>
    <col min="4609" max="4609" width="2" style="74" customWidth="1"/>
    <col min="4610" max="4610" width="15" style="74" customWidth="1"/>
    <col min="4611" max="4611" width="15.85546875" style="74" customWidth="1"/>
    <col min="4612" max="4612" width="14.5703125" style="74" customWidth="1"/>
    <col min="4613" max="4613" width="13.5703125" style="74" customWidth="1"/>
    <col min="4614" max="4614" width="16.5703125" style="74" customWidth="1"/>
    <col min="4615" max="4615" width="15.28515625" style="74" customWidth="1"/>
    <col min="4616" max="4864" width="9.140625" style="74"/>
    <col min="4865" max="4865" width="2" style="74" customWidth="1"/>
    <col min="4866" max="4866" width="15" style="74" customWidth="1"/>
    <col min="4867" max="4867" width="15.85546875" style="74" customWidth="1"/>
    <col min="4868" max="4868" width="14.5703125" style="74" customWidth="1"/>
    <col min="4869" max="4869" width="13.5703125" style="74" customWidth="1"/>
    <col min="4870" max="4870" width="16.5703125" style="74" customWidth="1"/>
    <col min="4871" max="4871" width="15.28515625" style="74" customWidth="1"/>
    <col min="4872" max="5120" width="9.140625" style="74"/>
    <col min="5121" max="5121" width="2" style="74" customWidth="1"/>
    <col min="5122" max="5122" width="15" style="74" customWidth="1"/>
    <col min="5123" max="5123" width="15.85546875" style="74" customWidth="1"/>
    <col min="5124" max="5124" width="14.5703125" style="74" customWidth="1"/>
    <col min="5125" max="5125" width="13.5703125" style="74" customWidth="1"/>
    <col min="5126" max="5126" width="16.5703125" style="74" customWidth="1"/>
    <col min="5127" max="5127" width="15.28515625" style="74" customWidth="1"/>
    <col min="5128" max="5376" width="9.140625" style="74"/>
    <col min="5377" max="5377" width="2" style="74" customWidth="1"/>
    <col min="5378" max="5378" width="15" style="74" customWidth="1"/>
    <col min="5379" max="5379" width="15.85546875" style="74" customWidth="1"/>
    <col min="5380" max="5380" width="14.5703125" style="74" customWidth="1"/>
    <col min="5381" max="5381" width="13.5703125" style="74" customWidth="1"/>
    <col min="5382" max="5382" width="16.5703125" style="74" customWidth="1"/>
    <col min="5383" max="5383" width="15.28515625" style="74" customWidth="1"/>
    <col min="5384" max="5632" width="9.140625" style="74"/>
    <col min="5633" max="5633" width="2" style="74" customWidth="1"/>
    <col min="5634" max="5634" width="15" style="74" customWidth="1"/>
    <col min="5635" max="5635" width="15.85546875" style="74" customWidth="1"/>
    <col min="5636" max="5636" width="14.5703125" style="74" customWidth="1"/>
    <col min="5637" max="5637" width="13.5703125" style="74" customWidth="1"/>
    <col min="5638" max="5638" width="16.5703125" style="74" customWidth="1"/>
    <col min="5639" max="5639" width="15.28515625" style="74" customWidth="1"/>
    <col min="5640" max="5888" width="9.140625" style="74"/>
    <col min="5889" max="5889" width="2" style="74" customWidth="1"/>
    <col min="5890" max="5890" width="15" style="74" customWidth="1"/>
    <col min="5891" max="5891" width="15.85546875" style="74" customWidth="1"/>
    <col min="5892" max="5892" width="14.5703125" style="74" customWidth="1"/>
    <col min="5893" max="5893" width="13.5703125" style="74" customWidth="1"/>
    <col min="5894" max="5894" width="16.5703125" style="74" customWidth="1"/>
    <col min="5895" max="5895" width="15.28515625" style="74" customWidth="1"/>
    <col min="5896" max="6144" width="9.140625" style="74"/>
    <col min="6145" max="6145" width="2" style="74" customWidth="1"/>
    <col min="6146" max="6146" width="15" style="74" customWidth="1"/>
    <col min="6147" max="6147" width="15.85546875" style="74" customWidth="1"/>
    <col min="6148" max="6148" width="14.5703125" style="74" customWidth="1"/>
    <col min="6149" max="6149" width="13.5703125" style="74" customWidth="1"/>
    <col min="6150" max="6150" width="16.5703125" style="74" customWidth="1"/>
    <col min="6151" max="6151" width="15.28515625" style="74" customWidth="1"/>
    <col min="6152" max="6400" width="9.140625" style="74"/>
    <col min="6401" max="6401" width="2" style="74" customWidth="1"/>
    <col min="6402" max="6402" width="15" style="74" customWidth="1"/>
    <col min="6403" max="6403" width="15.85546875" style="74" customWidth="1"/>
    <col min="6404" max="6404" width="14.5703125" style="74" customWidth="1"/>
    <col min="6405" max="6405" width="13.5703125" style="74" customWidth="1"/>
    <col min="6406" max="6406" width="16.5703125" style="74" customWidth="1"/>
    <col min="6407" max="6407" width="15.28515625" style="74" customWidth="1"/>
    <col min="6408" max="6656" width="9.140625" style="74"/>
    <col min="6657" max="6657" width="2" style="74" customWidth="1"/>
    <col min="6658" max="6658" width="15" style="74" customWidth="1"/>
    <col min="6659" max="6659" width="15.85546875" style="74" customWidth="1"/>
    <col min="6660" max="6660" width="14.5703125" style="74" customWidth="1"/>
    <col min="6661" max="6661" width="13.5703125" style="74" customWidth="1"/>
    <col min="6662" max="6662" width="16.5703125" style="74" customWidth="1"/>
    <col min="6663" max="6663" width="15.28515625" style="74" customWidth="1"/>
    <col min="6664" max="6912" width="9.140625" style="74"/>
    <col min="6913" max="6913" width="2" style="74" customWidth="1"/>
    <col min="6914" max="6914" width="15" style="74" customWidth="1"/>
    <col min="6915" max="6915" width="15.85546875" style="74" customWidth="1"/>
    <col min="6916" max="6916" width="14.5703125" style="74" customWidth="1"/>
    <col min="6917" max="6917" width="13.5703125" style="74" customWidth="1"/>
    <col min="6918" max="6918" width="16.5703125" style="74" customWidth="1"/>
    <col min="6919" max="6919" width="15.28515625" style="74" customWidth="1"/>
    <col min="6920" max="7168" width="9.140625" style="74"/>
    <col min="7169" max="7169" width="2" style="74" customWidth="1"/>
    <col min="7170" max="7170" width="15" style="74" customWidth="1"/>
    <col min="7171" max="7171" width="15.85546875" style="74" customWidth="1"/>
    <col min="7172" max="7172" width="14.5703125" style="74" customWidth="1"/>
    <col min="7173" max="7173" width="13.5703125" style="74" customWidth="1"/>
    <col min="7174" max="7174" width="16.5703125" style="74" customWidth="1"/>
    <col min="7175" max="7175" width="15.28515625" style="74" customWidth="1"/>
    <col min="7176" max="7424" width="9.140625" style="74"/>
    <col min="7425" max="7425" width="2" style="74" customWidth="1"/>
    <col min="7426" max="7426" width="15" style="74" customWidth="1"/>
    <col min="7427" max="7427" width="15.85546875" style="74" customWidth="1"/>
    <col min="7428" max="7428" width="14.5703125" style="74" customWidth="1"/>
    <col min="7429" max="7429" width="13.5703125" style="74" customWidth="1"/>
    <col min="7430" max="7430" width="16.5703125" style="74" customWidth="1"/>
    <col min="7431" max="7431" width="15.28515625" style="74" customWidth="1"/>
    <col min="7432" max="7680" width="9.140625" style="74"/>
    <col min="7681" max="7681" width="2" style="74" customWidth="1"/>
    <col min="7682" max="7682" width="15" style="74" customWidth="1"/>
    <col min="7683" max="7683" width="15.85546875" style="74" customWidth="1"/>
    <col min="7684" max="7684" width="14.5703125" style="74" customWidth="1"/>
    <col min="7685" max="7685" width="13.5703125" style="74" customWidth="1"/>
    <col min="7686" max="7686" width="16.5703125" style="74" customWidth="1"/>
    <col min="7687" max="7687" width="15.28515625" style="74" customWidth="1"/>
    <col min="7688" max="7936" width="9.140625" style="74"/>
    <col min="7937" max="7937" width="2" style="74" customWidth="1"/>
    <col min="7938" max="7938" width="15" style="74" customWidth="1"/>
    <col min="7939" max="7939" width="15.85546875" style="74" customWidth="1"/>
    <col min="7940" max="7940" width="14.5703125" style="74" customWidth="1"/>
    <col min="7941" max="7941" width="13.5703125" style="74" customWidth="1"/>
    <col min="7942" max="7942" width="16.5703125" style="74" customWidth="1"/>
    <col min="7943" max="7943" width="15.28515625" style="74" customWidth="1"/>
    <col min="7944" max="8192" width="9.140625" style="74"/>
    <col min="8193" max="8193" width="2" style="74" customWidth="1"/>
    <col min="8194" max="8194" width="15" style="74" customWidth="1"/>
    <col min="8195" max="8195" width="15.85546875" style="74" customWidth="1"/>
    <col min="8196" max="8196" width="14.5703125" style="74" customWidth="1"/>
    <col min="8197" max="8197" width="13.5703125" style="74" customWidth="1"/>
    <col min="8198" max="8198" width="16.5703125" style="74" customWidth="1"/>
    <col min="8199" max="8199" width="15.28515625" style="74" customWidth="1"/>
    <col min="8200" max="8448" width="9.140625" style="74"/>
    <col min="8449" max="8449" width="2" style="74" customWidth="1"/>
    <col min="8450" max="8450" width="15" style="74" customWidth="1"/>
    <col min="8451" max="8451" width="15.85546875" style="74" customWidth="1"/>
    <col min="8452" max="8452" width="14.5703125" style="74" customWidth="1"/>
    <col min="8453" max="8453" width="13.5703125" style="74" customWidth="1"/>
    <col min="8454" max="8454" width="16.5703125" style="74" customWidth="1"/>
    <col min="8455" max="8455" width="15.28515625" style="74" customWidth="1"/>
    <col min="8456" max="8704" width="9.140625" style="74"/>
    <col min="8705" max="8705" width="2" style="74" customWidth="1"/>
    <col min="8706" max="8706" width="15" style="74" customWidth="1"/>
    <col min="8707" max="8707" width="15.85546875" style="74" customWidth="1"/>
    <col min="8708" max="8708" width="14.5703125" style="74" customWidth="1"/>
    <col min="8709" max="8709" width="13.5703125" style="74" customWidth="1"/>
    <col min="8710" max="8710" width="16.5703125" style="74" customWidth="1"/>
    <col min="8711" max="8711" width="15.28515625" style="74" customWidth="1"/>
    <col min="8712" max="8960" width="9.140625" style="74"/>
    <col min="8961" max="8961" width="2" style="74" customWidth="1"/>
    <col min="8962" max="8962" width="15" style="74" customWidth="1"/>
    <col min="8963" max="8963" width="15.85546875" style="74" customWidth="1"/>
    <col min="8964" max="8964" width="14.5703125" style="74" customWidth="1"/>
    <col min="8965" max="8965" width="13.5703125" style="74" customWidth="1"/>
    <col min="8966" max="8966" width="16.5703125" style="74" customWidth="1"/>
    <col min="8967" max="8967" width="15.28515625" style="74" customWidth="1"/>
    <col min="8968" max="9216" width="9.140625" style="74"/>
    <col min="9217" max="9217" width="2" style="74" customWidth="1"/>
    <col min="9218" max="9218" width="15" style="74" customWidth="1"/>
    <col min="9219" max="9219" width="15.85546875" style="74" customWidth="1"/>
    <col min="9220" max="9220" width="14.5703125" style="74" customWidth="1"/>
    <col min="9221" max="9221" width="13.5703125" style="74" customWidth="1"/>
    <col min="9222" max="9222" width="16.5703125" style="74" customWidth="1"/>
    <col min="9223" max="9223" width="15.28515625" style="74" customWidth="1"/>
    <col min="9224" max="9472" width="9.140625" style="74"/>
    <col min="9473" max="9473" width="2" style="74" customWidth="1"/>
    <col min="9474" max="9474" width="15" style="74" customWidth="1"/>
    <col min="9475" max="9475" width="15.85546875" style="74" customWidth="1"/>
    <col min="9476" max="9476" width="14.5703125" style="74" customWidth="1"/>
    <col min="9477" max="9477" width="13.5703125" style="74" customWidth="1"/>
    <col min="9478" max="9478" width="16.5703125" style="74" customWidth="1"/>
    <col min="9479" max="9479" width="15.28515625" style="74" customWidth="1"/>
    <col min="9480" max="9728" width="9.140625" style="74"/>
    <col min="9729" max="9729" width="2" style="74" customWidth="1"/>
    <col min="9730" max="9730" width="15" style="74" customWidth="1"/>
    <col min="9731" max="9731" width="15.85546875" style="74" customWidth="1"/>
    <col min="9732" max="9732" width="14.5703125" style="74" customWidth="1"/>
    <col min="9733" max="9733" width="13.5703125" style="74" customWidth="1"/>
    <col min="9734" max="9734" width="16.5703125" style="74" customWidth="1"/>
    <col min="9735" max="9735" width="15.28515625" style="74" customWidth="1"/>
    <col min="9736" max="9984" width="9.140625" style="74"/>
    <col min="9985" max="9985" width="2" style="74" customWidth="1"/>
    <col min="9986" max="9986" width="15" style="74" customWidth="1"/>
    <col min="9987" max="9987" width="15.85546875" style="74" customWidth="1"/>
    <col min="9988" max="9988" width="14.5703125" style="74" customWidth="1"/>
    <col min="9989" max="9989" width="13.5703125" style="74" customWidth="1"/>
    <col min="9990" max="9990" width="16.5703125" style="74" customWidth="1"/>
    <col min="9991" max="9991" width="15.28515625" style="74" customWidth="1"/>
    <col min="9992" max="10240" width="9.140625" style="74"/>
    <col min="10241" max="10241" width="2" style="74" customWidth="1"/>
    <col min="10242" max="10242" width="15" style="74" customWidth="1"/>
    <col min="10243" max="10243" width="15.85546875" style="74" customWidth="1"/>
    <col min="10244" max="10244" width="14.5703125" style="74" customWidth="1"/>
    <col min="10245" max="10245" width="13.5703125" style="74" customWidth="1"/>
    <col min="10246" max="10246" width="16.5703125" style="74" customWidth="1"/>
    <col min="10247" max="10247" width="15.28515625" style="74" customWidth="1"/>
    <col min="10248" max="10496" width="9.140625" style="74"/>
    <col min="10497" max="10497" width="2" style="74" customWidth="1"/>
    <col min="10498" max="10498" width="15" style="74" customWidth="1"/>
    <col min="10499" max="10499" width="15.85546875" style="74" customWidth="1"/>
    <col min="10500" max="10500" width="14.5703125" style="74" customWidth="1"/>
    <col min="10501" max="10501" width="13.5703125" style="74" customWidth="1"/>
    <col min="10502" max="10502" width="16.5703125" style="74" customWidth="1"/>
    <col min="10503" max="10503" width="15.28515625" style="74" customWidth="1"/>
    <col min="10504" max="10752" width="9.140625" style="74"/>
    <col min="10753" max="10753" width="2" style="74" customWidth="1"/>
    <col min="10754" max="10754" width="15" style="74" customWidth="1"/>
    <col min="10755" max="10755" width="15.85546875" style="74" customWidth="1"/>
    <col min="10756" max="10756" width="14.5703125" style="74" customWidth="1"/>
    <col min="10757" max="10757" width="13.5703125" style="74" customWidth="1"/>
    <col min="10758" max="10758" width="16.5703125" style="74" customWidth="1"/>
    <col min="10759" max="10759" width="15.28515625" style="74" customWidth="1"/>
    <col min="10760" max="11008" width="9.140625" style="74"/>
    <col min="11009" max="11009" width="2" style="74" customWidth="1"/>
    <col min="11010" max="11010" width="15" style="74" customWidth="1"/>
    <col min="11011" max="11011" width="15.85546875" style="74" customWidth="1"/>
    <col min="11012" max="11012" width="14.5703125" style="74" customWidth="1"/>
    <col min="11013" max="11013" width="13.5703125" style="74" customWidth="1"/>
    <col min="11014" max="11014" width="16.5703125" style="74" customWidth="1"/>
    <col min="11015" max="11015" width="15.28515625" style="74" customWidth="1"/>
    <col min="11016" max="11264" width="9.140625" style="74"/>
    <col min="11265" max="11265" width="2" style="74" customWidth="1"/>
    <col min="11266" max="11266" width="15" style="74" customWidth="1"/>
    <col min="11267" max="11267" width="15.85546875" style="74" customWidth="1"/>
    <col min="11268" max="11268" width="14.5703125" style="74" customWidth="1"/>
    <col min="11269" max="11269" width="13.5703125" style="74" customWidth="1"/>
    <col min="11270" max="11270" width="16.5703125" style="74" customWidth="1"/>
    <col min="11271" max="11271" width="15.28515625" style="74" customWidth="1"/>
    <col min="11272" max="11520" width="9.140625" style="74"/>
    <col min="11521" max="11521" width="2" style="74" customWidth="1"/>
    <col min="11522" max="11522" width="15" style="74" customWidth="1"/>
    <col min="11523" max="11523" width="15.85546875" style="74" customWidth="1"/>
    <col min="11524" max="11524" width="14.5703125" style="74" customWidth="1"/>
    <col min="11525" max="11525" width="13.5703125" style="74" customWidth="1"/>
    <col min="11526" max="11526" width="16.5703125" style="74" customWidth="1"/>
    <col min="11527" max="11527" width="15.28515625" style="74" customWidth="1"/>
    <col min="11528" max="11776" width="9.140625" style="74"/>
    <col min="11777" max="11777" width="2" style="74" customWidth="1"/>
    <col min="11778" max="11778" width="15" style="74" customWidth="1"/>
    <col min="11779" max="11779" width="15.85546875" style="74" customWidth="1"/>
    <col min="11780" max="11780" width="14.5703125" style="74" customWidth="1"/>
    <col min="11781" max="11781" width="13.5703125" style="74" customWidth="1"/>
    <col min="11782" max="11782" width="16.5703125" style="74" customWidth="1"/>
    <col min="11783" max="11783" width="15.28515625" style="74" customWidth="1"/>
    <col min="11784" max="12032" width="9.140625" style="74"/>
    <col min="12033" max="12033" width="2" style="74" customWidth="1"/>
    <col min="12034" max="12034" width="15" style="74" customWidth="1"/>
    <col min="12035" max="12035" width="15.85546875" style="74" customWidth="1"/>
    <col min="12036" max="12036" width="14.5703125" style="74" customWidth="1"/>
    <col min="12037" max="12037" width="13.5703125" style="74" customWidth="1"/>
    <col min="12038" max="12038" width="16.5703125" style="74" customWidth="1"/>
    <col min="12039" max="12039" width="15.28515625" style="74" customWidth="1"/>
    <col min="12040" max="12288" width="9.140625" style="74"/>
    <col min="12289" max="12289" width="2" style="74" customWidth="1"/>
    <col min="12290" max="12290" width="15" style="74" customWidth="1"/>
    <col min="12291" max="12291" width="15.85546875" style="74" customWidth="1"/>
    <col min="12292" max="12292" width="14.5703125" style="74" customWidth="1"/>
    <col min="12293" max="12293" width="13.5703125" style="74" customWidth="1"/>
    <col min="12294" max="12294" width="16.5703125" style="74" customWidth="1"/>
    <col min="12295" max="12295" width="15.28515625" style="74" customWidth="1"/>
    <col min="12296" max="12544" width="9.140625" style="74"/>
    <col min="12545" max="12545" width="2" style="74" customWidth="1"/>
    <col min="12546" max="12546" width="15" style="74" customWidth="1"/>
    <col min="12547" max="12547" width="15.85546875" style="74" customWidth="1"/>
    <col min="12548" max="12548" width="14.5703125" style="74" customWidth="1"/>
    <col min="12549" max="12549" width="13.5703125" style="74" customWidth="1"/>
    <col min="12550" max="12550" width="16.5703125" style="74" customWidth="1"/>
    <col min="12551" max="12551" width="15.28515625" style="74" customWidth="1"/>
    <col min="12552" max="12800" width="9.140625" style="74"/>
    <col min="12801" max="12801" width="2" style="74" customWidth="1"/>
    <col min="12802" max="12802" width="15" style="74" customWidth="1"/>
    <col min="12803" max="12803" width="15.85546875" style="74" customWidth="1"/>
    <col min="12804" max="12804" width="14.5703125" style="74" customWidth="1"/>
    <col min="12805" max="12805" width="13.5703125" style="74" customWidth="1"/>
    <col min="12806" max="12806" width="16.5703125" style="74" customWidth="1"/>
    <col min="12807" max="12807" width="15.28515625" style="74" customWidth="1"/>
    <col min="12808" max="13056" width="9.140625" style="74"/>
    <col min="13057" max="13057" width="2" style="74" customWidth="1"/>
    <col min="13058" max="13058" width="15" style="74" customWidth="1"/>
    <col min="13059" max="13059" width="15.85546875" style="74" customWidth="1"/>
    <col min="13060" max="13060" width="14.5703125" style="74" customWidth="1"/>
    <col min="13061" max="13061" width="13.5703125" style="74" customWidth="1"/>
    <col min="13062" max="13062" width="16.5703125" style="74" customWidth="1"/>
    <col min="13063" max="13063" width="15.28515625" style="74" customWidth="1"/>
    <col min="13064" max="13312" width="9.140625" style="74"/>
    <col min="13313" max="13313" width="2" style="74" customWidth="1"/>
    <col min="13314" max="13314" width="15" style="74" customWidth="1"/>
    <col min="13315" max="13315" width="15.85546875" style="74" customWidth="1"/>
    <col min="13316" max="13316" width="14.5703125" style="74" customWidth="1"/>
    <col min="13317" max="13317" width="13.5703125" style="74" customWidth="1"/>
    <col min="13318" max="13318" width="16.5703125" style="74" customWidth="1"/>
    <col min="13319" max="13319" width="15.28515625" style="74" customWidth="1"/>
    <col min="13320" max="13568" width="9.140625" style="74"/>
    <col min="13569" max="13569" width="2" style="74" customWidth="1"/>
    <col min="13570" max="13570" width="15" style="74" customWidth="1"/>
    <col min="13571" max="13571" width="15.85546875" style="74" customWidth="1"/>
    <col min="13572" max="13572" width="14.5703125" style="74" customWidth="1"/>
    <col min="13573" max="13573" width="13.5703125" style="74" customWidth="1"/>
    <col min="13574" max="13574" width="16.5703125" style="74" customWidth="1"/>
    <col min="13575" max="13575" width="15.28515625" style="74" customWidth="1"/>
    <col min="13576" max="13824" width="9.140625" style="74"/>
    <col min="13825" max="13825" width="2" style="74" customWidth="1"/>
    <col min="13826" max="13826" width="15" style="74" customWidth="1"/>
    <col min="13827" max="13827" width="15.85546875" style="74" customWidth="1"/>
    <col min="13828" max="13828" width="14.5703125" style="74" customWidth="1"/>
    <col min="13829" max="13829" width="13.5703125" style="74" customWidth="1"/>
    <col min="13830" max="13830" width="16.5703125" style="74" customWidth="1"/>
    <col min="13831" max="13831" width="15.28515625" style="74" customWidth="1"/>
    <col min="13832" max="14080" width="9.140625" style="74"/>
    <col min="14081" max="14081" width="2" style="74" customWidth="1"/>
    <col min="14082" max="14082" width="15" style="74" customWidth="1"/>
    <col min="14083" max="14083" width="15.85546875" style="74" customWidth="1"/>
    <col min="14084" max="14084" width="14.5703125" style="74" customWidth="1"/>
    <col min="14085" max="14085" width="13.5703125" style="74" customWidth="1"/>
    <col min="14086" max="14086" width="16.5703125" style="74" customWidth="1"/>
    <col min="14087" max="14087" width="15.28515625" style="74" customWidth="1"/>
    <col min="14088" max="14336" width="9.140625" style="74"/>
    <col min="14337" max="14337" width="2" style="74" customWidth="1"/>
    <col min="14338" max="14338" width="15" style="74" customWidth="1"/>
    <col min="14339" max="14339" width="15.85546875" style="74" customWidth="1"/>
    <col min="14340" max="14340" width="14.5703125" style="74" customWidth="1"/>
    <col min="14341" max="14341" width="13.5703125" style="74" customWidth="1"/>
    <col min="14342" max="14342" width="16.5703125" style="74" customWidth="1"/>
    <col min="14343" max="14343" width="15.28515625" style="74" customWidth="1"/>
    <col min="14344" max="14592" width="9.140625" style="74"/>
    <col min="14593" max="14593" width="2" style="74" customWidth="1"/>
    <col min="14594" max="14594" width="15" style="74" customWidth="1"/>
    <col min="14595" max="14595" width="15.85546875" style="74" customWidth="1"/>
    <col min="14596" max="14596" width="14.5703125" style="74" customWidth="1"/>
    <col min="14597" max="14597" width="13.5703125" style="74" customWidth="1"/>
    <col min="14598" max="14598" width="16.5703125" style="74" customWidth="1"/>
    <col min="14599" max="14599" width="15.28515625" style="74" customWidth="1"/>
    <col min="14600" max="14848" width="9.140625" style="74"/>
    <col min="14849" max="14849" width="2" style="74" customWidth="1"/>
    <col min="14850" max="14850" width="15" style="74" customWidth="1"/>
    <col min="14851" max="14851" width="15.85546875" style="74" customWidth="1"/>
    <col min="14852" max="14852" width="14.5703125" style="74" customWidth="1"/>
    <col min="14853" max="14853" width="13.5703125" style="74" customWidth="1"/>
    <col min="14854" max="14854" width="16.5703125" style="74" customWidth="1"/>
    <col min="14855" max="14855" width="15.28515625" style="74" customWidth="1"/>
    <col min="14856" max="15104" width="9.140625" style="74"/>
    <col min="15105" max="15105" width="2" style="74" customWidth="1"/>
    <col min="15106" max="15106" width="15" style="74" customWidth="1"/>
    <col min="15107" max="15107" width="15.85546875" style="74" customWidth="1"/>
    <col min="15108" max="15108" width="14.5703125" style="74" customWidth="1"/>
    <col min="15109" max="15109" width="13.5703125" style="74" customWidth="1"/>
    <col min="15110" max="15110" width="16.5703125" style="74" customWidth="1"/>
    <col min="15111" max="15111" width="15.28515625" style="74" customWidth="1"/>
    <col min="15112" max="15360" width="9.140625" style="74"/>
    <col min="15361" max="15361" width="2" style="74" customWidth="1"/>
    <col min="15362" max="15362" width="15" style="74" customWidth="1"/>
    <col min="15363" max="15363" width="15.85546875" style="74" customWidth="1"/>
    <col min="15364" max="15364" width="14.5703125" style="74" customWidth="1"/>
    <col min="15365" max="15365" width="13.5703125" style="74" customWidth="1"/>
    <col min="15366" max="15366" width="16.5703125" style="74" customWidth="1"/>
    <col min="15367" max="15367" width="15.28515625" style="74" customWidth="1"/>
    <col min="15368" max="15616" width="9.140625" style="74"/>
    <col min="15617" max="15617" width="2" style="74" customWidth="1"/>
    <col min="15618" max="15618" width="15" style="74" customWidth="1"/>
    <col min="15619" max="15619" width="15.85546875" style="74" customWidth="1"/>
    <col min="15620" max="15620" width="14.5703125" style="74" customWidth="1"/>
    <col min="15621" max="15621" width="13.5703125" style="74" customWidth="1"/>
    <col min="15622" max="15622" width="16.5703125" style="74" customWidth="1"/>
    <col min="15623" max="15623" width="15.28515625" style="74" customWidth="1"/>
    <col min="15624" max="15872" width="9.140625" style="74"/>
    <col min="15873" max="15873" width="2" style="74" customWidth="1"/>
    <col min="15874" max="15874" width="15" style="74" customWidth="1"/>
    <col min="15875" max="15875" width="15.85546875" style="74" customWidth="1"/>
    <col min="15876" max="15876" width="14.5703125" style="74" customWidth="1"/>
    <col min="15877" max="15877" width="13.5703125" style="74" customWidth="1"/>
    <col min="15878" max="15878" width="16.5703125" style="74" customWidth="1"/>
    <col min="15879" max="15879" width="15.28515625" style="74" customWidth="1"/>
    <col min="15880" max="16128" width="9.140625" style="74"/>
    <col min="16129" max="16129" width="2" style="74" customWidth="1"/>
    <col min="16130" max="16130" width="15" style="74" customWidth="1"/>
    <col min="16131" max="16131" width="15.85546875" style="74" customWidth="1"/>
    <col min="16132" max="16132" width="14.5703125" style="74" customWidth="1"/>
    <col min="16133" max="16133" width="13.5703125" style="74" customWidth="1"/>
    <col min="16134" max="16134" width="16.5703125" style="74" customWidth="1"/>
    <col min="16135" max="16135" width="15.28515625" style="74" customWidth="1"/>
    <col min="16136" max="16384" width="9.140625" style="74"/>
  </cols>
  <sheetData>
    <row r="1" spans="1:57" ht="24.75" customHeight="1" thickBot="1">
      <c r="A1" s="72" t="s">
        <v>32</v>
      </c>
      <c r="B1" s="73"/>
      <c r="C1" s="73"/>
      <c r="D1" s="73"/>
      <c r="E1" s="73"/>
      <c r="F1" s="73"/>
      <c r="G1" s="73"/>
    </row>
    <row r="2" spans="1:57" ht="12.75" customHeight="1">
      <c r="A2" s="75" t="s">
        <v>33</v>
      </c>
      <c r="B2" s="76"/>
      <c r="C2" s="77" t="str">
        <f>'Stavba Rek'!H1</f>
        <v>00003129</v>
      </c>
      <c r="D2" s="77" t="str">
        <f>'Stavba Rek'!G2</f>
        <v>Oprava sklepů BD,Sukova 5,Brno</v>
      </c>
      <c r="E2" s="78"/>
      <c r="F2" s="79" t="s">
        <v>34</v>
      </c>
      <c r="G2" s="80"/>
    </row>
    <row r="3" spans="1:57" ht="3" hidden="1" customHeight="1">
      <c r="A3" s="81"/>
      <c r="B3" s="82"/>
      <c r="C3" s="83"/>
      <c r="D3" s="83"/>
      <c r="E3" s="84"/>
      <c r="F3" s="85"/>
      <c r="G3" s="86"/>
    </row>
    <row r="4" spans="1:57" ht="12" customHeight="1">
      <c r="A4" s="87" t="s">
        <v>35</v>
      </c>
      <c r="B4" s="82"/>
      <c r="C4" s="83" t="s">
        <v>36</v>
      </c>
      <c r="D4" s="83"/>
      <c r="E4" s="84"/>
      <c r="F4" s="85" t="s">
        <v>37</v>
      </c>
      <c r="G4" s="88"/>
    </row>
    <row r="5" spans="1:57" ht="12.95" customHeight="1">
      <c r="A5" s="89" t="s">
        <v>38</v>
      </c>
      <c r="B5" s="90"/>
      <c r="C5" s="91" t="s">
        <v>39</v>
      </c>
      <c r="D5" s="92"/>
      <c r="E5" s="90"/>
      <c r="F5" s="85" t="s">
        <v>40</v>
      </c>
      <c r="G5" s="86"/>
    </row>
    <row r="6" spans="1:57" ht="12.95" customHeight="1">
      <c r="A6" s="87" t="s">
        <v>41</v>
      </c>
      <c r="B6" s="82"/>
      <c r="C6" s="83" t="s">
        <v>42</v>
      </c>
      <c r="D6" s="83"/>
      <c r="E6" s="84"/>
      <c r="F6" s="93" t="s">
        <v>43</v>
      </c>
      <c r="G6" s="94">
        <v>0</v>
      </c>
      <c r="O6" s="95"/>
    </row>
    <row r="7" spans="1:57" ht="12.95" customHeight="1">
      <c r="A7" s="96" t="s">
        <v>38</v>
      </c>
      <c r="B7" s="97"/>
      <c r="C7" s="98" t="s">
        <v>44</v>
      </c>
      <c r="D7" s="99"/>
      <c r="E7" s="99"/>
      <c r="F7" s="100" t="s">
        <v>45</v>
      </c>
      <c r="G7" s="94">
        <f>IF(PocetMJ=0,,ROUND((F30+F32)/PocetMJ,1))</f>
        <v>0</v>
      </c>
    </row>
    <row r="8" spans="1:57">
      <c r="A8" s="101" t="s">
        <v>46</v>
      </c>
      <c r="B8" s="85"/>
      <c r="C8" s="535"/>
      <c r="D8" s="535"/>
      <c r="E8" s="536"/>
      <c r="F8" s="102" t="s">
        <v>47</v>
      </c>
      <c r="G8" s="103"/>
      <c r="H8" s="104"/>
      <c r="I8" s="105"/>
    </row>
    <row r="9" spans="1:57">
      <c r="A9" s="101" t="s">
        <v>48</v>
      </c>
      <c r="B9" s="85"/>
      <c r="C9" s="535" t="s">
        <v>49</v>
      </c>
      <c r="D9" s="535"/>
      <c r="E9" s="536"/>
      <c r="F9" s="85"/>
      <c r="G9" s="106"/>
      <c r="H9" s="107"/>
    </row>
    <row r="10" spans="1:57">
      <c r="A10" s="101" t="s">
        <v>50</v>
      </c>
      <c r="B10" s="85"/>
      <c r="C10" s="535" t="s">
        <v>51</v>
      </c>
      <c r="D10" s="535"/>
      <c r="E10" s="535"/>
      <c r="F10" s="108"/>
      <c r="G10" s="109"/>
      <c r="H10" s="110"/>
    </row>
    <row r="11" spans="1:57" ht="13.5" customHeight="1">
      <c r="A11" s="101" t="s">
        <v>52</v>
      </c>
      <c r="B11" s="85"/>
      <c r="C11" s="535"/>
      <c r="D11" s="535"/>
      <c r="E11" s="535"/>
      <c r="F11" s="111" t="s">
        <v>53</v>
      </c>
      <c r="G11" s="112">
        <v>3129</v>
      </c>
      <c r="H11" s="107"/>
      <c r="BA11" s="113"/>
      <c r="BB11" s="113"/>
      <c r="BC11" s="113"/>
      <c r="BD11" s="113"/>
      <c r="BE11" s="113"/>
    </row>
    <row r="12" spans="1:57" ht="12.75" customHeight="1">
      <c r="A12" s="114" t="s">
        <v>54</v>
      </c>
      <c r="B12" s="82"/>
      <c r="C12" s="537"/>
      <c r="D12" s="537"/>
      <c r="E12" s="537"/>
      <c r="F12" s="115" t="s">
        <v>55</v>
      </c>
      <c r="G12" s="116"/>
      <c r="H12" s="107"/>
    </row>
    <row r="13" spans="1:57" ht="28.5" customHeight="1" thickBot="1">
      <c r="A13" s="117" t="s">
        <v>56</v>
      </c>
      <c r="B13" s="118"/>
      <c r="C13" s="118"/>
      <c r="D13" s="118"/>
      <c r="E13" s="119"/>
      <c r="F13" s="119"/>
      <c r="G13" s="120"/>
      <c r="H13" s="107"/>
    </row>
    <row r="14" spans="1:57" ht="17.25" customHeight="1" thickBot="1">
      <c r="A14" s="121" t="s">
        <v>57</v>
      </c>
      <c r="B14" s="122"/>
      <c r="C14" s="123"/>
      <c r="D14" s="124" t="s">
        <v>58</v>
      </c>
      <c r="E14" s="125"/>
      <c r="F14" s="125"/>
      <c r="G14" s="123"/>
    </row>
    <row r="15" spans="1:57" ht="15.95" customHeight="1">
      <c r="A15" s="126"/>
      <c r="B15" s="127" t="s">
        <v>59</v>
      </c>
      <c r="C15" s="128">
        <f>HSV</f>
        <v>0</v>
      </c>
      <c r="D15" s="129" t="str">
        <f>'Stavba Rek'!A32</f>
        <v>Ztížené výrobní podmínky</v>
      </c>
      <c r="E15" s="130"/>
      <c r="F15" s="131"/>
      <c r="G15" s="128">
        <f>'Stavba Rek'!I32</f>
        <v>0</v>
      </c>
    </row>
    <row r="16" spans="1:57" ht="15.95" customHeight="1">
      <c r="A16" s="126" t="s">
        <v>60</v>
      </c>
      <c r="B16" s="127" t="s">
        <v>61</v>
      </c>
      <c r="C16" s="128">
        <f>PSV</f>
        <v>0</v>
      </c>
      <c r="D16" s="81" t="str">
        <f>'Stavba Rek'!A33</f>
        <v>Oborová přirážka</v>
      </c>
      <c r="E16" s="132"/>
      <c r="F16" s="133"/>
      <c r="G16" s="128">
        <f>'Stavba Rek'!I33</f>
        <v>0</v>
      </c>
    </row>
    <row r="17" spans="1:7" ht="15.95" customHeight="1">
      <c r="A17" s="126" t="s">
        <v>62</v>
      </c>
      <c r="B17" s="127" t="s">
        <v>63</v>
      </c>
      <c r="C17" s="128">
        <f>Mont</f>
        <v>0</v>
      </c>
      <c r="D17" s="81" t="str">
        <f>'Stavba Rek'!A34</f>
        <v>Přesun stavebních kapacit</v>
      </c>
      <c r="E17" s="132"/>
      <c r="F17" s="133"/>
      <c r="G17" s="128">
        <f>'Stavba Rek'!I34</f>
        <v>0</v>
      </c>
    </row>
    <row r="18" spans="1:7" ht="15.95" customHeight="1">
      <c r="A18" s="134" t="s">
        <v>64</v>
      </c>
      <c r="B18" s="135" t="s">
        <v>65</v>
      </c>
      <c r="C18" s="128">
        <f>Dodavka</f>
        <v>0</v>
      </c>
      <c r="D18" s="81" t="str">
        <f>'Stavba Rek'!A35</f>
        <v>Mimostaveništní doprava</v>
      </c>
      <c r="E18" s="132"/>
      <c r="F18" s="133"/>
      <c r="G18" s="128">
        <f>'Stavba Rek'!I35</f>
        <v>0</v>
      </c>
    </row>
    <row r="19" spans="1:7" ht="15.95" customHeight="1">
      <c r="A19" s="136" t="s">
        <v>66</v>
      </c>
      <c r="B19" s="127"/>
      <c r="C19" s="128">
        <f>SUM(C15:C18)</f>
        <v>0</v>
      </c>
      <c r="D19" s="81" t="str">
        <f>'Stavba Rek'!A36</f>
        <v>Zařízení staveniště</v>
      </c>
      <c r="E19" s="132"/>
      <c r="F19" s="133"/>
      <c r="G19" s="128">
        <f>'Stavba Rek'!I36</f>
        <v>0</v>
      </c>
    </row>
    <row r="20" spans="1:7" ht="15.95" customHeight="1">
      <c r="A20" s="136"/>
      <c r="B20" s="127"/>
      <c r="C20" s="128"/>
      <c r="D20" s="81" t="str">
        <f>'Stavba Rek'!A37</f>
        <v>Provoz investora</v>
      </c>
      <c r="E20" s="132"/>
      <c r="F20" s="133"/>
      <c r="G20" s="128">
        <f>'Stavba Rek'!I37</f>
        <v>0</v>
      </c>
    </row>
    <row r="21" spans="1:7" ht="15.95" customHeight="1">
      <c r="A21" s="136" t="s">
        <v>67</v>
      </c>
      <c r="B21" s="127"/>
      <c r="C21" s="128">
        <f>HZS</f>
        <v>0</v>
      </c>
      <c r="D21" s="81" t="str">
        <f>'Stavba Rek'!A38</f>
        <v>Kompletační činnost (IČD)</v>
      </c>
      <c r="E21" s="132"/>
      <c r="F21" s="133"/>
      <c r="G21" s="128">
        <f>'Stavba Rek'!I38</f>
        <v>0</v>
      </c>
    </row>
    <row r="22" spans="1:7" ht="15.95" customHeight="1">
      <c r="A22" s="137" t="s">
        <v>68</v>
      </c>
      <c r="B22" s="138"/>
      <c r="C22" s="128">
        <f>C19+C21</f>
        <v>0</v>
      </c>
      <c r="D22" s="81" t="s">
        <v>69</v>
      </c>
      <c r="E22" s="132"/>
      <c r="F22" s="133"/>
      <c r="G22" s="128">
        <f>G23-SUM(G15:G21)</f>
        <v>0</v>
      </c>
    </row>
    <row r="23" spans="1:7" ht="15.95" customHeight="1" thickBot="1">
      <c r="A23" s="538" t="s">
        <v>70</v>
      </c>
      <c r="B23" s="539"/>
      <c r="C23" s="139">
        <f>C22+G23</f>
        <v>0</v>
      </c>
      <c r="D23" s="140" t="s">
        <v>71</v>
      </c>
      <c r="E23" s="141"/>
      <c r="F23" s="142"/>
      <c r="G23" s="128">
        <f>VRN</f>
        <v>0</v>
      </c>
    </row>
    <row r="24" spans="1:7">
      <c r="A24" s="143" t="s">
        <v>72</v>
      </c>
      <c r="B24" s="144"/>
      <c r="C24" s="145"/>
      <c r="D24" s="144" t="s">
        <v>73</v>
      </c>
      <c r="E24" s="144"/>
      <c r="F24" s="146" t="s">
        <v>74</v>
      </c>
      <c r="G24" s="147"/>
    </row>
    <row r="25" spans="1:7">
      <c r="A25" s="137" t="s">
        <v>75</v>
      </c>
      <c r="B25" s="138"/>
      <c r="C25" s="148" t="s">
        <v>76</v>
      </c>
      <c r="D25" s="138" t="s">
        <v>75</v>
      </c>
      <c r="E25" s="149"/>
      <c r="F25" s="150" t="s">
        <v>75</v>
      </c>
      <c r="G25" s="151"/>
    </row>
    <row r="26" spans="1:7" ht="37.5" customHeight="1">
      <c r="A26" s="137" t="s">
        <v>77</v>
      </c>
      <c r="B26" s="152"/>
      <c r="C26" s="148"/>
      <c r="D26" s="138" t="s">
        <v>77</v>
      </c>
      <c r="E26" s="149"/>
      <c r="F26" s="150" t="s">
        <v>77</v>
      </c>
      <c r="G26" s="151"/>
    </row>
    <row r="27" spans="1:7">
      <c r="A27" s="137"/>
      <c r="B27" s="153"/>
      <c r="C27" s="154">
        <v>42724</v>
      </c>
      <c r="D27" s="138"/>
      <c r="E27" s="149"/>
      <c r="F27" s="150"/>
      <c r="G27" s="151"/>
    </row>
    <row r="28" spans="1:7">
      <c r="A28" s="137" t="s">
        <v>78</v>
      </c>
      <c r="B28" s="138"/>
      <c r="C28" s="148"/>
      <c r="D28" s="150" t="s">
        <v>79</v>
      </c>
      <c r="E28" s="148"/>
      <c r="F28" s="155" t="s">
        <v>79</v>
      </c>
      <c r="G28" s="151"/>
    </row>
    <row r="29" spans="1:7" ht="69" customHeight="1">
      <c r="A29" s="137"/>
      <c r="B29" s="138"/>
      <c r="C29" s="156"/>
      <c r="D29" s="157"/>
      <c r="E29" s="156"/>
      <c r="F29" s="138"/>
      <c r="G29" s="151"/>
    </row>
    <row r="30" spans="1:7">
      <c r="A30" s="158" t="s">
        <v>12</v>
      </c>
      <c r="B30" s="159"/>
      <c r="C30" s="160">
        <v>15</v>
      </c>
      <c r="D30" s="159" t="s">
        <v>80</v>
      </c>
      <c r="E30" s="161"/>
      <c r="F30" s="540">
        <f>C23-F32</f>
        <v>0</v>
      </c>
      <c r="G30" s="541"/>
    </row>
    <row r="31" spans="1:7">
      <c r="A31" s="158" t="s">
        <v>81</v>
      </c>
      <c r="B31" s="159"/>
      <c r="C31" s="160">
        <f>SazbaDPH1</f>
        <v>15</v>
      </c>
      <c r="D31" s="159" t="s">
        <v>82</v>
      </c>
      <c r="E31" s="161"/>
      <c r="F31" s="540">
        <f>ROUND(PRODUCT(F30,C31/100),0)</f>
        <v>0</v>
      </c>
      <c r="G31" s="541"/>
    </row>
    <row r="32" spans="1:7">
      <c r="A32" s="158" t="s">
        <v>12</v>
      </c>
      <c r="B32" s="159"/>
      <c r="C32" s="160">
        <v>0</v>
      </c>
      <c r="D32" s="159" t="s">
        <v>82</v>
      </c>
      <c r="E32" s="161"/>
      <c r="F32" s="540">
        <v>0</v>
      </c>
      <c r="G32" s="541"/>
    </row>
    <row r="33" spans="1:8">
      <c r="A33" s="158" t="s">
        <v>81</v>
      </c>
      <c r="B33" s="162"/>
      <c r="C33" s="163">
        <f>SazbaDPH2</f>
        <v>0</v>
      </c>
      <c r="D33" s="159" t="s">
        <v>82</v>
      </c>
      <c r="E33" s="133"/>
      <c r="F33" s="540">
        <f>ROUND(PRODUCT(F32,C33/100),0)</f>
        <v>0</v>
      </c>
      <c r="G33" s="541"/>
    </row>
    <row r="34" spans="1:8" s="167" customFormat="1" ht="19.5" customHeight="1" thickBot="1">
      <c r="A34" s="164" t="s">
        <v>83</v>
      </c>
      <c r="B34" s="165"/>
      <c r="C34" s="165"/>
      <c r="D34" s="165"/>
      <c r="E34" s="166"/>
      <c r="F34" s="542">
        <f>ROUND(SUM(F30:F33),0)</f>
        <v>0</v>
      </c>
      <c r="G34" s="543"/>
    </row>
    <row r="36" spans="1:8">
      <c r="A36" s="168" t="s">
        <v>84</v>
      </c>
      <c r="B36" s="168"/>
      <c r="C36" s="168"/>
      <c r="D36" s="168"/>
      <c r="E36" s="168"/>
      <c r="F36" s="168"/>
      <c r="G36" s="168"/>
      <c r="H36" s="74" t="s">
        <v>1</v>
      </c>
    </row>
    <row r="37" spans="1:8" ht="14.25" customHeight="1">
      <c r="A37" s="168"/>
      <c r="B37" s="534" t="s">
        <v>85</v>
      </c>
      <c r="C37" s="534"/>
      <c r="D37" s="534"/>
      <c r="E37" s="534"/>
      <c r="F37" s="534"/>
      <c r="G37" s="534"/>
      <c r="H37" s="74" t="s">
        <v>1</v>
      </c>
    </row>
    <row r="38" spans="1:8" ht="12.75" customHeight="1">
      <c r="A38" s="169"/>
      <c r="B38" s="534"/>
      <c r="C38" s="534"/>
      <c r="D38" s="534"/>
      <c r="E38" s="534"/>
      <c r="F38" s="534"/>
      <c r="G38" s="534"/>
      <c r="H38" s="74" t="s">
        <v>1</v>
      </c>
    </row>
    <row r="39" spans="1:8">
      <c r="A39" s="169"/>
      <c r="B39" s="534"/>
      <c r="C39" s="534"/>
      <c r="D39" s="534"/>
      <c r="E39" s="534"/>
      <c r="F39" s="534"/>
      <c r="G39" s="534"/>
      <c r="H39" s="74" t="s">
        <v>1</v>
      </c>
    </row>
    <row r="40" spans="1:8">
      <c r="A40" s="169"/>
      <c r="B40" s="534"/>
      <c r="C40" s="534"/>
      <c r="D40" s="534"/>
      <c r="E40" s="534"/>
      <c r="F40" s="534"/>
      <c r="G40" s="534"/>
      <c r="H40" s="74" t="s">
        <v>1</v>
      </c>
    </row>
    <row r="41" spans="1:8">
      <c r="A41" s="169"/>
      <c r="B41" s="534"/>
      <c r="C41" s="534"/>
      <c r="D41" s="534"/>
      <c r="E41" s="534"/>
      <c r="F41" s="534"/>
      <c r="G41" s="534"/>
      <c r="H41" s="74" t="s">
        <v>1</v>
      </c>
    </row>
    <row r="42" spans="1:8">
      <c r="A42" s="169"/>
      <c r="B42" s="534"/>
      <c r="C42" s="534"/>
      <c r="D42" s="534"/>
      <c r="E42" s="534"/>
      <c r="F42" s="534"/>
      <c r="G42" s="534"/>
      <c r="H42" s="74" t="s">
        <v>1</v>
      </c>
    </row>
    <row r="43" spans="1:8">
      <c r="A43" s="169"/>
      <c r="B43" s="534"/>
      <c r="C43" s="534"/>
      <c r="D43" s="534"/>
      <c r="E43" s="534"/>
      <c r="F43" s="534"/>
      <c r="G43" s="534"/>
      <c r="H43" s="74" t="s">
        <v>1</v>
      </c>
    </row>
    <row r="44" spans="1:8">
      <c r="A44" s="169"/>
      <c r="B44" s="534"/>
      <c r="C44" s="534"/>
      <c r="D44" s="534"/>
      <c r="E44" s="534"/>
      <c r="F44" s="534"/>
      <c r="G44" s="534"/>
      <c r="H44" s="74" t="s">
        <v>1</v>
      </c>
    </row>
    <row r="45" spans="1:8" ht="0.75" customHeight="1">
      <c r="A45" s="169"/>
      <c r="B45" s="534"/>
      <c r="C45" s="534"/>
      <c r="D45" s="534"/>
      <c r="E45" s="534"/>
      <c r="F45" s="534"/>
      <c r="G45" s="534"/>
      <c r="H45" s="74" t="s">
        <v>1</v>
      </c>
    </row>
    <row r="46" spans="1:8">
      <c r="B46" s="533"/>
      <c r="C46" s="533"/>
      <c r="D46" s="533"/>
      <c r="E46" s="533"/>
      <c r="F46" s="533"/>
      <c r="G46" s="533"/>
    </row>
    <row r="47" spans="1:8">
      <c r="B47" s="533"/>
      <c r="C47" s="533"/>
      <c r="D47" s="533"/>
      <c r="E47" s="533"/>
      <c r="F47" s="533"/>
      <c r="G47" s="533"/>
    </row>
    <row r="48" spans="1:8">
      <c r="B48" s="533"/>
      <c r="C48" s="533"/>
      <c r="D48" s="533"/>
      <c r="E48" s="533"/>
      <c r="F48" s="533"/>
      <c r="G48" s="533"/>
    </row>
    <row r="49" spans="2:7">
      <c r="B49" s="533"/>
      <c r="C49" s="533"/>
      <c r="D49" s="533"/>
      <c r="E49" s="533"/>
      <c r="F49" s="533"/>
      <c r="G49" s="533"/>
    </row>
    <row r="50" spans="2:7">
      <c r="B50" s="533"/>
      <c r="C50" s="533"/>
      <c r="D50" s="533"/>
      <c r="E50" s="533"/>
      <c r="F50" s="533"/>
      <c r="G50" s="533"/>
    </row>
    <row r="51" spans="2:7">
      <c r="B51" s="533"/>
      <c r="C51" s="533"/>
      <c r="D51" s="533"/>
      <c r="E51" s="533"/>
      <c r="F51" s="533"/>
      <c r="G51" s="533"/>
    </row>
    <row r="52" spans="2:7">
      <c r="B52" s="533"/>
      <c r="C52" s="533"/>
      <c r="D52" s="533"/>
      <c r="E52" s="533"/>
      <c r="F52" s="533"/>
      <c r="G52" s="533"/>
    </row>
    <row r="53" spans="2:7">
      <c r="B53" s="533"/>
      <c r="C53" s="533"/>
      <c r="D53" s="533"/>
      <c r="E53" s="533"/>
      <c r="F53" s="533"/>
      <c r="G53" s="533"/>
    </row>
    <row r="54" spans="2:7">
      <c r="B54" s="533"/>
      <c r="C54" s="533"/>
      <c r="D54" s="533"/>
      <c r="E54" s="533"/>
      <c r="F54" s="533"/>
      <c r="G54" s="533"/>
    </row>
    <row r="55" spans="2:7">
      <c r="B55" s="533"/>
      <c r="C55" s="533"/>
      <c r="D55" s="533"/>
      <c r="E55" s="533"/>
      <c r="F55" s="533"/>
      <c r="G55" s="533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91"/>
  <sheetViews>
    <sheetView topLeftCell="A19" workbookViewId="0">
      <selection activeCell="G32" sqref="G32"/>
    </sheetView>
  </sheetViews>
  <sheetFormatPr defaultRowHeight="12.75"/>
  <cols>
    <col min="1" max="1" width="5.85546875" style="74" customWidth="1"/>
    <col min="2" max="2" width="6.140625" style="74" customWidth="1"/>
    <col min="3" max="3" width="11.42578125" style="74" customWidth="1"/>
    <col min="4" max="4" width="15.85546875" style="74" customWidth="1"/>
    <col min="5" max="5" width="11.28515625" style="74" customWidth="1"/>
    <col min="6" max="6" width="10.85546875" style="74" customWidth="1"/>
    <col min="7" max="7" width="11" style="74" customWidth="1"/>
    <col min="8" max="8" width="9.140625" style="74" customWidth="1"/>
    <col min="9" max="9" width="10.7109375" style="74" customWidth="1"/>
    <col min="10" max="256" width="9.140625" style="74"/>
    <col min="257" max="257" width="5.85546875" style="74" customWidth="1"/>
    <col min="258" max="258" width="6.140625" style="74" customWidth="1"/>
    <col min="259" max="259" width="11.42578125" style="74" customWidth="1"/>
    <col min="260" max="260" width="15.85546875" style="74" customWidth="1"/>
    <col min="261" max="261" width="11.28515625" style="74" customWidth="1"/>
    <col min="262" max="262" width="10.85546875" style="74" customWidth="1"/>
    <col min="263" max="263" width="11" style="74" customWidth="1"/>
    <col min="264" max="264" width="9.140625" style="74" customWidth="1"/>
    <col min="265" max="265" width="10.7109375" style="74" customWidth="1"/>
    <col min="266" max="512" width="9.140625" style="74"/>
    <col min="513" max="513" width="5.85546875" style="74" customWidth="1"/>
    <col min="514" max="514" width="6.140625" style="74" customWidth="1"/>
    <col min="515" max="515" width="11.42578125" style="74" customWidth="1"/>
    <col min="516" max="516" width="15.85546875" style="74" customWidth="1"/>
    <col min="517" max="517" width="11.28515625" style="74" customWidth="1"/>
    <col min="518" max="518" width="10.85546875" style="74" customWidth="1"/>
    <col min="519" max="519" width="11" style="74" customWidth="1"/>
    <col min="520" max="520" width="9.140625" style="74" customWidth="1"/>
    <col min="521" max="521" width="10.7109375" style="74" customWidth="1"/>
    <col min="522" max="768" width="9.140625" style="74"/>
    <col min="769" max="769" width="5.85546875" style="74" customWidth="1"/>
    <col min="770" max="770" width="6.140625" style="74" customWidth="1"/>
    <col min="771" max="771" width="11.42578125" style="74" customWidth="1"/>
    <col min="772" max="772" width="15.85546875" style="74" customWidth="1"/>
    <col min="773" max="773" width="11.28515625" style="74" customWidth="1"/>
    <col min="774" max="774" width="10.85546875" style="74" customWidth="1"/>
    <col min="775" max="775" width="11" style="74" customWidth="1"/>
    <col min="776" max="776" width="9.140625" style="74" customWidth="1"/>
    <col min="777" max="777" width="10.7109375" style="74" customWidth="1"/>
    <col min="778" max="1024" width="9.140625" style="74"/>
    <col min="1025" max="1025" width="5.85546875" style="74" customWidth="1"/>
    <col min="1026" max="1026" width="6.140625" style="74" customWidth="1"/>
    <col min="1027" max="1027" width="11.42578125" style="74" customWidth="1"/>
    <col min="1028" max="1028" width="15.85546875" style="74" customWidth="1"/>
    <col min="1029" max="1029" width="11.28515625" style="74" customWidth="1"/>
    <col min="1030" max="1030" width="10.85546875" style="74" customWidth="1"/>
    <col min="1031" max="1031" width="11" style="74" customWidth="1"/>
    <col min="1032" max="1032" width="9.140625" style="74" customWidth="1"/>
    <col min="1033" max="1033" width="10.7109375" style="74" customWidth="1"/>
    <col min="1034" max="1280" width="9.140625" style="74"/>
    <col min="1281" max="1281" width="5.85546875" style="74" customWidth="1"/>
    <col min="1282" max="1282" width="6.140625" style="74" customWidth="1"/>
    <col min="1283" max="1283" width="11.42578125" style="74" customWidth="1"/>
    <col min="1284" max="1284" width="15.85546875" style="74" customWidth="1"/>
    <col min="1285" max="1285" width="11.28515625" style="74" customWidth="1"/>
    <col min="1286" max="1286" width="10.85546875" style="74" customWidth="1"/>
    <col min="1287" max="1287" width="11" style="74" customWidth="1"/>
    <col min="1288" max="1288" width="9.140625" style="74" customWidth="1"/>
    <col min="1289" max="1289" width="10.7109375" style="74" customWidth="1"/>
    <col min="1290" max="1536" width="9.140625" style="74"/>
    <col min="1537" max="1537" width="5.85546875" style="74" customWidth="1"/>
    <col min="1538" max="1538" width="6.140625" style="74" customWidth="1"/>
    <col min="1539" max="1539" width="11.42578125" style="74" customWidth="1"/>
    <col min="1540" max="1540" width="15.85546875" style="74" customWidth="1"/>
    <col min="1541" max="1541" width="11.28515625" style="74" customWidth="1"/>
    <col min="1542" max="1542" width="10.85546875" style="74" customWidth="1"/>
    <col min="1543" max="1543" width="11" style="74" customWidth="1"/>
    <col min="1544" max="1544" width="9.140625" style="74" customWidth="1"/>
    <col min="1545" max="1545" width="10.7109375" style="74" customWidth="1"/>
    <col min="1546" max="1792" width="9.140625" style="74"/>
    <col min="1793" max="1793" width="5.85546875" style="74" customWidth="1"/>
    <col min="1794" max="1794" width="6.140625" style="74" customWidth="1"/>
    <col min="1795" max="1795" width="11.42578125" style="74" customWidth="1"/>
    <col min="1796" max="1796" width="15.85546875" style="74" customWidth="1"/>
    <col min="1797" max="1797" width="11.28515625" style="74" customWidth="1"/>
    <col min="1798" max="1798" width="10.85546875" style="74" customWidth="1"/>
    <col min="1799" max="1799" width="11" style="74" customWidth="1"/>
    <col min="1800" max="1800" width="9.140625" style="74" customWidth="1"/>
    <col min="1801" max="1801" width="10.7109375" style="74" customWidth="1"/>
    <col min="1802" max="2048" width="9.140625" style="74"/>
    <col min="2049" max="2049" width="5.85546875" style="74" customWidth="1"/>
    <col min="2050" max="2050" width="6.140625" style="74" customWidth="1"/>
    <col min="2051" max="2051" width="11.42578125" style="74" customWidth="1"/>
    <col min="2052" max="2052" width="15.85546875" style="74" customWidth="1"/>
    <col min="2053" max="2053" width="11.28515625" style="74" customWidth="1"/>
    <col min="2054" max="2054" width="10.85546875" style="74" customWidth="1"/>
    <col min="2055" max="2055" width="11" style="74" customWidth="1"/>
    <col min="2056" max="2056" width="9.140625" style="74" customWidth="1"/>
    <col min="2057" max="2057" width="10.7109375" style="74" customWidth="1"/>
    <col min="2058" max="2304" width="9.140625" style="74"/>
    <col min="2305" max="2305" width="5.85546875" style="74" customWidth="1"/>
    <col min="2306" max="2306" width="6.140625" style="74" customWidth="1"/>
    <col min="2307" max="2307" width="11.42578125" style="74" customWidth="1"/>
    <col min="2308" max="2308" width="15.85546875" style="74" customWidth="1"/>
    <col min="2309" max="2309" width="11.28515625" style="74" customWidth="1"/>
    <col min="2310" max="2310" width="10.85546875" style="74" customWidth="1"/>
    <col min="2311" max="2311" width="11" style="74" customWidth="1"/>
    <col min="2312" max="2312" width="9.140625" style="74" customWidth="1"/>
    <col min="2313" max="2313" width="10.7109375" style="74" customWidth="1"/>
    <col min="2314" max="2560" width="9.140625" style="74"/>
    <col min="2561" max="2561" width="5.85546875" style="74" customWidth="1"/>
    <col min="2562" max="2562" width="6.140625" style="74" customWidth="1"/>
    <col min="2563" max="2563" width="11.42578125" style="74" customWidth="1"/>
    <col min="2564" max="2564" width="15.85546875" style="74" customWidth="1"/>
    <col min="2565" max="2565" width="11.28515625" style="74" customWidth="1"/>
    <col min="2566" max="2566" width="10.85546875" style="74" customWidth="1"/>
    <col min="2567" max="2567" width="11" style="74" customWidth="1"/>
    <col min="2568" max="2568" width="9.140625" style="74" customWidth="1"/>
    <col min="2569" max="2569" width="10.7109375" style="74" customWidth="1"/>
    <col min="2570" max="2816" width="9.140625" style="74"/>
    <col min="2817" max="2817" width="5.85546875" style="74" customWidth="1"/>
    <col min="2818" max="2818" width="6.140625" style="74" customWidth="1"/>
    <col min="2819" max="2819" width="11.42578125" style="74" customWidth="1"/>
    <col min="2820" max="2820" width="15.85546875" style="74" customWidth="1"/>
    <col min="2821" max="2821" width="11.28515625" style="74" customWidth="1"/>
    <col min="2822" max="2822" width="10.85546875" style="74" customWidth="1"/>
    <col min="2823" max="2823" width="11" style="74" customWidth="1"/>
    <col min="2824" max="2824" width="9.140625" style="74" customWidth="1"/>
    <col min="2825" max="2825" width="10.7109375" style="74" customWidth="1"/>
    <col min="2826" max="3072" width="9.140625" style="74"/>
    <col min="3073" max="3073" width="5.85546875" style="74" customWidth="1"/>
    <col min="3074" max="3074" width="6.140625" style="74" customWidth="1"/>
    <col min="3075" max="3075" width="11.42578125" style="74" customWidth="1"/>
    <col min="3076" max="3076" width="15.85546875" style="74" customWidth="1"/>
    <col min="3077" max="3077" width="11.28515625" style="74" customWidth="1"/>
    <col min="3078" max="3078" width="10.85546875" style="74" customWidth="1"/>
    <col min="3079" max="3079" width="11" style="74" customWidth="1"/>
    <col min="3080" max="3080" width="9.140625" style="74" customWidth="1"/>
    <col min="3081" max="3081" width="10.7109375" style="74" customWidth="1"/>
    <col min="3082" max="3328" width="9.140625" style="74"/>
    <col min="3329" max="3329" width="5.85546875" style="74" customWidth="1"/>
    <col min="3330" max="3330" width="6.140625" style="74" customWidth="1"/>
    <col min="3331" max="3331" width="11.42578125" style="74" customWidth="1"/>
    <col min="3332" max="3332" width="15.85546875" style="74" customWidth="1"/>
    <col min="3333" max="3333" width="11.28515625" style="74" customWidth="1"/>
    <col min="3334" max="3334" width="10.85546875" style="74" customWidth="1"/>
    <col min="3335" max="3335" width="11" style="74" customWidth="1"/>
    <col min="3336" max="3336" width="9.140625" style="74" customWidth="1"/>
    <col min="3337" max="3337" width="10.7109375" style="74" customWidth="1"/>
    <col min="3338" max="3584" width="9.140625" style="74"/>
    <col min="3585" max="3585" width="5.85546875" style="74" customWidth="1"/>
    <col min="3586" max="3586" width="6.140625" style="74" customWidth="1"/>
    <col min="3587" max="3587" width="11.42578125" style="74" customWidth="1"/>
    <col min="3588" max="3588" width="15.85546875" style="74" customWidth="1"/>
    <col min="3589" max="3589" width="11.28515625" style="74" customWidth="1"/>
    <col min="3590" max="3590" width="10.85546875" style="74" customWidth="1"/>
    <col min="3591" max="3591" width="11" style="74" customWidth="1"/>
    <col min="3592" max="3592" width="9.140625" style="74" customWidth="1"/>
    <col min="3593" max="3593" width="10.7109375" style="74" customWidth="1"/>
    <col min="3594" max="3840" width="9.140625" style="74"/>
    <col min="3841" max="3841" width="5.85546875" style="74" customWidth="1"/>
    <col min="3842" max="3842" width="6.140625" style="74" customWidth="1"/>
    <col min="3843" max="3843" width="11.42578125" style="74" customWidth="1"/>
    <col min="3844" max="3844" width="15.85546875" style="74" customWidth="1"/>
    <col min="3845" max="3845" width="11.28515625" style="74" customWidth="1"/>
    <col min="3846" max="3846" width="10.85546875" style="74" customWidth="1"/>
    <col min="3847" max="3847" width="11" style="74" customWidth="1"/>
    <col min="3848" max="3848" width="9.140625" style="74" customWidth="1"/>
    <col min="3849" max="3849" width="10.7109375" style="74" customWidth="1"/>
    <col min="3850" max="4096" width="9.140625" style="74"/>
    <col min="4097" max="4097" width="5.85546875" style="74" customWidth="1"/>
    <col min="4098" max="4098" width="6.140625" style="74" customWidth="1"/>
    <col min="4099" max="4099" width="11.42578125" style="74" customWidth="1"/>
    <col min="4100" max="4100" width="15.85546875" style="74" customWidth="1"/>
    <col min="4101" max="4101" width="11.28515625" style="74" customWidth="1"/>
    <col min="4102" max="4102" width="10.85546875" style="74" customWidth="1"/>
    <col min="4103" max="4103" width="11" style="74" customWidth="1"/>
    <col min="4104" max="4104" width="9.140625" style="74" customWidth="1"/>
    <col min="4105" max="4105" width="10.7109375" style="74" customWidth="1"/>
    <col min="4106" max="4352" width="9.140625" style="74"/>
    <col min="4353" max="4353" width="5.85546875" style="74" customWidth="1"/>
    <col min="4354" max="4354" width="6.140625" style="74" customWidth="1"/>
    <col min="4355" max="4355" width="11.42578125" style="74" customWidth="1"/>
    <col min="4356" max="4356" width="15.85546875" style="74" customWidth="1"/>
    <col min="4357" max="4357" width="11.28515625" style="74" customWidth="1"/>
    <col min="4358" max="4358" width="10.85546875" style="74" customWidth="1"/>
    <col min="4359" max="4359" width="11" style="74" customWidth="1"/>
    <col min="4360" max="4360" width="9.140625" style="74" customWidth="1"/>
    <col min="4361" max="4361" width="10.7109375" style="74" customWidth="1"/>
    <col min="4362" max="4608" width="9.140625" style="74"/>
    <col min="4609" max="4609" width="5.85546875" style="74" customWidth="1"/>
    <col min="4610" max="4610" width="6.140625" style="74" customWidth="1"/>
    <col min="4611" max="4611" width="11.42578125" style="74" customWidth="1"/>
    <col min="4612" max="4612" width="15.85546875" style="74" customWidth="1"/>
    <col min="4613" max="4613" width="11.28515625" style="74" customWidth="1"/>
    <col min="4614" max="4614" width="10.85546875" style="74" customWidth="1"/>
    <col min="4615" max="4615" width="11" style="74" customWidth="1"/>
    <col min="4616" max="4616" width="9.140625" style="74" customWidth="1"/>
    <col min="4617" max="4617" width="10.7109375" style="74" customWidth="1"/>
    <col min="4618" max="4864" width="9.140625" style="74"/>
    <col min="4865" max="4865" width="5.85546875" style="74" customWidth="1"/>
    <col min="4866" max="4866" width="6.140625" style="74" customWidth="1"/>
    <col min="4867" max="4867" width="11.42578125" style="74" customWidth="1"/>
    <col min="4868" max="4868" width="15.85546875" style="74" customWidth="1"/>
    <col min="4869" max="4869" width="11.28515625" style="74" customWidth="1"/>
    <col min="4870" max="4870" width="10.85546875" style="74" customWidth="1"/>
    <col min="4871" max="4871" width="11" style="74" customWidth="1"/>
    <col min="4872" max="4872" width="9.140625" style="74" customWidth="1"/>
    <col min="4873" max="4873" width="10.7109375" style="74" customWidth="1"/>
    <col min="4874" max="5120" width="9.140625" style="74"/>
    <col min="5121" max="5121" width="5.85546875" style="74" customWidth="1"/>
    <col min="5122" max="5122" width="6.140625" style="74" customWidth="1"/>
    <col min="5123" max="5123" width="11.42578125" style="74" customWidth="1"/>
    <col min="5124" max="5124" width="15.85546875" style="74" customWidth="1"/>
    <col min="5125" max="5125" width="11.28515625" style="74" customWidth="1"/>
    <col min="5126" max="5126" width="10.85546875" style="74" customWidth="1"/>
    <col min="5127" max="5127" width="11" style="74" customWidth="1"/>
    <col min="5128" max="5128" width="9.140625" style="74" customWidth="1"/>
    <col min="5129" max="5129" width="10.7109375" style="74" customWidth="1"/>
    <col min="5130" max="5376" width="9.140625" style="74"/>
    <col min="5377" max="5377" width="5.85546875" style="74" customWidth="1"/>
    <col min="5378" max="5378" width="6.140625" style="74" customWidth="1"/>
    <col min="5379" max="5379" width="11.42578125" style="74" customWidth="1"/>
    <col min="5380" max="5380" width="15.85546875" style="74" customWidth="1"/>
    <col min="5381" max="5381" width="11.28515625" style="74" customWidth="1"/>
    <col min="5382" max="5382" width="10.85546875" style="74" customWidth="1"/>
    <col min="5383" max="5383" width="11" style="74" customWidth="1"/>
    <col min="5384" max="5384" width="9.140625" style="74" customWidth="1"/>
    <col min="5385" max="5385" width="10.7109375" style="74" customWidth="1"/>
    <col min="5386" max="5632" width="9.140625" style="74"/>
    <col min="5633" max="5633" width="5.85546875" style="74" customWidth="1"/>
    <col min="5634" max="5634" width="6.140625" style="74" customWidth="1"/>
    <col min="5635" max="5635" width="11.42578125" style="74" customWidth="1"/>
    <col min="5636" max="5636" width="15.85546875" style="74" customWidth="1"/>
    <col min="5637" max="5637" width="11.28515625" style="74" customWidth="1"/>
    <col min="5638" max="5638" width="10.85546875" style="74" customWidth="1"/>
    <col min="5639" max="5639" width="11" style="74" customWidth="1"/>
    <col min="5640" max="5640" width="9.140625" style="74" customWidth="1"/>
    <col min="5641" max="5641" width="10.7109375" style="74" customWidth="1"/>
    <col min="5642" max="5888" width="9.140625" style="74"/>
    <col min="5889" max="5889" width="5.85546875" style="74" customWidth="1"/>
    <col min="5890" max="5890" width="6.140625" style="74" customWidth="1"/>
    <col min="5891" max="5891" width="11.42578125" style="74" customWidth="1"/>
    <col min="5892" max="5892" width="15.85546875" style="74" customWidth="1"/>
    <col min="5893" max="5893" width="11.28515625" style="74" customWidth="1"/>
    <col min="5894" max="5894" width="10.85546875" style="74" customWidth="1"/>
    <col min="5895" max="5895" width="11" style="74" customWidth="1"/>
    <col min="5896" max="5896" width="9.140625" style="74" customWidth="1"/>
    <col min="5897" max="5897" width="10.7109375" style="74" customWidth="1"/>
    <col min="5898" max="6144" width="9.140625" style="74"/>
    <col min="6145" max="6145" width="5.85546875" style="74" customWidth="1"/>
    <col min="6146" max="6146" width="6.140625" style="74" customWidth="1"/>
    <col min="6147" max="6147" width="11.42578125" style="74" customWidth="1"/>
    <col min="6148" max="6148" width="15.85546875" style="74" customWidth="1"/>
    <col min="6149" max="6149" width="11.28515625" style="74" customWidth="1"/>
    <col min="6150" max="6150" width="10.85546875" style="74" customWidth="1"/>
    <col min="6151" max="6151" width="11" style="74" customWidth="1"/>
    <col min="6152" max="6152" width="9.140625" style="74" customWidth="1"/>
    <col min="6153" max="6153" width="10.7109375" style="74" customWidth="1"/>
    <col min="6154" max="6400" width="9.140625" style="74"/>
    <col min="6401" max="6401" width="5.85546875" style="74" customWidth="1"/>
    <col min="6402" max="6402" width="6.140625" style="74" customWidth="1"/>
    <col min="6403" max="6403" width="11.42578125" style="74" customWidth="1"/>
    <col min="6404" max="6404" width="15.85546875" style="74" customWidth="1"/>
    <col min="6405" max="6405" width="11.28515625" style="74" customWidth="1"/>
    <col min="6406" max="6406" width="10.85546875" style="74" customWidth="1"/>
    <col min="6407" max="6407" width="11" style="74" customWidth="1"/>
    <col min="6408" max="6408" width="9.140625" style="74" customWidth="1"/>
    <col min="6409" max="6409" width="10.7109375" style="74" customWidth="1"/>
    <col min="6410" max="6656" width="9.140625" style="74"/>
    <col min="6657" max="6657" width="5.85546875" style="74" customWidth="1"/>
    <col min="6658" max="6658" width="6.140625" style="74" customWidth="1"/>
    <col min="6659" max="6659" width="11.42578125" style="74" customWidth="1"/>
    <col min="6660" max="6660" width="15.85546875" style="74" customWidth="1"/>
    <col min="6661" max="6661" width="11.28515625" style="74" customWidth="1"/>
    <col min="6662" max="6662" width="10.85546875" style="74" customWidth="1"/>
    <col min="6663" max="6663" width="11" style="74" customWidth="1"/>
    <col min="6664" max="6664" width="9.140625" style="74" customWidth="1"/>
    <col min="6665" max="6665" width="10.7109375" style="74" customWidth="1"/>
    <col min="6666" max="6912" width="9.140625" style="74"/>
    <col min="6913" max="6913" width="5.85546875" style="74" customWidth="1"/>
    <col min="6914" max="6914" width="6.140625" style="74" customWidth="1"/>
    <col min="6915" max="6915" width="11.42578125" style="74" customWidth="1"/>
    <col min="6916" max="6916" width="15.85546875" style="74" customWidth="1"/>
    <col min="6917" max="6917" width="11.28515625" style="74" customWidth="1"/>
    <col min="6918" max="6918" width="10.85546875" style="74" customWidth="1"/>
    <col min="6919" max="6919" width="11" style="74" customWidth="1"/>
    <col min="6920" max="6920" width="9.140625" style="74" customWidth="1"/>
    <col min="6921" max="6921" width="10.7109375" style="74" customWidth="1"/>
    <col min="6922" max="7168" width="9.140625" style="74"/>
    <col min="7169" max="7169" width="5.85546875" style="74" customWidth="1"/>
    <col min="7170" max="7170" width="6.140625" style="74" customWidth="1"/>
    <col min="7171" max="7171" width="11.42578125" style="74" customWidth="1"/>
    <col min="7172" max="7172" width="15.85546875" style="74" customWidth="1"/>
    <col min="7173" max="7173" width="11.28515625" style="74" customWidth="1"/>
    <col min="7174" max="7174" width="10.85546875" style="74" customWidth="1"/>
    <col min="7175" max="7175" width="11" style="74" customWidth="1"/>
    <col min="7176" max="7176" width="9.140625" style="74" customWidth="1"/>
    <col min="7177" max="7177" width="10.7109375" style="74" customWidth="1"/>
    <col min="7178" max="7424" width="9.140625" style="74"/>
    <col min="7425" max="7425" width="5.85546875" style="74" customWidth="1"/>
    <col min="7426" max="7426" width="6.140625" style="74" customWidth="1"/>
    <col min="7427" max="7427" width="11.42578125" style="74" customWidth="1"/>
    <col min="7428" max="7428" width="15.85546875" style="74" customWidth="1"/>
    <col min="7429" max="7429" width="11.28515625" style="74" customWidth="1"/>
    <col min="7430" max="7430" width="10.85546875" style="74" customWidth="1"/>
    <col min="7431" max="7431" width="11" style="74" customWidth="1"/>
    <col min="7432" max="7432" width="9.140625" style="74" customWidth="1"/>
    <col min="7433" max="7433" width="10.7109375" style="74" customWidth="1"/>
    <col min="7434" max="7680" width="9.140625" style="74"/>
    <col min="7681" max="7681" width="5.85546875" style="74" customWidth="1"/>
    <col min="7682" max="7682" width="6.140625" style="74" customWidth="1"/>
    <col min="7683" max="7683" width="11.42578125" style="74" customWidth="1"/>
    <col min="7684" max="7684" width="15.85546875" style="74" customWidth="1"/>
    <col min="7685" max="7685" width="11.28515625" style="74" customWidth="1"/>
    <col min="7686" max="7686" width="10.85546875" style="74" customWidth="1"/>
    <col min="7687" max="7687" width="11" style="74" customWidth="1"/>
    <col min="7688" max="7688" width="9.140625" style="74" customWidth="1"/>
    <col min="7689" max="7689" width="10.7109375" style="74" customWidth="1"/>
    <col min="7690" max="7936" width="9.140625" style="74"/>
    <col min="7937" max="7937" width="5.85546875" style="74" customWidth="1"/>
    <col min="7938" max="7938" width="6.140625" style="74" customWidth="1"/>
    <col min="7939" max="7939" width="11.42578125" style="74" customWidth="1"/>
    <col min="7940" max="7940" width="15.85546875" style="74" customWidth="1"/>
    <col min="7941" max="7941" width="11.28515625" style="74" customWidth="1"/>
    <col min="7942" max="7942" width="10.85546875" style="74" customWidth="1"/>
    <col min="7943" max="7943" width="11" style="74" customWidth="1"/>
    <col min="7944" max="7944" width="9.140625" style="74" customWidth="1"/>
    <col min="7945" max="7945" width="10.7109375" style="74" customWidth="1"/>
    <col min="7946" max="8192" width="9.140625" style="74"/>
    <col min="8193" max="8193" width="5.85546875" style="74" customWidth="1"/>
    <col min="8194" max="8194" width="6.140625" style="74" customWidth="1"/>
    <col min="8195" max="8195" width="11.42578125" style="74" customWidth="1"/>
    <col min="8196" max="8196" width="15.85546875" style="74" customWidth="1"/>
    <col min="8197" max="8197" width="11.28515625" style="74" customWidth="1"/>
    <col min="8198" max="8198" width="10.85546875" style="74" customWidth="1"/>
    <col min="8199" max="8199" width="11" style="74" customWidth="1"/>
    <col min="8200" max="8200" width="9.140625" style="74" customWidth="1"/>
    <col min="8201" max="8201" width="10.7109375" style="74" customWidth="1"/>
    <col min="8202" max="8448" width="9.140625" style="74"/>
    <col min="8449" max="8449" width="5.85546875" style="74" customWidth="1"/>
    <col min="8450" max="8450" width="6.140625" style="74" customWidth="1"/>
    <col min="8451" max="8451" width="11.42578125" style="74" customWidth="1"/>
    <col min="8452" max="8452" width="15.85546875" style="74" customWidth="1"/>
    <col min="8453" max="8453" width="11.28515625" style="74" customWidth="1"/>
    <col min="8454" max="8454" width="10.85546875" style="74" customWidth="1"/>
    <col min="8455" max="8455" width="11" style="74" customWidth="1"/>
    <col min="8456" max="8456" width="9.140625" style="74" customWidth="1"/>
    <col min="8457" max="8457" width="10.7109375" style="74" customWidth="1"/>
    <col min="8458" max="8704" width="9.140625" style="74"/>
    <col min="8705" max="8705" width="5.85546875" style="74" customWidth="1"/>
    <col min="8706" max="8706" width="6.140625" style="74" customWidth="1"/>
    <col min="8707" max="8707" width="11.42578125" style="74" customWidth="1"/>
    <col min="8708" max="8708" width="15.85546875" style="74" customWidth="1"/>
    <col min="8709" max="8709" width="11.28515625" style="74" customWidth="1"/>
    <col min="8710" max="8710" width="10.85546875" style="74" customWidth="1"/>
    <col min="8711" max="8711" width="11" style="74" customWidth="1"/>
    <col min="8712" max="8712" width="9.140625" style="74" customWidth="1"/>
    <col min="8713" max="8713" width="10.7109375" style="74" customWidth="1"/>
    <col min="8714" max="8960" width="9.140625" style="74"/>
    <col min="8961" max="8961" width="5.85546875" style="74" customWidth="1"/>
    <col min="8962" max="8962" width="6.140625" style="74" customWidth="1"/>
    <col min="8963" max="8963" width="11.42578125" style="74" customWidth="1"/>
    <col min="8964" max="8964" width="15.85546875" style="74" customWidth="1"/>
    <col min="8965" max="8965" width="11.28515625" style="74" customWidth="1"/>
    <col min="8966" max="8966" width="10.85546875" style="74" customWidth="1"/>
    <col min="8967" max="8967" width="11" style="74" customWidth="1"/>
    <col min="8968" max="8968" width="9.140625" style="74" customWidth="1"/>
    <col min="8969" max="8969" width="10.7109375" style="74" customWidth="1"/>
    <col min="8970" max="9216" width="9.140625" style="74"/>
    <col min="9217" max="9217" width="5.85546875" style="74" customWidth="1"/>
    <col min="9218" max="9218" width="6.140625" style="74" customWidth="1"/>
    <col min="9219" max="9219" width="11.42578125" style="74" customWidth="1"/>
    <col min="9220" max="9220" width="15.85546875" style="74" customWidth="1"/>
    <col min="9221" max="9221" width="11.28515625" style="74" customWidth="1"/>
    <col min="9222" max="9222" width="10.85546875" style="74" customWidth="1"/>
    <col min="9223" max="9223" width="11" style="74" customWidth="1"/>
    <col min="9224" max="9224" width="9.140625" style="74" customWidth="1"/>
    <col min="9225" max="9225" width="10.7109375" style="74" customWidth="1"/>
    <col min="9226" max="9472" width="9.140625" style="74"/>
    <col min="9473" max="9473" width="5.85546875" style="74" customWidth="1"/>
    <col min="9474" max="9474" width="6.140625" style="74" customWidth="1"/>
    <col min="9475" max="9475" width="11.42578125" style="74" customWidth="1"/>
    <col min="9476" max="9476" width="15.85546875" style="74" customWidth="1"/>
    <col min="9477" max="9477" width="11.28515625" style="74" customWidth="1"/>
    <col min="9478" max="9478" width="10.85546875" style="74" customWidth="1"/>
    <col min="9479" max="9479" width="11" style="74" customWidth="1"/>
    <col min="9480" max="9480" width="9.140625" style="74" customWidth="1"/>
    <col min="9481" max="9481" width="10.7109375" style="74" customWidth="1"/>
    <col min="9482" max="9728" width="9.140625" style="74"/>
    <col min="9729" max="9729" width="5.85546875" style="74" customWidth="1"/>
    <col min="9730" max="9730" width="6.140625" style="74" customWidth="1"/>
    <col min="9731" max="9731" width="11.42578125" style="74" customWidth="1"/>
    <col min="9732" max="9732" width="15.85546875" style="74" customWidth="1"/>
    <col min="9733" max="9733" width="11.28515625" style="74" customWidth="1"/>
    <col min="9734" max="9734" width="10.85546875" style="74" customWidth="1"/>
    <col min="9735" max="9735" width="11" style="74" customWidth="1"/>
    <col min="9736" max="9736" width="9.140625" style="74" customWidth="1"/>
    <col min="9737" max="9737" width="10.7109375" style="74" customWidth="1"/>
    <col min="9738" max="9984" width="9.140625" style="74"/>
    <col min="9985" max="9985" width="5.85546875" style="74" customWidth="1"/>
    <col min="9986" max="9986" width="6.140625" style="74" customWidth="1"/>
    <col min="9987" max="9987" width="11.42578125" style="74" customWidth="1"/>
    <col min="9988" max="9988" width="15.85546875" style="74" customWidth="1"/>
    <col min="9989" max="9989" width="11.28515625" style="74" customWidth="1"/>
    <col min="9990" max="9990" width="10.85546875" style="74" customWidth="1"/>
    <col min="9991" max="9991" width="11" style="74" customWidth="1"/>
    <col min="9992" max="9992" width="9.140625" style="74" customWidth="1"/>
    <col min="9993" max="9993" width="10.7109375" style="74" customWidth="1"/>
    <col min="9994" max="10240" width="9.140625" style="74"/>
    <col min="10241" max="10241" width="5.85546875" style="74" customWidth="1"/>
    <col min="10242" max="10242" width="6.140625" style="74" customWidth="1"/>
    <col min="10243" max="10243" width="11.42578125" style="74" customWidth="1"/>
    <col min="10244" max="10244" width="15.85546875" style="74" customWidth="1"/>
    <col min="10245" max="10245" width="11.28515625" style="74" customWidth="1"/>
    <col min="10246" max="10246" width="10.85546875" style="74" customWidth="1"/>
    <col min="10247" max="10247" width="11" style="74" customWidth="1"/>
    <col min="10248" max="10248" width="9.140625" style="74" customWidth="1"/>
    <col min="10249" max="10249" width="10.7109375" style="74" customWidth="1"/>
    <col min="10250" max="10496" width="9.140625" style="74"/>
    <col min="10497" max="10497" width="5.85546875" style="74" customWidth="1"/>
    <col min="10498" max="10498" width="6.140625" style="74" customWidth="1"/>
    <col min="10499" max="10499" width="11.42578125" style="74" customWidth="1"/>
    <col min="10500" max="10500" width="15.85546875" style="74" customWidth="1"/>
    <col min="10501" max="10501" width="11.28515625" style="74" customWidth="1"/>
    <col min="10502" max="10502" width="10.85546875" style="74" customWidth="1"/>
    <col min="10503" max="10503" width="11" style="74" customWidth="1"/>
    <col min="10504" max="10504" width="9.140625" style="74" customWidth="1"/>
    <col min="10505" max="10505" width="10.7109375" style="74" customWidth="1"/>
    <col min="10506" max="10752" width="9.140625" style="74"/>
    <col min="10753" max="10753" width="5.85546875" style="74" customWidth="1"/>
    <col min="10754" max="10754" width="6.140625" style="74" customWidth="1"/>
    <col min="10755" max="10755" width="11.42578125" style="74" customWidth="1"/>
    <col min="10756" max="10756" width="15.85546875" style="74" customWidth="1"/>
    <col min="10757" max="10757" width="11.28515625" style="74" customWidth="1"/>
    <col min="10758" max="10758" width="10.85546875" style="74" customWidth="1"/>
    <col min="10759" max="10759" width="11" style="74" customWidth="1"/>
    <col min="10760" max="10760" width="9.140625" style="74" customWidth="1"/>
    <col min="10761" max="10761" width="10.7109375" style="74" customWidth="1"/>
    <col min="10762" max="11008" width="9.140625" style="74"/>
    <col min="11009" max="11009" width="5.85546875" style="74" customWidth="1"/>
    <col min="11010" max="11010" width="6.140625" style="74" customWidth="1"/>
    <col min="11011" max="11011" width="11.42578125" style="74" customWidth="1"/>
    <col min="11012" max="11012" width="15.85546875" style="74" customWidth="1"/>
    <col min="11013" max="11013" width="11.28515625" style="74" customWidth="1"/>
    <col min="11014" max="11014" width="10.85546875" style="74" customWidth="1"/>
    <col min="11015" max="11015" width="11" style="74" customWidth="1"/>
    <col min="11016" max="11016" width="9.140625" style="74" customWidth="1"/>
    <col min="11017" max="11017" width="10.7109375" style="74" customWidth="1"/>
    <col min="11018" max="11264" width="9.140625" style="74"/>
    <col min="11265" max="11265" width="5.85546875" style="74" customWidth="1"/>
    <col min="11266" max="11266" width="6.140625" style="74" customWidth="1"/>
    <col min="11267" max="11267" width="11.42578125" style="74" customWidth="1"/>
    <col min="11268" max="11268" width="15.85546875" style="74" customWidth="1"/>
    <col min="11269" max="11269" width="11.28515625" style="74" customWidth="1"/>
    <col min="11270" max="11270" width="10.85546875" style="74" customWidth="1"/>
    <col min="11271" max="11271" width="11" style="74" customWidth="1"/>
    <col min="11272" max="11272" width="9.140625" style="74" customWidth="1"/>
    <col min="11273" max="11273" width="10.7109375" style="74" customWidth="1"/>
    <col min="11274" max="11520" width="9.140625" style="74"/>
    <col min="11521" max="11521" width="5.85546875" style="74" customWidth="1"/>
    <col min="11522" max="11522" width="6.140625" style="74" customWidth="1"/>
    <col min="11523" max="11523" width="11.42578125" style="74" customWidth="1"/>
    <col min="11524" max="11524" width="15.85546875" style="74" customWidth="1"/>
    <col min="11525" max="11525" width="11.28515625" style="74" customWidth="1"/>
    <col min="11526" max="11526" width="10.85546875" style="74" customWidth="1"/>
    <col min="11527" max="11527" width="11" style="74" customWidth="1"/>
    <col min="11528" max="11528" width="9.140625" style="74" customWidth="1"/>
    <col min="11529" max="11529" width="10.7109375" style="74" customWidth="1"/>
    <col min="11530" max="11776" width="9.140625" style="74"/>
    <col min="11777" max="11777" width="5.85546875" style="74" customWidth="1"/>
    <col min="11778" max="11778" width="6.140625" style="74" customWidth="1"/>
    <col min="11779" max="11779" width="11.42578125" style="74" customWidth="1"/>
    <col min="11780" max="11780" width="15.85546875" style="74" customWidth="1"/>
    <col min="11781" max="11781" width="11.28515625" style="74" customWidth="1"/>
    <col min="11782" max="11782" width="10.85546875" style="74" customWidth="1"/>
    <col min="11783" max="11783" width="11" style="74" customWidth="1"/>
    <col min="11784" max="11784" width="9.140625" style="74" customWidth="1"/>
    <col min="11785" max="11785" width="10.7109375" style="74" customWidth="1"/>
    <col min="11786" max="12032" width="9.140625" style="74"/>
    <col min="12033" max="12033" width="5.85546875" style="74" customWidth="1"/>
    <col min="12034" max="12034" width="6.140625" style="74" customWidth="1"/>
    <col min="12035" max="12035" width="11.42578125" style="74" customWidth="1"/>
    <col min="12036" max="12036" width="15.85546875" style="74" customWidth="1"/>
    <col min="12037" max="12037" width="11.28515625" style="74" customWidth="1"/>
    <col min="12038" max="12038" width="10.85546875" style="74" customWidth="1"/>
    <col min="12039" max="12039" width="11" style="74" customWidth="1"/>
    <col min="12040" max="12040" width="9.140625" style="74" customWidth="1"/>
    <col min="12041" max="12041" width="10.7109375" style="74" customWidth="1"/>
    <col min="12042" max="12288" width="9.140625" style="74"/>
    <col min="12289" max="12289" width="5.85546875" style="74" customWidth="1"/>
    <col min="12290" max="12290" width="6.140625" style="74" customWidth="1"/>
    <col min="12291" max="12291" width="11.42578125" style="74" customWidth="1"/>
    <col min="12292" max="12292" width="15.85546875" style="74" customWidth="1"/>
    <col min="12293" max="12293" width="11.28515625" style="74" customWidth="1"/>
    <col min="12294" max="12294" width="10.85546875" style="74" customWidth="1"/>
    <col min="12295" max="12295" width="11" style="74" customWidth="1"/>
    <col min="12296" max="12296" width="9.140625" style="74" customWidth="1"/>
    <col min="12297" max="12297" width="10.7109375" style="74" customWidth="1"/>
    <col min="12298" max="12544" width="9.140625" style="74"/>
    <col min="12545" max="12545" width="5.85546875" style="74" customWidth="1"/>
    <col min="12546" max="12546" width="6.140625" style="74" customWidth="1"/>
    <col min="12547" max="12547" width="11.42578125" style="74" customWidth="1"/>
    <col min="12548" max="12548" width="15.85546875" style="74" customWidth="1"/>
    <col min="12549" max="12549" width="11.28515625" style="74" customWidth="1"/>
    <col min="12550" max="12550" width="10.85546875" style="74" customWidth="1"/>
    <col min="12551" max="12551" width="11" style="74" customWidth="1"/>
    <col min="12552" max="12552" width="9.140625" style="74" customWidth="1"/>
    <col min="12553" max="12553" width="10.7109375" style="74" customWidth="1"/>
    <col min="12554" max="12800" width="9.140625" style="74"/>
    <col min="12801" max="12801" width="5.85546875" style="74" customWidth="1"/>
    <col min="12802" max="12802" width="6.140625" style="74" customWidth="1"/>
    <col min="12803" max="12803" width="11.42578125" style="74" customWidth="1"/>
    <col min="12804" max="12804" width="15.85546875" style="74" customWidth="1"/>
    <col min="12805" max="12805" width="11.28515625" style="74" customWidth="1"/>
    <col min="12806" max="12806" width="10.85546875" style="74" customWidth="1"/>
    <col min="12807" max="12807" width="11" style="74" customWidth="1"/>
    <col min="12808" max="12808" width="9.140625" style="74" customWidth="1"/>
    <col min="12809" max="12809" width="10.7109375" style="74" customWidth="1"/>
    <col min="12810" max="13056" width="9.140625" style="74"/>
    <col min="13057" max="13057" width="5.85546875" style="74" customWidth="1"/>
    <col min="13058" max="13058" width="6.140625" style="74" customWidth="1"/>
    <col min="13059" max="13059" width="11.42578125" style="74" customWidth="1"/>
    <col min="13060" max="13060" width="15.85546875" style="74" customWidth="1"/>
    <col min="13061" max="13061" width="11.28515625" style="74" customWidth="1"/>
    <col min="13062" max="13062" width="10.85546875" style="74" customWidth="1"/>
    <col min="13063" max="13063" width="11" style="74" customWidth="1"/>
    <col min="13064" max="13064" width="9.140625" style="74" customWidth="1"/>
    <col min="13065" max="13065" width="10.7109375" style="74" customWidth="1"/>
    <col min="13066" max="13312" width="9.140625" style="74"/>
    <col min="13313" max="13313" width="5.85546875" style="74" customWidth="1"/>
    <col min="13314" max="13314" width="6.140625" style="74" customWidth="1"/>
    <col min="13315" max="13315" width="11.42578125" style="74" customWidth="1"/>
    <col min="13316" max="13316" width="15.85546875" style="74" customWidth="1"/>
    <col min="13317" max="13317" width="11.28515625" style="74" customWidth="1"/>
    <col min="13318" max="13318" width="10.85546875" style="74" customWidth="1"/>
    <col min="13319" max="13319" width="11" style="74" customWidth="1"/>
    <col min="13320" max="13320" width="9.140625" style="74" customWidth="1"/>
    <col min="13321" max="13321" width="10.7109375" style="74" customWidth="1"/>
    <col min="13322" max="13568" width="9.140625" style="74"/>
    <col min="13569" max="13569" width="5.85546875" style="74" customWidth="1"/>
    <col min="13570" max="13570" width="6.140625" style="74" customWidth="1"/>
    <col min="13571" max="13571" width="11.42578125" style="74" customWidth="1"/>
    <col min="13572" max="13572" width="15.85546875" style="74" customWidth="1"/>
    <col min="13573" max="13573" width="11.28515625" style="74" customWidth="1"/>
    <col min="13574" max="13574" width="10.85546875" style="74" customWidth="1"/>
    <col min="13575" max="13575" width="11" style="74" customWidth="1"/>
    <col min="13576" max="13576" width="9.140625" style="74" customWidth="1"/>
    <col min="13577" max="13577" width="10.7109375" style="74" customWidth="1"/>
    <col min="13578" max="13824" width="9.140625" style="74"/>
    <col min="13825" max="13825" width="5.85546875" style="74" customWidth="1"/>
    <col min="13826" max="13826" width="6.140625" style="74" customWidth="1"/>
    <col min="13827" max="13827" width="11.42578125" style="74" customWidth="1"/>
    <col min="13828" max="13828" width="15.85546875" style="74" customWidth="1"/>
    <col min="13829" max="13829" width="11.28515625" style="74" customWidth="1"/>
    <col min="13830" max="13830" width="10.85546875" style="74" customWidth="1"/>
    <col min="13831" max="13831" width="11" style="74" customWidth="1"/>
    <col min="13832" max="13832" width="9.140625" style="74" customWidth="1"/>
    <col min="13833" max="13833" width="10.7109375" style="74" customWidth="1"/>
    <col min="13834" max="14080" width="9.140625" style="74"/>
    <col min="14081" max="14081" width="5.85546875" style="74" customWidth="1"/>
    <col min="14082" max="14082" width="6.140625" style="74" customWidth="1"/>
    <col min="14083" max="14083" width="11.42578125" style="74" customWidth="1"/>
    <col min="14084" max="14084" width="15.85546875" style="74" customWidth="1"/>
    <col min="14085" max="14085" width="11.28515625" style="74" customWidth="1"/>
    <col min="14086" max="14086" width="10.85546875" style="74" customWidth="1"/>
    <col min="14087" max="14087" width="11" style="74" customWidth="1"/>
    <col min="14088" max="14088" width="9.140625" style="74" customWidth="1"/>
    <col min="14089" max="14089" width="10.7109375" style="74" customWidth="1"/>
    <col min="14090" max="14336" width="9.140625" style="74"/>
    <col min="14337" max="14337" width="5.85546875" style="74" customWidth="1"/>
    <col min="14338" max="14338" width="6.140625" style="74" customWidth="1"/>
    <col min="14339" max="14339" width="11.42578125" style="74" customWidth="1"/>
    <col min="14340" max="14340" width="15.85546875" style="74" customWidth="1"/>
    <col min="14341" max="14341" width="11.28515625" style="74" customWidth="1"/>
    <col min="14342" max="14342" width="10.85546875" style="74" customWidth="1"/>
    <col min="14343" max="14343" width="11" style="74" customWidth="1"/>
    <col min="14344" max="14344" width="9.140625" style="74" customWidth="1"/>
    <col min="14345" max="14345" width="10.7109375" style="74" customWidth="1"/>
    <col min="14346" max="14592" width="9.140625" style="74"/>
    <col min="14593" max="14593" width="5.85546875" style="74" customWidth="1"/>
    <col min="14594" max="14594" width="6.140625" style="74" customWidth="1"/>
    <col min="14595" max="14595" width="11.42578125" style="74" customWidth="1"/>
    <col min="14596" max="14596" width="15.85546875" style="74" customWidth="1"/>
    <col min="14597" max="14597" width="11.28515625" style="74" customWidth="1"/>
    <col min="14598" max="14598" width="10.85546875" style="74" customWidth="1"/>
    <col min="14599" max="14599" width="11" style="74" customWidth="1"/>
    <col min="14600" max="14600" width="9.140625" style="74" customWidth="1"/>
    <col min="14601" max="14601" width="10.7109375" style="74" customWidth="1"/>
    <col min="14602" max="14848" width="9.140625" style="74"/>
    <col min="14849" max="14849" width="5.85546875" style="74" customWidth="1"/>
    <col min="14850" max="14850" width="6.140625" style="74" customWidth="1"/>
    <col min="14851" max="14851" width="11.42578125" style="74" customWidth="1"/>
    <col min="14852" max="14852" width="15.85546875" style="74" customWidth="1"/>
    <col min="14853" max="14853" width="11.28515625" style="74" customWidth="1"/>
    <col min="14854" max="14854" width="10.85546875" style="74" customWidth="1"/>
    <col min="14855" max="14855" width="11" style="74" customWidth="1"/>
    <col min="14856" max="14856" width="9.140625" style="74" customWidth="1"/>
    <col min="14857" max="14857" width="10.7109375" style="74" customWidth="1"/>
    <col min="14858" max="15104" width="9.140625" style="74"/>
    <col min="15105" max="15105" width="5.85546875" style="74" customWidth="1"/>
    <col min="15106" max="15106" width="6.140625" style="74" customWidth="1"/>
    <col min="15107" max="15107" width="11.42578125" style="74" customWidth="1"/>
    <col min="15108" max="15108" width="15.85546875" style="74" customWidth="1"/>
    <col min="15109" max="15109" width="11.28515625" style="74" customWidth="1"/>
    <col min="15110" max="15110" width="10.85546875" style="74" customWidth="1"/>
    <col min="15111" max="15111" width="11" style="74" customWidth="1"/>
    <col min="15112" max="15112" width="9.140625" style="74" customWidth="1"/>
    <col min="15113" max="15113" width="10.7109375" style="74" customWidth="1"/>
    <col min="15114" max="15360" width="9.140625" style="74"/>
    <col min="15361" max="15361" width="5.85546875" style="74" customWidth="1"/>
    <col min="15362" max="15362" width="6.140625" style="74" customWidth="1"/>
    <col min="15363" max="15363" width="11.42578125" style="74" customWidth="1"/>
    <col min="15364" max="15364" width="15.85546875" style="74" customWidth="1"/>
    <col min="15365" max="15365" width="11.28515625" style="74" customWidth="1"/>
    <col min="15366" max="15366" width="10.85546875" style="74" customWidth="1"/>
    <col min="15367" max="15367" width="11" style="74" customWidth="1"/>
    <col min="15368" max="15368" width="9.140625" style="74" customWidth="1"/>
    <col min="15369" max="15369" width="10.7109375" style="74" customWidth="1"/>
    <col min="15370" max="15616" width="9.140625" style="74"/>
    <col min="15617" max="15617" width="5.85546875" style="74" customWidth="1"/>
    <col min="15618" max="15618" width="6.140625" style="74" customWidth="1"/>
    <col min="15619" max="15619" width="11.42578125" style="74" customWidth="1"/>
    <col min="15620" max="15620" width="15.85546875" style="74" customWidth="1"/>
    <col min="15621" max="15621" width="11.28515625" style="74" customWidth="1"/>
    <col min="15622" max="15622" width="10.85546875" style="74" customWidth="1"/>
    <col min="15623" max="15623" width="11" style="74" customWidth="1"/>
    <col min="15624" max="15624" width="9.140625" style="74" customWidth="1"/>
    <col min="15625" max="15625" width="10.7109375" style="74" customWidth="1"/>
    <col min="15626" max="15872" width="9.140625" style="74"/>
    <col min="15873" max="15873" width="5.85546875" style="74" customWidth="1"/>
    <col min="15874" max="15874" width="6.140625" style="74" customWidth="1"/>
    <col min="15875" max="15875" width="11.42578125" style="74" customWidth="1"/>
    <col min="15876" max="15876" width="15.85546875" style="74" customWidth="1"/>
    <col min="15877" max="15877" width="11.28515625" style="74" customWidth="1"/>
    <col min="15878" max="15878" width="10.85546875" style="74" customWidth="1"/>
    <col min="15879" max="15879" width="11" style="74" customWidth="1"/>
    <col min="15880" max="15880" width="9.140625" style="74" customWidth="1"/>
    <col min="15881" max="15881" width="10.7109375" style="74" customWidth="1"/>
    <col min="15882" max="16128" width="9.140625" style="74"/>
    <col min="16129" max="16129" width="5.85546875" style="74" customWidth="1"/>
    <col min="16130" max="16130" width="6.140625" style="74" customWidth="1"/>
    <col min="16131" max="16131" width="11.42578125" style="74" customWidth="1"/>
    <col min="16132" max="16132" width="15.85546875" style="74" customWidth="1"/>
    <col min="16133" max="16133" width="11.28515625" style="74" customWidth="1"/>
    <col min="16134" max="16134" width="10.85546875" style="74" customWidth="1"/>
    <col min="16135" max="16135" width="11" style="74" customWidth="1"/>
    <col min="16136" max="16136" width="9.140625" style="74" customWidth="1"/>
    <col min="16137" max="16137" width="10.7109375" style="74" customWidth="1"/>
    <col min="16138" max="16384" width="9.140625" style="74"/>
  </cols>
  <sheetData>
    <row r="1" spans="1:9" ht="13.5" thickTop="1">
      <c r="A1" s="544" t="s">
        <v>2</v>
      </c>
      <c r="B1" s="545"/>
      <c r="C1" s="170" t="str">
        <f>CONCATENATE(cislostavby," ",nazevstavby)</f>
        <v>00003129 Oprava sklepů v BD,Sukova 5,Brno</v>
      </c>
      <c r="D1" s="171"/>
      <c r="E1" s="172"/>
      <c r="F1" s="171"/>
      <c r="G1" s="173" t="s">
        <v>86</v>
      </c>
      <c r="H1" s="174" t="s">
        <v>38</v>
      </c>
      <c r="I1" s="175"/>
    </row>
    <row r="2" spans="1:9" ht="13.5" thickBot="1">
      <c r="A2" s="546" t="s">
        <v>87</v>
      </c>
      <c r="B2" s="547"/>
      <c r="C2" s="176" t="str">
        <f>CONCATENATE(cisloobjektu," ",nazevobjektu)</f>
        <v>00003129 Oprava sklepů BD,Sukova 5,Brno</v>
      </c>
      <c r="D2" s="177"/>
      <c r="E2" s="178"/>
      <c r="F2" s="177"/>
      <c r="G2" s="548" t="s">
        <v>39</v>
      </c>
      <c r="H2" s="549"/>
      <c r="I2" s="550"/>
    </row>
    <row r="3" spans="1:9" ht="13.5" thickTop="1">
      <c r="A3" s="149"/>
      <c r="B3" s="149"/>
      <c r="C3" s="149"/>
      <c r="D3" s="149"/>
      <c r="E3" s="149"/>
      <c r="F3" s="138"/>
      <c r="G3" s="149"/>
      <c r="H3" s="149"/>
      <c r="I3" s="149"/>
    </row>
    <row r="4" spans="1:9" ht="19.5" customHeight="1">
      <c r="A4" s="179" t="s">
        <v>88</v>
      </c>
      <c r="B4" s="180"/>
      <c r="C4" s="180"/>
      <c r="D4" s="180"/>
      <c r="E4" s="181"/>
      <c r="F4" s="180"/>
      <c r="G4" s="180"/>
      <c r="H4" s="180"/>
      <c r="I4" s="180"/>
    </row>
    <row r="5" spans="1:9" ht="13.5" thickBot="1">
      <c r="A5" s="149"/>
      <c r="B5" s="149"/>
      <c r="C5" s="149"/>
      <c r="D5" s="149"/>
      <c r="E5" s="149"/>
      <c r="F5" s="149"/>
      <c r="G5" s="149"/>
      <c r="H5" s="149"/>
      <c r="I5" s="149"/>
    </row>
    <row r="6" spans="1:9" s="107" customFormat="1" ht="13.5" thickBot="1">
      <c r="A6" s="182"/>
      <c r="B6" s="183" t="s">
        <v>89</v>
      </c>
      <c r="C6" s="183"/>
      <c r="D6" s="184"/>
      <c r="E6" s="185" t="s">
        <v>90</v>
      </c>
      <c r="F6" s="186" t="s">
        <v>91</v>
      </c>
      <c r="G6" s="186" t="s">
        <v>92</v>
      </c>
      <c r="H6" s="186" t="s">
        <v>93</v>
      </c>
      <c r="I6" s="187" t="s">
        <v>67</v>
      </c>
    </row>
    <row r="7" spans="1:9" s="107" customFormat="1">
      <c r="A7" s="188" t="str">
        <f>'Stavba Pol'!B7</f>
        <v>1</v>
      </c>
      <c r="B7" s="189" t="str">
        <f>'Stavba Pol'!C7</f>
        <v>Zemní práce</v>
      </c>
      <c r="C7" s="138"/>
      <c r="D7" s="190"/>
      <c r="E7" s="191">
        <f>'Stavba Pol'!BA15</f>
        <v>0</v>
      </c>
      <c r="F7" s="192">
        <f>'Stavba Pol'!BB15</f>
        <v>0</v>
      </c>
      <c r="G7" s="192">
        <f>'Stavba Pol'!BC15</f>
        <v>0</v>
      </c>
      <c r="H7" s="192">
        <f>'Stavba Pol'!BD15</f>
        <v>0</v>
      </c>
      <c r="I7" s="193">
        <f>'Stavba Pol'!BE15</f>
        <v>0</v>
      </c>
    </row>
    <row r="8" spans="1:9" s="107" customFormat="1">
      <c r="A8" s="188" t="str">
        <f>'Stavba Pol'!B16</f>
        <v>2</v>
      </c>
      <c r="B8" s="189" t="str">
        <f>'Stavba Pol'!C16</f>
        <v>Základy a zvláštní zakládání</v>
      </c>
      <c r="C8" s="138"/>
      <c r="D8" s="190"/>
      <c r="E8" s="191">
        <f>'Stavba Pol'!BA19</f>
        <v>0</v>
      </c>
      <c r="F8" s="192">
        <f>'Stavba Pol'!BB19</f>
        <v>0</v>
      </c>
      <c r="G8" s="192">
        <f>'Stavba Pol'!BC19</f>
        <v>0</v>
      </c>
      <c r="H8" s="192">
        <f>'Stavba Pol'!BD19</f>
        <v>0</v>
      </c>
      <c r="I8" s="193">
        <f>'Stavba Pol'!BE19</f>
        <v>0</v>
      </c>
    </row>
    <row r="9" spans="1:9" s="107" customFormat="1">
      <c r="A9" s="188" t="str">
        <f>'Stavba Pol'!B20</f>
        <v>3</v>
      </c>
      <c r="B9" s="189" t="str">
        <f>'Stavba Pol'!C20</f>
        <v>Svislé a kompletní konstrukce</v>
      </c>
      <c r="C9" s="138"/>
      <c r="D9" s="190"/>
      <c r="E9" s="191">
        <f>'Stavba Pol'!BA33</f>
        <v>0</v>
      </c>
      <c r="F9" s="192">
        <f>'Stavba Pol'!BB33</f>
        <v>0</v>
      </c>
      <c r="G9" s="192">
        <f>'Stavba Pol'!BC33</f>
        <v>0</v>
      </c>
      <c r="H9" s="192">
        <f>'Stavba Pol'!BD33</f>
        <v>0</v>
      </c>
      <c r="I9" s="193">
        <f>'Stavba Pol'!BE33</f>
        <v>0</v>
      </c>
    </row>
    <row r="10" spans="1:9" s="107" customFormat="1">
      <c r="A10" s="188" t="str">
        <f>'Stavba Pol'!B34</f>
        <v>30</v>
      </c>
      <c r="B10" s="189" t="str">
        <f>'Stavba Pol'!C34</f>
        <v>Odvlhčení</v>
      </c>
      <c r="C10" s="138"/>
      <c r="D10" s="190"/>
      <c r="E10" s="191">
        <f>'Stavba Pol'!BA43</f>
        <v>0</v>
      </c>
      <c r="F10" s="192">
        <f>'Stavba Pol'!BB43</f>
        <v>0</v>
      </c>
      <c r="G10" s="192">
        <f>'Stavba Pol'!BC43</f>
        <v>0</v>
      </c>
      <c r="H10" s="192">
        <f>'Stavba Pol'!BD43</f>
        <v>0</v>
      </c>
      <c r="I10" s="193">
        <f>'Stavba Pol'!BE43</f>
        <v>0</v>
      </c>
    </row>
    <row r="11" spans="1:9" s="107" customFormat="1">
      <c r="A11" s="188" t="str">
        <f>'Stavba Pol'!B44</f>
        <v>4</v>
      </c>
      <c r="B11" s="189" t="str">
        <f>'Stavba Pol'!C44</f>
        <v>Vodorovné konstrukce</v>
      </c>
      <c r="C11" s="138"/>
      <c r="D11" s="190"/>
      <c r="E11" s="191">
        <f>'Stavba Pol'!BA49</f>
        <v>0</v>
      </c>
      <c r="F11" s="192">
        <f>'Stavba Pol'!BB49</f>
        <v>0</v>
      </c>
      <c r="G11" s="192">
        <f>'Stavba Pol'!BC49</f>
        <v>0</v>
      </c>
      <c r="H11" s="192">
        <f>'Stavba Pol'!BD49</f>
        <v>0</v>
      </c>
      <c r="I11" s="193">
        <f>'Stavba Pol'!BE49</f>
        <v>0</v>
      </c>
    </row>
    <row r="12" spans="1:9" s="107" customFormat="1">
      <c r="A12" s="188" t="str">
        <f>'Stavba Pol'!B50</f>
        <v>5</v>
      </c>
      <c r="B12" s="189" t="str">
        <f>'Stavba Pol'!C50</f>
        <v>Komunikace</v>
      </c>
      <c r="C12" s="138"/>
      <c r="D12" s="190"/>
      <c r="E12" s="191">
        <f>'Stavba Pol'!BA54</f>
        <v>0</v>
      </c>
      <c r="F12" s="192">
        <f>'Stavba Pol'!BB54</f>
        <v>0</v>
      </c>
      <c r="G12" s="192">
        <f>'Stavba Pol'!BC54</f>
        <v>0</v>
      </c>
      <c r="H12" s="192">
        <f>'Stavba Pol'!BD54</f>
        <v>0</v>
      </c>
      <c r="I12" s="193">
        <f>'Stavba Pol'!BE54</f>
        <v>0</v>
      </c>
    </row>
    <row r="13" spans="1:9" s="107" customFormat="1">
      <c r="A13" s="188" t="str">
        <f>'Stavba Pol'!B55</f>
        <v>61</v>
      </c>
      <c r="B13" s="189" t="str">
        <f>'Stavba Pol'!C55</f>
        <v>Upravy povrchů vnitřní</v>
      </c>
      <c r="C13" s="138"/>
      <c r="D13" s="190"/>
      <c r="E13" s="191">
        <f>'Stavba Pol'!BA66</f>
        <v>0</v>
      </c>
      <c r="F13" s="192">
        <f>'Stavba Pol'!BB66</f>
        <v>0</v>
      </c>
      <c r="G13" s="192">
        <f>'Stavba Pol'!BC66</f>
        <v>0</v>
      </c>
      <c r="H13" s="192">
        <f>'Stavba Pol'!BD66</f>
        <v>0</v>
      </c>
      <c r="I13" s="193">
        <f>'Stavba Pol'!BE66</f>
        <v>0</v>
      </c>
    </row>
    <row r="14" spans="1:9" s="107" customFormat="1">
      <c r="A14" s="188" t="str">
        <f>'Stavba Pol'!B67</f>
        <v>63</v>
      </c>
      <c r="B14" s="189" t="str">
        <f>'Stavba Pol'!C67</f>
        <v>Podlahy a podlahové konstrukce</v>
      </c>
      <c r="C14" s="138"/>
      <c r="D14" s="190"/>
      <c r="E14" s="191">
        <f>'Stavba Pol'!BA73</f>
        <v>0</v>
      </c>
      <c r="F14" s="192">
        <f>'Stavba Pol'!BB73</f>
        <v>0</v>
      </c>
      <c r="G14" s="192">
        <f>'Stavba Pol'!BC73</f>
        <v>0</v>
      </c>
      <c r="H14" s="192">
        <f>'Stavba Pol'!BD73</f>
        <v>0</v>
      </c>
      <c r="I14" s="193">
        <f>'Stavba Pol'!BE73</f>
        <v>0</v>
      </c>
    </row>
    <row r="15" spans="1:9" s="107" customFormat="1">
      <c r="A15" s="188" t="str">
        <f>'Stavba Pol'!B74</f>
        <v>64</v>
      </c>
      <c r="B15" s="189" t="str">
        <f>'Stavba Pol'!C74</f>
        <v>Výplně otvorů</v>
      </c>
      <c r="C15" s="138"/>
      <c r="D15" s="190"/>
      <c r="E15" s="191">
        <f>'Stavba Pol'!BA77</f>
        <v>0</v>
      </c>
      <c r="F15" s="192">
        <f>'Stavba Pol'!BB77</f>
        <v>0</v>
      </c>
      <c r="G15" s="192">
        <f>'Stavba Pol'!BC77</f>
        <v>0</v>
      </c>
      <c r="H15" s="192">
        <f>'Stavba Pol'!BD77</f>
        <v>0</v>
      </c>
      <c r="I15" s="193">
        <f>'Stavba Pol'!BE77</f>
        <v>0</v>
      </c>
    </row>
    <row r="16" spans="1:9" s="107" customFormat="1">
      <c r="A16" s="188" t="str">
        <f>'Stavba Pol'!B78</f>
        <v>95</v>
      </c>
      <c r="B16" s="189" t="str">
        <f>'Stavba Pol'!C78</f>
        <v>Dokončovací konstrukce na pozemních stavbách</v>
      </c>
      <c r="C16" s="138"/>
      <c r="D16" s="190"/>
      <c r="E16" s="191">
        <f>'Stavba Pol'!BA87</f>
        <v>0</v>
      </c>
      <c r="F16" s="192">
        <f>'Stavba Pol'!BB87</f>
        <v>0</v>
      </c>
      <c r="G16" s="192">
        <f>'Stavba Pol'!BC87</f>
        <v>0</v>
      </c>
      <c r="H16" s="192">
        <f>'Stavba Pol'!BD87</f>
        <v>0</v>
      </c>
      <c r="I16" s="193">
        <f>'Stavba Pol'!BE87</f>
        <v>0</v>
      </c>
    </row>
    <row r="17" spans="1:57" s="107" customFormat="1">
      <c r="A17" s="188" t="str">
        <f>'Stavba Pol'!B88</f>
        <v>96</v>
      </c>
      <c r="B17" s="189" t="str">
        <f>'Stavba Pol'!C88</f>
        <v>Bourání konstrukcí</v>
      </c>
      <c r="C17" s="138"/>
      <c r="D17" s="190"/>
      <c r="E17" s="191">
        <f>'Stavba Pol'!BA106</f>
        <v>0</v>
      </c>
      <c r="F17" s="192">
        <f>'Stavba Pol'!BB106</f>
        <v>0</v>
      </c>
      <c r="G17" s="192">
        <f>'Stavba Pol'!BC106</f>
        <v>0</v>
      </c>
      <c r="H17" s="192">
        <f>'Stavba Pol'!BD106</f>
        <v>0</v>
      </c>
      <c r="I17" s="193">
        <f>'Stavba Pol'!BE106</f>
        <v>0</v>
      </c>
    </row>
    <row r="18" spans="1:57" s="107" customFormat="1">
      <c r="A18" s="188" t="str">
        <f>'Stavba Pol'!B107</f>
        <v>99</v>
      </c>
      <c r="B18" s="189" t="str">
        <f>'Stavba Pol'!C107</f>
        <v>Staveništní přesun hmot</v>
      </c>
      <c r="C18" s="138"/>
      <c r="D18" s="190"/>
      <c r="E18" s="191">
        <f>'Stavba Pol'!BA109</f>
        <v>0</v>
      </c>
      <c r="F18" s="192">
        <f>'Stavba Pol'!BB109</f>
        <v>0</v>
      </c>
      <c r="G18" s="192">
        <f>'Stavba Pol'!BC109</f>
        <v>0</v>
      </c>
      <c r="H18" s="192">
        <f>'Stavba Pol'!BD109</f>
        <v>0</v>
      </c>
      <c r="I18" s="193">
        <f>'Stavba Pol'!BE109</f>
        <v>0</v>
      </c>
    </row>
    <row r="19" spans="1:57" s="107" customFormat="1">
      <c r="A19" s="188" t="str">
        <f>'Stavba Pol'!B110</f>
        <v>711</v>
      </c>
      <c r="B19" s="189" t="str">
        <f>'Stavba Pol'!C110</f>
        <v>Izolace proti vodě</v>
      </c>
      <c r="C19" s="138"/>
      <c r="D19" s="190"/>
      <c r="E19" s="191">
        <f>'Stavba Pol'!BA116</f>
        <v>0</v>
      </c>
      <c r="F19" s="192">
        <f>'Stavba Pol'!BB116</f>
        <v>0</v>
      </c>
      <c r="G19" s="192">
        <f>'Stavba Pol'!BC116</f>
        <v>0</v>
      </c>
      <c r="H19" s="192">
        <f>'Stavba Pol'!BD116</f>
        <v>0</v>
      </c>
      <c r="I19" s="193">
        <f>'Stavba Pol'!BE116</f>
        <v>0</v>
      </c>
    </row>
    <row r="20" spans="1:57" s="107" customFormat="1">
      <c r="A20" s="188" t="str">
        <f>'Stavba Pol'!B117</f>
        <v>762</v>
      </c>
      <c r="B20" s="189" t="str">
        <f>'Stavba Pol'!C117</f>
        <v>Konstrukce tesařské</v>
      </c>
      <c r="C20" s="138"/>
      <c r="D20" s="190"/>
      <c r="E20" s="191">
        <f>'Stavba Pol'!BA125</f>
        <v>0</v>
      </c>
      <c r="F20" s="192">
        <f>'Stavba Pol'!BB125</f>
        <v>0</v>
      </c>
      <c r="G20" s="192">
        <f>'Stavba Pol'!BC125</f>
        <v>0</v>
      </c>
      <c r="H20" s="192">
        <f>'Stavba Pol'!BD125</f>
        <v>0</v>
      </c>
      <c r="I20" s="193">
        <f>'Stavba Pol'!BE125</f>
        <v>0</v>
      </c>
    </row>
    <row r="21" spans="1:57" s="107" customFormat="1">
      <c r="A21" s="188" t="str">
        <f>'Stavba Pol'!B126</f>
        <v>767</v>
      </c>
      <c r="B21" s="189" t="str">
        <f>'Stavba Pol'!C126</f>
        <v>Konstrukce zámečnické</v>
      </c>
      <c r="C21" s="138"/>
      <c r="D21" s="190"/>
      <c r="E21" s="191">
        <f>'Stavba Pol'!BA136</f>
        <v>0</v>
      </c>
      <c r="F21" s="192">
        <f>'Stavba Pol'!BB136</f>
        <v>0</v>
      </c>
      <c r="G21" s="192">
        <f>'Stavba Pol'!BC136</f>
        <v>0</v>
      </c>
      <c r="H21" s="192">
        <f>'Stavba Pol'!BD136</f>
        <v>0</v>
      </c>
      <c r="I21" s="193">
        <f>'Stavba Pol'!BE136</f>
        <v>0</v>
      </c>
    </row>
    <row r="22" spans="1:57" s="107" customFormat="1">
      <c r="A22" s="188" t="str">
        <f>'Stavba Pol'!B137</f>
        <v>782</v>
      </c>
      <c r="B22" s="189" t="str">
        <f>'Stavba Pol'!C137</f>
        <v>Konstrukce z přírodního kamene</v>
      </c>
      <c r="C22" s="138"/>
      <c r="D22" s="190"/>
      <c r="E22" s="191">
        <f>'Stavba Pol'!BA140</f>
        <v>0</v>
      </c>
      <c r="F22" s="192">
        <f>'Stavba Pol'!BB140</f>
        <v>0</v>
      </c>
      <c r="G22" s="192">
        <f>'Stavba Pol'!BC140</f>
        <v>0</v>
      </c>
      <c r="H22" s="192">
        <f>'Stavba Pol'!BD140</f>
        <v>0</v>
      </c>
      <c r="I22" s="193">
        <f>'Stavba Pol'!BE140</f>
        <v>0</v>
      </c>
    </row>
    <row r="23" spans="1:57" s="107" customFormat="1">
      <c r="A23" s="188" t="str">
        <f>'Stavba Pol'!B141</f>
        <v>783</v>
      </c>
      <c r="B23" s="189" t="str">
        <f>'Stavba Pol'!C141</f>
        <v>Nátěry</v>
      </c>
      <c r="C23" s="138"/>
      <c r="D23" s="190"/>
      <c r="E23" s="191">
        <f>'Stavba Pol'!BA145</f>
        <v>0</v>
      </c>
      <c r="F23" s="192">
        <f>'Stavba Pol'!BB145</f>
        <v>0</v>
      </c>
      <c r="G23" s="192">
        <f>'Stavba Pol'!BC145</f>
        <v>0</v>
      </c>
      <c r="H23" s="192">
        <f>'Stavba Pol'!BD145</f>
        <v>0</v>
      </c>
      <c r="I23" s="193">
        <f>'Stavba Pol'!BE145</f>
        <v>0</v>
      </c>
    </row>
    <row r="24" spans="1:57" s="107" customFormat="1">
      <c r="A24" s="188" t="str">
        <f>'Stavba Pol'!B146</f>
        <v>784</v>
      </c>
      <c r="B24" s="189" t="str">
        <f>'Stavba Pol'!C146</f>
        <v>Malby</v>
      </c>
      <c r="C24" s="138"/>
      <c r="D24" s="190"/>
      <c r="E24" s="191">
        <f>'Stavba Pol'!BA148</f>
        <v>0</v>
      </c>
      <c r="F24" s="192">
        <f>'Stavba Pol'!BB148</f>
        <v>0</v>
      </c>
      <c r="G24" s="192">
        <f>'Stavba Pol'!BC148</f>
        <v>0</v>
      </c>
      <c r="H24" s="192">
        <f>'Stavba Pol'!BD148</f>
        <v>0</v>
      </c>
      <c r="I24" s="193">
        <f>'Stavba Pol'!BE148</f>
        <v>0</v>
      </c>
    </row>
    <row r="25" spans="1:57" s="107" customFormat="1">
      <c r="A25" s="188" t="str">
        <f>'Stavba Pol'!B149</f>
        <v>MVY</v>
      </c>
      <c r="B25" s="189" t="str">
        <f>'Stavba Pol'!C149</f>
        <v>výměry-neoceňovat</v>
      </c>
      <c r="C25" s="138"/>
      <c r="D25" s="190"/>
      <c r="E25" s="191">
        <f>'Stavba Pol'!BA151</f>
        <v>0</v>
      </c>
      <c r="F25" s="192">
        <f>'Stavba Pol'!BB151</f>
        <v>0</v>
      </c>
      <c r="G25" s="192">
        <f>'Stavba Pol'!BC151</f>
        <v>0</v>
      </c>
      <c r="H25" s="192">
        <f>'Stavba Pol'!BD151</f>
        <v>0</v>
      </c>
      <c r="I25" s="193">
        <f>'Stavba Pol'!BE151</f>
        <v>0</v>
      </c>
    </row>
    <row r="26" spans="1:57" s="107" customFormat="1" ht="13.5" thickBot="1">
      <c r="A26" s="188" t="str">
        <f>'Stavba Pol'!B152</f>
        <v>D96</v>
      </c>
      <c r="B26" s="189" t="str">
        <f>'Stavba Pol'!C152</f>
        <v>Přesuny suti a vybouraných hmot</v>
      </c>
      <c r="C26" s="138"/>
      <c r="D26" s="190"/>
      <c r="E26" s="191">
        <f>'Stavba Pol'!BA160</f>
        <v>0</v>
      </c>
      <c r="F26" s="192">
        <f>'Stavba Pol'!BB160</f>
        <v>0</v>
      </c>
      <c r="G26" s="192">
        <f>'Stavba Pol'!BC160</f>
        <v>0</v>
      </c>
      <c r="H26" s="192">
        <f>'Stavba Pol'!BD160</f>
        <v>0</v>
      </c>
      <c r="I26" s="193">
        <f>'Stavba Pol'!BE160</f>
        <v>0</v>
      </c>
    </row>
    <row r="27" spans="1:57" s="200" customFormat="1" ht="13.5" thickBot="1">
      <c r="A27" s="194"/>
      <c r="B27" s="195" t="s">
        <v>94</v>
      </c>
      <c r="C27" s="195"/>
      <c r="D27" s="196"/>
      <c r="E27" s="197">
        <f>SUM(E7:E26)</f>
        <v>0</v>
      </c>
      <c r="F27" s="198">
        <f>SUM(F7:F26)</f>
        <v>0</v>
      </c>
      <c r="G27" s="198">
        <f>SUM(G7:G26)</f>
        <v>0</v>
      </c>
      <c r="H27" s="198">
        <f>SUM(H7:H26)</f>
        <v>0</v>
      </c>
      <c r="I27" s="199">
        <f>SUM(I7:I26)</f>
        <v>0</v>
      </c>
    </row>
    <row r="28" spans="1:57">
      <c r="A28" s="138"/>
      <c r="B28" s="138"/>
      <c r="C28" s="138"/>
      <c r="D28" s="138"/>
      <c r="E28" s="138"/>
      <c r="F28" s="138"/>
      <c r="G28" s="138"/>
      <c r="H28" s="138"/>
      <c r="I28" s="138"/>
    </row>
    <row r="29" spans="1:57" ht="19.5" customHeight="1">
      <c r="A29" s="180" t="s">
        <v>95</v>
      </c>
      <c r="B29" s="180"/>
      <c r="C29" s="180"/>
      <c r="D29" s="180"/>
      <c r="E29" s="180"/>
      <c r="F29" s="180"/>
      <c r="G29" s="201"/>
      <c r="H29" s="180"/>
      <c r="I29" s="180"/>
      <c r="BA29" s="113"/>
      <c r="BB29" s="113"/>
      <c r="BC29" s="113"/>
      <c r="BD29" s="113"/>
      <c r="BE29" s="113"/>
    </row>
    <row r="30" spans="1:57" ht="13.5" thickBot="1">
      <c r="A30" s="149"/>
      <c r="B30" s="149"/>
      <c r="C30" s="149"/>
      <c r="D30" s="149"/>
      <c r="E30" s="149"/>
      <c r="F30" s="149"/>
      <c r="G30" s="149"/>
      <c r="H30" s="149"/>
      <c r="I30" s="149"/>
    </row>
    <row r="31" spans="1:57">
      <c r="A31" s="143" t="s">
        <v>96</v>
      </c>
      <c r="B31" s="144"/>
      <c r="C31" s="144"/>
      <c r="D31" s="202"/>
      <c r="E31" s="203" t="s">
        <v>97</v>
      </c>
      <c r="F31" s="204" t="s">
        <v>13</v>
      </c>
      <c r="G31" s="205" t="s">
        <v>98</v>
      </c>
      <c r="H31" s="206"/>
      <c r="I31" s="207" t="s">
        <v>97</v>
      </c>
    </row>
    <row r="32" spans="1:57">
      <c r="A32" s="136" t="s">
        <v>99</v>
      </c>
      <c r="B32" s="127"/>
      <c r="C32" s="127"/>
      <c r="D32" s="208"/>
      <c r="E32" s="209"/>
      <c r="F32" s="210"/>
      <c r="G32" s="211">
        <f t="shared" ref="G32:G39" si="0">CHOOSE(BA32+1,HSV+PSV,HSV+PSV+Mont,HSV+PSV+Dodavka+Mont,HSV,PSV,Mont,Dodavka,Mont+Dodavka,0)</f>
        <v>0</v>
      </c>
      <c r="H32" s="212"/>
      <c r="I32" s="213">
        <f t="shared" ref="I32:I39" si="1">E32+F32*G32/100</f>
        <v>0</v>
      </c>
      <c r="BA32" s="74">
        <v>0</v>
      </c>
    </row>
    <row r="33" spans="1:53">
      <c r="A33" s="136" t="s">
        <v>100</v>
      </c>
      <c r="B33" s="127"/>
      <c r="C33" s="127"/>
      <c r="D33" s="208"/>
      <c r="E33" s="209"/>
      <c r="F33" s="210"/>
      <c r="G33" s="211">
        <f t="shared" si="0"/>
        <v>0</v>
      </c>
      <c r="H33" s="212"/>
      <c r="I33" s="213">
        <f t="shared" si="1"/>
        <v>0</v>
      </c>
      <c r="BA33" s="74">
        <v>0</v>
      </c>
    </row>
    <row r="34" spans="1:53">
      <c r="A34" s="136" t="s">
        <v>101</v>
      </c>
      <c r="B34" s="127"/>
      <c r="C34" s="127"/>
      <c r="D34" s="208"/>
      <c r="E34" s="209"/>
      <c r="F34" s="210"/>
      <c r="G34" s="211">
        <f t="shared" si="0"/>
        <v>0</v>
      </c>
      <c r="H34" s="212"/>
      <c r="I34" s="213">
        <f t="shared" si="1"/>
        <v>0</v>
      </c>
      <c r="BA34" s="74">
        <v>0</v>
      </c>
    </row>
    <row r="35" spans="1:53">
      <c r="A35" s="136" t="s">
        <v>102</v>
      </c>
      <c r="B35" s="127"/>
      <c r="C35" s="127"/>
      <c r="D35" s="208"/>
      <c r="E35" s="209"/>
      <c r="F35" s="210"/>
      <c r="G35" s="211">
        <f t="shared" si="0"/>
        <v>0</v>
      </c>
      <c r="H35" s="212"/>
      <c r="I35" s="213">
        <f t="shared" si="1"/>
        <v>0</v>
      </c>
      <c r="BA35" s="74">
        <v>0</v>
      </c>
    </row>
    <row r="36" spans="1:53">
      <c r="A36" s="136" t="s">
        <v>103</v>
      </c>
      <c r="B36" s="127"/>
      <c r="C36" s="127"/>
      <c r="D36" s="208"/>
      <c r="E36" s="209"/>
      <c r="F36" s="210"/>
      <c r="G36" s="211">
        <f t="shared" si="0"/>
        <v>0</v>
      </c>
      <c r="H36" s="212"/>
      <c r="I36" s="213">
        <f t="shared" si="1"/>
        <v>0</v>
      </c>
      <c r="BA36" s="74">
        <v>1</v>
      </c>
    </row>
    <row r="37" spans="1:53">
      <c r="A37" s="136" t="s">
        <v>104</v>
      </c>
      <c r="B37" s="127"/>
      <c r="C37" s="127"/>
      <c r="D37" s="208"/>
      <c r="E37" s="209"/>
      <c r="F37" s="210"/>
      <c r="G37" s="211">
        <f t="shared" si="0"/>
        <v>0</v>
      </c>
      <c r="H37" s="212"/>
      <c r="I37" s="213">
        <f t="shared" si="1"/>
        <v>0</v>
      </c>
      <c r="BA37" s="74">
        <v>1</v>
      </c>
    </row>
    <row r="38" spans="1:53">
      <c r="A38" s="136" t="s">
        <v>105</v>
      </c>
      <c r="B38" s="127"/>
      <c r="C38" s="127"/>
      <c r="D38" s="208"/>
      <c r="E38" s="209"/>
      <c r="F38" s="210"/>
      <c r="G38" s="211">
        <f t="shared" si="0"/>
        <v>0</v>
      </c>
      <c r="H38" s="212"/>
      <c r="I38" s="213">
        <f t="shared" si="1"/>
        <v>0</v>
      </c>
      <c r="BA38" s="74">
        <v>2</v>
      </c>
    </row>
    <row r="39" spans="1:53">
      <c r="A39" s="136" t="s">
        <v>106</v>
      </c>
      <c r="B39" s="127"/>
      <c r="C39" s="127"/>
      <c r="D39" s="208"/>
      <c r="E39" s="209"/>
      <c r="F39" s="210"/>
      <c r="G39" s="211">
        <f t="shared" si="0"/>
        <v>0</v>
      </c>
      <c r="H39" s="212"/>
      <c r="I39" s="213">
        <f t="shared" si="1"/>
        <v>0</v>
      </c>
      <c r="BA39" s="74">
        <v>2</v>
      </c>
    </row>
    <row r="40" spans="1:53" ht="13.5" thickBot="1">
      <c r="A40" s="214"/>
      <c r="B40" s="215" t="s">
        <v>107</v>
      </c>
      <c r="C40" s="216"/>
      <c r="D40" s="217"/>
      <c r="E40" s="218"/>
      <c r="F40" s="219"/>
      <c r="G40" s="219"/>
      <c r="H40" s="551">
        <f>SUM(I32:I39)</f>
        <v>0</v>
      </c>
      <c r="I40" s="552"/>
    </row>
    <row r="42" spans="1:53">
      <c r="B42" s="200"/>
      <c r="F42" s="220"/>
      <c r="G42" s="221"/>
      <c r="H42" s="221"/>
      <c r="I42" s="222"/>
    </row>
    <row r="43" spans="1:53">
      <c r="F43" s="220"/>
      <c r="G43" s="221"/>
      <c r="H43" s="221"/>
      <c r="I43" s="222"/>
    </row>
    <row r="44" spans="1:53">
      <c r="F44" s="220"/>
      <c r="G44" s="221"/>
      <c r="H44" s="221"/>
      <c r="I44" s="222"/>
    </row>
    <row r="45" spans="1:53">
      <c r="F45" s="220"/>
      <c r="G45" s="221"/>
      <c r="H45" s="221"/>
      <c r="I45" s="222"/>
    </row>
    <row r="46" spans="1:53">
      <c r="F46" s="220"/>
      <c r="G46" s="221"/>
      <c r="H46" s="221"/>
      <c r="I46" s="222"/>
    </row>
    <row r="47" spans="1:53">
      <c r="F47" s="220"/>
      <c r="G47" s="221"/>
      <c r="H47" s="221"/>
      <c r="I47" s="222"/>
    </row>
    <row r="48" spans="1:53">
      <c r="F48" s="220"/>
      <c r="G48" s="221"/>
      <c r="H48" s="221"/>
      <c r="I48" s="222"/>
    </row>
    <row r="49" spans="6:9">
      <c r="F49" s="220"/>
      <c r="G49" s="221"/>
      <c r="H49" s="221"/>
      <c r="I49" s="222"/>
    </row>
    <row r="50" spans="6:9">
      <c r="F50" s="220"/>
      <c r="G50" s="221"/>
      <c r="H50" s="221"/>
      <c r="I50" s="222"/>
    </row>
    <row r="51" spans="6:9">
      <c r="F51" s="220"/>
      <c r="G51" s="221"/>
      <c r="H51" s="221"/>
      <c r="I51" s="222"/>
    </row>
    <row r="52" spans="6:9">
      <c r="F52" s="220"/>
      <c r="G52" s="221"/>
      <c r="H52" s="221"/>
      <c r="I52" s="222"/>
    </row>
    <row r="53" spans="6:9">
      <c r="F53" s="220"/>
      <c r="G53" s="221"/>
      <c r="H53" s="221"/>
      <c r="I53" s="222"/>
    </row>
    <row r="54" spans="6:9">
      <c r="F54" s="220"/>
      <c r="G54" s="221"/>
      <c r="H54" s="221"/>
      <c r="I54" s="222"/>
    </row>
    <row r="55" spans="6:9">
      <c r="F55" s="220"/>
      <c r="G55" s="221"/>
      <c r="H55" s="221"/>
      <c r="I55" s="222"/>
    </row>
    <row r="56" spans="6:9">
      <c r="F56" s="220"/>
      <c r="G56" s="221"/>
      <c r="H56" s="221"/>
      <c r="I56" s="222"/>
    </row>
    <row r="57" spans="6:9">
      <c r="F57" s="220"/>
      <c r="G57" s="221"/>
      <c r="H57" s="221"/>
      <c r="I57" s="222"/>
    </row>
    <row r="58" spans="6:9">
      <c r="F58" s="220"/>
      <c r="G58" s="221"/>
      <c r="H58" s="221"/>
      <c r="I58" s="222"/>
    </row>
    <row r="59" spans="6:9">
      <c r="F59" s="220"/>
      <c r="G59" s="221"/>
      <c r="H59" s="221"/>
      <c r="I59" s="222"/>
    </row>
    <row r="60" spans="6:9">
      <c r="F60" s="220"/>
      <c r="G60" s="221"/>
      <c r="H60" s="221"/>
      <c r="I60" s="222"/>
    </row>
    <row r="61" spans="6:9">
      <c r="F61" s="220"/>
      <c r="G61" s="221"/>
      <c r="H61" s="221"/>
      <c r="I61" s="222"/>
    </row>
    <row r="62" spans="6:9">
      <c r="F62" s="220"/>
      <c r="G62" s="221"/>
      <c r="H62" s="221"/>
      <c r="I62" s="222"/>
    </row>
    <row r="63" spans="6:9">
      <c r="F63" s="220"/>
      <c r="G63" s="221"/>
      <c r="H63" s="221"/>
      <c r="I63" s="222"/>
    </row>
    <row r="64" spans="6:9">
      <c r="F64" s="220"/>
      <c r="G64" s="221"/>
      <c r="H64" s="221"/>
      <c r="I64" s="222"/>
    </row>
    <row r="65" spans="6:9">
      <c r="F65" s="220"/>
      <c r="G65" s="221"/>
      <c r="H65" s="221"/>
      <c r="I65" s="222"/>
    </row>
    <row r="66" spans="6:9">
      <c r="F66" s="220"/>
      <c r="G66" s="221"/>
      <c r="H66" s="221"/>
      <c r="I66" s="222"/>
    </row>
    <row r="67" spans="6:9">
      <c r="F67" s="220"/>
      <c r="G67" s="221"/>
      <c r="H67" s="221"/>
      <c r="I67" s="222"/>
    </row>
    <row r="68" spans="6:9">
      <c r="F68" s="220"/>
      <c r="G68" s="221"/>
      <c r="H68" s="221"/>
      <c r="I68" s="222"/>
    </row>
    <row r="69" spans="6:9">
      <c r="F69" s="220"/>
      <c r="G69" s="221"/>
      <c r="H69" s="221"/>
      <c r="I69" s="222"/>
    </row>
    <row r="70" spans="6:9">
      <c r="F70" s="220"/>
      <c r="G70" s="221"/>
      <c r="H70" s="221"/>
      <c r="I70" s="222"/>
    </row>
    <row r="71" spans="6:9">
      <c r="F71" s="220"/>
      <c r="G71" s="221"/>
      <c r="H71" s="221"/>
      <c r="I71" s="222"/>
    </row>
    <row r="72" spans="6:9">
      <c r="F72" s="220"/>
      <c r="G72" s="221"/>
      <c r="H72" s="221"/>
      <c r="I72" s="222"/>
    </row>
    <row r="73" spans="6:9">
      <c r="F73" s="220"/>
      <c r="G73" s="221"/>
      <c r="H73" s="221"/>
      <c r="I73" s="222"/>
    </row>
    <row r="74" spans="6:9">
      <c r="F74" s="220"/>
      <c r="G74" s="221"/>
      <c r="H74" s="221"/>
      <c r="I74" s="222"/>
    </row>
    <row r="75" spans="6:9">
      <c r="F75" s="220"/>
      <c r="G75" s="221"/>
      <c r="H75" s="221"/>
      <c r="I75" s="222"/>
    </row>
    <row r="76" spans="6:9">
      <c r="F76" s="220"/>
      <c r="G76" s="221"/>
      <c r="H76" s="221"/>
      <c r="I76" s="222"/>
    </row>
    <row r="77" spans="6:9">
      <c r="F77" s="220"/>
      <c r="G77" s="221"/>
      <c r="H77" s="221"/>
      <c r="I77" s="222"/>
    </row>
    <row r="78" spans="6:9">
      <c r="F78" s="220"/>
      <c r="G78" s="221"/>
      <c r="H78" s="221"/>
      <c r="I78" s="222"/>
    </row>
    <row r="79" spans="6:9">
      <c r="F79" s="220"/>
      <c r="G79" s="221"/>
      <c r="H79" s="221"/>
      <c r="I79" s="222"/>
    </row>
    <row r="80" spans="6:9">
      <c r="F80" s="220"/>
      <c r="G80" s="221"/>
      <c r="H80" s="221"/>
      <c r="I80" s="222"/>
    </row>
    <row r="81" spans="6:9">
      <c r="F81" s="220"/>
      <c r="G81" s="221"/>
      <c r="H81" s="221"/>
      <c r="I81" s="222"/>
    </row>
    <row r="82" spans="6:9">
      <c r="F82" s="220"/>
      <c r="G82" s="221"/>
      <c r="H82" s="221"/>
      <c r="I82" s="222"/>
    </row>
    <row r="83" spans="6:9">
      <c r="F83" s="220"/>
      <c r="G83" s="221"/>
      <c r="H83" s="221"/>
      <c r="I83" s="222"/>
    </row>
    <row r="84" spans="6:9">
      <c r="F84" s="220"/>
      <c r="G84" s="221"/>
      <c r="H84" s="221"/>
      <c r="I84" s="222"/>
    </row>
    <row r="85" spans="6:9">
      <c r="F85" s="220"/>
      <c r="G85" s="221"/>
      <c r="H85" s="221"/>
      <c r="I85" s="222"/>
    </row>
    <row r="86" spans="6:9">
      <c r="F86" s="220"/>
      <c r="G86" s="221"/>
      <c r="H86" s="221"/>
      <c r="I86" s="222"/>
    </row>
    <row r="87" spans="6:9">
      <c r="F87" s="220"/>
      <c r="G87" s="221"/>
      <c r="H87" s="221"/>
      <c r="I87" s="222"/>
    </row>
    <row r="88" spans="6:9">
      <c r="F88" s="220"/>
      <c r="G88" s="221"/>
      <c r="H88" s="221"/>
      <c r="I88" s="222"/>
    </row>
    <row r="89" spans="6:9">
      <c r="F89" s="220"/>
      <c r="G89" s="221"/>
      <c r="H89" s="221"/>
      <c r="I89" s="222"/>
    </row>
    <row r="90" spans="6:9">
      <c r="F90" s="220"/>
      <c r="G90" s="221"/>
      <c r="H90" s="221"/>
      <c r="I90" s="222"/>
    </row>
    <row r="91" spans="6:9">
      <c r="F91" s="220"/>
      <c r="G91" s="221"/>
      <c r="H91" s="221"/>
      <c r="I91" s="222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233"/>
  <sheetViews>
    <sheetView showGridLines="0" showZeros="0" topLeftCell="A136" zoomScaleNormal="100" workbookViewId="0">
      <selection activeCell="G153" sqref="G153:G159"/>
    </sheetView>
  </sheetViews>
  <sheetFormatPr defaultRowHeight="12.75"/>
  <cols>
    <col min="1" max="1" width="4.42578125" style="223" customWidth="1"/>
    <col min="2" max="2" width="11.5703125" style="223" customWidth="1"/>
    <col min="3" max="3" width="40.42578125" style="223" customWidth="1"/>
    <col min="4" max="4" width="3.85546875" style="223" customWidth="1"/>
    <col min="5" max="5" width="8.5703125" style="268" customWidth="1"/>
    <col min="6" max="6" width="9.85546875" style="223" customWidth="1"/>
    <col min="7" max="7" width="13.85546875" style="223" customWidth="1"/>
    <col min="8" max="11" width="9.140625" style="223"/>
    <col min="12" max="12" width="75.42578125" style="223" customWidth="1"/>
    <col min="13" max="13" width="45.28515625" style="223" customWidth="1"/>
    <col min="14" max="256" width="9.140625" style="223"/>
    <col min="257" max="257" width="4.42578125" style="223" customWidth="1"/>
    <col min="258" max="258" width="11.5703125" style="223" customWidth="1"/>
    <col min="259" max="259" width="40.42578125" style="223" customWidth="1"/>
    <col min="260" max="260" width="3.85546875" style="223" customWidth="1"/>
    <col min="261" max="261" width="8.5703125" style="223" customWidth="1"/>
    <col min="262" max="262" width="9.85546875" style="223" customWidth="1"/>
    <col min="263" max="263" width="13.85546875" style="223" customWidth="1"/>
    <col min="264" max="267" width="9.140625" style="223"/>
    <col min="268" max="268" width="75.42578125" style="223" customWidth="1"/>
    <col min="269" max="269" width="45.28515625" style="223" customWidth="1"/>
    <col min="270" max="512" width="9.140625" style="223"/>
    <col min="513" max="513" width="4.42578125" style="223" customWidth="1"/>
    <col min="514" max="514" width="11.5703125" style="223" customWidth="1"/>
    <col min="515" max="515" width="40.42578125" style="223" customWidth="1"/>
    <col min="516" max="516" width="3.85546875" style="223" customWidth="1"/>
    <col min="517" max="517" width="8.5703125" style="223" customWidth="1"/>
    <col min="518" max="518" width="9.85546875" style="223" customWidth="1"/>
    <col min="519" max="519" width="13.85546875" style="223" customWidth="1"/>
    <col min="520" max="523" width="9.140625" style="223"/>
    <col min="524" max="524" width="75.42578125" style="223" customWidth="1"/>
    <col min="525" max="525" width="45.28515625" style="223" customWidth="1"/>
    <col min="526" max="768" width="9.140625" style="223"/>
    <col min="769" max="769" width="4.42578125" style="223" customWidth="1"/>
    <col min="770" max="770" width="11.5703125" style="223" customWidth="1"/>
    <col min="771" max="771" width="40.42578125" style="223" customWidth="1"/>
    <col min="772" max="772" width="3.85546875" style="223" customWidth="1"/>
    <col min="773" max="773" width="8.5703125" style="223" customWidth="1"/>
    <col min="774" max="774" width="9.85546875" style="223" customWidth="1"/>
    <col min="775" max="775" width="13.85546875" style="223" customWidth="1"/>
    <col min="776" max="779" width="9.140625" style="223"/>
    <col min="780" max="780" width="75.42578125" style="223" customWidth="1"/>
    <col min="781" max="781" width="45.28515625" style="223" customWidth="1"/>
    <col min="782" max="1024" width="9.140625" style="223"/>
    <col min="1025" max="1025" width="4.42578125" style="223" customWidth="1"/>
    <col min="1026" max="1026" width="11.5703125" style="223" customWidth="1"/>
    <col min="1027" max="1027" width="40.42578125" style="223" customWidth="1"/>
    <col min="1028" max="1028" width="3.85546875" style="223" customWidth="1"/>
    <col min="1029" max="1029" width="8.5703125" style="223" customWidth="1"/>
    <col min="1030" max="1030" width="9.85546875" style="223" customWidth="1"/>
    <col min="1031" max="1031" width="13.85546875" style="223" customWidth="1"/>
    <col min="1032" max="1035" width="9.140625" style="223"/>
    <col min="1036" max="1036" width="75.42578125" style="223" customWidth="1"/>
    <col min="1037" max="1037" width="45.28515625" style="223" customWidth="1"/>
    <col min="1038" max="1280" width="9.140625" style="223"/>
    <col min="1281" max="1281" width="4.42578125" style="223" customWidth="1"/>
    <col min="1282" max="1282" width="11.5703125" style="223" customWidth="1"/>
    <col min="1283" max="1283" width="40.42578125" style="223" customWidth="1"/>
    <col min="1284" max="1284" width="3.85546875" style="223" customWidth="1"/>
    <col min="1285" max="1285" width="8.5703125" style="223" customWidth="1"/>
    <col min="1286" max="1286" width="9.85546875" style="223" customWidth="1"/>
    <col min="1287" max="1287" width="13.85546875" style="223" customWidth="1"/>
    <col min="1288" max="1291" width="9.140625" style="223"/>
    <col min="1292" max="1292" width="75.42578125" style="223" customWidth="1"/>
    <col min="1293" max="1293" width="45.28515625" style="223" customWidth="1"/>
    <col min="1294" max="1536" width="9.140625" style="223"/>
    <col min="1537" max="1537" width="4.42578125" style="223" customWidth="1"/>
    <col min="1538" max="1538" width="11.5703125" style="223" customWidth="1"/>
    <col min="1539" max="1539" width="40.42578125" style="223" customWidth="1"/>
    <col min="1540" max="1540" width="3.85546875" style="223" customWidth="1"/>
    <col min="1541" max="1541" width="8.5703125" style="223" customWidth="1"/>
    <col min="1542" max="1542" width="9.85546875" style="223" customWidth="1"/>
    <col min="1543" max="1543" width="13.85546875" style="223" customWidth="1"/>
    <col min="1544" max="1547" width="9.140625" style="223"/>
    <col min="1548" max="1548" width="75.42578125" style="223" customWidth="1"/>
    <col min="1549" max="1549" width="45.28515625" style="223" customWidth="1"/>
    <col min="1550" max="1792" width="9.140625" style="223"/>
    <col min="1793" max="1793" width="4.42578125" style="223" customWidth="1"/>
    <col min="1794" max="1794" width="11.5703125" style="223" customWidth="1"/>
    <col min="1795" max="1795" width="40.42578125" style="223" customWidth="1"/>
    <col min="1796" max="1796" width="3.85546875" style="223" customWidth="1"/>
    <col min="1797" max="1797" width="8.5703125" style="223" customWidth="1"/>
    <col min="1798" max="1798" width="9.85546875" style="223" customWidth="1"/>
    <col min="1799" max="1799" width="13.85546875" style="223" customWidth="1"/>
    <col min="1800" max="1803" width="9.140625" style="223"/>
    <col min="1804" max="1804" width="75.42578125" style="223" customWidth="1"/>
    <col min="1805" max="1805" width="45.28515625" style="223" customWidth="1"/>
    <col min="1806" max="2048" width="9.140625" style="223"/>
    <col min="2049" max="2049" width="4.42578125" style="223" customWidth="1"/>
    <col min="2050" max="2050" width="11.5703125" style="223" customWidth="1"/>
    <col min="2051" max="2051" width="40.42578125" style="223" customWidth="1"/>
    <col min="2052" max="2052" width="3.85546875" style="223" customWidth="1"/>
    <col min="2053" max="2053" width="8.5703125" style="223" customWidth="1"/>
    <col min="2054" max="2054" width="9.85546875" style="223" customWidth="1"/>
    <col min="2055" max="2055" width="13.85546875" style="223" customWidth="1"/>
    <col min="2056" max="2059" width="9.140625" style="223"/>
    <col min="2060" max="2060" width="75.42578125" style="223" customWidth="1"/>
    <col min="2061" max="2061" width="45.28515625" style="223" customWidth="1"/>
    <col min="2062" max="2304" width="9.140625" style="223"/>
    <col min="2305" max="2305" width="4.42578125" style="223" customWidth="1"/>
    <col min="2306" max="2306" width="11.5703125" style="223" customWidth="1"/>
    <col min="2307" max="2307" width="40.42578125" style="223" customWidth="1"/>
    <col min="2308" max="2308" width="3.85546875" style="223" customWidth="1"/>
    <col min="2309" max="2309" width="8.5703125" style="223" customWidth="1"/>
    <col min="2310" max="2310" width="9.85546875" style="223" customWidth="1"/>
    <col min="2311" max="2311" width="13.85546875" style="223" customWidth="1"/>
    <col min="2312" max="2315" width="9.140625" style="223"/>
    <col min="2316" max="2316" width="75.42578125" style="223" customWidth="1"/>
    <col min="2317" max="2317" width="45.28515625" style="223" customWidth="1"/>
    <col min="2318" max="2560" width="9.140625" style="223"/>
    <col min="2561" max="2561" width="4.42578125" style="223" customWidth="1"/>
    <col min="2562" max="2562" width="11.5703125" style="223" customWidth="1"/>
    <col min="2563" max="2563" width="40.42578125" style="223" customWidth="1"/>
    <col min="2564" max="2564" width="3.85546875" style="223" customWidth="1"/>
    <col min="2565" max="2565" width="8.5703125" style="223" customWidth="1"/>
    <col min="2566" max="2566" width="9.85546875" style="223" customWidth="1"/>
    <col min="2567" max="2567" width="13.85546875" style="223" customWidth="1"/>
    <col min="2568" max="2571" width="9.140625" style="223"/>
    <col min="2572" max="2572" width="75.42578125" style="223" customWidth="1"/>
    <col min="2573" max="2573" width="45.28515625" style="223" customWidth="1"/>
    <col min="2574" max="2816" width="9.140625" style="223"/>
    <col min="2817" max="2817" width="4.42578125" style="223" customWidth="1"/>
    <col min="2818" max="2818" width="11.5703125" style="223" customWidth="1"/>
    <col min="2819" max="2819" width="40.42578125" style="223" customWidth="1"/>
    <col min="2820" max="2820" width="3.85546875" style="223" customWidth="1"/>
    <col min="2821" max="2821" width="8.5703125" style="223" customWidth="1"/>
    <col min="2822" max="2822" width="9.85546875" style="223" customWidth="1"/>
    <col min="2823" max="2823" width="13.85546875" style="223" customWidth="1"/>
    <col min="2824" max="2827" width="9.140625" style="223"/>
    <col min="2828" max="2828" width="75.42578125" style="223" customWidth="1"/>
    <col min="2829" max="2829" width="45.28515625" style="223" customWidth="1"/>
    <col min="2830" max="3072" width="9.140625" style="223"/>
    <col min="3073" max="3073" width="4.42578125" style="223" customWidth="1"/>
    <col min="3074" max="3074" width="11.5703125" style="223" customWidth="1"/>
    <col min="3075" max="3075" width="40.42578125" style="223" customWidth="1"/>
    <col min="3076" max="3076" width="3.85546875" style="223" customWidth="1"/>
    <col min="3077" max="3077" width="8.5703125" style="223" customWidth="1"/>
    <col min="3078" max="3078" width="9.85546875" style="223" customWidth="1"/>
    <col min="3079" max="3079" width="13.85546875" style="223" customWidth="1"/>
    <col min="3080" max="3083" width="9.140625" style="223"/>
    <col min="3084" max="3084" width="75.42578125" style="223" customWidth="1"/>
    <col min="3085" max="3085" width="45.28515625" style="223" customWidth="1"/>
    <col min="3086" max="3328" width="9.140625" style="223"/>
    <col min="3329" max="3329" width="4.42578125" style="223" customWidth="1"/>
    <col min="3330" max="3330" width="11.5703125" style="223" customWidth="1"/>
    <col min="3331" max="3331" width="40.42578125" style="223" customWidth="1"/>
    <col min="3332" max="3332" width="3.85546875" style="223" customWidth="1"/>
    <col min="3333" max="3333" width="8.5703125" style="223" customWidth="1"/>
    <col min="3334" max="3334" width="9.85546875" style="223" customWidth="1"/>
    <col min="3335" max="3335" width="13.85546875" style="223" customWidth="1"/>
    <col min="3336" max="3339" width="9.140625" style="223"/>
    <col min="3340" max="3340" width="75.42578125" style="223" customWidth="1"/>
    <col min="3341" max="3341" width="45.28515625" style="223" customWidth="1"/>
    <col min="3342" max="3584" width="9.140625" style="223"/>
    <col min="3585" max="3585" width="4.42578125" style="223" customWidth="1"/>
    <col min="3586" max="3586" width="11.5703125" style="223" customWidth="1"/>
    <col min="3587" max="3587" width="40.42578125" style="223" customWidth="1"/>
    <col min="3588" max="3588" width="3.85546875" style="223" customWidth="1"/>
    <col min="3589" max="3589" width="8.5703125" style="223" customWidth="1"/>
    <col min="3590" max="3590" width="9.85546875" style="223" customWidth="1"/>
    <col min="3591" max="3591" width="13.85546875" style="223" customWidth="1"/>
    <col min="3592" max="3595" width="9.140625" style="223"/>
    <col min="3596" max="3596" width="75.42578125" style="223" customWidth="1"/>
    <col min="3597" max="3597" width="45.28515625" style="223" customWidth="1"/>
    <col min="3598" max="3840" width="9.140625" style="223"/>
    <col min="3841" max="3841" width="4.42578125" style="223" customWidth="1"/>
    <col min="3842" max="3842" width="11.5703125" style="223" customWidth="1"/>
    <col min="3843" max="3843" width="40.42578125" style="223" customWidth="1"/>
    <col min="3844" max="3844" width="3.85546875" style="223" customWidth="1"/>
    <col min="3845" max="3845" width="8.5703125" style="223" customWidth="1"/>
    <col min="3846" max="3846" width="9.85546875" style="223" customWidth="1"/>
    <col min="3847" max="3847" width="13.85546875" style="223" customWidth="1"/>
    <col min="3848" max="3851" width="9.140625" style="223"/>
    <col min="3852" max="3852" width="75.42578125" style="223" customWidth="1"/>
    <col min="3853" max="3853" width="45.28515625" style="223" customWidth="1"/>
    <col min="3854" max="4096" width="9.140625" style="223"/>
    <col min="4097" max="4097" width="4.42578125" style="223" customWidth="1"/>
    <col min="4098" max="4098" width="11.5703125" style="223" customWidth="1"/>
    <col min="4099" max="4099" width="40.42578125" style="223" customWidth="1"/>
    <col min="4100" max="4100" width="3.85546875" style="223" customWidth="1"/>
    <col min="4101" max="4101" width="8.5703125" style="223" customWidth="1"/>
    <col min="4102" max="4102" width="9.85546875" style="223" customWidth="1"/>
    <col min="4103" max="4103" width="13.85546875" style="223" customWidth="1"/>
    <col min="4104" max="4107" width="9.140625" style="223"/>
    <col min="4108" max="4108" width="75.42578125" style="223" customWidth="1"/>
    <col min="4109" max="4109" width="45.28515625" style="223" customWidth="1"/>
    <col min="4110" max="4352" width="9.140625" style="223"/>
    <col min="4353" max="4353" width="4.42578125" style="223" customWidth="1"/>
    <col min="4354" max="4354" width="11.5703125" style="223" customWidth="1"/>
    <col min="4355" max="4355" width="40.42578125" style="223" customWidth="1"/>
    <col min="4356" max="4356" width="3.85546875" style="223" customWidth="1"/>
    <col min="4357" max="4357" width="8.5703125" style="223" customWidth="1"/>
    <col min="4358" max="4358" width="9.85546875" style="223" customWidth="1"/>
    <col min="4359" max="4359" width="13.85546875" style="223" customWidth="1"/>
    <col min="4360" max="4363" width="9.140625" style="223"/>
    <col min="4364" max="4364" width="75.42578125" style="223" customWidth="1"/>
    <col min="4365" max="4365" width="45.28515625" style="223" customWidth="1"/>
    <col min="4366" max="4608" width="9.140625" style="223"/>
    <col min="4609" max="4609" width="4.42578125" style="223" customWidth="1"/>
    <col min="4610" max="4610" width="11.5703125" style="223" customWidth="1"/>
    <col min="4611" max="4611" width="40.42578125" style="223" customWidth="1"/>
    <col min="4612" max="4612" width="3.85546875" style="223" customWidth="1"/>
    <col min="4613" max="4613" width="8.5703125" style="223" customWidth="1"/>
    <col min="4614" max="4614" width="9.85546875" style="223" customWidth="1"/>
    <col min="4615" max="4615" width="13.85546875" style="223" customWidth="1"/>
    <col min="4616" max="4619" width="9.140625" style="223"/>
    <col min="4620" max="4620" width="75.42578125" style="223" customWidth="1"/>
    <col min="4621" max="4621" width="45.28515625" style="223" customWidth="1"/>
    <col min="4622" max="4864" width="9.140625" style="223"/>
    <col min="4865" max="4865" width="4.42578125" style="223" customWidth="1"/>
    <col min="4866" max="4866" width="11.5703125" style="223" customWidth="1"/>
    <col min="4867" max="4867" width="40.42578125" style="223" customWidth="1"/>
    <col min="4868" max="4868" width="3.85546875" style="223" customWidth="1"/>
    <col min="4869" max="4869" width="8.5703125" style="223" customWidth="1"/>
    <col min="4870" max="4870" width="9.85546875" style="223" customWidth="1"/>
    <col min="4871" max="4871" width="13.85546875" style="223" customWidth="1"/>
    <col min="4872" max="4875" width="9.140625" style="223"/>
    <col min="4876" max="4876" width="75.42578125" style="223" customWidth="1"/>
    <col min="4877" max="4877" width="45.28515625" style="223" customWidth="1"/>
    <col min="4878" max="5120" width="9.140625" style="223"/>
    <col min="5121" max="5121" width="4.42578125" style="223" customWidth="1"/>
    <col min="5122" max="5122" width="11.5703125" style="223" customWidth="1"/>
    <col min="5123" max="5123" width="40.42578125" style="223" customWidth="1"/>
    <col min="5124" max="5124" width="3.85546875" style="223" customWidth="1"/>
    <col min="5125" max="5125" width="8.5703125" style="223" customWidth="1"/>
    <col min="5126" max="5126" width="9.85546875" style="223" customWidth="1"/>
    <col min="5127" max="5127" width="13.85546875" style="223" customWidth="1"/>
    <col min="5128" max="5131" width="9.140625" style="223"/>
    <col min="5132" max="5132" width="75.42578125" style="223" customWidth="1"/>
    <col min="5133" max="5133" width="45.28515625" style="223" customWidth="1"/>
    <col min="5134" max="5376" width="9.140625" style="223"/>
    <col min="5377" max="5377" width="4.42578125" style="223" customWidth="1"/>
    <col min="5378" max="5378" width="11.5703125" style="223" customWidth="1"/>
    <col min="5379" max="5379" width="40.42578125" style="223" customWidth="1"/>
    <col min="5380" max="5380" width="3.85546875" style="223" customWidth="1"/>
    <col min="5381" max="5381" width="8.5703125" style="223" customWidth="1"/>
    <col min="5382" max="5382" width="9.85546875" style="223" customWidth="1"/>
    <col min="5383" max="5383" width="13.85546875" style="223" customWidth="1"/>
    <col min="5384" max="5387" width="9.140625" style="223"/>
    <col min="5388" max="5388" width="75.42578125" style="223" customWidth="1"/>
    <col min="5389" max="5389" width="45.28515625" style="223" customWidth="1"/>
    <col min="5390" max="5632" width="9.140625" style="223"/>
    <col min="5633" max="5633" width="4.42578125" style="223" customWidth="1"/>
    <col min="5634" max="5634" width="11.5703125" style="223" customWidth="1"/>
    <col min="5635" max="5635" width="40.42578125" style="223" customWidth="1"/>
    <col min="5636" max="5636" width="3.85546875" style="223" customWidth="1"/>
    <col min="5637" max="5637" width="8.5703125" style="223" customWidth="1"/>
    <col min="5638" max="5638" width="9.85546875" style="223" customWidth="1"/>
    <col min="5639" max="5639" width="13.85546875" style="223" customWidth="1"/>
    <col min="5640" max="5643" width="9.140625" style="223"/>
    <col min="5644" max="5644" width="75.42578125" style="223" customWidth="1"/>
    <col min="5645" max="5645" width="45.28515625" style="223" customWidth="1"/>
    <col min="5646" max="5888" width="9.140625" style="223"/>
    <col min="5889" max="5889" width="4.42578125" style="223" customWidth="1"/>
    <col min="5890" max="5890" width="11.5703125" style="223" customWidth="1"/>
    <col min="5891" max="5891" width="40.42578125" style="223" customWidth="1"/>
    <col min="5892" max="5892" width="3.85546875" style="223" customWidth="1"/>
    <col min="5893" max="5893" width="8.5703125" style="223" customWidth="1"/>
    <col min="5894" max="5894" width="9.85546875" style="223" customWidth="1"/>
    <col min="5895" max="5895" width="13.85546875" style="223" customWidth="1"/>
    <col min="5896" max="5899" width="9.140625" style="223"/>
    <col min="5900" max="5900" width="75.42578125" style="223" customWidth="1"/>
    <col min="5901" max="5901" width="45.28515625" style="223" customWidth="1"/>
    <col min="5902" max="6144" width="9.140625" style="223"/>
    <col min="6145" max="6145" width="4.42578125" style="223" customWidth="1"/>
    <col min="6146" max="6146" width="11.5703125" style="223" customWidth="1"/>
    <col min="6147" max="6147" width="40.42578125" style="223" customWidth="1"/>
    <col min="6148" max="6148" width="3.85546875" style="223" customWidth="1"/>
    <col min="6149" max="6149" width="8.5703125" style="223" customWidth="1"/>
    <col min="6150" max="6150" width="9.85546875" style="223" customWidth="1"/>
    <col min="6151" max="6151" width="13.85546875" style="223" customWidth="1"/>
    <col min="6152" max="6155" width="9.140625" style="223"/>
    <col min="6156" max="6156" width="75.42578125" style="223" customWidth="1"/>
    <col min="6157" max="6157" width="45.28515625" style="223" customWidth="1"/>
    <col min="6158" max="6400" width="9.140625" style="223"/>
    <col min="6401" max="6401" width="4.42578125" style="223" customWidth="1"/>
    <col min="6402" max="6402" width="11.5703125" style="223" customWidth="1"/>
    <col min="6403" max="6403" width="40.42578125" style="223" customWidth="1"/>
    <col min="6404" max="6404" width="3.85546875" style="223" customWidth="1"/>
    <col min="6405" max="6405" width="8.5703125" style="223" customWidth="1"/>
    <col min="6406" max="6406" width="9.85546875" style="223" customWidth="1"/>
    <col min="6407" max="6407" width="13.85546875" style="223" customWidth="1"/>
    <col min="6408" max="6411" width="9.140625" style="223"/>
    <col min="6412" max="6412" width="75.42578125" style="223" customWidth="1"/>
    <col min="6413" max="6413" width="45.28515625" style="223" customWidth="1"/>
    <col min="6414" max="6656" width="9.140625" style="223"/>
    <col min="6657" max="6657" width="4.42578125" style="223" customWidth="1"/>
    <col min="6658" max="6658" width="11.5703125" style="223" customWidth="1"/>
    <col min="6659" max="6659" width="40.42578125" style="223" customWidth="1"/>
    <col min="6660" max="6660" width="3.85546875" style="223" customWidth="1"/>
    <col min="6661" max="6661" width="8.5703125" style="223" customWidth="1"/>
    <col min="6662" max="6662" width="9.85546875" style="223" customWidth="1"/>
    <col min="6663" max="6663" width="13.85546875" style="223" customWidth="1"/>
    <col min="6664" max="6667" width="9.140625" style="223"/>
    <col min="6668" max="6668" width="75.42578125" style="223" customWidth="1"/>
    <col min="6669" max="6669" width="45.28515625" style="223" customWidth="1"/>
    <col min="6670" max="6912" width="9.140625" style="223"/>
    <col min="6913" max="6913" width="4.42578125" style="223" customWidth="1"/>
    <col min="6914" max="6914" width="11.5703125" style="223" customWidth="1"/>
    <col min="6915" max="6915" width="40.42578125" style="223" customWidth="1"/>
    <col min="6916" max="6916" width="3.85546875" style="223" customWidth="1"/>
    <col min="6917" max="6917" width="8.5703125" style="223" customWidth="1"/>
    <col min="6918" max="6918" width="9.85546875" style="223" customWidth="1"/>
    <col min="6919" max="6919" width="13.85546875" style="223" customWidth="1"/>
    <col min="6920" max="6923" width="9.140625" style="223"/>
    <col min="6924" max="6924" width="75.42578125" style="223" customWidth="1"/>
    <col min="6925" max="6925" width="45.28515625" style="223" customWidth="1"/>
    <col min="6926" max="7168" width="9.140625" style="223"/>
    <col min="7169" max="7169" width="4.42578125" style="223" customWidth="1"/>
    <col min="7170" max="7170" width="11.5703125" style="223" customWidth="1"/>
    <col min="7171" max="7171" width="40.42578125" style="223" customWidth="1"/>
    <col min="7172" max="7172" width="3.85546875" style="223" customWidth="1"/>
    <col min="7173" max="7173" width="8.5703125" style="223" customWidth="1"/>
    <col min="7174" max="7174" width="9.85546875" style="223" customWidth="1"/>
    <col min="7175" max="7175" width="13.85546875" style="223" customWidth="1"/>
    <col min="7176" max="7179" width="9.140625" style="223"/>
    <col min="7180" max="7180" width="75.42578125" style="223" customWidth="1"/>
    <col min="7181" max="7181" width="45.28515625" style="223" customWidth="1"/>
    <col min="7182" max="7424" width="9.140625" style="223"/>
    <col min="7425" max="7425" width="4.42578125" style="223" customWidth="1"/>
    <col min="7426" max="7426" width="11.5703125" style="223" customWidth="1"/>
    <col min="7427" max="7427" width="40.42578125" style="223" customWidth="1"/>
    <col min="7428" max="7428" width="3.85546875" style="223" customWidth="1"/>
    <col min="7429" max="7429" width="8.5703125" style="223" customWidth="1"/>
    <col min="7430" max="7430" width="9.85546875" style="223" customWidth="1"/>
    <col min="7431" max="7431" width="13.85546875" style="223" customWidth="1"/>
    <col min="7432" max="7435" width="9.140625" style="223"/>
    <col min="7436" max="7436" width="75.42578125" style="223" customWidth="1"/>
    <col min="7437" max="7437" width="45.28515625" style="223" customWidth="1"/>
    <col min="7438" max="7680" width="9.140625" style="223"/>
    <col min="7681" max="7681" width="4.42578125" style="223" customWidth="1"/>
    <col min="7682" max="7682" width="11.5703125" style="223" customWidth="1"/>
    <col min="7683" max="7683" width="40.42578125" style="223" customWidth="1"/>
    <col min="7684" max="7684" width="3.85546875" style="223" customWidth="1"/>
    <col min="7685" max="7685" width="8.5703125" style="223" customWidth="1"/>
    <col min="7686" max="7686" width="9.85546875" style="223" customWidth="1"/>
    <col min="7687" max="7687" width="13.85546875" style="223" customWidth="1"/>
    <col min="7688" max="7691" width="9.140625" style="223"/>
    <col min="7692" max="7692" width="75.42578125" style="223" customWidth="1"/>
    <col min="7693" max="7693" width="45.28515625" style="223" customWidth="1"/>
    <col min="7694" max="7936" width="9.140625" style="223"/>
    <col min="7937" max="7937" width="4.42578125" style="223" customWidth="1"/>
    <col min="7938" max="7938" width="11.5703125" style="223" customWidth="1"/>
    <col min="7939" max="7939" width="40.42578125" style="223" customWidth="1"/>
    <col min="7940" max="7940" width="3.85546875" style="223" customWidth="1"/>
    <col min="7941" max="7941" width="8.5703125" style="223" customWidth="1"/>
    <col min="7942" max="7942" width="9.85546875" style="223" customWidth="1"/>
    <col min="7943" max="7943" width="13.85546875" style="223" customWidth="1"/>
    <col min="7944" max="7947" width="9.140625" style="223"/>
    <col min="7948" max="7948" width="75.42578125" style="223" customWidth="1"/>
    <col min="7949" max="7949" width="45.28515625" style="223" customWidth="1"/>
    <col min="7950" max="8192" width="9.140625" style="223"/>
    <col min="8193" max="8193" width="4.42578125" style="223" customWidth="1"/>
    <col min="8194" max="8194" width="11.5703125" style="223" customWidth="1"/>
    <col min="8195" max="8195" width="40.42578125" style="223" customWidth="1"/>
    <col min="8196" max="8196" width="3.85546875" style="223" customWidth="1"/>
    <col min="8197" max="8197" width="8.5703125" style="223" customWidth="1"/>
    <col min="8198" max="8198" width="9.85546875" style="223" customWidth="1"/>
    <col min="8199" max="8199" width="13.85546875" style="223" customWidth="1"/>
    <col min="8200" max="8203" width="9.140625" style="223"/>
    <col min="8204" max="8204" width="75.42578125" style="223" customWidth="1"/>
    <col min="8205" max="8205" width="45.28515625" style="223" customWidth="1"/>
    <col min="8206" max="8448" width="9.140625" style="223"/>
    <col min="8449" max="8449" width="4.42578125" style="223" customWidth="1"/>
    <col min="8450" max="8450" width="11.5703125" style="223" customWidth="1"/>
    <col min="8451" max="8451" width="40.42578125" style="223" customWidth="1"/>
    <col min="8452" max="8452" width="3.85546875" style="223" customWidth="1"/>
    <col min="8453" max="8453" width="8.5703125" style="223" customWidth="1"/>
    <col min="8454" max="8454" width="9.85546875" style="223" customWidth="1"/>
    <col min="8455" max="8455" width="13.85546875" style="223" customWidth="1"/>
    <col min="8456" max="8459" width="9.140625" style="223"/>
    <col min="8460" max="8460" width="75.42578125" style="223" customWidth="1"/>
    <col min="8461" max="8461" width="45.28515625" style="223" customWidth="1"/>
    <col min="8462" max="8704" width="9.140625" style="223"/>
    <col min="8705" max="8705" width="4.42578125" style="223" customWidth="1"/>
    <col min="8706" max="8706" width="11.5703125" style="223" customWidth="1"/>
    <col min="8707" max="8707" width="40.42578125" style="223" customWidth="1"/>
    <col min="8708" max="8708" width="3.85546875" style="223" customWidth="1"/>
    <col min="8709" max="8709" width="8.5703125" style="223" customWidth="1"/>
    <col min="8710" max="8710" width="9.85546875" style="223" customWidth="1"/>
    <col min="8711" max="8711" width="13.85546875" style="223" customWidth="1"/>
    <col min="8712" max="8715" width="9.140625" style="223"/>
    <col min="8716" max="8716" width="75.42578125" style="223" customWidth="1"/>
    <col min="8717" max="8717" width="45.28515625" style="223" customWidth="1"/>
    <col min="8718" max="8960" width="9.140625" style="223"/>
    <col min="8961" max="8961" width="4.42578125" style="223" customWidth="1"/>
    <col min="8962" max="8962" width="11.5703125" style="223" customWidth="1"/>
    <col min="8963" max="8963" width="40.42578125" style="223" customWidth="1"/>
    <col min="8964" max="8964" width="3.85546875" style="223" customWidth="1"/>
    <col min="8965" max="8965" width="8.5703125" style="223" customWidth="1"/>
    <col min="8966" max="8966" width="9.85546875" style="223" customWidth="1"/>
    <col min="8967" max="8967" width="13.85546875" style="223" customWidth="1"/>
    <col min="8968" max="8971" width="9.140625" style="223"/>
    <col min="8972" max="8972" width="75.42578125" style="223" customWidth="1"/>
    <col min="8973" max="8973" width="45.28515625" style="223" customWidth="1"/>
    <col min="8974" max="9216" width="9.140625" style="223"/>
    <col min="9217" max="9217" width="4.42578125" style="223" customWidth="1"/>
    <col min="9218" max="9218" width="11.5703125" style="223" customWidth="1"/>
    <col min="9219" max="9219" width="40.42578125" style="223" customWidth="1"/>
    <col min="9220" max="9220" width="3.85546875" style="223" customWidth="1"/>
    <col min="9221" max="9221" width="8.5703125" style="223" customWidth="1"/>
    <col min="9222" max="9222" width="9.85546875" style="223" customWidth="1"/>
    <col min="9223" max="9223" width="13.85546875" style="223" customWidth="1"/>
    <col min="9224" max="9227" width="9.140625" style="223"/>
    <col min="9228" max="9228" width="75.42578125" style="223" customWidth="1"/>
    <col min="9229" max="9229" width="45.28515625" style="223" customWidth="1"/>
    <col min="9230" max="9472" width="9.140625" style="223"/>
    <col min="9473" max="9473" width="4.42578125" style="223" customWidth="1"/>
    <col min="9474" max="9474" width="11.5703125" style="223" customWidth="1"/>
    <col min="9475" max="9475" width="40.42578125" style="223" customWidth="1"/>
    <col min="9476" max="9476" width="3.85546875" style="223" customWidth="1"/>
    <col min="9477" max="9477" width="8.5703125" style="223" customWidth="1"/>
    <col min="9478" max="9478" width="9.85546875" style="223" customWidth="1"/>
    <col min="9479" max="9479" width="13.85546875" style="223" customWidth="1"/>
    <col min="9480" max="9483" width="9.140625" style="223"/>
    <col min="9484" max="9484" width="75.42578125" style="223" customWidth="1"/>
    <col min="9485" max="9485" width="45.28515625" style="223" customWidth="1"/>
    <col min="9486" max="9728" width="9.140625" style="223"/>
    <col min="9729" max="9729" width="4.42578125" style="223" customWidth="1"/>
    <col min="9730" max="9730" width="11.5703125" style="223" customWidth="1"/>
    <col min="9731" max="9731" width="40.42578125" style="223" customWidth="1"/>
    <col min="9732" max="9732" width="3.85546875" style="223" customWidth="1"/>
    <col min="9733" max="9733" width="8.5703125" style="223" customWidth="1"/>
    <col min="9734" max="9734" width="9.85546875" style="223" customWidth="1"/>
    <col min="9735" max="9735" width="13.85546875" style="223" customWidth="1"/>
    <col min="9736" max="9739" width="9.140625" style="223"/>
    <col min="9740" max="9740" width="75.42578125" style="223" customWidth="1"/>
    <col min="9741" max="9741" width="45.28515625" style="223" customWidth="1"/>
    <col min="9742" max="9984" width="9.140625" style="223"/>
    <col min="9985" max="9985" width="4.42578125" style="223" customWidth="1"/>
    <col min="9986" max="9986" width="11.5703125" style="223" customWidth="1"/>
    <col min="9987" max="9987" width="40.42578125" style="223" customWidth="1"/>
    <col min="9988" max="9988" width="3.85546875" style="223" customWidth="1"/>
    <col min="9989" max="9989" width="8.5703125" style="223" customWidth="1"/>
    <col min="9990" max="9990" width="9.85546875" style="223" customWidth="1"/>
    <col min="9991" max="9991" width="13.85546875" style="223" customWidth="1"/>
    <col min="9992" max="9995" width="9.140625" style="223"/>
    <col min="9996" max="9996" width="75.42578125" style="223" customWidth="1"/>
    <col min="9997" max="9997" width="45.28515625" style="223" customWidth="1"/>
    <col min="9998" max="10240" width="9.140625" style="223"/>
    <col min="10241" max="10241" width="4.42578125" style="223" customWidth="1"/>
    <col min="10242" max="10242" width="11.5703125" style="223" customWidth="1"/>
    <col min="10243" max="10243" width="40.42578125" style="223" customWidth="1"/>
    <col min="10244" max="10244" width="3.85546875" style="223" customWidth="1"/>
    <col min="10245" max="10245" width="8.5703125" style="223" customWidth="1"/>
    <col min="10246" max="10246" width="9.85546875" style="223" customWidth="1"/>
    <col min="10247" max="10247" width="13.85546875" style="223" customWidth="1"/>
    <col min="10248" max="10251" width="9.140625" style="223"/>
    <col min="10252" max="10252" width="75.42578125" style="223" customWidth="1"/>
    <col min="10253" max="10253" width="45.28515625" style="223" customWidth="1"/>
    <col min="10254" max="10496" width="9.140625" style="223"/>
    <col min="10497" max="10497" width="4.42578125" style="223" customWidth="1"/>
    <col min="10498" max="10498" width="11.5703125" style="223" customWidth="1"/>
    <col min="10499" max="10499" width="40.42578125" style="223" customWidth="1"/>
    <col min="10500" max="10500" width="3.85546875" style="223" customWidth="1"/>
    <col min="10501" max="10501" width="8.5703125" style="223" customWidth="1"/>
    <col min="10502" max="10502" width="9.85546875" style="223" customWidth="1"/>
    <col min="10503" max="10503" width="13.85546875" style="223" customWidth="1"/>
    <col min="10504" max="10507" width="9.140625" style="223"/>
    <col min="10508" max="10508" width="75.42578125" style="223" customWidth="1"/>
    <col min="10509" max="10509" width="45.28515625" style="223" customWidth="1"/>
    <col min="10510" max="10752" width="9.140625" style="223"/>
    <col min="10753" max="10753" width="4.42578125" style="223" customWidth="1"/>
    <col min="10754" max="10754" width="11.5703125" style="223" customWidth="1"/>
    <col min="10755" max="10755" width="40.42578125" style="223" customWidth="1"/>
    <col min="10756" max="10756" width="3.85546875" style="223" customWidth="1"/>
    <col min="10757" max="10757" width="8.5703125" style="223" customWidth="1"/>
    <col min="10758" max="10758" width="9.85546875" style="223" customWidth="1"/>
    <col min="10759" max="10759" width="13.85546875" style="223" customWidth="1"/>
    <col min="10760" max="10763" width="9.140625" style="223"/>
    <col min="10764" max="10764" width="75.42578125" style="223" customWidth="1"/>
    <col min="10765" max="10765" width="45.28515625" style="223" customWidth="1"/>
    <col min="10766" max="11008" width="9.140625" style="223"/>
    <col min="11009" max="11009" width="4.42578125" style="223" customWidth="1"/>
    <col min="11010" max="11010" width="11.5703125" style="223" customWidth="1"/>
    <col min="11011" max="11011" width="40.42578125" style="223" customWidth="1"/>
    <col min="11012" max="11012" width="3.85546875" style="223" customWidth="1"/>
    <col min="11013" max="11013" width="8.5703125" style="223" customWidth="1"/>
    <col min="11014" max="11014" width="9.85546875" style="223" customWidth="1"/>
    <col min="11015" max="11015" width="13.85546875" style="223" customWidth="1"/>
    <col min="11016" max="11019" width="9.140625" style="223"/>
    <col min="11020" max="11020" width="75.42578125" style="223" customWidth="1"/>
    <col min="11021" max="11021" width="45.28515625" style="223" customWidth="1"/>
    <col min="11022" max="11264" width="9.140625" style="223"/>
    <col min="11265" max="11265" width="4.42578125" style="223" customWidth="1"/>
    <col min="11266" max="11266" width="11.5703125" style="223" customWidth="1"/>
    <col min="11267" max="11267" width="40.42578125" style="223" customWidth="1"/>
    <col min="11268" max="11268" width="3.85546875" style="223" customWidth="1"/>
    <col min="11269" max="11269" width="8.5703125" style="223" customWidth="1"/>
    <col min="11270" max="11270" width="9.85546875" style="223" customWidth="1"/>
    <col min="11271" max="11271" width="13.85546875" style="223" customWidth="1"/>
    <col min="11272" max="11275" width="9.140625" style="223"/>
    <col min="11276" max="11276" width="75.42578125" style="223" customWidth="1"/>
    <col min="11277" max="11277" width="45.28515625" style="223" customWidth="1"/>
    <col min="11278" max="11520" width="9.140625" style="223"/>
    <col min="11521" max="11521" width="4.42578125" style="223" customWidth="1"/>
    <col min="11522" max="11522" width="11.5703125" style="223" customWidth="1"/>
    <col min="11523" max="11523" width="40.42578125" style="223" customWidth="1"/>
    <col min="11524" max="11524" width="3.85546875" style="223" customWidth="1"/>
    <col min="11525" max="11525" width="8.5703125" style="223" customWidth="1"/>
    <col min="11526" max="11526" width="9.85546875" style="223" customWidth="1"/>
    <col min="11527" max="11527" width="13.85546875" style="223" customWidth="1"/>
    <col min="11528" max="11531" width="9.140625" style="223"/>
    <col min="11532" max="11532" width="75.42578125" style="223" customWidth="1"/>
    <col min="11533" max="11533" width="45.28515625" style="223" customWidth="1"/>
    <col min="11534" max="11776" width="9.140625" style="223"/>
    <col min="11777" max="11777" width="4.42578125" style="223" customWidth="1"/>
    <col min="11778" max="11778" width="11.5703125" style="223" customWidth="1"/>
    <col min="11779" max="11779" width="40.42578125" style="223" customWidth="1"/>
    <col min="11780" max="11780" width="3.85546875" style="223" customWidth="1"/>
    <col min="11781" max="11781" width="8.5703125" style="223" customWidth="1"/>
    <col min="11782" max="11782" width="9.85546875" style="223" customWidth="1"/>
    <col min="11783" max="11783" width="13.85546875" style="223" customWidth="1"/>
    <col min="11784" max="11787" width="9.140625" style="223"/>
    <col min="11788" max="11788" width="75.42578125" style="223" customWidth="1"/>
    <col min="11789" max="11789" width="45.28515625" style="223" customWidth="1"/>
    <col min="11790" max="12032" width="9.140625" style="223"/>
    <col min="12033" max="12033" width="4.42578125" style="223" customWidth="1"/>
    <col min="12034" max="12034" width="11.5703125" style="223" customWidth="1"/>
    <col min="12035" max="12035" width="40.42578125" style="223" customWidth="1"/>
    <col min="12036" max="12036" width="3.85546875" style="223" customWidth="1"/>
    <col min="12037" max="12037" width="8.5703125" style="223" customWidth="1"/>
    <col min="12038" max="12038" width="9.85546875" style="223" customWidth="1"/>
    <col min="12039" max="12039" width="13.85546875" style="223" customWidth="1"/>
    <col min="12040" max="12043" width="9.140625" style="223"/>
    <col min="12044" max="12044" width="75.42578125" style="223" customWidth="1"/>
    <col min="12045" max="12045" width="45.28515625" style="223" customWidth="1"/>
    <col min="12046" max="12288" width="9.140625" style="223"/>
    <col min="12289" max="12289" width="4.42578125" style="223" customWidth="1"/>
    <col min="12290" max="12290" width="11.5703125" style="223" customWidth="1"/>
    <col min="12291" max="12291" width="40.42578125" style="223" customWidth="1"/>
    <col min="12292" max="12292" width="3.85546875" style="223" customWidth="1"/>
    <col min="12293" max="12293" width="8.5703125" style="223" customWidth="1"/>
    <col min="12294" max="12294" width="9.85546875" style="223" customWidth="1"/>
    <col min="12295" max="12295" width="13.85546875" style="223" customWidth="1"/>
    <col min="12296" max="12299" width="9.140625" style="223"/>
    <col min="12300" max="12300" width="75.42578125" style="223" customWidth="1"/>
    <col min="12301" max="12301" width="45.28515625" style="223" customWidth="1"/>
    <col min="12302" max="12544" width="9.140625" style="223"/>
    <col min="12545" max="12545" width="4.42578125" style="223" customWidth="1"/>
    <col min="12546" max="12546" width="11.5703125" style="223" customWidth="1"/>
    <col min="12547" max="12547" width="40.42578125" style="223" customWidth="1"/>
    <col min="12548" max="12548" width="3.85546875" style="223" customWidth="1"/>
    <col min="12549" max="12549" width="8.5703125" style="223" customWidth="1"/>
    <col min="12550" max="12550" width="9.85546875" style="223" customWidth="1"/>
    <col min="12551" max="12551" width="13.85546875" style="223" customWidth="1"/>
    <col min="12552" max="12555" width="9.140625" style="223"/>
    <col min="12556" max="12556" width="75.42578125" style="223" customWidth="1"/>
    <col min="12557" max="12557" width="45.28515625" style="223" customWidth="1"/>
    <col min="12558" max="12800" width="9.140625" style="223"/>
    <col min="12801" max="12801" width="4.42578125" style="223" customWidth="1"/>
    <col min="12802" max="12802" width="11.5703125" style="223" customWidth="1"/>
    <col min="12803" max="12803" width="40.42578125" style="223" customWidth="1"/>
    <col min="12804" max="12804" width="3.85546875" style="223" customWidth="1"/>
    <col min="12805" max="12805" width="8.5703125" style="223" customWidth="1"/>
    <col min="12806" max="12806" width="9.85546875" style="223" customWidth="1"/>
    <col min="12807" max="12807" width="13.85546875" style="223" customWidth="1"/>
    <col min="12808" max="12811" width="9.140625" style="223"/>
    <col min="12812" max="12812" width="75.42578125" style="223" customWidth="1"/>
    <col min="12813" max="12813" width="45.28515625" style="223" customWidth="1"/>
    <col min="12814" max="13056" width="9.140625" style="223"/>
    <col min="13057" max="13057" width="4.42578125" style="223" customWidth="1"/>
    <col min="13058" max="13058" width="11.5703125" style="223" customWidth="1"/>
    <col min="13059" max="13059" width="40.42578125" style="223" customWidth="1"/>
    <col min="13060" max="13060" width="3.85546875" style="223" customWidth="1"/>
    <col min="13061" max="13061" width="8.5703125" style="223" customWidth="1"/>
    <col min="13062" max="13062" width="9.85546875" style="223" customWidth="1"/>
    <col min="13063" max="13063" width="13.85546875" style="223" customWidth="1"/>
    <col min="13064" max="13067" width="9.140625" style="223"/>
    <col min="13068" max="13068" width="75.42578125" style="223" customWidth="1"/>
    <col min="13069" max="13069" width="45.28515625" style="223" customWidth="1"/>
    <col min="13070" max="13312" width="9.140625" style="223"/>
    <col min="13313" max="13313" width="4.42578125" style="223" customWidth="1"/>
    <col min="13314" max="13314" width="11.5703125" style="223" customWidth="1"/>
    <col min="13315" max="13315" width="40.42578125" style="223" customWidth="1"/>
    <col min="13316" max="13316" width="3.85546875" style="223" customWidth="1"/>
    <col min="13317" max="13317" width="8.5703125" style="223" customWidth="1"/>
    <col min="13318" max="13318" width="9.85546875" style="223" customWidth="1"/>
    <col min="13319" max="13319" width="13.85546875" style="223" customWidth="1"/>
    <col min="13320" max="13323" width="9.140625" style="223"/>
    <col min="13324" max="13324" width="75.42578125" style="223" customWidth="1"/>
    <col min="13325" max="13325" width="45.28515625" style="223" customWidth="1"/>
    <col min="13326" max="13568" width="9.140625" style="223"/>
    <col min="13569" max="13569" width="4.42578125" style="223" customWidth="1"/>
    <col min="13570" max="13570" width="11.5703125" style="223" customWidth="1"/>
    <col min="13571" max="13571" width="40.42578125" style="223" customWidth="1"/>
    <col min="13572" max="13572" width="3.85546875" style="223" customWidth="1"/>
    <col min="13573" max="13573" width="8.5703125" style="223" customWidth="1"/>
    <col min="13574" max="13574" width="9.85546875" style="223" customWidth="1"/>
    <col min="13575" max="13575" width="13.85546875" style="223" customWidth="1"/>
    <col min="13576" max="13579" width="9.140625" style="223"/>
    <col min="13580" max="13580" width="75.42578125" style="223" customWidth="1"/>
    <col min="13581" max="13581" width="45.28515625" style="223" customWidth="1"/>
    <col min="13582" max="13824" width="9.140625" style="223"/>
    <col min="13825" max="13825" width="4.42578125" style="223" customWidth="1"/>
    <col min="13826" max="13826" width="11.5703125" style="223" customWidth="1"/>
    <col min="13827" max="13827" width="40.42578125" style="223" customWidth="1"/>
    <col min="13828" max="13828" width="3.85546875" style="223" customWidth="1"/>
    <col min="13829" max="13829" width="8.5703125" style="223" customWidth="1"/>
    <col min="13830" max="13830" width="9.85546875" style="223" customWidth="1"/>
    <col min="13831" max="13831" width="13.85546875" style="223" customWidth="1"/>
    <col min="13832" max="13835" width="9.140625" style="223"/>
    <col min="13836" max="13836" width="75.42578125" style="223" customWidth="1"/>
    <col min="13837" max="13837" width="45.28515625" style="223" customWidth="1"/>
    <col min="13838" max="14080" width="9.140625" style="223"/>
    <col min="14081" max="14081" width="4.42578125" style="223" customWidth="1"/>
    <col min="14082" max="14082" width="11.5703125" style="223" customWidth="1"/>
    <col min="14083" max="14083" width="40.42578125" style="223" customWidth="1"/>
    <col min="14084" max="14084" width="3.85546875" style="223" customWidth="1"/>
    <col min="14085" max="14085" width="8.5703125" style="223" customWidth="1"/>
    <col min="14086" max="14086" width="9.85546875" style="223" customWidth="1"/>
    <col min="14087" max="14087" width="13.85546875" style="223" customWidth="1"/>
    <col min="14088" max="14091" width="9.140625" style="223"/>
    <col min="14092" max="14092" width="75.42578125" style="223" customWidth="1"/>
    <col min="14093" max="14093" width="45.28515625" style="223" customWidth="1"/>
    <col min="14094" max="14336" width="9.140625" style="223"/>
    <col min="14337" max="14337" width="4.42578125" style="223" customWidth="1"/>
    <col min="14338" max="14338" width="11.5703125" style="223" customWidth="1"/>
    <col min="14339" max="14339" width="40.42578125" style="223" customWidth="1"/>
    <col min="14340" max="14340" width="3.85546875" style="223" customWidth="1"/>
    <col min="14341" max="14341" width="8.5703125" style="223" customWidth="1"/>
    <col min="14342" max="14342" width="9.85546875" style="223" customWidth="1"/>
    <col min="14343" max="14343" width="13.85546875" style="223" customWidth="1"/>
    <col min="14344" max="14347" width="9.140625" style="223"/>
    <col min="14348" max="14348" width="75.42578125" style="223" customWidth="1"/>
    <col min="14349" max="14349" width="45.28515625" style="223" customWidth="1"/>
    <col min="14350" max="14592" width="9.140625" style="223"/>
    <col min="14593" max="14593" width="4.42578125" style="223" customWidth="1"/>
    <col min="14594" max="14594" width="11.5703125" style="223" customWidth="1"/>
    <col min="14595" max="14595" width="40.42578125" style="223" customWidth="1"/>
    <col min="14596" max="14596" width="3.85546875" style="223" customWidth="1"/>
    <col min="14597" max="14597" width="8.5703125" style="223" customWidth="1"/>
    <col min="14598" max="14598" width="9.85546875" style="223" customWidth="1"/>
    <col min="14599" max="14599" width="13.85546875" style="223" customWidth="1"/>
    <col min="14600" max="14603" width="9.140625" style="223"/>
    <col min="14604" max="14604" width="75.42578125" style="223" customWidth="1"/>
    <col min="14605" max="14605" width="45.28515625" style="223" customWidth="1"/>
    <col min="14606" max="14848" width="9.140625" style="223"/>
    <col min="14849" max="14849" width="4.42578125" style="223" customWidth="1"/>
    <col min="14850" max="14850" width="11.5703125" style="223" customWidth="1"/>
    <col min="14851" max="14851" width="40.42578125" style="223" customWidth="1"/>
    <col min="14852" max="14852" width="3.85546875" style="223" customWidth="1"/>
    <col min="14853" max="14853" width="8.5703125" style="223" customWidth="1"/>
    <col min="14854" max="14854" width="9.85546875" style="223" customWidth="1"/>
    <col min="14855" max="14855" width="13.85546875" style="223" customWidth="1"/>
    <col min="14856" max="14859" width="9.140625" style="223"/>
    <col min="14860" max="14860" width="75.42578125" style="223" customWidth="1"/>
    <col min="14861" max="14861" width="45.28515625" style="223" customWidth="1"/>
    <col min="14862" max="15104" width="9.140625" style="223"/>
    <col min="15105" max="15105" width="4.42578125" style="223" customWidth="1"/>
    <col min="15106" max="15106" width="11.5703125" style="223" customWidth="1"/>
    <col min="15107" max="15107" width="40.42578125" style="223" customWidth="1"/>
    <col min="15108" max="15108" width="3.85546875" style="223" customWidth="1"/>
    <col min="15109" max="15109" width="8.5703125" style="223" customWidth="1"/>
    <col min="15110" max="15110" width="9.85546875" style="223" customWidth="1"/>
    <col min="15111" max="15111" width="13.85546875" style="223" customWidth="1"/>
    <col min="15112" max="15115" width="9.140625" style="223"/>
    <col min="15116" max="15116" width="75.42578125" style="223" customWidth="1"/>
    <col min="15117" max="15117" width="45.28515625" style="223" customWidth="1"/>
    <col min="15118" max="15360" width="9.140625" style="223"/>
    <col min="15361" max="15361" width="4.42578125" style="223" customWidth="1"/>
    <col min="15362" max="15362" width="11.5703125" style="223" customWidth="1"/>
    <col min="15363" max="15363" width="40.42578125" style="223" customWidth="1"/>
    <col min="15364" max="15364" width="3.85546875" style="223" customWidth="1"/>
    <col min="15365" max="15365" width="8.5703125" style="223" customWidth="1"/>
    <col min="15366" max="15366" width="9.85546875" style="223" customWidth="1"/>
    <col min="15367" max="15367" width="13.85546875" style="223" customWidth="1"/>
    <col min="15368" max="15371" width="9.140625" style="223"/>
    <col min="15372" max="15372" width="75.42578125" style="223" customWidth="1"/>
    <col min="15373" max="15373" width="45.28515625" style="223" customWidth="1"/>
    <col min="15374" max="15616" width="9.140625" style="223"/>
    <col min="15617" max="15617" width="4.42578125" style="223" customWidth="1"/>
    <col min="15618" max="15618" width="11.5703125" style="223" customWidth="1"/>
    <col min="15619" max="15619" width="40.42578125" style="223" customWidth="1"/>
    <col min="15620" max="15620" width="3.85546875" style="223" customWidth="1"/>
    <col min="15621" max="15621" width="8.5703125" style="223" customWidth="1"/>
    <col min="15622" max="15622" width="9.85546875" style="223" customWidth="1"/>
    <col min="15623" max="15623" width="13.85546875" style="223" customWidth="1"/>
    <col min="15624" max="15627" width="9.140625" style="223"/>
    <col min="15628" max="15628" width="75.42578125" style="223" customWidth="1"/>
    <col min="15629" max="15629" width="45.28515625" style="223" customWidth="1"/>
    <col min="15630" max="15872" width="9.140625" style="223"/>
    <col min="15873" max="15873" width="4.42578125" style="223" customWidth="1"/>
    <col min="15874" max="15874" width="11.5703125" style="223" customWidth="1"/>
    <col min="15875" max="15875" width="40.42578125" style="223" customWidth="1"/>
    <col min="15876" max="15876" width="3.85546875" style="223" customWidth="1"/>
    <col min="15877" max="15877" width="8.5703125" style="223" customWidth="1"/>
    <col min="15878" max="15878" width="9.85546875" style="223" customWidth="1"/>
    <col min="15879" max="15879" width="13.85546875" style="223" customWidth="1"/>
    <col min="15880" max="15883" width="9.140625" style="223"/>
    <col min="15884" max="15884" width="75.42578125" style="223" customWidth="1"/>
    <col min="15885" max="15885" width="45.28515625" style="223" customWidth="1"/>
    <col min="15886" max="16128" width="9.140625" style="223"/>
    <col min="16129" max="16129" width="4.42578125" style="223" customWidth="1"/>
    <col min="16130" max="16130" width="11.5703125" style="223" customWidth="1"/>
    <col min="16131" max="16131" width="40.42578125" style="223" customWidth="1"/>
    <col min="16132" max="16132" width="3.85546875" style="223" customWidth="1"/>
    <col min="16133" max="16133" width="8.5703125" style="223" customWidth="1"/>
    <col min="16134" max="16134" width="9.85546875" style="223" customWidth="1"/>
    <col min="16135" max="16135" width="13.85546875" style="223" customWidth="1"/>
    <col min="16136" max="16139" width="9.140625" style="223"/>
    <col min="16140" max="16140" width="75.42578125" style="223" customWidth="1"/>
    <col min="16141" max="16141" width="45.28515625" style="223" customWidth="1"/>
    <col min="16142" max="16384" width="9.140625" style="223"/>
  </cols>
  <sheetData>
    <row r="1" spans="1:104" ht="15.75">
      <c r="A1" s="553" t="s">
        <v>108</v>
      </c>
      <c r="B1" s="553"/>
      <c r="C1" s="553"/>
      <c r="D1" s="553"/>
      <c r="E1" s="553"/>
      <c r="F1" s="553"/>
      <c r="G1" s="553"/>
    </row>
    <row r="2" spans="1:104" ht="14.25" customHeight="1" thickBot="1">
      <c r="A2" s="224"/>
      <c r="B2" s="225"/>
      <c r="C2" s="226"/>
      <c r="D2" s="226"/>
      <c r="E2" s="227"/>
      <c r="F2" s="226"/>
      <c r="G2" s="226"/>
    </row>
    <row r="3" spans="1:104" ht="13.5" thickTop="1">
      <c r="A3" s="554" t="s">
        <v>2</v>
      </c>
      <c r="B3" s="555"/>
      <c r="C3" s="228" t="str">
        <f>CONCATENATE(cislostavby," ",nazevstavby)</f>
        <v>00003129 Oprava sklepů v BD,Sukova 5,Brno</v>
      </c>
      <c r="D3" s="229"/>
      <c r="E3" s="230" t="s">
        <v>109</v>
      </c>
      <c r="F3" s="231" t="str">
        <f>'Stavba Rek'!H1</f>
        <v>00003129</v>
      </c>
      <c r="G3" s="232"/>
    </row>
    <row r="4" spans="1:104" ht="13.5" thickBot="1">
      <c r="A4" s="556" t="s">
        <v>87</v>
      </c>
      <c r="B4" s="557"/>
      <c r="C4" s="233" t="str">
        <f>CONCATENATE(cisloobjektu," ",nazevobjektu)</f>
        <v>00003129 Oprava sklepů BD,Sukova 5,Brno</v>
      </c>
      <c r="D4" s="234"/>
      <c r="E4" s="558" t="str">
        <f>'Stavba Rek'!G2</f>
        <v>Oprava sklepů BD,Sukova 5,Brno</v>
      </c>
      <c r="F4" s="559"/>
      <c r="G4" s="560"/>
    </row>
    <row r="5" spans="1:104" ht="13.5" thickTop="1">
      <c r="A5" s="235"/>
      <c r="B5" s="224"/>
      <c r="C5" s="224"/>
      <c r="D5" s="224"/>
      <c r="E5" s="236"/>
      <c r="F5" s="224"/>
      <c r="G5" s="237"/>
    </row>
    <row r="6" spans="1:104">
      <c r="A6" s="238" t="s">
        <v>110</v>
      </c>
      <c r="B6" s="239" t="s">
        <v>111</v>
      </c>
      <c r="C6" s="239" t="s">
        <v>112</v>
      </c>
      <c r="D6" s="239" t="s">
        <v>113</v>
      </c>
      <c r="E6" s="240" t="s">
        <v>114</v>
      </c>
      <c r="F6" s="239" t="s">
        <v>115</v>
      </c>
      <c r="G6" s="241" t="s">
        <v>116</v>
      </c>
    </row>
    <row r="7" spans="1:104">
      <c r="A7" s="242" t="s">
        <v>117</v>
      </c>
      <c r="B7" s="243" t="s">
        <v>3</v>
      </c>
      <c r="C7" s="244" t="s">
        <v>118</v>
      </c>
      <c r="D7" s="245"/>
      <c r="E7" s="246"/>
      <c r="F7" s="246"/>
      <c r="G7" s="247"/>
      <c r="H7" s="248"/>
      <c r="I7" s="248"/>
      <c r="O7" s="249">
        <v>1</v>
      </c>
    </row>
    <row r="8" spans="1:104">
      <c r="A8" s="250">
        <v>1</v>
      </c>
      <c r="B8" s="251" t="s">
        <v>119</v>
      </c>
      <c r="C8" s="252" t="s">
        <v>120</v>
      </c>
      <c r="D8" s="253" t="s">
        <v>121</v>
      </c>
      <c r="E8" s="254">
        <v>2</v>
      </c>
      <c r="F8" s="255"/>
      <c r="G8" s="256">
        <f>E8*F8</f>
        <v>0</v>
      </c>
      <c r="O8" s="249">
        <v>2</v>
      </c>
      <c r="AA8" s="223">
        <v>1</v>
      </c>
      <c r="AB8" s="223">
        <v>1</v>
      </c>
      <c r="AC8" s="223">
        <v>1</v>
      </c>
      <c r="AZ8" s="223">
        <v>1</v>
      </c>
      <c r="BA8" s="223">
        <f t="shared" ref="BA8:BA14" si="0">IF(AZ8=1,G8,0)</f>
        <v>0</v>
      </c>
      <c r="BB8" s="223">
        <f t="shared" ref="BB8:BB14" si="1">IF(AZ8=2,G8,0)</f>
        <v>0</v>
      </c>
      <c r="BC8" s="223">
        <f t="shared" ref="BC8:BC14" si="2">IF(AZ8=3,G8,0)</f>
        <v>0</v>
      </c>
      <c r="BD8" s="223">
        <f t="shared" ref="BD8:BD14" si="3">IF(AZ8=4,G8,0)</f>
        <v>0</v>
      </c>
      <c r="BE8" s="223">
        <f t="shared" ref="BE8:BE14" si="4">IF(AZ8=5,G8,0)</f>
        <v>0</v>
      </c>
      <c r="CA8" s="257">
        <v>1</v>
      </c>
      <c r="CB8" s="257">
        <v>1</v>
      </c>
      <c r="CZ8" s="223">
        <v>0</v>
      </c>
    </row>
    <row r="9" spans="1:104">
      <c r="A9" s="250">
        <v>2</v>
      </c>
      <c r="B9" s="251" t="s">
        <v>122</v>
      </c>
      <c r="C9" s="252" t="s">
        <v>123</v>
      </c>
      <c r="D9" s="253" t="s">
        <v>121</v>
      </c>
      <c r="E9" s="254">
        <v>2</v>
      </c>
      <c r="F9" s="255"/>
      <c r="G9" s="256">
        <f t="shared" ref="G9:G14" si="5">E9*F9</f>
        <v>0</v>
      </c>
      <c r="O9" s="249">
        <v>2</v>
      </c>
      <c r="AA9" s="223">
        <v>1</v>
      </c>
      <c r="AB9" s="223">
        <v>1</v>
      </c>
      <c r="AC9" s="223">
        <v>1</v>
      </c>
      <c r="AZ9" s="223">
        <v>1</v>
      </c>
      <c r="BA9" s="223">
        <f t="shared" si="0"/>
        <v>0</v>
      </c>
      <c r="BB9" s="223">
        <f t="shared" si="1"/>
        <v>0</v>
      </c>
      <c r="BC9" s="223">
        <f t="shared" si="2"/>
        <v>0</v>
      </c>
      <c r="BD9" s="223">
        <f t="shared" si="3"/>
        <v>0</v>
      </c>
      <c r="BE9" s="223">
        <f t="shared" si="4"/>
        <v>0</v>
      </c>
      <c r="CA9" s="257">
        <v>1</v>
      </c>
      <c r="CB9" s="257">
        <v>1</v>
      </c>
      <c r="CZ9" s="223">
        <v>0</v>
      </c>
    </row>
    <row r="10" spans="1:104">
      <c r="A10" s="250">
        <v>3</v>
      </c>
      <c r="B10" s="251" t="s">
        <v>124</v>
      </c>
      <c r="C10" s="252" t="s">
        <v>125</v>
      </c>
      <c r="D10" s="253" t="s">
        <v>126</v>
      </c>
      <c r="E10" s="254">
        <v>2</v>
      </c>
      <c r="F10" s="255"/>
      <c r="G10" s="256">
        <f t="shared" si="5"/>
        <v>0</v>
      </c>
      <c r="O10" s="249">
        <v>2</v>
      </c>
      <c r="AA10" s="223">
        <v>1</v>
      </c>
      <c r="AB10" s="223">
        <v>1</v>
      </c>
      <c r="AC10" s="223">
        <v>1</v>
      </c>
      <c r="AZ10" s="223">
        <v>1</v>
      </c>
      <c r="BA10" s="223">
        <f t="shared" si="0"/>
        <v>0</v>
      </c>
      <c r="BB10" s="223">
        <f t="shared" si="1"/>
        <v>0</v>
      </c>
      <c r="BC10" s="223">
        <f t="shared" si="2"/>
        <v>0</v>
      </c>
      <c r="BD10" s="223">
        <f t="shared" si="3"/>
        <v>0</v>
      </c>
      <c r="BE10" s="223">
        <f t="shared" si="4"/>
        <v>0</v>
      </c>
      <c r="CA10" s="257">
        <v>1</v>
      </c>
      <c r="CB10" s="257">
        <v>1</v>
      </c>
      <c r="CZ10" s="223">
        <v>0</v>
      </c>
    </row>
    <row r="11" spans="1:104">
      <c r="A11" s="250">
        <v>4</v>
      </c>
      <c r="B11" s="251" t="s">
        <v>127</v>
      </c>
      <c r="C11" s="252" t="s">
        <v>128</v>
      </c>
      <c r="D11" s="253" t="s">
        <v>126</v>
      </c>
      <c r="E11" s="254">
        <v>2</v>
      </c>
      <c r="F11" s="255"/>
      <c r="G11" s="256">
        <f t="shared" si="5"/>
        <v>0</v>
      </c>
      <c r="O11" s="249">
        <v>2</v>
      </c>
      <c r="AA11" s="223">
        <v>1</v>
      </c>
      <c r="AB11" s="223">
        <v>1</v>
      </c>
      <c r="AC11" s="223">
        <v>1</v>
      </c>
      <c r="AZ11" s="223">
        <v>1</v>
      </c>
      <c r="BA11" s="223">
        <f t="shared" si="0"/>
        <v>0</v>
      </c>
      <c r="BB11" s="223">
        <f t="shared" si="1"/>
        <v>0</v>
      </c>
      <c r="BC11" s="223">
        <f t="shared" si="2"/>
        <v>0</v>
      </c>
      <c r="BD11" s="223">
        <f t="shared" si="3"/>
        <v>0</v>
      </c>
      <c r="BE11" s="223">
        <f t="shared" si="4"/>
        <v>0</v>
      </c>
      <c r="CA11" s="257">
        <v>1</v>
      </c>
      <c r="CB11" s="257">
        <v>1</v>
      </c>
      <c r="CZ11" s="223">
        <v>0</v>
      </c>
    </row>
    <row r="12" spans="1:104">
      <c r="A12" s="250">
        <v>5</v>
      </c>
      <c r="B12" s="251" t="s">
        <v>129</v>
      </c>
      <c r="C12" s="252" t="s">
        <v>130</v>
      </c>
      <c r="D12" s="253" t="s">
        <v>126</v>
      </c>
      <c r="E12" s="254">
        <v>23.924700000000001</v>
      </c>
      <c r="F12" s="255"/>
      <c r="G12" s="256">
        <f t="shared" si="5"/>
        <v>0</v>
      </c>
      <c r="O12" s="249">
        <v>2</v>
      </c>
      <c r="AA12" s="223">
        <v>1</v>
      </c>
      <c r="AB12" s="223">
        <v>1</v>
      </c>
      <c r="AC12" s="223">
        <v>1</v>
      </c>
      <c r="AZ12" s="223">
        <v>1</v>
      </c>
      <c r="BA12" s="223">
        <f t="shared" si="0"/>
        <v>0</v>
      </c>
      <c r="BB12" s="223">
        <f t="shared" si="1"/>
        <v>0</v>
      </c>
      <c r="BC12" s="223">
        <f t="shared" si="2"/>
        <v>0</v>
      </c>
      <c r="BD12" s="223">
        <f t="shared" si="3"/>
        <v>0</v>
      </c>
      <c r="BE12" s="223">
        <f t="shared" si="4"/>
        <v>0</v>
      </c>
      <c r="CA12" s="257">
        <v>1</v>
      </c>
      <c r="CB12" s="257">
        <v>1</v>
      </c>
      <c r="CZ12" s="223">
        <v>0</v>
      </c>
    </row>
    <row r="13" spans="1:104">
      <c r="A13" s="250">
        <v>6</v>
      </c>
      <c r="B13" s="251" t="s">
        <v>131</v>
      </c>
      <c r="C13" s="252" t="s">
        <v>132</v>
      </c>
      <c r="D13" s="253" t="s">
        <v>121</v>
      </c>
      <c r="E13" s="254">
        <v>2</v>
      </c>
      <c r="F13" s="255"/>
      <c r="G13" s="256">
        <f t="shared" si="5"/>
        <v>0</v>
      </c>
      <c r="O13" s="249">
        <v>2</v>
      </c>
      <c r="AA13" s="223">
        <v>1</v>
      </c>
      <c r="AB13" s="223">
        <v>1</v>
      </c>
      <c r="AC13" s="223">
        <v>1</v>
      </c>
      <c r="AZ13" s="223">
        <v>1</v>
      </c>
      <c r="BA13" s="223">
        <f t="shared" si="0"/>
        <v>0</v>
      </c>
      <c r="BB13" s="223">
        <f t="shared" si="1"/>
        <v>0</v>
      </c>
      <c r="BC13" s="223">
        <f t="shared" si="2"/>
        <v>0</v>
      </c>
      <c r="BD13" s="223">
        <f t="shared" si="3"/>
        <v>0</v>
      </c>
      <c r="BE13" s="223">
        <f t="shared" si="4"/>
        <v>0</v>
      </c>
      <c r="CA13" s="257">
        <v>1</v>
      </c>
      <c r="CB13" s="257">
        <v>1</v>
      </c>
      <c r="CZ13" s="223">
        <v>0</v>
      </c>
    </row>
    <row r="14" spans="1:104" ht="22.5">
      <c r="A14" s="250">
        <v>7</v>
      </c>
      <c r="B14" s="251" t="s">
        <v>133</v>
      </c>
      <c r="C14" s="252" t="s">
        <v>134</v>
      </c>
      <c r="D14" s="253" t="s">
        <v>126</v>
      </c>
      <c r="E14" s="254">
        <v>23.924700000000001</v>
      </c>
      <c r="F14" s="255"/>
      <c r="G14" s="256">
        <f t="shared" si="5"/>
        <v>0</v>
      </c>
      <c r="O14" s="249">
        <v>2</v>
      </c>
      <c r="AA14" s="223">
        <v>2</v>
      </c>
      <c r="AB14" s="223">
        <v>1</v>
      </c>
      <c r="AC14" s="223">
        <v>1</v>
      </c>
      <c r="AZ14" s="223">
        <v>1</v>
      </c>
      <c r="BA14" s="223">
        <f t="shared" si="0"/>
        <v>0</v>
      </c>
      <c r="BB14" s="223">
        <f t="shared" si="1"/>
        <v>0</v>
      </c>
      <c r="BC14" s="223">
        <f t="shared" si="2"/>
        <v>0</v>
      </c>
      <c r="BD14" s="223">
        <f t="shared" si="3"/>
        <v>0</v>
      </c>
      <c r="BE14" s="223">
        <f t="shared" si="4"/>
        <v>0</v>
      </c>
      <c r="CA14" s="257">
        <v>2</v>
      </c>
      <c r="CB14" s="257">
        <v>1</v>
      </c>
      <c r="CZ14" s="223">
        <v>0</v>
      </c>
    </row>
    <row r="15" spans="1:104">
      <c r="A15" s="258"/>
      <c r="B15" s="259" t="s">
        <v>135</v>
      </c>
      <c r="C15" s="260" t="str">
        <f>CONCATENATE(B7," ",C7)</f>
        <v>1 Zemní práce</v>
      </c>
      <c r="D15" s="261"/>
      <c r="E15" s="262"/>
      <c r="F15" s="263"/>
      <c r="G15" s="264">
        <f>SUM(G7:G14)</f>
        <v>0</v>
      </c>
      <c r="O15" s="249">
        <v>4</v>
      </c>
      <c r="BA15" s="265">
        <f>SUM(BA7:BA14)</f>
        <v>0</v>
      </c>
      <c r="BB15" s="265">
        <f>SUM(BB7:BB14)</f>
        <v>0</v>
      </c>
      <c r="BC15" s="265">
        <f>SUM(BC7:BC14)</f>
        <v>0</v>
      </c>
      <c r="BD15" s="265">
        <f>SUM(BD7:BD14)</f>
        <v>0</v>
      </c>
      <c r="BE15" s="265">
        <f>SUM(BE7:BE14)</f>
        <v>0</v>
      </c>
    </row>
    <row r="16" spans="1:104">
      <c r="A16" s="242" t="s">
        <v>117</v>
      </c>
      <c r="B16" s="243" t="s">
        <v>136</v>
      </c>
      <c r="C16" s="244" t="s">
        <v>137</v>
      </c>
      <c r="D16" s="245"/>
      <c r="E16" s="246"/>
      <c r="F16" s="246"/>
      <c r="G16" s="247"/>
      <c r="H16" s="248"/>
      <c r="I16" s="248"/>
      <c r="O16" s="249">
        <v>1</v>
      </c>
    </row>
    <row r="17" spans="1:104" ht="22.5">
      <c r="A17" s="250">
        <v>8</v>
      </c>
      <c r="B17" s="251" t="s">
        <v>138</v>
      </c>
      <c r="C17" s="252" t="s">
        <v>139</v>
      </c>
      <c r="D17" s="253" t="s">
        <v>121</v>
      </c>
      <c r="E17" s="254">
        <v>1.1025</v>
      </c>
      <c r="F17" s="255"/>
      <c r="G17" s="256">
        <f t="shared" ref="G17:G18" si="6">E17*F17</f>
        <v>0</v>
      </c>
      <c r="O17" s="249">
        <v>2</v>
      </c>
      <c r="AA17" s="223">
        <v>1</v>
      </c>
      <c r="AB17" s="223">
        <v>1</v>
      </c>
      <c r="AC17" s="223">
        <v>1</v>
      </c>
      <c r="AZ17" s="223">
        <v>1</v>
      </c>
      <c r="BA17" s="223">
        <f>IF(AZ17=1,G17,0)</f>
        <v>0</v>
      </c>
      <c r="BB17" s="223">
        <f>IF(AZ17=2,G17,0)</f>
        <v>0</v>
      </c>
      <c r="BC17" s="223">
        <f>IF(AZ17=3,G17,0)</f>
        <v>0</v>
      </c>
      <c r="BD17" s="223">
        <f>IF(AZ17=4,G17,0)</f>
        <v>0</v>
      </c>
      <c r="BE17" s="223">
        <f>IF(AZ17=5,G17,0)</f>
        <v>0</v>
      </c>
      <c r="CA17" s="257">
        <v>1</v>
      </c>
      <c r="CB17" s="257">
        <v>1</v>
      </c>
      <c r="CZ17" s="223">
        <v>0.96299999999999997</v>
      </c>
    </row>
    <row r="18" spans="1:104">
      <c r="A18" s="250">
        <v>9</v>
      </c>
      <c r="B18" s="251" t="s">
        <v>140</v>
      </c>
      <c r="C18" s="252" t="s">
        <v>141</v>
      </c>
      <c r="D18" s="253" t="s">
        <v>126</v>
      </c>
      <c r="E18" s="254">
        <v>0.1845</v>
      </c>
      <c r="F18" s="255"/>
      <c r="G18" s="256">
        <f t="shared" si="6"/>
        <v>0</v>
      </c>
      <c r="O18" s="249">
        <v>2</v>
      </c>
      <c r="AA18" s="223">
        <v>2</v>
      </c>
      <c r="AB18" s="223">
        <v>1</v>
      </c>
      <c r="AC18" s="223">
        <v>1</v>
      </c>
      <c r="AZ18" s="223">
        <v>1</v>
      </c>
      <c r="BA18" s="223">
        <f>IF(AZ18=1,G18,0)</f>
        <v>0</v>
      </c>
      <c r="BB18" s="223">
        <f>IF(AZ18=2,G18,0)</f>
        <v>0</v>
      </c>
      <c r="BC18" s="223">
        <f>IF(AZ18=3,G18,0)</f>
        <v>0</v>
      </c>
      <c r="BD18" s="223">
        <f>IF(AZ18=4,G18,0)</f>
        <v>0</v>
      </c>
      <c r="BE18" s="223">
        <f>IF(AZ18=5,G18,0)</f>
        <v>0</v>
      </c>
      <c r="CA18" s="257">
        <v>2</v>
      </c>
      <c r="CB18" s="257">
        <v>1</v>
      </c>
      <c r="CZ18" s="223">
        <v>2.93634</v>
      </c>
    </row>
    <row r="19" spans="1:104">
      <c r="A19" s="258"/>
      <c r="B19" s="259" t="s">
        <v>135</v>
      </c>
      <c r="C19" s="260" t="str">
        <f>CONCATENATE(B16," ",C16)</f>
        <v>2 Základy a zvláštní zakládání</v>
      </c>
      <c r="D19" s="261"/>
      <c r="E19" s="262"/>
      <c r="F19" s="263"/>
      <c r="G19" s="264">
        <f>SUM(G16:G18)</f>
        <v>0</v>
      </c>
      <c r="O19" s="249">
        <v>4</v>
      </c>
      <c r="BA19" s="265">
        <f>SUM(BA16:BA18)</f>
        <v>0</v>
      </c>
      <c r="BB19" s="265">
        <f>SUM(BB16:BB18)</f>
        <v>0</v>
      </c>
      <c r="BC19" s="265">
        <f>SUM(BC16:BC18)</f>
        <v>0</v>
      </c>
      <c r="BD19" s="265">
        <f>SUM(BD16:BD18)</f>
        <v>0</v>
      </c>
      <c r="BE19" s="265">
        <f>SUM(BE16:BE18)</f>
        <v>0</v>
      </c>
    </row>
    <row r="20" spans="1:104">
      <c r="A20" s="242" t="s">
        <v>117</v>
      </c>
      <c r="B20" s="243" t="s">
        <v>142</v>
      </c>
      <c r="C20" s="244" t="s">
        <v>143</v>
      </c>
      <c r="D20" s="245"/>
      <c r="E20" s="246"/>
      <c r="F20" s="246"/>
      <c r="G20" s="247"/>
      <c r="H20" s="248"/>
      <c r="I20" s="248"/>
      <c r="O20" s="249">
        <v>1</v>
      </c>
    </row>
    <row r="21" spans="1:104">
      <c r="A21" s="250">
        <v>10</v>
      </c>
      <c r="B21" s="251" t="s">
        <v>144</v>
      </c>
      <c r="C21" s="252" t="s">
        <v>145</v>
      </c>
      <c r="D21" s="253" t="s">
        <v>146</v>
      </c>
      <c r="E21" s="254">
        <v>4</v>
      </c>
      <c r="F21" s="255"/>
      <c r="G21" s="256">
        <f t="shared" ref="G21:G32" si="7">E21*F21</f>
        <v>0</v>
      </c>
      <c r="O21" s="249">
        <v>2</v>
      </c>
      <c r="AA21" s="223">
        <v>1</v>
      </c>
      <c r="AB21" s="223">
        <v>1</v>
      </c>
      <c r="AC21" s="223">
        <v>1</v>
      </c>
      <c r="AZ21" s="223">
        <v>1</v>
      </c>
      <c r="BA21" s="223">
        <f t="shared" ref="BA21:BA32" si="8">IF(AZ21=1,G21,0)</f>
        <v>0</v>
      </c>
      <c r="BB21" s="223">
        <f t="shared" ref="BB21:BB32" si="9">IF(AZ21=2,G21,0)</f>
        <v>0</v>
      </c>
      <c r="BC21" s="223">
        <f t="shared" ref="BC21:BC32" si="10">IF(AZ21=3,G21,0)</f>
        <v>0</v>
      </c>
      <c r="BD21" s="223">
        <f t="shared" ref="BD21:BD32" si="11">IF(AZ21=4,G21,0)</f>
        <v>0</v>
      </c>
      <c r="BE21" s="223">
        <f t="shared" ref="BE21:BE32" si="12">IF(AZ21=5,G21,0)</f>
        <v>0</v>
      </c>
      <c r="CA21" s="257">
        <v>1</v>
      </c>
      <c r="CB21" s="257">
        <v>1</v>
      </c>
      <c r="CZ21" s="223">
        <v>1.469E-2</v>
      </c>
    </row>
    <row r="22" spans="1:104">
      <c r="A22" s="250">
        <v>11</v>
      </c>
      <c r="B22" s="251" t="s">
        <v>147</v>
      </c>
      <c r="C22" s="252" t="s">
        <v>148</v>
      </c>
      <c r="D22" s="253" t="s">
        <v>146</v>
      </c>
      <c r="E22" s="254">
        <v>4</v>
      </c>
      <c r="F22" s="255"/>
      <c r="G22" s="256">
        <f t="shared" si="7"/>
        <v>0</v>
      </c>
      <c r="O22" s="249">
        <v>2</v>
      </c>
      <c r="AA22" s="223">
        <v>1</v>
      </c>
      <c r="AB22" s="223">
        <v>1</v>
      </c>
      <c r="AC22" s="223">
        <v>1</v>
      </c>
      <c r="AZ22" s="223">
        <v>1</v>
      </c>
      <c r="BA22" s="223">
        <f t="shared" si="8"/>
        <v>0</v>
      </c>
      <c r="BB22" s="223">
        <f t="shared" si="9"/>
        <v>0</v>
      </c>
      <c r="BC22" s="223">
        <f t="shared" si="10"/>
        <v>0</v>
      </c>
      <c r="BD22" s="223">
        <f t="shared" si="11"/>
        <v>0</v>
      </c>
      <c r="BE22" s="223">
        <f t="shared" si="12"/>
        <v>0</v>
      </c>
      <c r="CA22" s="257">
        <v>1</v>
      </c>
      <c r="CB22" s="257">
        <v>1</v>
      </c>
      <c r="CZ22" s="223">
        <v>0.13439999999999999</v>
      </c>
    </row>
    <row r="23" spans="1:104" ht="22.5">
      <c r="A23" s="250">
        <v>12</v>
      </c>
      <c r="B23" s="251" t="s">
        <v>149</v>
      </c>
      <c r="C23" s="252" t="s">
        <v>150</v>
      </c>
      <c r="D23" s="253" t="s">
        <v>121</v>
      </c>
      <c r="E23" s="254">
        <v>31.8</v>
      </c>
      <c r="F23" s="255"/>
      <c r="G23" s="256">
        <f t="shared" si="7"/>
        <v>0</v>
      </c>
      <c r="O23" s="249">
        <v>2</v>
      </c>
      <c r="AA23" s="223">
        <v>1</v>
      </c>
      <c r="AB23" s="223">
        <v>1</v>
      </c>
      <c r="AC23" s="223">
        <v>1</v>
      </c>
      <c r="AZ23" s="223">
        <v>1</v>
      </c>
      <c r="BA23" s="223">
        <f t="shared" si="8"/>
        <v>0</v>
      </c>
      <c r="BB23" s="223">
        <f t="shared" si="9"/>
        <v>0</v>
      </c>
      <c r="BC23" s="223">
        <f t="shared" si="10"/>
        <v>0</v>
      </c>
      <c r="BD23" s="223">
        <f t="shared" si="11"/>
        <v>0</v>
      </c>
      <c r="BE23" s="223">
        <f t="shared" si="12"/>
        <v>0</v>
      </c>
      <c r="CA23" s="257">
        <v>1</v>
      </c>
      <c r="CB23" s="257">
        <v>1</v>
      </c>
      <c r="CZ23" s="223">
        <v>0.59209999999999996</v>
      </c>
    </row>
    <row r="24" spans="1:104" ht="22.5">
      <c r="A24" s="250">
        <v>13</v>
      </c>
      <c r="B24" s="251" t="s">
        <v>151</v>
      </c>
      <c r="C24" s="252" t="s">
        <v>152</v>
      </c>
      <c r="D24" s="253" t="s">
        <v>121</v>
      </c>
      <c r="E24" s="254">
        <v>0.48</v>
      </c>
      <c r="F24" s="255"/>
      <c r="G24" s="256">
        <f t="shared" si="7"/>
        <v>0</v>
      </c>
      <c r="O24" s="249">
        <v>2</v>
      </c>
      <c r="AA24" s="223">
        <v>1</v>
      </c>
      <c r="AB24" s="223">
        <v>1</v>
      </c>
      <c r="AC24" s="223">
        <v>1</v>
      </c>
      <c r="AZ24" s="223">
        <v>1</v>
      </c>
      <c r="BA24" s="223">
        <f t="shared" si="8"/>
        <v>0</v>
      </c>
      <c r="BB24" s="223">
        <f t="shared" si="9"/>
        <v>0</v>
      </c>
      <c r="BC24" s="223">
        <f t="shared" si="10"/>
        <v>0</v>
      </c>
      <c r="BD24" s="223">
        <f t="shared" si="11"/>
        <v>0</v>
      </c>
      <c r="BE24" s="223">
        <f t="shared" si="12"/>
        <v>0</v>
      </c>
      <c r="CA24" s="257">
        <v>1</v>
      </c>
      <c r="CB24" s="257">
        <v>1</v>
      </c>
      <c r="CZ24" s="223">
        <v>0.89956999999999998</v>
      </c>
    </row>
    <row r="25" spans="1:104">
      <c r="A25" s="250">
        <v>14</v>
      </c>
      <c r="B25" s="251" t="s">
        <v>153</v>
      </c>
      <c r="C25" s="252" t="s">
        <v>154</v>
      </c>
      <c r="D25" s="253" t="s">
        <v>121</v>
      </c>
      <c r="E25" s="254">
        <v>6.2352999999999996</v>
      </c>
      <c r="F25" s="255"/>
      <c r="G25" s="256">
        <f t="shared" si="7"/>
        <v>0</v>
      </c>
      <c r="O25" s="249">
        <v>2</v>
      </c>
      <c r="AA25" s="223">
        <v>1</v>
      </c>
      <c r="AB25" s="223">
        <v>1</v>
      </c>
      <c r="AC25" s="223">
        <v>1</v>
      </c>
      <c r="AZ25" s="223">
        <v>1</v>
      </c>
      <c r="BA25" s="223">
        <f t="shared" si="8"/>
        <v>0</v>
      </c>
      <c r="BB25" s="223">
        <f t="shared" si="9"/>
        <v>0</v>
      </c>
      <c r="BC25" s="223">
        <f t="shared" si="10"/>
        <v>0</v>
      </c>
      <c r="BD25" s="223">
        <f t="shared" si="11"/>
        <v>0</v>
      </c>
      <c r="BE25" s="223">
        <f t="shared" si="12"/>
        <v>0</v>
      </c>
      <c r="CA25" s="257">
        <v>1</v>
      </c>
      <c r="CB25" s="257">
        <v>1</v>
      </c>
      <c r="CZ25" s="223">
        <v>0.37679000000000001</v>
      </c>
    </row>
    <row r="26" spans="1:104" ht="22.5">
      <c r="A26" s="250">
        <v>15</v>
      </c>
      <c r="B26" s="251" t="s">
        <v>155</v>
      </c>
      <c r="C26" s="252" t="s">
        <v>156</v>
      </c>
      <c r="D26" s="253" t="s">
        <v>126</v>
      </c>
      <c r="E26" s="254">
        <v>0.32440000000000002</v>
      </c>
      <c r="F26" s="255"/>
      <c r="G26" s="256">
        <f t="shared" si="7"/>
        <v>0</v>
      </c>
      <c r="O26" s="249">
        <v>2</v>
      </c>
      <c r="AA26" s="223">
        <v>1</v>
      </c>
      <c r="AB26" s="223">
        <v>1</v>
      </c>
      <c r="AC26" s="223">
        <v>1</v>
      </c>
      <c r="AZ26" s="223">
        <v>1</v>
      </c>
      <c r="BA26" s="223">
        <f t="shared" si="8"/>
        <v>0</v>
      </c>
      <c r="BB26" s="223">
        <f t="shared" si="9"/>
        <v>0</v>
      </c>
      <c r="BC26" s="223">
        <f t="shared" si="10"/>
        <v>0</v>
      </c>
      <c r="BD26" s="223">
        <f t="shared" si="11"/>
        <v>0</v>
      </c>
      <c r="BE26" s="223">
        <f t="shared" si="12"/>
        <v>0</v>
      </c>
      <c r="CA26" s="257">
        <v>1</v>
      </c>
      <c r="CB26" s="257">
        <v>1</v>
      </c>
      <c r="CZ26" s="223">
        <v>2.1850999999999998</v>
      </c>
    </row>
    <row r="27" spans="1:104">
      <c r="A27" s="250">
        <v>16</v>
      </c>
      <c r="B27" s="251" t="s">
        <v>157</v>
      </c>
      <c r="C27" s="252" t="s">
        <v>158</v>
      </c>
      <c r="D27" s="253" t="s">
        <v>159</v>
      </c>
      <c r="E27" s="254">
        <v>0.22939999999999999</v>
      </c>
      <c r="F27" s="255"/>
      <c r="G27" s="256">
        <f t="shared" si="7"/>
        <v>0</v>
      </c>
      <c r="O27" s="249">
        <v>2</v>
      </c>
      <c r="AA27" s="223">
        <v>1</v>
      </c>
      <c r="AB27" s="223">
        <v>1</v>
      </c>
      <c r="AC27" s="223">
        <v>1</v>
      </c>
      <c r="AZ27" s="223">
        <v>1</v>
      </c>
      <c r="BA27" s="223">
        <f t="shared" si="8"/>
        <v>0</v>
      </c>
      <c r="BB27" s="223">
        <f t="shared" si="9"/>
        <v>0</v>
      </c>
      <c r="BC27" s="223">
        <f t="shared" si="10"/>
        <v>0</v>
      </c>
      <c r="BD27" s="223">
        <f t="shared" si="11"/>
        <v>0</v>
      </c>
      <c r="BE27" s="223">
        <f t="shared" si="12"/>
        <v>0</v>
      </c>
      <c r="CA27" s="257">
        <v>1</v>
      </c>
      <c r="CB27" s="257">
        <v>1</v>
      </c>
      <c r="CZ27" s="223">
        <v>1.0202899999999999</v>
      </c>
    </row>
    <row r="28" spans="1:104">
      <c r="A28" s="250">
        <v>17</v>
      </c>
      <c r="B28" s="251" t="s">
        <v>160</v>
      </c>
      <c r="C28" s="252" t="s">
        <v>161</v>
      </c>
      <c r="D28" s="253" t="s">
        <v>146</v>
      </c>
      <c r="E28" s="254">
        <v>10</v>
      </c>
      <c r="F28" s="255"/>
      <c r="G28" s="256">
        <f t="shared" si="7"/>
        <v>0</v>
      </c>
      <c r="O28" s="249">
        <v>2</v>
      </c>
      <c r="AA28" s="223">
        <v>1</v>
      </c>
      <c r="AB28" s="223">
        <v>1</v>
      </c>
      <c r="AC28" s="223">
        <v>1</v>
      </c>
      <c r="AZ28" s="223">
        <v>1</v>
      </c>
      <c r="BA28" s="223">
        <f t="shared" si="8"/>
        <v>0</v>
      </c>
      <c r="BB28" s="223">
        <f t="shared" si="9"/>
        <v>0</v>
      </c>
      <c r="BC28" s="223">
        <f t="shared" si="10"/>
        <v>0</v>
      </c>
      <c r="BD28" s="223">
        <f t="shared" si="11"/>
        <v>0</v>
      </c>
      <c r="BE28" s="223">
        <f t="shared" si="12"/>
        <v>0</v>
      </c>
      <c r="CA28" s="257">
        <v>1</v>
      </c>
      <c r="CB28" s="257">
        <v>1</v>
      </c>
      <c r="CZ28" s="223">
        <v>4.5289999999999997E-2</v>
      </c>
    </row>
    <row r="29" spans="1:104">
      <c r="A29" s="250">
        <v>18</v>
      </c>
      <c r="B29" s="251" t="s">
        <v>162</v>
      </c>
      <c r="C29" s="252" t="s">
        <v>163</v>
      </c>
      <c r="D29" s="253" t="s">
        <v>146</v>
      </c>
      <c r="E29" s="254">
        <v>6</v>
      </c>
      <c r="F29" s="255"/>
      <c r="G29" s="256">
        <f t="shared" si="7"/>
        <v>0</v>
      </c>
      <c r="O29" s="249">
        <v>2</v>
      </c>
      <c r="AA29" s="223">
        <v>1</v>
      </c>
      <c r="AB29" s="223">
        <v>1</v>
      </c>
      <c r="AC29" s="223">
        <v>1</v>
      </c>
      <c r="AZ29" s="223">
        <v>1</v>
      </c>
      <c r="BA29" s="223">
        <f t="shared" si="8"/>
        <v>0</v>
      </c>
      <c r="BB29" s="223">
        <f t="shared" si="9"/>
        <v>0</v>
      </c>
      <c r="BC29" s="223">
        <f t="shared" si="10"/>
        <v>0</v>
      </c>
      <c r="BD29" s="223">
        <f t="shared" si="11"/>
        <v>0</v>
      </c>
      <c r="BE29" s="223">
        <f t="shared" si="12"/>
        <v>0</v>
      </c>
      <c r="CA29" s="257">
        <v>1</v>
      </c>
      <c r="CB29" s="257">
        <v>1</v>
      </c>
      <c r="CZ29" s="223">
        <v>3.4199999999999999E-3</v>
      </c>
    </row>
    <row r="30" spans="1:104">
      <c r="A30" s="250">
        <v>19</v>
      </c>
      <c r="B30" s="251" t="s">
        <v>164</v>
      </c>
      <c r="C30" s="252" t="s">
        <v>165</v>
      </c>
      <c r="D30" s="253" t="s">
        <v>146</v>
      </c>
      <c r="E30" s="254">
        <v>16</v>
      </c>
      <c r="F30" s="255"/>
      <c r="G30" s="256">
        <f t="shared" si="7"/>
        <v>0</v>
      </c>
      <c r="O30" s="249">
        <v>2</v>
      </c>
      <c r="AA30" s="223">
        <v>1</v>
      </c>
      <c r="AB30" s="223">
        <v>1</v>
      </c>
      <c r="AC30" s="223">
        <v>1</v>
      </c>
      <c r="AZ30" s="223">
        <v>1</v>
      </c>
      <c r="BA30" s="223">
        <f t="shared" si="8"/>
        <v>0</v>
      </c>
      <c r="BB30" s="223">
        <f t="shared" si="9"/>
        <v>0</v>
      </c>
      <c r="BC30" s="223">
        <f t="shared" si="10"/>
        <v>0</v>
      </c>
      <c r="BD30" s="223">
        <f t="shared" si="11"/>
        <v>0</v>
      </c>
      <c r="BE30" s="223">
        <f t="shared" si="12"/>
        <v>0</v>
      </c>
      <c r="CA30" s="257">
        <v>1</v>
      </c>
      <c r="CB30" s="257">
        <v>1</v>
      </c>
      <c r="CZ30" s="223">
        <v>1.4189999999999999E-2</v>
      </c>
    </row>
    <row r="31" spans="1:104">
      <c r="A31" s="250">
        <v>20</v>
      </c>
      <c r="B31" s="251" t="s">
        <v>166</v>
      </c>
      <c r="C31" s="252" t="s">
        <v>167</v>
      </c>
      <c r="D31" s="253" t="s">
        <v>168</v>
      </c>
      <c r="E31" s="254">
        <v>4</v>
      </c>
      <c r="F31" s="255"/>
      <c r="G31" s="256">
        <f t="shared" si="7"/>
        <v>0</v>
      </c>
      <c r="O31" s="249">
        <v>2</v>
      </c>
      <c r="AA31" s="223">
        <v>12</v>
      </c>
      <c r="AB31" s="223">
        <v>0</v>
      </c>
      <c r="AC31" s="223">
        <v>28</v>
      </c>
      <c r="AZ31" s="223">
        <v>1</v>
      </c>
      <c r="BA31" s="223">
        <f t="shared" si="8"/>
        <v>0</v>
      </c>
      <c r="BB31" s="223">
        <f t="shared" si="9"/>
        <v>0</v>
      </c>
      <c r="BC31" s="223">
        <f t="shared" si="10"/>
        <v>0</v>
      </c>
      <c r="BD31" s="223">
        <f t="shared" si="11"/>
        <v>0</v>
      </c>
      <c r="BE31" s="223">
        <f t="shared" si="12"/>
        <v>0</v>
      </c>
      <c r="CA31" s="257">
        <v>12</v>
      </c>
      <c r="CB31" s="257">
        <v>0</v>
      </c>
      <c r="CZ31" s="223">
        <v>0</v>
      </c>
    </row>
    <row r="32" spans="1:104" ht="22.5">
      <c r="A32" s="250">
        <v>21</v>
      </c>
      <c r="B32" s="251" t="s">
        <v>169</v>
      </c>
      <c r="C32" s="252" t="s">
        <v>170</v>
      </c>
      <c r="D32" s="253" t="s">
        <v>168</v>
      </c>
      <c r="E32" s="254">
        <v>1</v>
      </c>
      <c r="F32" s="255"/>
      <c r="G32" s="256">
        <f t="shared" si="7"/>
        <v>0</v>
      </c>
      <c r="O32" s="249">
        <v>2</v>
      </c>
      <c r="AA32" s="223">
        <v>12</v>
      </c>
      <c r="AB32" s="223">
        <v>0</v>
      </c>
      <c r="AC32" s="223">
        <v>53</v>
      </c>
      <c r="AZ32" s="223">
        <v>1</v>
      </c>
      <c r="BA32" s="223">
        <f t="shared" si="8"/>
        <v>0</v>
      </c>
      <c r="BB32" s="223">
        <f t="shared" si="9"/>
        <v>0</v>
      </c>
      <c r="BC32" s="223">
        <f t="shared" si="10"/>
        <v>0</v>
      </c>
      <c r="BD32" s="223">
        <f t="shared" si="11"/>
        <v>0</v>
      </c>
      <c r="BE32" s="223">
        <f t="shared" si="12"/>
        <v>0</v>
      </c>
      <c r="CA32" s="257">
        <v>12</v>
      </c>
      <c r="CB32" s="257">
        <v>0</v>
      </c>
      <c r="CZ32" s="223">
        <v>5.0000000000000001E-3</v>
      </c>
    </row>
    <row r="33" spans="1:104">
      <c r="A33" s="258"/>
      <c r="B33" s="259" t="s">
        <v>135</v>
      </c>
      <c r="C33" s="260" t="str">
        <f>CONCATENATE(B20," ",C20)</f>
        <v>3 Svislé a kompletní konstrukce</v>
      </c>
      <c r="D33" s="261"/>
      <c r="E33" s="262"/>
      <c r="F33" s="263"/>
      <c r="G33" s="264">
        <f>SUM(G20:G32)</f>
        <v>0</v>
      </c>
      <c r="O33" s="249">
        <v>4</v>
      </c>
      <c r="BA33" s="265">
        <f>SUM(BA20:BA32)</f>
        <v>0</v>
      </c>
      <c r="BB33" s="265">
        <f>SUM(BB20:BB32)</f>
        <v>0</v>
      </c>
      <c r="BC33" s="265">
        <f>SUM(BC20:BC32)</f>
        <v>0</v>
      </c>
      <c r="BD33" s="265">
        <f>SUM(BD20:BD32)</f>
        <v>0</v>
      </c>
      <c r="BE33" s="265">
        <f>SUM(BE20:BE32)</f>
        <v>0</v>
      </c>
    </row>
    <row r="34" spans="1:104">
      <c r="A34" s="242" t="s">
        <v>117</v>
      </c>
      <c r="B34" s="243" t="s">
        <v>171</v>
      </c>
      <c r="C34" s="244" t="s">
        <v>172</v>
      </c>
      <c r="D34" s="245"/>
      <c r="E34" s="246"/>
      <c r="F34" s="246"/>
      <c r="G34" s="247"/>
      <c r="H34" s="248"/>
      <c r="I34" s="248"/>
      <c r="O34" s="249">
        <v>1</v>
      </c>
    </row>
    <row r="35" spans="1:104" ht="22.5">
      <c r="A35" s="250">
        <v>22</v>
      </c>
      <c r="B35" s="251" t="s">
        <v>173</v>
      </c>
      <c r="C35" s="252" t="s">
        <v>174</v>
      </c>
      <c r="D35" s="253" t="s">
        <v>168</v>
      </c>
      <c r="E35" s="254">
        <v>2</v>
      </c>
      <c r="F35" s="255"/>
      <c r="G35" s="256">
        <f t="shared" ref="G35:G42" si="13">E35*F35</f>
        <v>0</v>
      </c>
      <c r="O35" s="249">
        <v>2</v>
      </c>
      <c r="AA35" s="223">
        <v>12</v>
      </c>
      <c r="AB35" s="223">
        <v>0</v>
      </c>
      <c r="AC35" s="223">
        <v>2</v>
      </c>
      <c r="AZ35" s="223">
        <v>1</v>
      </c>
      <c r="BA35" s="223">
        <f t="shared" ref="BA35:BA42" si="14">IF(AZ35=1,G35,0)</f>
        <v>0</v>
      </c>
      <c r="BB35" s="223">
        <f t="shared" ref="BB35:BB42" si="15">IF(AZ35=2,G35,0)</f>
        <v>0</v>
      </c>
      <c r="BC35" s="223">
        <f t="shared" ref="BC35:BC42" si="16">IF(AZ35=3,G35,0)</f>
        <v>0</v>
      </c>
      <c r="BD35" s="223">
        <f t="shared" ref="BD35:BD42" si="17">IF(AZ35=4,G35,0)</f>
        <v>0</v>
      </c>
      <c r="BE35" s="223">
        <f t="shared" ref="BE35:BE42" si="18">IF(AZ35=5,G35,0)</f>
        <v>0</v>
      </c>
      <c r="CA35" s="257">
        <v>12</v>
      </c>
      <c r="CB35" s="257">
        <v>0</v>
      </c>
      <c r="CZ35" s="223">
        <v>0</v>
      </c>
    </row>
    <row r="36" spans="1:104">
      <c r="A36" s="250">
        <v>23</v>
      </c>
      <c r="B36" s="251" t="s">
        <v>175</v>
      </c>
      <c r="C36" s="252" t="s">
        <v>176</v>
      </c>
      <c r="D36" s="253" t="s">
        <v>177</v>
      </c>
      <c r="E36" s="254">
        <v>173</v>
      </c>
      <c r="F36" s="255"/>
      <c r="G36" s="256">
        <f t="shared" si="13"/>
        <v>0</v>
      </c>
      <c r="O36" s="249">
        <v>2</v>
      </c>
      <c r="AA36" s="223">
        <v>12</v>
      </c>
      <c r="AB36" s="223">
        <v>0</v>
      </c>
      <c r="AC36" s="223">
        <v>3</v>
      </c>
      <c r="AZ36" s="223">
        <v>1</v>
      </c>
      <c r="BA36" s="223">
        <f t="shared" si="14"/>
        <v>0</v>
      </c>
      <c r="BB36" s="223">
        <f t="shared" si="15"/>
        <v>0</v>
      </c>
      <c r="BC36" s="223">
        <f t="shared" si="16"/>
        <v>0</v>
      </c>
      <c r="BD36" s="223">
        <f t="shared" si="17"/>
        <v>0</v>
      </c>
      <c r="BE36" s="223">
        <f t="shared" si="18"/>
        <v>0</v>
      </c>
      <c r="CA36" s="257">
        <v>12</v>
      </c>
      <c r="CB36" s="257">
        <v>0</v>
      </c>
      <c r="CZ36" s="223">
        <v>0</v>
      </c>
    </row>
    <row r="37" spans="1:104" ht="22.5">
      <c r="A37" s="250">
        <v>24</v>
      </c>
      <c r="B37" s="251" t="s">
        <v>178</v>
      </c>
      <c r="C37" s="252" t="s">
        <v>179</v>
      </c>
      <c r="D37" s="253" t="s">
        <v>168</v>
      </c>
      <c r="E37" s="254">
        <v>14</v>
      </c>
      <c r="F37" s="255"/>
      <c r="G37" s="256">
        <f t="shared" si="13"/>
        <v>0</v>
      </c>
      <c r="O37" s="249">
        <v>2</v>
      </c>
      <c r="AA37" s="223">
        <v>12</v>
      </c>
      <c r="AB37" s="223">
        <v>0</v>
      </c>
      <c r="AC37" s="223">
        <v>4</v>
      </c>
      <c r="AZ37" s="223">
        <v>1</v>
      </c>
      <c r="BA37" s="223">
        <f t="shared" si="14"/>
        <v>0</v>
      </c>
      <c r="BB37" s="223">
        <f t="shared" si="15"/>
        <v>0</v>
      </c>
      <c r="BC37" s="223">
        <f t="shared" si="16"/>
        <v>0</v>
      </c>
      <c r="BD37" s="223">
        <f t="shared" si="17"/>
        <v>0</v>
      </c>
      <c r="BE37" s="223">
        <f t="shared" si="18"/>
        <v>0</v>
      </c>
      <c r="CA37" s="257">
        <v>12</v>
      </c>
      <c r="CB37" s="257">
        <v>0</v>
      </c>
      <c r="CZ37" s="223">
        <v>0</v>
      </c>
    </row>
    <row r="38" spans="1:104" ht="22.5">
      <c r="A38" s="250">
        <v>25</v>
      </c>
      <c r="B38" s="251" t="s">
        <v>180</v>
      </c>
      <c r="C38" s="252" t="s">
        <v>181</v>
      </c>
      <c r="D38" s="253" t="s">
        <v>177</v>
      </c>
      <c r="E38" s="254">
        <v>81</v>
      </c>
      <c r="F38" s="255"/>
      <c r="G38" s="256">
        <f t="shared" si="13"/>
        <v>0</v>
      </c>
      <c r="O38" s="249">
        <v>2</v>
      </c>
      <c r="AA38" s="223">
        <v>12</v>
      </c>
      <c r="AB38" s="223">
        <v>0</v>
      </c>
      <c r="AC38" s="223">
        <v>5</v>
      </c>
      <c r="AZ38" s="223">
        <v>1</v>
      </c>
      <c r="BA38" s="223">
        <f t="shared" si="14"/>
        <v>0</v>
      </c>
      <c r="BB38" s="223">
        <f t="shared" si="15"/>
        <v>0</v>
      </c>
      <c r="BC38" s="223">
        <f t="shared" si="16"/>
        <v>0</v>
      </c>
      <c r="BD38" s="223">
        <f t="shared" si="17"/>
        <v>0</v>
      </c>
      <c r="BE38" s="223">
        <f t="shared" si="18"/>
        <v>0</v>
      </c>
      <c r="CA38" s="257">
        <v>12</v>
      </c>
      <c r="CB38" s="257">
        <v>0</v>
      </c>
      <c r="CZ38" s="223">
        <v>0</v>
      </c>
    </row>
    <row r="39" spans="1:104" ht="22.5">
      <c r="A39" s="250">
        <v>26</v>
      </c>
      <c r="B39" s="251" t="s">
        <v>182</v>
      </c>
      <c r="C39" s="252" t="s">
        <v>183</v>
      </c>
      <c r="D39" s="253" t="s">
        <v>177</v>
      </c>
      <c r="E39" s="254">
        <v>81</v>
      </c>
      <c r="F39" s="255"/>
      <c r="G39" s="256">
        <f t="shared" si="13"/>
        <v>0</v>
      </c>
      <c r="O39" s="249">
        <v>2</v>
      </c>
      <c r="AA39" s="223">
        <v>12</v>
      </c>
      <c r="AB39" s="223">
        <v>0</v>
      </c>
      <c r="AC39" s="223">
        <v>6</v>
      </c>
      <c r="AZ39" s="223">
        <v>1</v>
      </c>
      <c r="BA39" s="223">
        <f t="shared" si="14"/>
        <v>0</v>
      </c>
      <c r="BB39" s="223">
        <f t="shared" si="15"/>
        <v>0</v>
      </c>
      <c r="BC39" s="223">
        <f t="shared" si="16"/>
        <v>0</v>
      </c>
      <c r="BD39" s="223">
        <f t="shared" si="17"/>
        <v>0</v>
      </c>
      <c r="BE39" s="223">
        <f t="shared" si="18"/>
        <v>0</v>
      </c>
      <c r="CA39" s="257">
        <v>12</v>
      </c>
      <c r="CB39" s="257">
        <v>0</v>
      </c>
      <c r="CZ39" s="223">
        <v>0</v>
      </c>
    </row>
    <row r="40" spans="1:104">
      <c r="A40" s="250">
        <v>27</v>
      </c>
      <c r="B40" s="251" t="s">
        <v>184</v>
      </c>
      <c r="C40" s="252" t="s">
        <v>185</v>
      </c>
      <c r="D40" s="253" t="s">
        <v>186</v>
      </c>
      <c r="E40" s="254">
        <v>75</v>
      </c>
      <c r="F40" s="255"/>
      <c r="G40" s="256">
        <f t="shared" si="13"/>
        <v>0</v>
      </c>
      <c r="O40" s="249">
        <v>2</v>
      </c>
      <c r="AA40" s="223">
        <v>12</v>
      </c>
      <c r="AB40" s="223">
        <v>0</v>
      </c>
      <c r="AC40" s="223">
        <v>7</v>
      </c>
      <c r="AZ40" s="223">
        <v>1</v>
      </c>
      <c r="BA40" s="223">
        <f t="shared" si="14"/>
        <v>0</v>
      </c>
      <c r="BB40" s="223">
        <f t="shared" si="15"/>
        <v>0</v>
      </c>
      <c r="BC40" s="223">
        <f t="shared" si="16"/>
        <v>0</v>
      </c>
      <c r="BD40" s="223">
        <f t="shared" si="17"/>
        <v>0</v>
      </c>
      <c r="BE40" s="223">
        <f t="shared" si="18"/>
        <v>0</v>
      </c>
      <c r="CA40" s="257">
        <v>12</v>
      </c>
      <c r="CB40" s="257">
        <v>0</v>
      </c>
      <c r="CZ40" s="223">
        <v>0</v>
      </c>
    </row>
    <row r="41" spans="1:104" ht="22.5">
      <c r="A41" s="250">
        <v>28</v>
      </c>
      <c r="B41" s="251" t="s">
        <v>187</v>
      </c>
      <c r="C41" s="252" t="s">
        <v>188</v>
      </c>
      <c r="D41" s="253" t="s">
        <v>189</v>
      </c>
      <c r="E41" s="254">
        <v>1</v>
      </c>
      <c r="F41" s="255"/>
      <c r="G41" s="256">
        <f t="shared" si="13"/>
        <v>0</v>
      </c>
      <c r="O41" s="249">
        <v>2</v>
      </c>
      <c r="AA41" s="223">
        <v>12</v>
      </c>
      <c r="AB41" s="223">
        <v>0</v>
      </c>
      <c r="AC41" s="223">
        <v>8</v>
      </c>
      <c r="AZ41" s="223">
        <v>1</v>
      </c>
      <c r="BA41" s="223">
        <f t="shared" si="14"/>
        <v>0</v>
      </c>
      <c r="BB41" s="223">
        <f t="shared" si="15"/>
        <v>0</v>
      </c>
      <c r="BC41" s="223">
        <f t="shared" si="16"/>
        <v>0</v>
      </c>
      <c r="BD41" s="223">
        <f t="shared" si="17"/>
        <v>0</v>
      </c>
      <c r="BE41" s="223">
        <f t="shared" si="18"/>
        <v>0</v>
      </c>
      <c r="CA41" s="257">
        <v>12</v>
      </c>
      <c r="CB41" s="257">
        <v>0</v>
      </c>
      <c r="CZ41" s="223">
        <v>0</v>
      </c>
    </row>
    <row r="42" spans="1:104">
      <c r="A42" s="250">
        <v>29</v>
      </c>
      <c r="B42" s="251" t="s">
        <v>190</v>
      </c>
      <c r="C42" s="252" t="s">
        <v>191</v>
      </c>
      <c r="D42" s="253" t="s">
        <v>177</v>
      </c>
      <c r="E42" s="254">
        <v>173</v>
      </c>
      <c r="F42" s="255"/>
      <c r="G42" s="256">
        <f t="shared" si="13"/>
        <v>0</v>
      </c>
      <c r="O42" s="249">
        <v>2</v>
      </c>
      <c r="AA42" s="223">
        <v>12</v>
      </c>
      <c r="AB42" s="223">
        <v>0</v>
      </c>
      <c r="AC42" s="223">
        <v>9</v>
      </c>
      <c r="AZ42" s="223">
        <v>1</v>
      </c>
      <c r="BA42" s="223">
        <f t="shared" si="14"/>
        <v>0</v>
      </c>
      <c r="BB42" s="223">
        <f t="shared" si="15"/>
        <v>0</v>
      </c>
      <c r="BC42" s="223">
        <f t="shared" si="16"/>
        <v>0</v>
      </c>
      <c r="BD42" s="223">
        <f t="shared" si="17"/>
        <v>0</v>
      </c>
      <c r="BE42" s="223">
        <f t="shared" si="18"/>
        <v>0</v>
      </c>
      <c r="CA42" s="257">
        <v>12</v>
      </c>
      <c r="CB42" s="257">
        <v>0</v>
      </c>
      <c r="CZ42" s="223">
        <v>0</v>
      </c>
    </row>
    <row r="43" spans="1:104">
      <c r="A43" s="258"/>
      <c r="B43" s="259" t="s">
        <v>135</v>
      </c>
      <c r="C43" s="260" t="str">
        <f>CONCATENATE(B34," ",C34)</f>
        <v>30 Odvlhčení</v>
      </c>
      <c r="D43" s="261"/>
      <c r="E43" s="262"/>
      <c r="F43" s="263"/>
      <c r="G43" s="264">
        <f>SUM(G34:G42)</f>
        <v>0</v>
      </c>
      <c r="O43" s="249">
        <v>4</v>
      </c>
      <c r="BA43" s="265">
        <f>SUM(BA34:BA42)</f>
        <v>0</v>
      </c>
      <c r="BB43" s="265">
        <f>SUM(BB34:BB42)</f>
        <v>0</v>
      </c>
      <c r="BC43" s="265">
        <f>SUM(BC34:BC42)</f>
        <v>0</v>
      </c>
      <c r="BD43" s="265">
        <f>SUM(BD34:BD42)</f>
        <v>0</v>
      </c>
      <c r="BE43" s="265">
        <f>SUM(BE34:BE42)</f>
        <v>0</v>
      </c>
    </row>
    <row r="44" spans="1:104">
      <c r="A44" s="242" t="s">
        <v>117</v>
      </c>
      <c r="B44" s="243" t="s">
        <v>192</v>
      </c>
      <c r="C44" s="244" t="s">
        <v>193</v>
      </c>
      <c r="D44" s="245"/>
      <c r="E44" s="246"/>
      <c r="F44" s="246"/>
      <c r="G44" s="247"/>
      <c r="H44" s="248"/>
      <c r="I44" s="248"/>
      <c r="O44" s="249">
        <v>1</v>
      </c>
    </row>
    <row r="45" spans="1:104">
      <c r="A45" s="250">
        <v>30</v>
      </c>
      <c r="B45" s="251" t="s">
        <v>194</v>
      </c>
      <c r="C45" s="252" t="s">
        <v>195</v>
      </c>
      <c r="D45" s="253" t="s">
        <v>146</v>
      </c>
      <c r="E45" s="254">
        <v>2</v>
      </c>
      <c r="F45" s="255"/>
      <c r="G45" s="256">
        <f t="shared" ref="G45:G48" si="19">E45*F45</f>
        <v>0</v>
      </c>
      <c r="O45" s="249">
        <v>2</v>
      </c>
      <c r="AA45" s="223">
        <v>1</v>
      </c>
      <c r="AB45" s="223">
        <v>1</v>
      </c>
      <c r="AC45" s="223">
        <v>1</v>
      </c>
      <c r="AZ45" s="223">
        <v>1</v>
      </c>
      <c r="BA45" s="223">
        <f>IF(AZ45=1,G45,0)</f>
        <v>0</v>
      </c>
      <c r="BB45" s="223">
        <f>IF(AZ45=2,G45,0)</f>
        <v>0</v>
      </c>
      <c r="BC45" s="223">
        <f>IF(AZ45=3,G45,0)</f>
        <v>0</v>
      </c>
      <c r="BD45" s="223">
        <f>IF(AZ45=4,G45,0)</f>
        <v>0</v>
      </c>
      <c r="BE45" s="223">
        <f>IF(AZ45=5,G45,0)</f>
        <v>0</v>
      </c>
      <c r="CA45" s="257">
        <v>1</v>
      </c>
      <c r="CB45" s="257">
        <v>1</v>
      </c>
      <c r="CZ45" s="223">
        <v>7.4870000000000006E-2</v>
      </c>
    </row>
    <row r="46" spans="1:104">
      <c r="A46" s="250">
        <v>31</v>
      </c>
      <c r="B46" s="251" t="s">
        <v>196</v>
      </c>
      <c r="C46" s="252" t="s">
        <v>197</v>
      </c>
      <c r="D46" s="253" t="s">
        <v>177</v>
      </c>
      <c r="E46" s="254">
        <v>6.32</v>
      </c>
      <c r="F46" s="255"/>
      <c r="G46" s="256">
        <f t="shared" si="19"/>
        <v>0</v>
      </c>
      <c r="O46" s="249">
        <v>2</v>
      </c>
      <c r="AA46" s="223">
        <v>1</v>
      </c>
      <c r="AB46" s="223">
        <v>1</v>
      </c>
      <c r="AC46" s="223">
        <v>1</v>
      </c>
      <c r="AZ46" s="223">
        <v>1</v>
      </c>
      <c r="BA46" s="223">
        <f>IF(AZ46=1,G46,0)</f>
        <v>0</v>
      </c>
      <c r="BB46" s="223">
        <f>IF(AZ46=2,G46,0)</f>
        <v>0</v>
      </c>
      <c r="BC46" s="223">
        <f>IF(AZ46=3,G46,0)</f>
        <v>0</v>
      </c>
      <c r="BD46" s="223">
        <f>IF(AZ46=4,G46,0)</f>
        <v>0</v>
      </c>
      <c r="BE46" s="223">
        <f>IF(AZ46=5,G46,0)</f>
        <v>0</v>
      </c>
      <c r="CA46" s="257">
        <v>1</v>
      </c>
      <c r="CB46" s="257">
        <v>1</v>
      </c>
      <c r="CZ46" s="223">
        <v>4.8000000000000001E-4</v>
      </c>
    </row>
    <row r="47" spans="1:104" ht="22.5">
      <c r="A47" s="250">
        <v>32</v>
      </c>
      <c r="B47" s="251" t="s">
        <v>198</v>
      </c>
      <c r="C47" s="252" t="s">
        <v>199</v>
      </c>
      <c r="D47" s="253" t="s">
        <v>159</v>
      </c>
      <c r="E47" s="254">
        <v>6.6900000000000001E-2</v>
      </c>
      <c r="F47" s="255"/>
      <c r="G47" s="256">
        <f t="shared" si="19"/>
        <v>0</v>
      </c>
      <c r="O47" s="249">
        <v>2</v>
      </c>
      <c r="AA47" s="223">
        <v>1</v>
      </c>
      <c r="AB47" s="223">
        <v>1</v>
      </c>
      <c r="AC47" s="223">
        <v>1</v>
      </c>
      <c r="AZ47" s="223">
        <v>1</v>
      </c>
      <c r="BA47" s="223">
        <f>IF(AZ47=1,G47,0)</f>
        <v>0</v>
      </c>
      <c r="BB47" s="223">
        <f>IF(AZ47=2,G47,0)</f>
        <v>0</v>
      </c>
      <c r="BC47" s="223">
        <f>IF(AZ47=3,G47,0)</f>
        <v>0</v>
      </c>
      <c r="BD47" s="223">
        <f>IF(AZ47=4,G47,0)</f>
        <v>0</v>
      </c>
      <c r="BE47" s="223">
        <f>IF(AZ47=5,G47,0)</f>
        <v>0</v>
      </c>
      <c r="CA47" s="257">
        <v>1</v>
      </c>
      <c r="CB47" s="257">
        <v>1</v>
      </c>
      <c r="CZ47" s="223">
        <v>1.09901</v>
      </c>
    </row>
    <row r="48" spans="1:104" ht="22.5">
      <c r="A48" s="250">
        <v>33</v>
      </c>
      <c r="B48" s="251" t="s">
        <v>200</v>
      </c>
      <c r="C48" s="252" t="s">
        <v>201</v>
      </c>
      <c r="D48" s="253" t="s">
        <v>189</v>
      </c>
      <c r="E48" s="254">
        <v>1</v>
      </c>
      <c r="F48" s="255"/>
      <c r="G48" s="256">
        <f t="shared" si="19"/>
        <v>0</v>
      </c>
      <c r="O48" s="249">
        <v>2</v>
      </c>
      <c r="AA48" s="223">
        <v>12</v>
      </c>
      <c r="AB48" s="223">
        <v>0</v>
      </c>
      <c r="AC48" s="223">
        <v>115</v>
      </c>
      <c r="AZ48" s="223">
        <v>1</v>
      </c>
      <c r="BA48" s="223">
        <f>IF(AZ48=1,G48,0)</f>
        <v>0</v>
      </c>
      <c r="BB48" s="223">
        <f>IF(AZ48=2,G48,0)</f>
        <v>0</v>
      </c>
      <c r="BC48" s="223">
        <f>IF(AZ48=3,G48,0)</f>
        <v>0</v>
      </c>
      <c r="BD48" s="223">
        <f>IF(AZ48=4,G48,0)</f>
        <v>0</v>
      </c>
      <c r="BE48" s="223">
        <f>IF(AZ48=5,G48,0)</f>
        <v>0</v>
      </c>
      <c r="CA48" s="257">
        <v>12</v>
      </c>
      <c r="CB48" s="257">
        <v>0</v>
      </c>
      <c r="CZ48" s="223">
        <v>2.5409999999999999E-2</v>
      </c>
    </row>
    <row r="49" spans="1:104">
      <c r="A49" s="258"/>
      <c r="B49" s="259" t="s">
        <v>135</v>
      </c>
      <c r="C49" s="260" t="str">
        <f>CONCATENATE(B44," ",C44)</f>
        <v>4 Vodorovné konstrukce</v>
      </c>
      <c r="D49" s="261"/>
      <c r="E49" s="262"/>
      <c r="F49" s="263"/>
      <c r="G49" s="264">
        <f>SUM(G44:G48)</f>
        <v>0</v>
      </c>
      <c r="O49" s="249">
        <v>4</v>
      </c>
      <c r="BA49" s="265">
        <f>SUM(BA44:BA48)</f>
        <v>0</v>
      </c>
      <c r="BB49" s="265">
        <f>SUM(BB44:BB48)</f>
        <v>0</v>
      </c>
      <c r="BC49" s="265">
        <f>SUM(BC44:BC48)</f>
        <v>0</v>
      </c>
      <c r="BD49" s="265">
        <f>SUM(BD44:BD48)</f>
        <v>0</v>
      </c>
      <c r="BE49" s="265">
        <f>SUM(BE44:BE48)</f>
        <v>0</v>
      </c>
    </row>
    <row r="50" spans="1:104">
      <c r="A50" s="242" t="s">
        <v>117</v>
      </c>
      <c r="B50" s="243" t="s">
        <v>202</v>
      </c>
      <c r="C50" s="244" t="s">
        <v>203</v>
      </c>
      <c r="D50" s="245"/>
      <c r="E50" s="246"/>
      <c r="F50" s="246"/>
      <c r="G50" s="247"/>
      <c r="H50" s="248"/>
      <c r="I50" s="248"/>
      <c r="O50" s="249">
        <v>1</v>
      </c>
    </row>
    <row r="51" spans="1:104">
      <c r="A51" s="250">
        <v>34</v>
      </c>
      <c r="B51" s="251" t="s">
        <v>204</v>
      </c>
      <c r="C51" s="252" t="s">
        <v>205</v>
      </c>
      <c r="D51" s="253" t="s">
        <v>121</v>
      </c>
      <c r="E51" s="254">
        <v>2</v>
      </c>
      <c r="F51" s="255"/>
      <c r="G51" s="256">
        <f t="shared" ref="G51:G53" si="20">E51*F51</f>
        <v>0</v>
      </c>
      <c r="O51" s="249">
        <v>2</v>
      </c>
      <c r="AA51" s="223">
        <v>1</v>
      </c>
      <c r="AB51" s="223">
        <v>1</v>
      </c>
      <c r="AC51" s="223">
        <v>1</v>
      </c>
      <c r="AZ51" s="223">
        <v>1</v>
      </c>
      <c r="BA51" s="223">
        <f>IF(AZ51=1,G51,0)</f>
        <v>0</v>
      </c>
      <c r="BB51" s="223">
        <f>IF(AZ51=2,G51,0)</f>
        <v>0</v>
      </c>
      <c r="BC51" s="223">
        <f>IF(AZ51=3,G51,0)</f>
        <v>0</v>
      </c>
      <c r="BD51" s="223">
        <f>IF(AZ51=4,G51,0)</f>
        <v>0</v>
      </c>
      <c r="BE51" s="223">
        <f>IF(AZ51=5,G51,0)</f>
        <v>0</v>
      </c>
      <c r="CA51" s="257">
        <v>1</v>
      </c>
      <c r="CB51" s="257">
        <v>1</v>
      </c>
      <c r="CZ51" s="223">
        <v>0.2024</v>
      </c>
    </row>
    <row r="52" spans="1:104">
      <c r="A52" s="250">
        <v>35</v>
      </c>
      <c r="B52" s="251" t="s">
        <v>206</v>
      </c>
      <c r="C52" s="252" t="s">
        <v>207</v>
      </c>
      <c r="D52" s="253" t="s">
        <v>121</v>
      </c>
      <c r="E52" s="254">
        <v>2</v>
      </c>
      <c r="F52" s="255"/>
      <c r="G52" s="256">
        <f t="shared" si="20"/>
        <v>0</v>
      </c>
      <c r="O52" s="249">
        <v>2</v>
      </c>
      <c r="AA52" s="223">
        <v>1</v>
      </c>
      <c r="AB52" s="223">
        <v>0</v>
      </c>
      <c r="AC52" s="223">
        <v>0</v>
      </c>
      <c r="AZ52" s="223">
        <v>1</v>
      </c>
      <c r="BA52" s="223">
        <f>IF(AZ52=1,G52,0)</f>
        <v>0</v>
      </c>
      <c r="BB52" s="223">
        <f>IF(AZ52=2,G52,0)</f>
        <v>0</v>
      </c>
      <c r="BC52" s="223">
        <f>IF(AZ52=3,G52,0)</f>
        <v>0</v>
      </c>
      <c r="BD52" s="223">
        <f>IF(AZ52=4,G52,0)</f>
        <v>0</v>
      </c>
      <c r="BE52" s="223">
        <f>IF(AZ52=5,G52,0)</f>
        <v>0</v>
      </c>
      <c r="CA52" s="257">
        <v>1</v>
      </c>
      <c r="CB52" s="257">
        <v>0</v>
      </c>
      <c r="CZ52" s="223">
        <v>7.3899999999999993E-2</v>
      </c>
    </row>
    <row r="53" spans="1:104">
      <c r="A53" s="250">
        <v>36</v>
      </c>
      <c r="B53" s="251" t="s">
        <v>208</v>
      </c>
      <c r="C53" s="252" t="s">
        <v>209</v>
      </c>
      <c r="D53" s="253" t="s">
        <v>121</v>
      </c>
      <c r="E53" s="254">
        <v>2</v>
      </c>
      <c r="F53" s="255"/>
      <c r="G53" s="256">
        <f t="shared" si="20"/>
        <v>0</v>
      </c>
      <c r="O53" s="249">
        <v>2</v>
      </c>
      <c r="AA53" s="223">
        <v>1</v>
      </c>
      <c r="AB53" s="223">
        <v>1</v>
      </c>
      <c r="AC53" s="223">
        <v>1</v>
      </c>
      <c r="AZ53" s="223">
        <v>1</v>
      </c>
      <c r="BA53" s="223">
        <f>IF(AZ53=1,G53,0)</f>
        <v>0</v>
      </c>
      <c r="BB53" s="223">
        <f>IF(AZ53=2,G53,0)</f>
        <v>0</v>
      </c>
      <c r="BC53" s="223">
        <f>IF(AZ53=3,G53,0)</f>
        <v>0</v>
      </c>
      <c r="BD53" s="223">
        <f>IF(AZ53=4,G53,0)</f>
        <v>0</v>
      </c>
      <c r="BE53" s="223">
        <f>IF(AZ53=5,G53,0)</f>
        <v>0</v>
      </c>
      <c r="CA53" s="257">
        <v>1</v>
      </c>
      <c r="CB53" s="257">
        <v>1</v>
      </c>
      <c r="CZ53" s="223">
        <v>0</v>
      </c>
    </row>
    <row r="54" spans="1:104">
      <c r="A54" s="258"/>
      <c r="B54" s="259" t="s">
        <v>135</v>
      </c>
      <c r="C54" s="260" t="str">
        <f>CONCATENATE(B50," ",C50)</f>
        <v>5 Komunikace</v>
      </c>
      <c r="D54" s="261"/>
      <c r="E54" s="262"/>
      <c r="F54" s="263"/>
      <c r="G54" s="264">
        <f>SUM(G50:G53)</f>
        <v>0</v>
      </c>
      <c r="O54" s="249">
        <v>4</v>
      </c>
      <c r="BA54" s="265">
        <f>SUM(BA50:BA53)</f>
        <v>0</v>
      </c>
      <c r="BB54" s="265">
        <f>SUM(BB50:BB53)</f>
        <v>0</v>
      </c>
      <c r="BC54" s="265">
        <f>SUM(BC50:BC53)</f>
        <v>0</v>
      </c>
      <c r="BD54" s="265">
        <f>SUM(BD50:BD53)</f>
        <v>0</v>
      </c>
      <c r="BE54" s="265">
        <f>SUM(BE50:BE53)</f>
        <v>0</v>
      </c>
    </row>
    <row r="55" spans="1:104">
      <c r="A55" s="242" t="s">
        <v>117</v>
      </c>
      <c r="B55" s="243" t="s">
        <v>210</v>
      </c>
      <c r="C55" s="244" t="s">
        <v>211</v>
      </c>
      <c r="D55" s="245"/>
      <c r="E55" s="246"/>
      <c r="F55" s="246"/>
      <c r="G55" s="247"/>
      <c r="H55" s="248"/>
      <c r="I55" s="248"/>
      <c r="O55" s="249">
        <v>1</v>
      </c>
    </row>
    <row r="56" spans="1:104" ht="22.5">
      <c r="A56" s="250">
        <v>37</v>
      </c>
      <c r="B56" s="251" t="s">
        <v>212</v>
      </c>
      <c r="C56" s="252" t="s">
        <v>213</v>
      </c>
      <c r="D56" s="253" t="s">
        <v>121</v>
      </c>
      <c r="E56" s="254">
        <v>765.63840000000005</v>
      </c>
      <c r="F56" s="255"/>
      <c r="G56" s="256">
        <f t="shared" ref="G56:G65" si="21">E56*F56</f>
        <v>0</v>
      </c>
      <c r="O56" s="249">
        <v>2</v>
      </c>
      <c r="AA56" s="223">
        <v>1</v>
      </c>
      <c r="AB56" s="223">
        <v>0</v>
      </c>
      <c r="AC56" s="223">
        <v>0</v>
      </c>
      <c r="AZ56" s="223">
        <v>1</v>
      </c>
      <c r="BA56" s="223">
        <f t="shared" ref="BA56:BA65" si="22">IF(AZ56=1,G56,0)</f>
        <v>0</v>
      </c>
      <c r="BB56" s="223">
        <f t="shared" ref="BB56:BB65" si="23">IF(AZ56=2,G56,0)</f>
        <v>0</v>
      </c>
      <c r="BC56" s="223">
        <f t="shared" ref="BC56:BC65" si="24">IF(AZ56=3,G56,0)</f>
        <v>0</v>
      </c>
      <c r="BD56" s="223">
        <f t="shared" ref="BD56:BD65" si="25">IF(AZ56=4,G56,0)</f>
        <v>0</v>
      </c>
      <c r="BE56" s="223">
        <f t="shared" ref="BE56:BE65" si="26">IF(AZ56=5,G56,0)</f>
        <v>0</v>
      </c>
      <c r="CA56" s="257">
        <v>1</v>
      </c>
      <c r="CB56" s="257">
        <v>0</v>
      </c>
      <c r="CZ56" s="223">
        <v>7.6000000000000004E-4</v>
      </c>
    </row>
    <row r="57" spans="1:104">
      <c r="A57" s="250">
        <v>38</v>
      </c>
      <c r="B57" s="251" t="s">
        <v>214</v>
      </c>
      <c r="C57" s="252" t="s">
        <v>215</v>
      </c>
      <c r="D57" s="253" t="s">
        <v>121</v>
      </c>
      <c r="E57" s="254">
        <v>202.4117</v>
      </c>
      <c r="F57" s="255"/>
      <c r="G57" s="256">
        <f t="shared" si="21"/>
        <v>0</v>
      </c>
      <c r="O57" s="249">
        <v>2</v>
      </c>
      <c r="AA57" s="223">
        <v>1</v>
      </c>
      <c r="AB57" s="223">
        <v>1</v>
      </c>
      <c r="AC57" s="223">
        <v>1</v>
      </c>
      <c r="AZ57" s="223">
        <v>1</v>
      </c>
      <c r="BA57" s="223">
        <f t="shared" si="22"/>
        <v>0</v>
      </c>
      <c r="BB57" s="223">
        <f t="shared" si="23"/>
        <v>0</v>
      </c>
      <c r="BC57" s="223">
        <f t="shared" si="24"/>
        <v>0</v>
      </c>
      <c r="BD57" s="223">
        <f t="shared" si="25"/>
        <v>0</v>
      </c>
      <c r="BE57" s="223">
        <f t="shared" si="26"/>
        <v>0</v>
      </c>
      <c r="CA57" s="257">
        <v>1</v>
      </c>
      <c r="CB57" s="257">
        <v>1</v>
      </c>
      <c r="CZ57" s="223">
        <v>4.9320000000000003E-2</v>
      </c>
    </row>
    <row r="58" spans="1:104">
      <c r="A58" s="250">
        <v>39</v>
      </c>
      <c r="B58" s="251" t="s">
        <v>216</v>
      </c>
      <c r="C58" s="252" t="s">
        <v>217</v>
      </c>
      <c r="D58" s="253" t="s">
        <v>146</v>
      </c>
      <c r="E58" s="254">
        <v>26</v>
      </c>
      <c r="F58" s="255"/>
      <c r="G58" s="256">
        <f t="shared" si="21"/>
        <v>0</v>
      </c>
      <c r="O58" s="249">
        <v>2</v>
      </c>
      <c r="AA58" s="223">
        <v>1</v>
      </c>
      <c r="AB58" s="223">
        <v>1</v>
      </c>
      <c r="AC58" s="223">
        <v>1</v>
      </c>
      <c r="AZ58" s="223">
        <v>1</v>
      </c>
      <c r="BA58" s="223">
        <f t="shared" si="22"/>
        <v>0</v>
      </c>
      <c r="BB58" s="223">
        <f t="shared" si="23"/>
        <v>0</v>
      </c>
      <c r="BC58" s="223">
        <f t="shared" si="24"/>
        <v>0</v>
      </c>
      <c r="BD58" s="223">
        <f t="shared" si="25"/>
        <v>0</v>
      </c>
      <c r="BE58" s="223">
        <f t="shared" si="26"/>
        <v>0</v>
      </c>
      <c r="CA58" s="257">
        <v>1</v>
      </c>
      <c r="CB58" s="257">
        <v>1</v>
      </c>
      <c r="CZ58" s="223">
        <v>4.5799999999999999E-3</v>
      </c>
    </row>
    <row r="59" spans="1:104">
      <c r="A59" s="250">
        <v>40</v>
      </c>
      <c r="B59" s="251" t="s">
        <v>218</v>
      </c>
      <c r="C59" s="252" t="s">
        <v>219</v>
      </c>
      <c r="D59" s="253" t="s">
        <v>146</v>
      </c>
      <c r="E59" s="254">
        <v>4</v>
      </c>
      <c r="F59" s="255"/>
      <c r="G59" s="256">
        <f t="shared" si="21"/>
        <v>0</v>
      </c>
      <c r="O59" s="249">
        <v>2</v>
      </c>
      <c r="AA59" s="223">
        <v>1</v>
      </c>
      <c r="AB59" s="223">
        <v>1</v>
      </c>
      <c r="AC59" s="223">
        <v>1</v>
      </c>
      <c r="AZ59" s="223">
        <v>1</v>
      </c>
      <c r="BA59" s="223">
        <f t="shared" si="22"/>
        <v>0</v>
      </c>
      <c r="BB59" s="223">
        <f t="shared" si="23"/>
        <v>0</v>
      </c>
      <c r="BC59" s="223">
        <f t="shared" si="24"/>
        <v>0</v>
      </c>
      <c r="BD59" s="223">
        <f t="shared" si="25"/>
        <v>0</v>
      </c>
      <c r="BE59" s="223">
        <f t="shared" si="26"/>
        <v>0</v>
      </c>
      <c r="CA59" s="257">
        <v>1</v>
      </c>
      <c r="CB59" s="257">
        <v>1</v>
      </c>
      <c r="CZ59" s="223">
        <v>1.278E-2</v>
      </c>
    </row>
    <row r="60" spans="1:104">
      <c r="A60" s="250">
        <v>41</v>
      </c>
      <c r="B60" s="251" t="s">
        <v>220</v>
      </c>
      <c r="C60" s="252" t="s">
        <v>221</v>
      </c>
      <c r="D60" s="253" t="s">
        <v>121</v>
      </c>
      <c r="E60" s="254">
        <v>3.06</v>
      </c>
      <c r="F60" s="255"/>
      <c r="G60" s="256">
        <f t="shared" si="21"/>
        <v>0</v>
      </c>
      <c r="O60" s="249">
        <v>2</v>
      </c>
      <c r="AA60" s="223">
        <v>1</v>
      </c>
      <c r="AB60" s="223">
        <v>1</v>
      </c>
      <c r="AC60" s="223">
        <v>1</v>
      </c>
      <c r="AZ60" s="223">
        <v>1</v>
      </c>
      <c r="BA60" s="223">
        <f t="shared" si="22"/>
        <v>0</v>
      </c>
      <c r="BB60" s="223">
        <f t="shared" si="23"/>
        <v>0</v>
      </c>
      <c r="BC60" s="223">
        <f t="shared" si="24"/>
        <v>0</v>
      </c>
      <c r="BD60" s="223">
        <f t="shared" si="25"/>
        <v>0</v>
      </c>
      <c r="BE60" s="223">
        <f t="shared" si="26"/>
        <v>0</v>
      </c>
      <c r="CA60" s="257">
        <v>1</v>
      </c>
      <c r="CB60" s="257">
        <v>1</v>
      </c>
      <c r="CZ60" s="223">
        <v>5.4969999999999998E-2</v>
      </c>
    </row>
    <row r="61" spans="1:104" ht="22.5">
      <c r="A61" s="250">
        <v>42</v>
      </c>
      <c r="B61" s="251" t="s">
        <v>222</v>
      </c>
      <c r="C61" s="252" t="s">
        <v>223</v>
      </c>
      <c r="D61" s="253" t="s">
        <v>121</v>
      </c>
      <c r="E61" s="254">
        <v>469.35559999999998</v>
      </c>
      <c r="F61" s="255"/>
      <c r="G61" s="256">
        <f t="shared" si="21"/>
        <v>0</v>
      </c>
      <c r="O61" s="249">
        <v>2</v>
      </c>
      <c r="AA61" s="223">
        <v>1</v>
      </c>
      <c r="AB61" s="223">
        <v>1</v>
      </c>
      <c r="AC61" s="223">
        <v>1</v>
      </c>
      <c r="AZ61" s="223">
        <v>1</v>
      </c>
      <c r="BA61" s="223">
        <f t="shared" si="22"/>
        <v>0</v>
      </c>
      <c r="BB61" s="223">
        <f t="shared" si="23"/>
        <v>0</v>
      </c>
      <c r="BC61" s="223">
        <f t="shared" si="24"/>
        <v>0</v>
      </c>
      <c r="BD61" s="223">
        <f t="shared" si="25"/>
        <v>0</v>
      </c>
      <c r="BE61" s="223">
        <f t="shared" si="26"/>
        <v>0</v>
      </c>
      <c r="CA61" s="257">
        <v>1</v>
      </c>
      <c r="CB61" s="257">
        <v>1</v>
      </c>
      <c r="CZ61" s="223">
        <v>1.3140000000000001E-2</v>
      </c>
    </row>
    <row r="62" spans="1:104">
      <c r="A62" s="250">
        <v>43</v>
      </c>
      <c r="B62" s="251" t="s">
        <v>224</v>
      </c>
      <c r="C62" s="252" t="s">
        <v>225</v>
      </c>
      <c r="D62" s="253" t="s">
        <v>177</v>
      </c>
      <c r="E62" s="254">
        <v>9.68</v>
      </c>
      <c r="F62" s="255"/>
      <c r="G62" s="256">
        <f t="shared" si="21"/>
        <v>0</v>
      </c>
      <c r="O62" s="249">
        <v>2</v>
      </c>
      <c r="AA62" s="223">
        <v>1</v>
      </c>
      <c r="AB62" s="223">
        <v>1</v>
      </c>
      <c r="AC62" s="223">
        <v>1</v>
      </c>
      <c r="AZ62" s="223">
        <v>1</v>
      </c>
      <c r="BA62" s="223">
        <f t="shared" si="22"/>
        <v>0</v>
      </c>
      <c r="BB62" s="223">
        <f t="shared" si="23"/>
        <v>0</v>
      </c>
      <c r="BC62" s="223">
        <f t="shared" si="24"/>
        <v>0</v>
      </c>
      <c r="BD62" s="223">
        <f t="shared" si="25"/>
        <v>0</v>
      </c>
      <c r="BE62" s="223">
        <f t="shared" si="26"/>
        <v>0</v>
      </c>
      <c r="CA62" s="257">
        <v>1</v>
      </c>
      <c r="CB62" s="257">
        <v>1</v>
      </c>
      <c r="CZ62" s="223">
        <v>4.6000000000000001E-4</v>
      </c>
    </row>
    <row r="63" spans="1:104" ht="22.5">
      <c r="A63" s="250">
        <v>44</v>
      </c>
      <c r="B63" s="251" t="s">
        <v>226</v>
      </c>
      <c r="C63" s="252" t="s">
        <v>227</v>
      </c>
      <c r="D63" s="253" t="s">
        <v>121</v>
      </c>
      <c r="E63" s="254">
        <v>17.7622</v>
      </c>
      <c r="F63" s="255"/>
      <c r="G63" s="256">
        <f t="shared" si="21"/>
        <v>0</v>
      </c>
      <c r="O63" s="249">
        <v>2</v>
      </c>
      <c r="AA63" s="223">
        <v>2</v>
      </c>
      <c r="AB63" s="223">
        <v>1</v>
      </c>
      <c r="AC63" s="223">
        <v>1</v>
      </c>
      <c r="AZ63" s="223">
        <v>1</v>
      </c>
      <c r="BA63" s="223">
        <f t="shared" si="22"/>
        <v>0</v>
      </c>
      <c r="BB63" s="223">
        <f t="shared" si="23"/>
        <v>0</v>
      </c>
      <c r="BC63" s="223">
        <f t="shared" si="24"/>
        <v>0</v>
      </c>
      <c r="BD63" s="223">
        <f t="shared" si="25"/>
        <v>0</v>
      </c>
      <c r="BE63" s="223">
        <f t="shared" si="26"/>
        <v>0</v>
      </c>
      <c r="CA63" s="257">
        <v>2</v>
      </c>
      <c r="CB63" s="257">
        <v>1</v>
      </c>
      <c r="CZ63" s="223">
        <v>4.4540000000000003E-2</v>
      </c>
    </row>
    <row r="64" spans="1:104">
      <c r="A64" s="250">
        <v>45</v>
      </c>
      <c r="B64" s="251" t="s">
        <v>228</v>
      </c>
      <c r="C64" s="252" t="s">
        <v>229</v>
      </c>
      <c r="D64" s="253" t="s">
        <v>121</v>
      </c>
      <c r="E64" s="254">
        <v>469.35559999999998</v>
      </c>
      <c r="F64" s="255"/>
      <c r="G64" s="256">
        <f t="shared" si="21"/>
        <v>0</v>
      </c>
      <c r="O64" s="249">
        <v>2</v>
      </c>
      <c r="AA64" s="223">
        <v>12</v>
      </c>
      <c r="AB64" s="223">
        <v>0</v>
      </c>
      <c r="AC64" s="223">
        <v>72</v>
      </c>
      <c r="AZ64" s="223">
        <v>1</v>
      </c>
      <c r="BA64" s="223">
        <f t="shared" si="22"/>
        <v>0</v>
      </c>
      <c r="BB64" s="223">
        <f t="shared" si="23"/>
        <v>0</v>
      </c>
      <c r="BC64" s="223">
        <f t="shared" si="24"/>
        <v>0</v>
      </c>
      <c r="BD64" s="223">
        <f t="shared" si="25"/>
        <v>0</v>
      </c>
      <c r="BE64" s="223">
        <f t="shared" si="26"/>
        <v>0</v>
      </c>
      <c r="CA64" s="257">
        <v>12</v>
      </c>
      <c r="CB64" s="257">
        <v>0</v>
      </c>
      <c r="CZ64" s="223">
        <v>3.3E-4</v>
      </c>
    </row>
    <row r="65" spans="1:104" ht="22.5">
      <c r="A65" s="250">
        <v>46</v>
      </c>
      <c r="B65" s="251" t="s">
        <v>230</v>
      </c>
      <c r="C65" s="252" t="s">
        <v>231</v>
      </c>
      <c r="D65" s="253" t="s">
        <v>121</v>
      </c>
      <c r="E65" s="254">
        <v>469.35559999999998</v>
      </c>
      <c r="F65" s="255"/>
      <c r="G65" s="256">
        <f t="shared" si="21"/>
        <v>0</v>
      </c>
      <c r="O65" s="249">
        <v>2</v>
      </c>
      <c r="AA65" s="223">
        <v>12</v>
      </c>
      <c r="AB65" s="223">
        <v>0</v>
      </c>
      <c r="AC65" s="223">
        <v>73</v>
      </c>
      <c r="AZ65" s="223">
        <v>1</v>
      </c>
      <c r="BA65" s="223">
        <f t="shared" si="22"/>
        <v>0</v>
      </c>
      <c r="BB65" s="223">
        <f t="shared" si="23"/>
        <v>0</v>
      </c>
      <c r="BC65" s="223">
        <f t="shared" si="24"/>
        <v>0</v>
      </c>
      <c r="BD65" s="223">
        <f t="shared" si="25"/>
        <v>0</v>
      </c>
      <c r="BE65" s="223">
        <f t="shared" si="26"/>
        <v>0</v>
      </c>
      <c r="CA65" s="257">
        <v>12</v>
      </c>
      <c r="CB65" s="257">
        <v>0</v>
      </c>
      <c r="CZ65" s="223">
        <v>1.0070000000000001E-2</v>
      </c>
    </row>
    <row r="66" spans="1:104">
      <c r="A66" s="258"/>
      <c r="B66" s="259" t="s">
        <v>135</v>
      </c>
      <c r="C66" s="260" t="str">
        <f>CONCATENATE(B55," ",C55)</f>
        <v>61 Upravy povrchů vnitřní</v>
      </c>
      <c r="D66" s="261"/>
      <c r="E66" s="262"/>
      <c r="F66" s="263"/>
      <c r="G66" s="264">
        <f>SUM(G55:G65)</f>
        <v>0</v>
      </c>
      <c r="O66" s="249">
        <v>4</v>
      </c>
      <c r="BA66" s="265">
        <f>SUM(BA55:BA65)</f>
        <v>0</v>
      </c>
      <c r="BB66" s="265">
        <f>SUM(BB55:BB65)</f>
        <v>0</v>
      </c>
      <c r="BC66" s="265">
        <f>SUM(BC55:BC65)</f>
        <v>0</v>
      </c>
      <c r="BD66" s="265">
        <f>SUM(BD55:BD65)</f>
        <v>0</v>
      </c>
      <c r="BE66" s="265">
        <f>SUM(BE55:BE65)</f>
        <v>0</v>
      </c>
    </row>
    <row r="67" spans="1:104">
      <c r="A67" s="242" t="s">
        <v>117</v>
      </c>
      <c r="B67" s="243" t="s">
        <v>232</v>
      </c>
      <c r="C67" s="244" t="s">
        <v>233</v>
      </c>
      <c r="D67" s="245"/>
      <c r="E67" s="246"/>
      <c r="F67" s="246"/>
      <c r="G67" s="247"/>
      <c r="H67" s="248"/>
      <c r="I67" s="248"/>
      <c r="O67" s="249">
        <v>1</v>
      </c>
    </row>
    <row r="68" spans="1:104">
      <c r="A68" s="250">
        <v>47</v>
      </c>
      <c r="B68" s="251" t="s">
        <v>234</v>
      </c>
      <c r="C68" s="252" t="s">
        <v>235</v>
      </c>
      <c r="D68" s="253" t="s">
        <v>121</v>
      </c>
      <c r="E68" s="254">
        <v>163.32</v>
      </c>
      <c r="F68" s="255"/>
      <c r="G68" s="256">
        <f t="shared" ref="G68:G72" si="27">E68*F68</f>
        <v>0</v>
      </c>
      <c r="O68" s="249">
        <v>2</v>
      </c>
      <c r="AA68" s="223">
        <v>1</v>
      </c>
      <c r="AB68" s="223">
        <v>0</v>
      </c>
      <c r="AC68" s="223">
        <v>0</v>
      </c>
      <c r="AZ68" s="223">
        <v>1</v>
      </c>
      <c r="BA68" s="223">
        <f>IF(AZ68=1,G68,0)</f>
        <v>0</v>
      </c>
      <c r="BB68" s="223">
        <f>IF(AZ68=2,G68,0)</f>
        <v>0</v>
      </c>
      <c r="BC68" s="223">
        <f>IF(AZ68=3,G68,0)</f>
        <v>0</v>
      </c>
      <c r="BD68" s="223">
        <f>IF(AZ68=4,G68,0)</f>
        <v>0</v>
      </c>
      <c r="BE68" s="223">
        <f>IF(AZ68=5,G68,0)</f>
        <v>0</v>
      </c>
      <c r="CA68" s="257">
        <v>1</v>
      </c>
      <c r="CB68" s="257">
        <v>0</v>
      </c>
      <c r="CZ68" s="223">
        <v>0.10100000000000001</v>
      </c>
    </row>
    <row r="69" spans="1:104">
      <c r="A69" s="250">
        <v>48</v>
      </c>
      <c r="B69" s="251" t="s">
        <v>236</v>
      </c>
      <c r="C69" s="252" t="s">
        <v>237</v>
      </c>
      <c r="D69" s="253" t="s">
        <v>126</v>
      </c>
      <c r="E69" s="254">
        <v>6.5327999999999999</v>
      </c>
      <c r="F69" s="255"/>
      <c r="G69" s="256">
        <f t="shared" si="27"/>
        <v>0</v>
      </c>
      <c r="O69" s="249">
        <v>2</v>
      </c>
      <c r="AA69" s="223">
        <v>1</v>
      </c>
      <c r="AB69" s="223">
        <v>1</v>
      </c>
      <c r="AC69" s="223">
        <v>1</v>
      </c>
      <c r="AZ69" s="223">
        <v>1</v>
      </c>
      <c r="BA69" s="223">
        <f>IF(AZ69=1,G69,0)</f>
        <v>0</v>
      </c>
      <c r="BB69" s="223">
        <f>IF(AZ69=2,G69,0)</f>
        <v>0</v>
      </c>
      <c r="BC69" s="223">
        <f>IF(AZ69=3,G69,0)</f>
        <v>0</v>
      </c>
      <c r="BD69" s="223">
        <f>IF(AZ69=4,G69,0)</f>
        <v>0</v>
      </c>
      <c r="BE69" s="223">
        <f>IF(AZ69=5,G69,0)</f>
        <v>0</v>
      </c>
      <c r="CA69" s="257">
        <v>1</v>
      </c>
      <c r="CB69" s="257">
        <v>1</v>
      </c>
      <c r="CZ69" s="223">
        <v>1.837</v>
      </c>
    </row>
    <row r="70" spans="1:104">
      <c r="A70" s="250">
        <v>49</v>
      </c>
      <c r="B70" s="251" t="s">
        <v>238</v>
      </c>
      <c r="C70" s="252" t="s">
        <v>239</v>
      </c>
      <c r="D70" s="253" t="s">
        <v>126</v>
      </c>
      <c r="E70" s="254">
        <v>16.332000000000001</v>
      </c>
      <c r="F70" s="255"/>
      <c r="G70" s="256">
        <f t="shared" si="27"/>
        <v>0</v>
      </c>
      <c r="O70" s="249">
        <v>2</v>
      </c>
      <c r="AA70" s="223">
        <v>1</v>
      </c>
      <c r="AB70" s="223">
        <v>1</v>
      </c>
      <c r="AC70" s="223">
        <v>1</v>
      </c>
      <c r="AZ70" s="223">
        <v>1</v>
      </c>
      <c r="BA70" s="223">
        <f>IF(AZ70=1,G70,0)</f>
        <v>0</v>
      </c>
      <c r="BB70" s="223">
        <f>IF(AZ70=2,G70,0)</f>
        <v>0</v>
      </c>
      <c r="BC70" s="223">
        <f>IF(AZ70=3,G70,0)</f>
        <v>0</v>
      </c>
      <c r="BD70" s="223">
        <f>IF(AZ70=4,G70,0)</f>
        <v>0</v>
      </c>
      <c r="BE70" s="223">
        <f>IF(AZ70=5,G70,0)</f>
        <v>0</v>
      </c>
      <c r="CA70" s="257">
        <v>1</v>
      </c>
      <c r="CB70" s="257">
        <v>1</v>
      </c>
      <c r="CZ70" s="223">
        <v>1.837</v>
      </c>
    </row>
    <row r="71" spans="1:104">
      <c r="A71" s="250">
        <v>50</v>
      </c>
      <c r="B71" s="251" t="s">
        <v>240</v>
      </c>
      <c r="C71" s="252" t="s">
        <v>241</v>
      </c>
      <c r="D71" s="253" t="s">
        <v>121</v>
      </c>
      <c r="E71" s="254">
        <v>4.8440000000000003</v>
      </c>
      <c r="F71" s="255"/>
      <c r="G71" s="256">
        <f t="shared" si="27"/>
        <v>0</v>
      </c>
      <c r="O71" s="249">
        <v>2</v>
      </c>
      <c r="AA71" s="223">
        <v>1</v>
      </c>
      <c r="AB71" s="223">
        <v>1</v>
      </c>
      <c r="AC71" s="223">
        <v>1</v>
      </c>
      <c r="AZ71" s="223">
        <v>1</v>
      </c>
      <c r="BA71" s="223">
        <f>IF(AZ71=1,G71,0)</f>
        <v>0</v>
      </c>
      <c r="BB71" s="223">
        <f>IF(AZ71=2,G71,0)</f>
        <v>0</v>
      </c>
      <c r="BC71" s="223">
        <f>IF(AZ71=3,G71,0)</f>
        <v>0</v>
      </c>
      <c r="BD71" s="223">
        <f>IF(AZ71=4,G71,0)</f>
        <v>0</v>
      </c>
      <c r="BE71" s="223">
        <f>IF(AZ71=5,G71,0)</f>
        <v>0</v>
      </c>
      <c r="CA71" s="257">
        <v>1</v>
      </c>
      <c r="CB71" s="257">
        <v>1</v>
      </c>
      <c r="CZ71" s="223">
        <v>0.11799999999999999</v>
      </c>
    </row>
    <row r="72" spans="1:104" ht="22.5">
      <c r="A72" s="250">
        <v>51</v>
      </c>
      <c r="B72" s="251" t="s">
        <v>242</v>
      </c>
      <c r="C72" s="252" t="s">
        <v>243</v>
      </c>
      <c r="D72" s="253" t="s">
        <v>146</v>
      </c>
      <c r="E72" s="254">
        <v>2931.9205999999999</v>
      </c>
      <c r="F72" s="255"/>
      <c r="G72" s="256">
        <f t="shared" si="27"/>
        <v>0</v>
      </c>
      <c r="O72" s="249">
        <v>2</v>
      </c>
      <c r="AA72" s="223">
        <v>3</v>
      </c>
      <c r="AB72" s="223">
        <v>1</v>
      </c>
      <c r="AC72" s="223">
        <v>59248131</v>
      </c>
      <c r="AZ72" s="223">
        <v>1</v>
      </c>
      <c r="BA72" s="223">
        <f>IF(AZ72=1,G72,0)</f>
        <v>0</v>
      </c>
      <c r="BB72" s="223">
        <f>IF(AZ72=2,G72,0)</f>
        <v>0</v>
      </c>
      <c r="BC72" s="223">
        <f>IF(AZ72=3,G72,0)</f>
        <v>0</v>
      </c>
      <c r="BD72" s="223">
        <f>IF(AZ72=4,G72,0)</f>
        <v>0</v>
      </c>
      <c r="BE72" s="223">
        <f>IF(AZ72=5,G72,0)</f>
        <v>0</v>
      </c>
      <c r="CA72" s="257">
        <v>3</v>
      </c>
      <c r="CB72" s="257">
        <v>1</v>
      </c>
      <c r="CZ72" s="223">
        <v>8.9999999999999993E-3</v>
      </c>
    </row>
    <row r="73" spans="1:104">
      <c r="A73" s="258"/>
      <c r="B73" s="259" t="s">
        <v>135</v>
      </c>
      <c r="C73" s="260" t="str">
        <f>CONCATENATE(B67," ",C67)</f>
        <v>63 Podlahy a podlahové konstrukce</v>
      </c>
      <c r="D73" s="261"/>
      <c r="E73" s="262"/>
      <c r="F73" s="263"/>
      <c r="G73" s="264">
        <f>SUM(G67:G72)</f>
        <v>0</v>
      </c>
      <c r="O73" s="249">
        <v>4</v>
      </c>
      <c r="BA73" s="265">
        <f>SUM(BA67:BA72)</f>
        <v>0</v>
      </c>
      <c r="BB73" s="265">
        <f>SUM(BB67:BB72)</f>
        <v>0</v>
      </c>
      <c r="BC73" s="265">
        <f>SUM(BC67:BC72)</f>
        <v>0</v>
      </c>
      <c r="BD73" s="265">
        <f>SUM(BD67:BD72)</f>
        <v>0</v>
      </c>
      <c r="BE73" s="265">
        <f>SUM(BE67:BE72)</f>
        <v>0</v>
      </c>
    </row>
    <row r="74" spans="1:104">
      <c r="A74" s="242" t="s">
        <v>117</v>
      </c>
      <c r="B74" s="243" t="s">
        <v>244</v>
      </c>
      <c r="C74" s="244" t="s">
        <v>245</v>
      </c>
      <c r="D74" s="245"/>
      <c r="E74" s="246"/>
      <c r="F74" s="246"/>
      <c r="G74" s="247"/>
      <c r="H74" s="248"/>
      <c r="I74" s="248"/>
      <c r="O74" s="249">
        <v>1</v>
      </c>
    </row>
    <row r="75" spans="1:104" ht="22.5">
      <c r="A75" s="250">
        <v>52</v>
      </c>
      <c r="B75" s="251" t="s">
        <v>246</v>
      </c>
      <c r="C75" s="252" t="s">
        <v>247</v>
      </c>
      <c r="D75" s="253" t="s">
        <v>146</v>
      </c>
      <c r="E75" s="254">
        <v>2</v>
      </c>
      <c r="F75" s="255"/>
      <c r="G75" s="256">
        <f t="shared" ref="G75:G76" si="28">E75*F75</f>
        <v>0</v>
      </c>
      <c r="O75" s="249">
        <v>2</v>
      </c>
      <c r="AA75" s="223">
        <v>1</v>
      </c>
      <c r="AB75" s="223">
        <v>1</v>
      </c>
      <c r="AC75" s="223">
        <v>1</v>
      </c>
      <c r="AZ75" s="223">
        <v>1</v>
      </c>
      <c r="BA75" s="223">
        <f>IF(AZ75=1,G75,0)</f>
        <v>0</v>
      </c>
      <c r="BB75" s="223">
        <f>IF(AZ75=2,G75,0)</f>
        <v>0</v>
      </c>
      <c r="BC75" s="223">
        <f>IF(AZ75=3,G75,0)</f>
        <v>0</v>
      </c>
      <c r="BD75" s="223">
        <f>IF(AZ75=4,G75,0)</f>
        <v>0</v>
      </c>
      <c r="BE75" s="223">
        <f>IF(AZ75=5,G75,0)</f>
        <v>0</v>
      </c>
      <c r="CA75" s="257">
        <v>1</v>
      </c>
      <c r="CB75" s="257">
        <v>1</v>
      </c>
      <c r="CZ75" s="223">
        <v>3.0550000000000001E-2</v>
      </c>
    </row>
    <row r="76" spans="1:104" ht="22.5">
      <c r="A76" s="250">
        <v>53</v>
      </c>
      <c r="B76" s="251" t="s">
        <v>248</v>
      </c>
      <c r="C76" s="252" t="s">
        <v>249</v>
      </c>
      <c r="D76" s="253" t="s">
        <v>146</v>
      </c>
      <c r="E76" s="254">
        <v>1</v>
      </c>
      <c r="F76" s="255"/>
      <c r="G76" s="256">
        <f t="shared" si="28"/>
        <v>0</v>
      </c>
      <c r="O76" s="249">
        <v>2</v>
      </c>
      <c r="AA76" s="223">
        <v>1</v>
      </c>
      <c r="AB76" s="223">
        <v>1</v>
      </c>
      <c r="AC76" s="223">
        <v>1</v>
      </c>
      <c r="AZ76" s="223">
        <v>1</v>
      </c>
      <c r="BA76" s="223">
        <f>IF(AZ76=1,G76,0)</f>
        <v>0</v>
      </c>
      <c r="BB76" s="223">
        <f>IF(AZ76=2,G76,0)</f>
        <v>0</v>
      </c>
      <c r="BC76" s="223">
        <f>IF(AZ76=3,G76,0)</f>
        <v>0</v>
      </c>
      <c r="BD76" s="223">
        <f>IF(AZ76=4,G76,0)</f>
        <v>0</v>
      </c>
      <c r="BE76" s="223">
        <f>IF(AZ76=5,G76,0)</f>
        <v>0</v>
      </c>
      <c r="CA76" s="257">
        <v>1</v>
      </c>
      <c r="CB76" s="257">
        <v>1</v>
      </c>
      <c r="CZ76" s="223">
        <v>6.5310000000000007E-2</v>
      </c>
    </row>
    <row r="77" spans="1:104">
      <c r="A77" s="258"/>
      <c r="B77" s="259" t="s">
        <v>135</v>
      </c>
      <c r="C77" s="260" t="str">
        <f>CONCATENATE(B74," ",C74)</f>
        <v>64 Výplně otvorů</v>
      </c>
      <c r="D77" s="261"/>
      <c r="E77" s="262"/>
      <c r="F77" s="263"/>
      <c r="G77" s="264">
        <f>SUM(G74:G76)</f>
        <v>0</v>
      </c>
      <c r="O77" s="249">
        <v>4</v>
      </c>
      <c r="BA77" s="265">
        <f>SUM(BA74:BA76)</f>
        <v>0</v>
      </c>
      <c r="BB77" s="265">
        <f>SUM(BB74:BB76)</f>
        <v>0</v>
      </c>
      <c r="BC77" s="265">
        <f>SUM(BC74:BC76)</f>
        <v>0</v>
      </c>
      <c r="BD77" s="265">
        <f>SUM(BD74:BD76)</f>
        <v>0</v>
      </c>
      <c r="BE77" s="265">
        <f>SUM(BE74:BE76)</f>
        <v>0</v>
      </c>
    </row>
    <row r="78" spans="1:104">
      <c r="A78" s="242" t="s">
        <v>117</v>
      </c>
      <c r="B78" s="243" t="s">
        <v>250</v>
      </c>
      <c r="C78" s="244" t="s">
        <v>251</v>
      </c>
      <c r="D78" s="245"/>
      <c r="E78" s="246"/>
      <c r="F78" s="246"/>
      <c r="G78" s="247"/>
      <c r="H78" s="248"/>
      <c r="I78" s="248"/>
      <c r="O78" s="249">
        <v>1</v>
      </c>
    </row>
    <row r="79" spans="1:104">
      <c r="A79" s="250">
        <v>54</v>
      </c>
      <c r="B79" s="251" t="s">
        <v>252</v>
      </c>
      <c r="C79" s="252" t="s">
        <v>253</v>
      </c>
      <c r="D79" s="253" t="s">
        <v>121</v>
      </c>
      <c r="E79" s="254">
        <v>272.34480000000002</v>
      </c>
      <c r="F79" s="255"/>
      <c r="G79" s="256">
        <f t="shared" ref="G79:G86" si="29">E79*F79</f>
        <v>0</v>
      </c>
      <c r="O79" s="249">
        <v>2</v>
      </c>
      <c r="AA79" s="223">
        <v>1</v>
      </c>
      <c r="AB79" s="223">
        <v>1</v>
      </c>
      <c r="AC79" s="223">
        <v>1</v>
      </c>
      <c r="AZ79" s="223">
        <v>1</v>
      </c>
      <c r="BA79" s="223">
        <f t="shared" ref="BA79:BA86" si="30">IF(AZ79=1,G79,0)</f>
        <v>0</v>
      </c>
      <c r="BB79" s="223">
        <f t="shared" ref="BB79:BB86" si="31">IF(AZ79=2,G79,0)</f>
        <v>0</v>
      </c>
      <c r="BC79" s="223">
        <f t="shared" ref="BC79:BC86" si="32">IF(AZ79=3,G79,0)</f>
        <v>0</v>
      </c>
      <c r="BD79" s="223">
        <f t="shared" ref="BD79:BD86" si="33">IF(AZ79=4,G79,0)</f>
        <v>0</v>
      </c>
      <c r="BE79" s="223">
        <f t="shared" ref="BE79:BE86" si="34">IF(AZ79=5,G79,0)</f>
        <v>0</v>
      </c>
      <c r="CA79" s="257">
        <v>1</v>
      </c>
      <c r="CB79" s="257">
        <v>1</v>
      </c>
      <c r="CZ79" s="223">
        <v>4.0000000000000003E-5</v>
      </c>
    </row>
    <row r="80" spans="1:104">
      <c r="A80" s="250">
        <v>55</v>
      </c>
      <c r="B80" s="251" t="s">
        <v>254</v>
      </c>
      <c r="C80" s="252" t="s">
        <v>255</v>
      </c>
      <c r="D80" s="253" t="s">
        <v>146</v>
      </c>
      <c r="E80" s="254">
        <v>19</v>
      </c>
      <c r="F80" s="255"/>
      <c r="G80" s="256">
        <f t="shared" si="29"/>
        <v>0</v>
      </c>
      <c r="O80" s="249">
        <v>2</v>
      </c>
      <c r="AA80" s="223">
        <v>1</v>
      </c>
      <c r="AB80" s="223">
        <v>1</v>
      </c>
      <c r="AC80" s="223">
        <v>1</v>
      </c>
      <c r="AZ80" s="223">
        <v>1</v>
      </c>
      <c r="BA80" s="223">
        <f t="shared" si="30"/>
        <v>0</v>
      </c>
      <c r="BB80" s="223">
        <f t="shared" si="31"/>
        <v>0</v>
      </c>
      <c r="BC80" s="223">
        <f t="shared" si="32"/>
        <v>0</v>
      </c>
      <c r="BD80" s="223">
        <f t="shared" si="33"/>
        <v>0</v>
      </c>
      <c r="BE80" s="223">
        <f t="shared" si="34"/>
        <v>0</v>
      </c>
      <c r="CA80" s="257">
        <v>1</v>
      </c>
      <c r="CB80" s="257">
        <v>1</v>
      </c>
      <c r="CZ80" s="223">
        <v>1.6379999999999999E-2</v>
      </c>
    </row>
    <row r="81" spans="1:104">
      <c r="A81" s="250">
        <v>56</v>
      </c>
      <c r="B81" s="251" t="s">
        <v>256</v>
      </c>
      <c r="C81" s="252" t="s">
        <v>257</v>
      </c>
      <c r="D81" s="253" t="s">
        <v>146</v>
      </c>
      <c r="E81" s="254">
        <v>2</v>
      </c>
      <c r="F81" s="255"/>
      <c r="G81" s="256">
        <f t="shared" si="29"/>
        <v>0</v>
      </c>
      <c r="O81" s="249">
        <v>2</v>
      </c>
      <c r="AA81" s="223">
        <v>1</v>
      </c>
      <c r="AB81" s="223">
        <v>1</v>
      </c>
      <c r="AC81" s="223">
        <v>1</v>
      </c>
      <c r="AZ81" s="223">
        <v>1</v>
      </c>
      <c r="BA81" s="223">
        <f t="shared" si="30"/>
        <v>0</v>
      </c>
      <c r="BB81" s="223">
        <f t="shared" si="31"/>
        <v>0</v>
      </c>
      <c r="BC81" s="223">
        <f t="shared" si="32"/>
        <v>0</v>
      </c>
      <c r="BD81" s="223">
        <f t="shared" si="33"/>
        <v>0</v>
      </c>
      <c r="BE81" s="223">
        <f t="shared" si="34"/>
        <v>0</v>
      </c>
      <c r="CA81" s="257">
        <v>1</v>
      </c>
      <c r="CB81" s="257">
        <v>1</v>
      </c>
      <c r="CZ81" s="223">
        <v>1.116E-2</v>
      </c>
    </row>
    <row r="82" spans="1:104" ht="22.5">
      <c r="A82" s="250">
        <v>57</v>
      </c>
      <c r="B82" s="251" t="s">
        <v>258</v>
      </c>
      <c r="C82" s="252" t="s">
        <v>259</v>
      </c>
      <c r="D82" s="253" t="s">
        <v>168</v>
      </c>
      <c r="E82" s="254">
        <v>3.5</v>
      </c>
      <c r="F82" s="255"/>
      <c r="G82" s="256">
        <f t="shared" si="29"/>
        <v>0</v>
      </c>
      <c r="O82" s="249">
        <v>2</v>
      </c>
      <c r="AA82" s="223">
        <v>12</v>
      </c>
      <c r="AB82" s="223">
        <v>0</v>
      </c>
      <c r="AC82" s="223">
        <v>109</v>
      </c>
      <c r="AZ82" s="223">
        <v>1</v>
      </c>
      <c r="BA82" s="223">
        <f t="shared" si="30"/>
        <v>0</v>
      </c>
      <c r="BB82" s="223">
        <f t="shared" si="31"/>
        <v>0</v>
      </c>
      <c r="BC82" s="223">
        <f t="shared" si="32"/>
        <v>0</v>
      </c>
      <c r="BD82" s="223">
        <f t="shared" si="33"/>
        <v>0</v>
      </c>
      <c r="BE82" s="223">
        <f t="shared" si="34"/>
        <v>0</v>
      </c>
      <c r="CA82" s="257">
        <v>12</v>
      </c>
      <c r="CB82" s="257">
        <v>0</v>
      </c>
      <c r="CZ82" s="223">
        <v>1.5858511160000001E-3</v>
      </c>
    </row>
    <row r="83" spans="1:104">
      <c r="A83" s="250">
        <v>58</v>
      </c>
      <c r="B83" s="251" t="s">
        <v>260</v>
      </c>
      <c r="C83" s="252" t="s">
        <v>261</v>
      </c>
      <c r="D83" s="253" t="s">
        <v>146</v>
      </c>
      <c r="E83" s="254">
        <v>19</v>
      </c>
      <c r="F83" s="255"/>
      <c r="G83" s="256">
        <f t="shared" si="29"/>
        <v>0</v>
      </c>
      <c r="O83" s="249">
        <v>2</v>
      </c>
      <c r="AA83" s="223">
        <v>12</v>
      </c>
      <c r="AB83" s="223">
        <v>0</v>
      </c>
      <c r="AC83" s="223">
        <v>24</v>
      </c>
      <c r="AZ83" s="223">
        <v>1</v>
      </c>
      <c r="BA83" s="223">
        <f t="shared" si="30"/>
        <v>0</v>
      </c>
      <c r="BB83" s="223">
        <f t="shared" si="31"/>
        <v>0</v>
      </c>
      <c r="BC83" s="223">
        <f t="shared" si="32"/>
        <v>0</v>
      </c>
      <c r="BD83" s="223">
        <f t="shared" si="33"/>
        <v>0</v>
      </c>
      <c r="BE83" s="223">
        <f t="shared" si="34"/>
        <v>0</v>
      </c>
      <c r="CA83" s="257">
        <v>12</v>
      </c>
      <c r="CB83" s="257">
        <v>0</v>
      </c>
      <c r="CZ83" s="223">
        <v>2.2000000000000001E-3</v>
      </c>
    </row>
    <row r="84" spans="1:104" ht="22.5">
      <c r="A84" s="250">
        <v>59</v>
      </c>
      <c r="B84" s="251" t="s">
        <v>262</v>
      </c>
      <c r="C84" s="252" t="s">
        <v>263</v>
      </c>
      <c r="D84" s="253" t="s">
        <v>264</v>
      </c>
      <c r="E84" s="254">
        <v>90</v>
      </c>
      <c r="F84" s="255"/>
      <c r="G84" s="256">
        <f t="shared" si="29"/>
        <v>0</v>
      </c>
      <c r="O84" s="249">
        <v>2</v>
      </c>
      <c r="AA84" s="223">
        <v>12</v>
      </c>
      <c r="AB84" s="223">
        <v>0</v>
      </c>
      <c r="AC84" s="223">
        <v>10</v>
      </c>
      <c r="AZ84" s="223">
        <v>1</v>
      </c>
      <c r="BA84" s="223">
        <f t="shared" si="30"/>
        <v>0</v>
      </c>
      <c r="BB84" s="223">
        <f t="shared" si="31"/>
        <v>0</v>
      </c>
      <c r="BC84" s="223">
        <f t="shared" si="32"/>
        <v>0</v>
      </c>
      <c r="BD84" s="223">
        <f t="shared" si="33"/>
        <v>0</v>
      </c>
      <c r="BE84" s="223">
        <f t="shared" si="34"/>
        <v>0</v>
      </c>
      <c r="CA84" s="257">
        <v>12</v>
      </c>
      <c r="CB84" s="257">
        <v>0</v>
      </c>
      <c r="CZ84" s="223">
        <v>0</v>
      </c>
    </row>
    <row r="85" spans="1:104">
      <c r="A85" s="250">
        <v>60</v>
      </c>
      <c r="B85" s="251" t="s">
        <v>265</v>
      </c>
      <c r="C85" s="252" t="s">
        <v>266</v>
      </c>
      <c r="D85" s="253" t="s">
        <v>267</v>
      </c>
      <c r="E85" s="254">
        <v>60</v>
      </c>
      <c r="F85" s="255"/>
      <c r="G85" s="256">
        <f t="shared" si="29"/>
        <v>0</v>
      </c>
      <c r="O85" s="249">
        <v>2</v>
      </c>
      <c r="AA85" s="223">
        <v>10</v>
      </c>
      <c r="AB85" s="223">
        <v>0</v>
      </c>
      <c r="AC85" s="223">
        <v>8</v>
      </c>
      <c r="AZ85" s="223">
        <v>5</v>
      </c>
      <c r="BA85" s="223">
        <f t="shared" si="30"/>
        <v>0</v>
      </c>
      <c r="BB85" s="223">
        <f t="shared" si="31"/>
        <v>0</v>
      </c>
      <c r="BC85" s="223">
        <f t="shared" si="32"/>
        <v>0</v>
      </c>
      <c r="BD85" s="223">
        <f t="shared" si="33"/>
        <v>0</v>
      </c>
      <c r="BE85" s="223">
        <f t="shared" si="34"/>
        <v>0</v>
      </c>
      <c r="CA85" s="257">
        <v>10</v>
      </c>
      <c r="CB85" s="257">
        <v>0</v>
      </c>
      <c r="CZ85" s="223">
        <v>0</v>
      </c>
    </row>
    <row r="86" spans="1:104">
      <c r="A86" s="250">
        <v>61</v>
      </c>
      <c r="B86" s="251" t="s">
        <v>268</v>
      </c>
      <c r="C86" s="252" t="s">
        <v>269</v>
      </c>
      <c r="D86" s="253" t="s">
        <v>267</v>
      </c>
      <c r="E86" s="254">
        <v>65</v>
      </c>
      <c r="F86" s="255"/>
      <c r="G86" s="256">
        <f t="shared" si="29"/>
        <v>0</v>
      </c>
      <c r="O86" s="249">
        <v>2</v>
      </c>
      <c r="AA86" s="223">
        <v>10</v>
      </c>
      <c r="AB86" s="223">
        <v>0</v>
      </c>
      <c r="AC86" s="223">
        <v>8</v>
      </c>
      <c r="AZ86" s="223">
        <v>5</v>
      </c>
      <c r="BA86" s="223">
        <f t="shared" si="30"/>
        <v>0</v>
      </c>
      <c r="BB86" s="223">
        <f t="shared" si="31"/>
        <v>0</v>
      </c>
      <c r="BC86" s="223">
        <f t="shared" si="32"/>
        <v>0</v>
      </c>
      <c r="BD86" s="223">
        <f t="shared" si="33"/>
        <v>0</v>
      </c>
      <c r="BE86" s="223">
        <f t="shared" si="34"/>
        <v>0</v>
      </c>
      <c r="CA86" s="257">
        <v>10</v>
      </c>
      <c r="CB86" s="257">
        <v>0</v>
      </c>
      <c r="CZ86" s="223">
        <v>0</v>
      </c>
    </row>
    <row r="87" spans="1:104">
      <c r="A87" s="258"/>
      <c r="B87" s="259" t="s">
        <v>135</v>
      </c>
      <c r="C87" s="260" t="str">
        <f>CONCATENATE(B78," ",C78)</f>
        <v>95 Dokončovací konstrukce na pozemních stavbách</v>
      </c>
      <c r="D87" s="261"/>
      <c r="E87" s="262"/>
      <c r="F87" s="263"/>
      <c r="G87" s="264">
        <f>SUM(G78:G86)</f>
        <v>0</v>
      </c>
      <c r="O87" s="249">
        <v>4</v>
      </c>
      <c r="BA87" s="265">
        <f>SUM(BA78:BA86)</f>
        <v>0</v>
      </c>
      <c r="BB87" s="265">
        <f>SUM(BB78:BB86)</f>
        <v>0</v>
      </c>
      <c r="BC87" s="265">
        <f>SUM(BC78:BC86)</f>
        <v>0</v>
      </c>
      <c r="BD87" s="265">
        <f>SUM(BD78:BD86)</f>
        <v>0</v>
      </c>
      <c r="BE87" s="265">
        <f>SUM(BE78:BE86)</f>
        <v>0</v>
      </c>
    </row>
    <row r="88" spans="1:104">
      <c r="A88" s="242" t="s">
        <v>117</v>
      </c>
      <c r="B88" s="243" t="s">
        <v>270</v>
      </c>
      <c r="C88" s="244" t="s">
        <v>271</v>
      </c>
      <c r="D88" s="245"/>
      <c r="E88" s="246"/>
      <c r="F88" s="246"/>
      <c r="G88" s="247"/>
      <c r="H88" s="248"/>
      <c r="I88" s="248"/>
      <c r="O88" s="249">
        <v>1</v>
      </c>
    </row>
    <row r="89" spans="1:104">
      <c r="A89" s="250">
        <v>62</v>
      </c>
      <c r="B89" s="251" t="s">
        <v>272</v>
      </c>
      <c r="C89" s="252" t="s">
        <v>273</v>
      </c>
      <c r="D89" s="253" t="s">
        <v>121</v>
      </c>
      <c r="E89" s="254">
        <v>342</v>
      </c>
      <c r="F89" s="255"/>
      <c r="G89" s="256">
        <f t="shared" ref="G89:G105" si="35">E89*F89</f>
        <v>0</v>
      </c>
      <c r="O89" s="249">
        <v>2</v>
      </c>
      <c r="AA89" s="223">
        <v>1</v>
      </c>
      <c r="AB89" s="223">
        <v>0</v>
      </c>
      <c r="AC89" s="223">
        <v>0</v>
      </c>
      <c r="AZ89" s="223">
        <v>1</v>
      </c>
      <c r="BA89" s="223">
        <f t="shared" ref="BA89:BA105" si="36">IF(AZ89=1,G89,0)</f>
        <v>0</v>
      </c>
      <c r="BB89" s="223">
        <f t="shared" ref="BB89:BB105" si="37">IF(AZ89=2,G89,0)</f>
        <v>0</v>
      </c>
      <c r="BC89" s="223">
        <f t="shared" ref="BC89:BC105" si="38">IF(AZ89=3,G89,0)</f>
        <v>0</v>
      </c>
      <c r="BD89" s="223">
        <f t="shared" ref="BD89:BD105" si="39">IF(AZ89=4,G89,0)</f>
        <v>0</v>
      </c>
      <c r="BE89" s="223">
        <f t="shared" ref="BE89:BE105" si="40">IF(AZ89=5,G89,0)</f>
        <v>0</v>
      </c>
      <c r="CA89" s="257">
        <v>1</v>
      </c>
      <c r="CB89" s="257">
        <v>0</v>
      </c>
      <c r="CZ89" s="223">
        <v>0</v>
      </c>
    </row>
    <row r="90" spans="1:104">
      <c r="A90" s="250">
        <v>63</v>
      </c>
      <c r="B90" s="251" t="s">
        <v>274</v>
      </c>
      <c r="C90" s="252" t="s">
        <v>275</v>
      </c>
      <c r="D90" s="253" t="s">
        <v>121</v>
      </c>
      <c r="E90" s="254">
        <v>671.76729999999998</v>
      </c>
      <c r="F90" s="255"/>
      <c r="G90" s="256">
        <f t="shared" si="35"/>
        <v>0</v>
      </c>
      <c r="O90" s="249">
        <v>2</v>
      </c>
      <c r="AA90" s="223">
        <v>1</v>
      </c>
      <c r="AB90" s="223">
        <v>1</v>
      </c>
      <c r="AC90" s="223">
        <v>1</v>
      </c>
      <c r="AZ90" s="223">
        <v>1</v>
      </c>
      <c r="BA90" s="223">
        <f t="shared" si="36"/>
        <v>0</v>
      </c>
      <c r="BB90" s="223">
        <f t="shared" si="37"/>
        <v>0</v>
      </c>
      <c r="BC90" s="223">
        <f t="shared" si="38"/>
        <v>0</v>
      </c>
      <c r="BD90" s="223">
        <f t="shared" si="39"/>
        <v>0</v>
      </c>
      <c r="BE90" s="223">
        <f t="shared" si="40"/>
        <v>0</v>
      </c>
      <c r="CA90" s="257">
        <v>1</v>
      </c>
      <c r="CB90" s="257">
        <v>1</v>
      </c>
      <c r="CZ90" s="223">
        <v>0</v>
      </c>
    </row>
    <row r="91" spans="1:104">
      <c r="A91" s="250">
        <v>64</v>
      </c>
      <c r="B91" s="251" t="s">
        <v>276</v>
      </c>
      <c r="C91" s="252" t="s">
        <v>277</v>
      </c>
      <c r="D91" s="253" t="s">
        <v>121</v>
      </c>
      <c r="E91" s="254">
        <v>118.56059999999999</v>
      </c>
      <c r="F91" s="255"/>
      <c r="G91" s="256">
        <f t="shared" si="35"/>
        <v>0</v>
      </c>
      <c r="O91" s="249">
        <v>2</v>
      </c>
      <c r="AA91" s="223">
        <v>1</v>
      </c>
      <c r="AB91" s="223">
        <v>0</v>
      </c>
      <c r="AC91" s="223">
        <v>0</v>
      </c>
      <c r="AZ91" s="223">
        <v>1</v>
      </c>
      <c r="BA91" s="223">
        <f t="shared" si="36"/>
        <v>0</v>
      </c>
      <c r="BB91" s="223">
        <f t="shared" si="37"/>
        <v>0</v>
      </c>
      <c r="BC91" s="223">
        <f t="shared" si="38"/>
        <v>0</v>
      </c>
      <c r="BD91" s="223">
        <f t="shared" si="39"/>
        <v>0</v>
      </c>
      <c r="BE91" s="223">
        <f t="shared" si="40"/>
        <v>0</v>
      </c>
      <c r="CA91" s="257">
        <v>1</v>
      </c>
      <c r="CB91" s="257">
        <v>0</v>
      </c>
      <c r="CZ91" s="223">
        <v>1.6000000000000001E-4</v>
      </c>
    </row>
    <row r="92" spans="1:104">
      <c r="A92" s="250">
        <v>65</v>
      </c>
      <c r="B92" s="251" t="s">
        <v>278</v>
      </c>
      <c r="C92" s="252" t="s">
        <v>279</v>
      </c>
      <c r="D92" s="253" t="s">
        <v>177</v>
      </c>
      <c r="E92" s="254">
        <v>2.2999999999999998</v>
      </c>
      <c r="F92" s="255"/>
      <c r="G92" s="256">
        <f t="shared" si="35"/>
        <v>0</v>
      </c>
      <c r="O92" s="249">
        <v>2</v>
      </c>
      <c r="AA92" s="223">
        <v>1</v>
      </c>
      <c r="AB92" s="223">
        <v>7</v>
      </c>
      <c r="AC92" s="223">
        <v>7</v>
      </c>
      <c r="AZ92" s="223">
        <v>1</v>
      </c>
      <c r="BA92" s="223">
        <f t="shared" si="36"/>
        <v>0</v>
      </c>
      <c r="BB92" s="223">
        <f t="shared" si="37"/>
        <v>0</v>
      </c>
      <c r="BC92" s="223">
        <f t="shared" si="38"/>
        <v>0</v>
      </c>
      <c r="BD92" s="223">
        <f t="shared" si="39"/>
        <v>0</v>
      </c>
      <c r="BE92" s="223">
        <f t="shared" si="40"/>
        <v>0</v>
      </c>
      <c r="CA92" s="257">
        <v>1</v>
      </c>
      <c r="CB92" s="257">
        <v>7</v>
      </c>
      <c r="CZ92" s="223">
        <v>1.6000000000000001E-4</v>
      </c>
    </row>
    <row r="93" spans="1:104">
      <c r="A93" s="250">
        <v>66</v>
      </c>
      <c r="B93" s="251" t="s">
        <v>280</v>
      </c>
      <c r="C93" s="252" t="s">
        <v>281</v>
      </c>
      <c r="D93" s="253" t="s">
        <v>146</v>
      </c>
      <c r="E93" s="254">
        <v>2</v>
      </c>
      <c r="F93" s="255"/>
      <c r="G93" s="256">
        <f t="shared" si="35"/>
        <v>0</v>
      </c>
      <c r="O93" s="249">
        <v>2</v>
      </c>
      <c r="AA93" s="223">
        <v>1</v>
      </c>
      <c r="AB93" s="223">
        <v>1</v>
      </c>
      <c r="AC93" s="223">
        <v>1</v>
      </c>
      <c r="AZ93" s="223">
        <v>1</v>
      </c>
      <c r="BA93" s="223">
        <f t="shared" si="36"/>
        <v>0</v>
      </c>
      <c r="BB93" s="223">
        <f t="shared" si="37"/>
        <v>0</v>
      </c>
      <c r="BC93" s="223">
        <f t="shared" si="38"/>
        <v>0</v>
      </c>
      <c r="BD93" s="223">
        <f t="shared" si="39"/>
        <v>0</v>
      </c>
      <c r="BE93" s="223">
        <f t="shared" si="40"/>
        <v>0</v>
      </c>
      <c r="CA93" s="257">
        <v>1</v>
      </c>
      <c r="CB93" s="257">
        <v>1</v>
      </c>
      <c r="CZ93" s="223">
        <v>1.6199999999999999E-3</v>
      </c>
    </row>
    <row r="94" spans="1:104">
      <c r="A94" s="250">
        <v>67</v>
      </c>
      <c r="B94" s="251" t="s">
        <v>282</v>
      </c>
      <c r="C94" s="252" t="s">
        <v>283</v>
      </c>
      <c r="D94" s="253" t="s">
        <v>121</v>
      </c>
      <c r="E94" s="254">
        <v>65.201999999999998</v>
      </c>
      <c r="F94" s="255"/>
      <c r="G94" s="256">
        <f t="shared" si="35"/>
        <v>0</v>
      </c>
      <c r="O94" s="249">
        <v>2</v>
      </c>
      <c r="AA94" s="223">
        <v>1</v>
      </c>
      <c r="AB94" s="223">
        <v>1</v>
      </c>
      <c r="AC94" s="223">
        <v>1</v>
      </c>
      <c r="AZ94" s="223">
        <v>1</v>
      </c>
      <c r="BA94" s="223">
        <f t="shared" si="36"/>
        <v>0</v>
      </c>
      <c r="BB94" s="223">
        <f t="shared" si="37"/>
        <v>0</v>
      </c>
      <c r="BC94" s="223">
        <f t="shared" si="38"/>
        <v>0</v>
      </c>
      <c r="BD94" s="223">
        <f t="shared" si="39"/>
        <v>0</v>
      </c>
      <c r="BE94" s="223">
        <f t="shared" si="40"/>
        <v>0</v>
      </c>
      <c r="CA94" s="257">
        <v>1</v>
      </c>
      <c r="CB94" s="257">
        <v>1</v>
      </c>
      <c r="CZ94" s="223">
        <v>0</v>
      </c>
    </row>
    <row r="95" spans="1:104" ht="22.5">
      <c r="A95" s="250">
        <v>68</v>
      </c>
      <c r="B95" s="251" t="s">
        <v>284</v>
      </c>
      <c r="C95" s="252" t="s">
        <v>285</v>
      </c>
      <c r="D95" s="253" t="s">
        <v>126</v>
      </c>
      <c r="E95" s="254">
        <v>8.7125000000000004</v>
      </c>
      <c r="F95" s="255"/>
      <c r="G95" s="256">
        <f t="shared" si="35"/>
        <v>0</v>
      </c>
      <c r="O95" s="249">
        <v>2</v>
      </c>
      <c r="AA95" s="223">
        <v>1</v>
      </c>
      <c r="AB95" s="223">
        <v>1</v>
      </c>
      <c r="AC95" s="223">
        <v>1</v>
      </c>
      <c r="AZ95" s="223">
        <v>1</v>
      </c>
      <c r="BA95" s="223">
        <f t="shared" si="36"/>
        <v>0</v>
      </c>
      <c r="BB95" s="223">
        <f t="shared" si="37"/>
        <v>0</v>
      </c>
      <c r="BC95" s="223">
        <f t="shared" si="38"/>
        <v>0</v>
      </c>
      <c r="BD95" s="223">
        <f t="shared" si="39"/>
        <v>0</v>
      </c>
      <c r="BE95" s="223">
        <f t="shared" si="40"/>
        <v>0</v>
      </c>
      <c r="CA95" s="257">
        <v>1</v>
      </c>
      <c r="CB95" s="257">
        <v>1</v>
      </c>
      <c r="CZ95" s="223">
        <v>0</v>
      </c>
    </row>
    <row r="96" spans="1:104">
      <c r="A96" s="250">
        <v>69</v>
      </c>
      <c r="B96" s="251" t="s">
        <v>286</v>
      </c>
      <c r="C96" s="252" t="s">
        <v>287</v>
      </c>
      <c r="D96" s="253" t="s">
        <v>146</v>
      </c>
      <c r="E96" s="254">
        <v>8</v>
      </c>
      <c r="F96" s="255"/>
      <c r="G96" s="256">
        <f t="shared" si="35"/>
        <v>0</v>
      </c>
      <c r="O96" s="249">
        <v>2</v>
      </c>
      <c r="AA96" s="223">
        <v>1</v>
      </c>
      <c r="AB96" s="223">
        <v>1</v>
      </c>
      <c r="AC96" s="223">
        <v>1</v>
      </c>
      <c r="AZ96" s="223">
        <v>1</v>
      </c>
      <c r="BA96" s="223">
        <f t="shared" si="36"/>
        <v>0</v>
      </c>
      <c r="BB96" s="223">
        <f t="shared" si="37"/>
        <v>0</v>
      </c>
      <c r="BC96" s="223">
        <f t="shared" si="38"/>
        <v>0</v>
      </c>
      <c r="BD96" s="223">
        <f t="shared" si="39"/>
        <v>0</v>
      </c>
      <c r="BE96" s="223">
        <f t="shared" si="40"/>
        <v>0</v>
      </c>
      <c r="CA96" s="257">
        <v>1</v>
      </c>
      <c r="CB96" s="257">
        <v>1</v>
      </c>
      <c r="CZ96" s="223">
        <v>0</v>
      </c>
    </row>
    <row r="97" spans="1:104">
      <c r="A97" s="250">
        <v>70</v>
      </c>
      <c r="B97" s="251" t="s">
        <v>288</v>
      </c>
      <c r="C97" s="252" t="s">
        <v>289</v>
      </c>
      <c r="D97" s="253" t="s">
        <v>146</v>
      </c>
      <c r="E97" s="254">
        <v>1</v>
      </c>
      <c r="F97" s="255"/>
      <c r="G97" s="256">
        <f t="shared" si="35"/>
        <v>0</v>
      </c>
      <c r="O97" s="249">
        <v>2</v>
      </c>
      <c r="AA97" s="223">
        <v>1</v>
      </c>
      <c r="AB97" s="223">
        <v>1</v>
      </c>
      <c r="AC97" s="223">
        <v>1</v>
      </c>
      <c r="AZ97" s="223">
        <v>1</v>
      </c>
      <c r="BA97" s="223">
        <f t="shared" si="36"/>
        <v>0</v>
      </c>
      <c r="BB97" s="223">
        <f t="shared" si="37"/>
        <v>0</v>
      </c>
      <c r="BC97" s="223">
        <f t="shared" si="38"/>
        <v>0</v>
      </c>
      <c r="BD97" s="223">
        <f t="shared" si="39"/>
        <v>0</v>
      </c>
      <c r="BE97" s="223">
        <f t="shared" si="40"/>
        <v>0</v>
      </c>
      <c r="CA97" s="257">
        <v>1</v>
      </c>
      <c r="CB97" s="257">
        <v>1</v>
      </c>
      <c r="CZ97" s="223">
        <v>0</v>
      </c>
    </row>
    <row r="98" spans="1:104">
      <c r="A98" s="250">
        <v>71</v>
      </c>
      <c r="B98" s="251" t="s">
        <v>290</v>
      </c>
      <c r="C98" s="252" t="s">
        <v>291</v>
      </c>
      <c r="D98" s="253" t="s">
        <v>121</v>
      </c>
      <c r="E98" s="254">
        <v>1.3627</v>
      </c>
      <c r="F98" s="255"/>
      <c r="G98" s="256">
        <f t="shared" si="35"/>
        <v>0</v>
      </c>
      <c r="O98" s="249">
        <v>2</v>
      </c>
      <c r="AA98" s="223">
        <v>1</v>
      </c>
      <c r="AB98" s="223">
        <v>1</v>
      </c>
      <c r="AC98" s="223">
        <v>1</v>
      </c>
      <c r="AZ98" s="223">
        <v>1</v>
      </c>
      <c r="BA98" s="223">
        <f t="shared" si="36"/>
        <v>0</v>
      </c>
      <c r="BB98" s="223">
        <f t="shared" si="37"/>
        <v>0</v>
      </c>
      <c r="BC98" s="223">
        <f t="shared" si="38"/>
        <v>0</v>
      </c>
      <c r="BD98" s="223">
        <f t="shared" si="39"/>
        <v>0</v>
      </c>
      <c r="BE98" s="223">
        <f t="shared" si="40"/>
        <v>0</v>
      </c>
      <c r="CA98" s="257">
        <v>1</v>
      </c>
      <c r="CB98" s="257">
        <v>1</v>
      </c>
      <c r="CZ98" s="223">
        <v>1.17E-3</v>
      </c>
    </row>
    <row r="99" spans="1:104">
      <c r="A99" s="250">
        <v>72</v>
      </c>
      <c r="B99" s="251" t="s">
        <v>292</v>
      </c>
      <c r="C99" s="252" t="s">
        <v>293</v>
      </c>
      <c r="D99" s="253" t="s">
        <v>121</v>
      </c>
      <c r="E99" s="254">
        <v>2.1560000000000001</v>
      </c>
      <c r="F99" s="255"/>
      <c r="G99" s="256">
        <f t="shared" si="35"/>
        <v>0</v>
      </c>
      <c r="O99" s="249">
        <v>2</v>
      </c>
      <c r="AA99" s="223">
        <v>1</v>
      </c>
      <c r="AB99" s="223">
        <v>1</v>
      </c>
      <c r="AC99" s="223">
        <v>1</v>
      </c>
      <c r="AZ99" s="223">
        <v>1</v>
      </c>
      <c r="BA99" s="223">
        <f t="shared" si="36"/>
        <v>0</v>
      </c>
      <c r="BB99" s="223">
        <f t="shared" si="37"/>
        <v>0</v>
      </c>
      <c r="BC99" s="223">
        <f t="shared" si="38"/>
        <v>0</v>
      </c>
      <c r="BD99" s="223">
        <f t="shared" si="39"/>
        <v>0</v>
      </c>
      <c r="BE99" s="223">
        <f t="shared" si="40"/>
        <v>0</v>
      </c>
      <c r="CA99" s="257">
        <v>1</v>
      </c>
      <c r="CB99" s="257">
        <v>1</v>
      </c>
      <c r="CZ99" s="223">
        <v>1E-3</v>
      </c>
    </row>
    <row r="100" spans="1:104">
      <c r="A100" s="250">
        <v>73</v>
      </c>
      <c r="B100" s="251" t="s">
        <v>294</v>
      </c>
      <c r="C100" s="252" t="s">
        <v>295</v>
      </c>
      <c r="D100" s="253" t="s">
        <v>177</v>
      </c>
      <c r="E100" s="254">
        <v>5.0599999999999996</v>
      </c>
      <c r="F100" s="255"/>
      <c r="G100" s="256">
        <f t="shared" si="35"/>
        <v>0</v>
      </c>
      <c r="O100" s="249">
        <v>2</v>
      </c>
      <c r="AA100" s="223">
        <v>1</v>
      </c>
      <c r="AB100" s="223">
        <v>1</v>
      </c>
      <c r="AC100" s="223">
        <v>1</v>
      </c>
      <c r="AZ100" s="223">
        <v>1</v>
      </c>
      <c r="BA100" s="223">
        <f t="shared" si="36"/>
        <v>0</v>
      </c>
      <c r="BB100" s="223">
        <f t="shared" si="37"/>
        <v>0</v>
      </c>
      <c r="BC100" s="223">
        <f t="shared" si="38"/>
        <v>0</v>
      </c>
      <c r="BD100" s="223">
        <f t="shared" si="39"/>
        <v>0</v>
      </c>
      <c r="BE100" s="223">
        <f t="shared" si="40"/>
        <v>0</v>
      </c>
      <c r="CA100" s="257">
        <v>1</v>
      </c>
      <c r="CB100" s="257">
        <v>1</v>
      </c>
      <c r="CZ100" s="223">
        <v>0</v>
      </c>
    </row>
    <row r="101" spans="1:104">
      <c r="A101" s="250">
        <v>74</v>
      </c>
      <c r="B101" s="251" t="s">
        <v>296</v>
      </c>
      <c r="C101" s="252" t="s">
        <v>297</v>
      </c>
      <c r="D101" s="253" t="s">
        <v>146</v>
      </c>
      <c r="E101" s="254">
        <v>10</v>
      </c>
      <c r="F101" s="255"/>
      <c r="G101" s="256">
        <f t="shared" si="35"/>
        <v>0</v>
      </c>
      <c r="O101" s="249">
        <v>2</v>
      </c>
      <c r="AA101" s="223">
        <v>1</v>
      </c>
      <c r="AB101" s="223">
        <v>1</v>
      </c>
      <c r="AC101" s="223">
        <v>1</v>
      </c>
      <c r="AZ101" s="223">
        <v>1</v>
      </c>
      <c r="BA101" s="223">
        <f t="shared" si="36"/>
        <v>0</v>
      </c>
      <c r="BB101" s="223">
        <f t="shared" si="37"/>
        <v>0</v>
      </c>
      <c r="BC101" s="223">
        <f t="shared" si="38"/>
        <v>0</v>
      </c>
      <c r="BD101" s="223">
        <f t="shared" si="39"/>
        <v>0</v>
      </c>
      <c r="BE101" s="223">
        <f t="shared" si="40"/>
        <v>0</v>
      </c>
      <c r="CA101" s="257">
        <v>1</v>
      </c>
      <c r="CB101" s="257">
        <v>1</v>
      </c>
      <c r="CZ101" s="223">
        <v>0</v>
      </c>
    </row>
    <row r="102" spans="1:104">
      <c r="A102" s="250">
        <v>75</v>
      </c>
      <c r="B102" s="251" t="s">
        <v>298</v>
      </c>
      <c r="C102" s="252" t="s">
        <v>299</v>
      </c>
      <c r="D102" s="253" t="s">
        <v>146</v>
      </c>
      <c r="E102" s="254">
        <v>20</v>
      </c>
      <c r="F102" s="255"/>
      <c r="G102" s="256">
        <f t="shared" si="35"/>
        <v>0</v>
      </c>
      <c r="O102" s="249">
        <v>2</v>
      </c>
      <c r="AA102" s="223">
        <v>1</v>
      </c>
      <c r="AB102" s="223">
        <v>1</v>
      </c>
      <c r="AC102" s="223">
        <v>1</v>
      </c>
      <c r="AZ102" s="223">
        <v>1</v>
      </c>
      <c r="BA102" s="223">
        <f t="shared" si="36"/>
        <v>0</v>
      </c>
      <c r="BB102" s="223">
        <f t="shared" si="37"/>
        <v>0</v>
      </c>
      <c r="BC102" s="223">
        <f t="shared" si="38"/>
        <v>0</v>
      </c>
      <c r="BD102" s="223">
        <f t="shared" si="39"/>
        <v>0</v>
      </c>
      <c r="BE102" s="223">
        <f t="shared" si="40"/>
        <v>0</v>
      </c>
      <c r="CA102" s="257">
        <v>1</v>
      </c>
      <c r="CB102" s="257">
        <v>1</v>
      </c>
      <c r="CZ102" s="223">
        <v>0</v>
      </c>
    </row>
    <row r="103" spans="1:104">
      <c r="A103" s="250">
        <v>76</v>
      </c>
      <c r="B103" s="251" t="s">
        <v>300</v>
      </c>
      <c r="C103" s="252" t="s">
        <v>301</v>
      </c>
      <c r="D103" s="253" t="s">
        <v>121</v>
      </c>
      <c r="E103" s="254">
        <v>202.4117</v>
      </c>
      <c r="F103" s="255"/>
      <c r="G103" s="256">
        <f t="shared" si="35"/>
        <v>0</v>
      </c>
      <c r="O103" s="249">
        <v>2</v>
      </c>
      <c r="AA103" s="223">
        <v>1</v>
      </c>
      <c r="AB103" s="223">
        <v>1</v>
      </c>
      <c r="AC103" s="223">
        <v>1</v>
      </c>
      <c r="AZ103" s="223">
        <v>1</v>
      </c>
      <c r="BA103" s="223">
        <f t="shared" si="36"/>
        <v>0</v>
      </c>
      <c r="BB103" s="223">
        <f t="shared" si="37"/>
        <v>0</v>
      </c>
      <c r="BC103" s="223">
        <f t="shared" si="38"/>
        <v>0</v>
      </c>
      <c r="BD103" s="223">
        <f t="shared" si="39"/>
        <v>0</v>
      </c>
      <c r="BE103" s="223">
        <f t="shared" si="40"/>
        <v>0</v>
      </c>
      <c r="CA103" s="257">
        <v>1</v>
      </c>
      <c r="CB103" s="257">
        <v>1</v>
      </c>
      <c r="CZ103" s="223">
        <v>0</v>
      </c>
    </row>
    <row r="104" spans="1:104">
      <c r="A104" s="250">
        <v>77</v>
      </c>
      <c r="B104" s="251" t="s">
        <v>302</v>
      </c>
      <c r="C104" s="252" t="s">
        <v>303</v>
      </c>
      <c r="D104" s="253" t="s">
        <v>121</v>
      </c>
      <c r="E104" s="254">
        <v>469.35559999999998</v>
      </c>
      <c r="F104" s="255"/>
      <c r="G104" s="256">
        <f t="shared" si="35"/>
        <v>0</v>
      </c>
      <c r="O104" s="249">
        <v>2</v>
      </c>
      <c r="AA104" s="223">
        <v>1</v>
      </c>
      <c r="AB104" s="223">
        <v>1</v>
      </c>
      <c r="AC104" s="223">
        <v>1</v>
      </c>
      <c r="AZ104" s="223">
        <v>1</v>
      </c>
      <c r="BA104" s="223">
        <f t="shared" si="36"/>
        <v>0</v>
      </c>
      <c r="BB104" s="223">
        <f t="shared" si="37"/>
        <v>0</v>
      </c>
      <c r="BC104" s="223">
        <f t="shared" si="38"/>
        <v>0</v>
      </c>
      <c r="BD104" s="223">
        <f t="shared" si="39"/>
        <v>0</v>
      </c>
      <c r="BE104" s="223">
        <f t="shared" si="40"/>
        <v>0</v>
      </c>
      <c r="CA104" s="257">
        <v>1</v>
      </c>
      <c r="CB104" s="257">
        <v>1</v>
      </c>
      <c r="CZ104" s="223">
        <v>0</v>
      </c>
    </row>
    <row r="105" spans="1:104">
      <c r="A105" s="250">
        <v>78</v>
      </c>
      <c r="B105" s="251" t="s">
        <v>304</v>
      </c>
      <c r="C105" s="252" t="s">
        <v>305</v>
      </c>
      <c r="D105" s="253" t="s">
        <v>121</v>
      </c>
      <c r="E105" s="254">
        <v>671.76729999999998</v>
      </c>
      <c r="F105" s="255"/>
      <c r="G105" s="256">
        <f t="shared" si="35"/>
        <v>0</v>
      </c>
      <c r="O105" s="249">
        <v>2</v>
      </c>
      <c r="AA105" s="223">
        <v>1</v>
      </c>
      <c r="AB105" s="223">
        <v>1</v>
      </c>
      <c r="AC105" s="223">
        <v>1</v>
      </c>
      <c r="AZ105" s="223">
        <v>1</v>
      </c>
      <c r="BA105" s="223">
        <f t="shared" si="36"/>
        <v>0</v>
      </c>
      <c r="BB105" s="223">
        <f t="shared" si="37"/>
        <v>0</v>
      </c>
      <c r="BC105" s="223">
        <f t="shared" si="38"/>
        <v>0</v>
      </c>
      <c r="BD105" s="223">
        <f t="shared" si="39"/>
        <v>0</v>
      </c>
      <c r="BE105" s="223">
        <f t="shared" si="40"/>
        <v>0</v>
      </c>
      <c r="CA105" s="257">
        <v>1</v>
      </c>
      <c r="CB105" s="257">
        <v>1</v>
      </c>
      <c r="CZ105" s="223">
        <v>0</v>
      </c>
    </row>
    <row r="106" spans="1:104">
      <c r="A106" s="258"/>
      <c r="B106" s="259" t="s">
        <v>135</v>
      </c>
      <c r="C106" s="260" t="str">
        <f>CONCATENATE(B88," ",C88)</f>
        <v>96 Bourání konstrukcí</v>
      </c>
      <c r="D106" s="261"/>
      <c r="E106" s="262"/>
      <c r="F106" s="263"/>
      <c r="G106" s="264">
        <f>SUM(G88:G105)</f>
        <v>0</v>
      </c>
      <c r="O106" s="249">
        <v>4</v>
      </c>
      <c r="BA106" s="265">
        <f>SUM(BA88:BA105)</f>
        <v>0</v>
      </c>
      <c r="BB106" s="265">
        <f>SUM(BB88:BB105)</f>
        <v>0</v>
      </c>
      <c r="BC106" s="265">
        <f>SUM(BC88:BC105)</f>
        <v>0</v>
      </c>
      <c r="BD106" s="265">
        <f>SUM(BD88:BD105)</f>
        <v>0</v>
      </c>
      <c r="BE106" s="265">
        <f>SUM(BE88:BE105)</f>
        <v>0</v>
      </c>
    </row>
    <row r="107" spans="1:104">
      <c r="A107" s="242" t="s">
        <v>117</v>
      </c>
      <c r="B107" s="243" t="s">
        <v>306</v>
      </c>
      <c r="C107" s="244" t="s">
        <v>307</v>
      </c>
      <c r="D107" s="245"/>
      <c r="E107" s="246"/>
      <c r="F107" s="246"/>
      <c r="G107" s="247"/>
      <c r="H107" s="248"/>
      <c r="I107" s="248"/>
      <c r="O107" s="249">
        <v>1</v>
      </c>
    </row>
    <row r="108" spans="1:104">
      <c r="A108" s="250">
        <v>79</v>
      </c>
      <c r="B108" s="251" t="s">
        <v>308</v>
      </c>
      <c r="C108" s="252" t="s">
        <v>309</v>
      </c>
      <c r="D108" s="253" t="s">
        <v>159</v>
      </c>
      <c r="E108" s="254">
        <v>133.67838749990599</v>
      </c>
      <c r="F108" s="255"/>
      <c r="G108" s="256">
        <f t="shared" ref="G108" si="41">E108*F108</f>
        <v>0</v>
      </c>
      <c r="O108" s="249">
        <v>2</v>
      </c>
      <c r="AA108" s="223">
        <v>7</v>
      </c>
      <c r="AB108" s="223">
        <v>1</v>
      </c>
      <c r="AC108" s="223">
        <v>2</v>
      </c>
      <c r="AZ108" s="223">
        <v>1</v>
      </c>
      <c r="BA108" s="223">
        <f>IF(AZ108=1,G108,0)</f>
        <v>0</v>
      </c>
      <c r="BB108" s="223">
        <f>IF(AZ108=2,G108,0)</f>
        <v>0</v>
      </c>
      <c r="BC108" s="223">
        <f>IF(AZ108=3,G108,0)</f>
        <v>0</v>
      </c>
      <c r="BD108" s="223">
        <f>IF(AZ108=4,G108,0)</f>
        <v>0</v>
      </c>
      <c r="BE108" s="223">
        <f>IF(AZ108=5,G108,0)</f>
        <v>0</v>
      </c>
      <c r="CA108" s="257">
        <v>7</v>
      </c>
      <c r="CB108" s="257">
        <v>1</v>
      </c>
      <c r="CZ108" s="223">
        <v>0</v>
      </c>
    </row>
    <row r="109" spans="1:104">
      <c r="A109" s="258"/>
      <c r="B109" s="259" t="s">
        <v>135</v>
      </c>
      <c r="C109" s="260" t="str">
        <f>CONCATENATE(B107," ",C107)</f>
        <v>99 Staveništní přesun hmot</v>
      </c>
      <c r="D109" s="261"/>
      <c r="E109" s="262"/>
      <c r="F109" s="263"/>
      <c r="G109" s="264">
        <f>SUM(G107:G108)</f>
        <v>0</v>
      </c>
      <c r="O109" s="249">
        <v>4</v>
      </c>
      <c r="BA109" s="265">
        <f>SUM(BA107:BA108)</f>
        <v>0</v>
      </c>
      <c r="BB109" s="265">
        <f>SUM(BB107:BB108)</f>
        <v>0</v>
      </c>
      <c r="BC109" s="265">
        <f>SUM(BC107:BC108)</f>
        <v>0</v>
      </c>
      <c r="BD109" s="265">
        <f>SUM(BD107:BD108)</f>
        <v>0</v>
      </c>
      <c r="BE109" s="265">
        <f>SUM(BE107:BE108)</f>
        <v>0</v>
      </c>
    </row>
    <row r="110" spans="1:104">
      <c r="A110" s="242" t="s">
        <v>117</v>
      </c>
      <c r="B110" s="243" t="s">
        <v>310</v>
      </c>
      <c r="C110" s="244" t="s">
        <v>311</v>
      </c>
      <c r="D110" s="245"/>
      <c r="E110" s="246"/>
      <c r="F110" s="246"/>
      <c r="G110" s="247"/>
      <c r="H110" s="248"/>
      <c r="I110" s="248"/>
      <c r="O110" s="249">
        <v>1</v>
      </c>
    </row>
    <row r="111" spans="1:104" ht="22.5">
      <c r="A111" s="250">
        <v>80</v>
      </c>
      <c r="B111" s="251" t="s">
        <v>312</v>
      </c>
      <c r="C111" s="252" t="s">
        <v>313</v>
      </c>
      <c r="D111" s="253" t="s">
        <v>121</v>
      </c>
      <c r="E111" s="254">
        <v>2.2050000000000001</v>
      </c>
      <c r="F111" s="255"/>
      <c r="G111" s="256">
        <f t="shared" ref="G111:G115" si="42">E111*F111</f>
        <v>0</v>
      </c>
      <c r="O111" s="249">
        <v>2</v>
      </c>
      <c r="AA111" s="223">
        <v>1</v>
      </c>
      <c r="AB111" s="223">
        <v>7</v>
      </c>
      <c r="AC111" s="223">
        <v>7</v>
      </c>
      <c r="AZ111" s="223">
        <v>2</v>
      </c>
      <c r="BA111" s="223">
        <f>IF(AZ111=1,G111,0)</f>
        <v>0</v>
      </c>
      <c r="BB111" s="223">
        <f>IF(AZ111=2,G111,0)</f>
        <v>0</v>
      </c>
      <c r="BC111" s="223">
        <f>IF(AZ111=3,G111,0)</f>
        <v>0</v>
      </c>
      <c r="BD111" s="223">
        <f>IF(AZ111=4,G111,0)</f>
        <v>0</v>
      </c>
      <c r="BE111" s="223">
        <f>IF(AZ111=5,G111,0)</f>
        <v>0</v>
      </c>
      <c r="CA111" s="257">
        <v>1</v>
      </c>
      <c r="CB111" s="257">
        <v>7</v>
      </c>
      <c r="CZ111" s="223">
        <v>3.3E-4</v>
      </c>
    </row>
    <row r="112" spans="1:104" ht="22.5">
      <c r="A112" s="250">
        <v>81</v>
      </c>
      <c r="B112" s="251" t="s">
        <v>314</v>
      </c>
      <c r="C112" s="252" t="s">
        <v>315</v>
      </c>
      <c r="D112" s="253" t="s">
        <v>121</v>
      </c>
      <c r="E112" s="254">
        <v>2.2050000000000001</v>
      </c>
      <c r="F112" s="255"/>
      <c r="G112" s="256">
        <f t="shared" si="42"/>
        <v>0</v>
      </c>
      <c r="O112" s="249">
        <v>2</v>
      </c>
      <c r="AA112" s="223">
        <v>1</v>
      </c>
      <c r="AB112" s="223">
        <v>7</v>
      </c>
      <c r="AC112" s="223">
        <v>7</v>
      </c>
      <c r="AZ112" s="223">
        <v>2</v>
      </c>
      <c r="BA112" s="223">
        <f>IF(AZ112=1,G112,0)</f>
        <v>0</v>
      </c>
      <c r="BB112" s="223">
        <f>IF(AZ112=2,G112,0)</f>
        <v>0</v>
      </c>
      <c r="BC112" s="223">
        <f>IF(AZ112=3,G112,0)</f>
        <v>0</v>
      </c>
      <c r="BD112" s="223">
        <f>IF(AZ112=4,G112,0)</f>
        <v>0</v>
      </c>
      <c r="BE112" s="223">
        <f>IF(AZ112=5,G112,0)</f>
        <v>0</v>
      </c>
      <c r="CA112" s="257">
        <v>1</v>
      </c>
      <c r="CB112" s="257">
        <v>7</v>
      </c>
      <c r="CZ112" s="223">
        <v>4.8700000000000002E-3</v>
      </c>
    </row>
    <row r="113" spans="1:104">
      <c r="A113" s="250">
        <v>82</v>
      </c>
      <c r="B113" s="251" t="s">
        <v>316</v>
      </c>
      <c r="C113" s="252" t="s">
        <v>317</v>
      </c>
      <c r="D113" s="253" t="s">
        <v>121</v>
      </c>
      <c r="E113" s="254">
        <v>2.2050000000000001</v>
      </c>
      <c r="F113" s="255"/>
      <c r="G113" s="256">
        <f t="shared" si="42"/>
        <v>0</v>
      </c>
      <c r="O113" s="249">
        <v>2</v>
      </c>
      <c r="AA113" s="223">
        <v>1</v>
      </c>
      <c r="AB113" s="223">
        <v>7</v>
      </c>
      <c r="AC113" s="223">
        <v>7</v>
      </c>
      <c r="AZ113" s="223">
        <v>2</v>
      </c>
      <c r="BA113" s="223">
        <f>IF(AZ113=1,G113,0)</f>
        <v>0</v>
      </c>
      <c r="BB113" s="223">
        <f>IF(AZ113=2,G113,0)</f>
        <v>0</v>
      </c>
      <c r="BC113" s="223">
        <f>IF(AZ113=3,G113,0)</f>
        <v>0</v>
      </c>
      <c r="BD113" s="223">
        <f>IF(AZ113=4,G113,0)</f>
        <v>0</v>
      </c>
      <c r="BE113" s="223">
        <f>IF(AZ113=5,G113,0)</f>
        <v>0</v>
      </c>
      <c r="CA113" s="257">
        <v>1</v>
      </c>
      <c r="CB113" s="257">
        <v>7</v>
      </c>
      <c r="CZ113" s="223">
        <v>0</v>
      </c>
    </row>
    <row r="114" spans="1:104">
      <c r="A114" s="250">
        <v>83</v>
      </c>
      <c r="B114" s="251" t="s">
        <v>318</v>
      </c>
      <c r="C114" s="252" t="s">
        <v>319</v>
      </c>
      <c r="D114" s="253" t="s">
        <v>121</v>
      </c>
      <c r="E114" s="254">
        <v>2.2050000000000001</v>
      </c>
      <c r="F114" s="255"/>
      <c r="G114" s="256">
        <f t="shared" si="42"/>
        <v>0</v>
      </c>
      <c r="O114" s="249">
        <v>2</v>
      </c>
      <c r="AA114" s="223">
        <v>1</v>
      </c>
      <c r="AB114" s="223">
        <v>7</v>
      </c>
      <c r="AC114" s="223">
        <v>7</v>
      </c>
      <c r="AZ114" s="223">
        <v>2</v>
      </c>
      <c r="BA114" s="223">
        <f>IF(AZ114=1,G114,0)</f>
        <v>0</v>
      </c>
      <c r="BB114" s="223">
        <f>IF(AZ114=2,G114,0)</f>
        <v>0</v>
      </c>
      <c r="BC114" s="223">
        <f>IF(AZ114=3,G114,0)</f>
        <v>0</v>
      </c>
      <c r="BD114" s="223">
        <f>IF(AZ114=4,G114,0)</f>
        <v>0</v>
      </c>
      <c r="BE114" s="223">
        <f>IF(AZ114=5,G114,0)</f>
        <v>0</v>
      </c>
      <c r="CA114" s="257">
        <v>1</v>
      </c>
      <c r="CB114" s="257">
        <v>7</v>
      </c>
      <c r="CZ114" s="223">
        <v>0</v>
      </c>
    </row>
    <row r="115" spans="1:104">
      <c r="A115" s="250">
        <v>84</v>
      </c>
      <c r="B115" s="251" t="s">
        <v>320</v>
      </c>
      <c r="C115" s="252" t="s">
        <v>321</v>
      </c>
      <c r="D115" s="253" t="s">
        <v>13</v>
      </c>
      <c r="E115" s="254">
        <v>5.1817500000000001</v>
      </c>
      <c r="F115" s="255"/>
      <c r="G115" s="256">
        <f t="shared" si="42"/>
        <v>0</v>
      </c>
      <c r="O115" s="249">
        <v>2</v>
      </c>
      <c r="AA115" s="223">
        <v>7</v>
      </c>
      <c r="AB115" s="223">
        <v>1002</v>
      </c>
      <c r="AC115" s="223">
        <v>5</v>
      </c>
      <c r="AZ115" s="223">
        <v>2</v>
      </c>
      <c r="BA115" s="223">
        <f>IF(AZ115=1,G115,0)</f>
        <v>0</v>
      </c>
      <c r="BB115" s="223">
        <f>IF(AZ115=2,G115,0)</f>
        <v>0</v>
      </c>
      <c r="BC115" s="223">
        <f>IF(AZ115=3,G115,0)</f>
        <v>0</v>
      </c>
      <c r="BD115" s="223">
        <f>IF(AZ115=4,G115,0)</f>
        <v>0</v>
      </c>
      <c r="BE115" s="223">
        <f>IF(AZ115=5,G115,0)</f>
        <v>0</v>
      </c>
      <c r="CA115" s="257">
        <v>7</v>
      </c>
      <c r="CB115" s="257">
        <v>1002</v>
      </c>
      <c r="CZ115" s="223">
        <v>0</v>
      </c>
    </row>
    <row r="116" spans="1:104">
      <c r="A116" s="258"/>
      <c r="B116" s="259" t="s">
        <v>135</v>
      </c>
      <c r="C116" s="260" t="str">
        <f>CONCATENATE(B110," ",C110)</f>
        <v>711 Izolace proti vodě</v>
      </c>
      <c r="D116" s="261"/>
      <c r="E116" s="262"/>
      <c r="F116" s="263"/>
      <c r="G116" s="264">
        <f>SUM(G110:G115)</f>
        <v>0</v>
      </c>
      <c r="O116" s="249">
        <v>4</v>
      </c>
      <c r="BA116" s="265">
        <f>SUM(BA110:BA115)</f>
        <v>0</v>
      </c>
      <c r="BB116" s="265">
        <f>SUM(BB110:BB115)</f>
        <v>0</v>
      </c>
      <c r="BC116" s="265">
        <f>SUM(BC110:BC115)</f>
        <v>0</v>
      </c>
      <c r="BD116" s="265">
        <f>SUM(BD110:BD115)</f>
        <v>0</v>
      </c>
      <c r="BE116" s="265">
        <f>SUM(BE110:BE115)</f>
        <v>0</v>
      </c>
    </row>
    <row r="117" spans="1:104">
      <c r="A117" s="242" t="s">
        <v>117</v>
      </c>
      <c r="B117" s="243" t="s">
        <v>322</v>
      </c>
      <c r="C117" s="244" t="s">
        <v>323</v>
      </c>
      <c r="D117" s="245"/>
      <c r="E117" s="246"/>
      <c r="F117" s="246"/>
      <c r="G117" s="247"/>
      <c r="H117" s="248"/>
      <c r="I117" s="248"/>
      <c r="O117" s="249">
        <v>1</v>
      </c>
    </row>
    <row r="118" spans="1:104">
      <c r="A118" s="250">
        <v>85</v>
      </c>
      <c r="B118" s="251" t="s">
        <v>324</v>
      </c>
      <c r="C118" s="252" t="s">
        <v>325</v>
      </c>
      <c r="D118" s="253" t="s">
        <v>121</v>
      </c>
      <c r="E118" s="254">
        <v>76.831900000000005</v>
      </c>
      <c r="F118" s="255"/>
      <c r="G118" s="256">
        <f t="shared" ref="G118:G124" si="43">E118*F118</f>
        <v>0</v>
      </c>
      <c r="O118" s="249">
        <v>2</v>
      </c>
      <c r="AA118" s="223">
        <v>1</v>
      </c>
      <c r="AB118" s="223">
        <v>0</v>
      </c>
      <c r="AC118" s="223">
        <v>0</v>
      </c>
      <c r="AZ118" s="223">
        <v>2</v>
      </c>
      <c r="BA118" s="223">
        <f t="shared" ref="BA118:BA124" si="44">IF(AZ118=1,G118,0)</f>
        <v>0</v>
      </c>
      <c r="BB118" s="223">
        <f t="shared" ref="BB118:BB124" si="45">IF(AZ118=2,G118,0)</f>
        <v>0</v>
      </c>
      <c r="BC118" s="223">
        <f t="shared" ref="BC118:BC124" si="46">IF(AZ118=3,G118,0)</f>
        <v>0</v>
      </c>
      <c r="BD118" s="223">
        <f t="shared" ref="BD118:BD124" si="47">IF(AZ118=4,G118,0)</f>
        <v>0</v>
      </c>
      <c r="BE118" s="223">
        <f t="shared" ref="BE118:BE124" si="48">IF(AZ118=5,G118,0)</f>
        <v>0</v>
      </c>
      <c r="CA118" s="257">
        <v>1</v>
      </c>
      <c r="CB118" s="257">
        <v>0</v>
      </c>
      <c r="CZ118" s="223">
        <v>1.8000000000000001E-4</v>
      </c>
    </row>
    <row r="119" spans="1:104">
      <c r="A119" s="250">
        <v>86</v>
      </c>
      <c r="B119" s="251" t="s">
        <v>326</v>
      </c>
      <c r="C119" s="252" t="s">
        <v>327</v>
      </c>
      <c r="D119" s="253" t="s">
        <v>126</v>
      </c>
      <c r="E119" s="254">
        <v>11.524800000000001</v>
      </c>
      <c r="F119" s="255"/>
      <c r="G119" s="256">
        <f t="shared" si="43"/>
        <v>0</v>
      </c>
      <c r="O119" s="249">
        <v>2</v>
      </c>
      <c r="AA119" s="223">
        <v>1</v>
      </c>
      <c r="AB119" s="223">
        <v>7</v>
      </c>
      <c r="AC119" s="223">
        <v>7</v>
      </c>
      <c r="AZ119" s="223">
        <v>2</v>
      </c>
      <c r="BA119" s="223">
        <f t="shared" si="44"/>
        <v>0</v>
      </c>
      <c r="BB119" s="223">
        <f t="shared" si="45"/>
        <v>0</v>
      </c>
      <c r="BC119" s="223">
        <f t="shared" si="46"/>
        <v>0</v>
      </c>
      <c r="BD119" s="223">
        <f t="shared" si="47"/>
        <v>0</v>
      </c>
      <c r="BE119" s="223">
        <f t="shared" si="48"/>
        <v>0</v>
      </c>
      <c r="CA119" s="257">
        <v>1</v>
      </c>
      <c r="CB119" s="257">
        <v>7</v>
      </c>
      <c r="CZ119" s="223">
        <v>1.549E-2</v>
      </c>
    </row>
    <row r="120" spans="1:104">
      <c r="A120" s="250">
        <v>87</v>
      </c>
      <c r="B120" s="251" t="s">
        <v>328</v>
      </c>
      <c r="C120" s="252" t="s">
        <v>329</v>
      </c>
      <c r="D120" s="253" t="s">
        <v>121</v>
      </c>
      <c r="E120" s="254">
        <v>18.2</v>
      </c>
      <c r="F120" s="255"/>
      <c r="G120" s="256">
        <f t="shared" si="43"/>
        <v>0</v>
      </c>
      <c r="O120" s="249">
        <v>2</v>
      </c>
      <c r="AA120" s="223">
        <v>1</v>
      </c>
      <c r="AB120" s="223">
        <v>7</v>
      </c>
      <c r="AC120" s="223">
        <v>7</v>
      </c>
      <c r="AZ120" s="223">
        <v>2</v>
      </c>
      <c r="BA120" s="223">
        <f t="shared" si="44"/>
        <v>0</v>
      </c>
      <c r="BB120" s="223">
        <f t="shared" si="45"/>
        <v>0</v>
      </c>
      <c r="BC120" s="223">
        <f t="shared" si="46"/>
        <v>0</v>
      </c>
      <c r="BD120" s="223">
        <f t="shared" si="47"/>
        <v>0</v>
      </c>
      <c r="BE120" s="223">
        <f t="shared" si="48"/>
        <v>0</v>
      </c>
      <c r="CA120" s="257">
        <v>1</v>
      </c>
      <c r="CB120" s="257">
        <v>7</v>
      </c>
      <c r="CZ120" s="223">
        <v>0</v>
      </c>
    </row>
    <row r="121" spans="1:104" ht="22.5">
      <c r="A121" s="250">
        <v>88</v>
      </c>
      <c r="B121" s="251" t="s">
        <v>330</v>
      </c>
      <c r="C121" s="252" t="s">
        <v>331</v>
      </c>
      <c r="D121" s="253" t="s">
        <v>121</v>
      </c>
      <c r="E121" s="254">
        <v>76.831900000000005</v>
      </c>
      <c r="F121" s="255"/>
      <c r="G121" s="256">
        <f t="shared" si="43"/>
        <v>0</v>
      </c>
      <c r="O121" s="249">
        <v>2</v>
      </c>
      <c r="AA121" s="223">
        <v>12</v>
      </c>
      <c r="AB121" s="223">
        <v>0</v>
      </c>
      <c r="AC121" s="223">
        <v>60</v>
      </c>
      <c r="AZ121" s="223">
        <v>2</v>
      </c>
      <c r="BA121" s="223">
        <f t="shared" si="44"/>
        <v>0</v>
      </c>
      <c r="BB121" s="223">
        <f t="shared" si="45"/>
        <v>0</v>
      </c>
      <c r="BC121" s="223">
        <f t="shared" si="46"/>
        <v>0</v>
      </c>
      <c r="BD121" s="223">
        <f t="shared" si="47"/>
        <v>0</v>
      </c>
      <c r="BE121" s="223">
        <f t="shared" si="48"/>
        <v>0</v>
      </c>
      <c r="CA121" s="257">
        <v>12</v>
      </c>
      <c r="CB121" s="257">
        <v>0</v>
      </c>
      <c r="CZ121" s="223">
        <v>1.4999999999999999E-2</v>
      </c>
    </row>
    <row r="122" spans="1:104" ht="22.5">
      <c r="A122" s="250">
        <v>89</v>
      </c>
      <c r="B122" s="251" t="s">
        <v>332</v>
      </c>
      <c r="C122" s="252" t="s">
        <v>333</v>
      </c>
      <c r="D122" s="253" t="s">
        <v>168</v>
      </c>
      <c r="E122" s="254">
        <v>6</v>
      </c>
      <c r="F122" s="255"/>
      <c r="G122" s="256">
        <f t="shared" si="43"/>
        <v>0</v>
      </c>
      <c r="O122" s="249">
        <v>2</v>
      </c>
      <c r="AA122" s="223">
        <v>12</v>
      </c>
      <c r="AB122" s="223">
        <v>0</v>
      </c>
      <c r="AC122" s="223">
        <v>61</v>
      </c>
      <c r="AZ122" s="223">
        <v>2</v>
      </c>
      <c r="BA122" s="223">
        <f t="shared" si="44"/>
        <v>0</v>
      </c>
      <c r="BB122" s="223">
        <f t="shared" si="45"/>
        <v>0</v>
      </c>
      <c r="BC122" s="223">
        <f t="shared" si="46"/>
        <v>0</v>
      </c>
      <c r="BD122" s="223">
        <f t="shared" si="47"/>
        <v>0</v>
      </c>
      <c r="BE122" s="223">
        <f t="shared" si="48"/>
        <v>0</v>
      </c>
      <c r="CA122" s="257">
        <v>12</v>
      </c>
      <c r="CB122" s="257">
        <v>0</v>
      </c>
      <c r="CZ122" s="223">
        <v>0.01</v>
      </c>
    </row>
    <row r="123" spans="1:104" ht="22.5">
      <c r="A123" s="250">
        <v>90</v>
      </c>
      <c r="B123" s="251" t="s">
        <v>334</v>
      </c>
      <c r="C123" s="252" t="s">
        <v>335</v>
      </c>
      <c r="D123" s="253" t="s">
        <v>168</v>
      </c>
      <c r="E123" s="254">
        <v>7</v>
      </c>
      <c r="F123" s="255"/>
      <c r="G123" s="256">
        <f t="shared" si="43"/>
        <v>0</v>
      </c>
      <c r="O123" s="249">
        <v>2</v>
      </c>
      <c r="AA123" s="223">
        <v>12</v>
      </c>
      <c r="AB123" s="223">
        <v>0</v>
      </c>
      <c r="AC123" s="223">
        <v>62</v>
      </c>
      <c r="AZ123" s="223">
        <v>2</v>
      </c>
      <c r="BA123" s="223">
        <f t="shared" si="44"/>
        <v>0</v>
      </c>
      <c r="BB123" s="223">
        <f t="shared" si="45"/>
        <v>0</v>
      </c>
      <c r="BC123" s="223">
        <f t="shared" si="46"/>
        <v>0</v>
      </c>
      <c r="BD123" s="223">
        <f t="shared" si="47"/>
        <v>0</v>
      </c>
      <c r="BE123" s="223">
        <f t="shared" si="48"/>
        <v>0</v>
      </c>
      <c r="CA123" s="257">
        <v>12</v>
      </c>
      <c r="CB123" s="257">
        <v>0</v>
      </c>
      <c r="CZ123" s="223">
        <v>0.01</v>
      </c>
    </row>
    <row r="124" spans="1:104">
      <c r="A124" s="250">
        <v>91</v>
      </c>
      <c r="B124" s="251" t="s">
        <v>336</v>
      </c>
      <c r="C124" s="252" t="s">
        <v>337</v>
      </c>
      <c r="D124" s="253" t="s">
        <v>13</v>
      </c>
      <c r="E124" s="254">
        <v>1604.8885605</v>
      </c>
      <c r="F124" s="255"/>
      <c r="G124" s="256">
        <f t="shared" si="43"/>
        <v>0</v>
      </c>
      <c r="O124" s="249">
        <v>2</v>
      </c>
      <c r="AA124" s="223">
        <v>7</v>
      </c>
      <c r="AB124" s="223">
        <v>1002</v>
      </c>
      <c r="AC124" s="223">
        <v>5</v>
      </c>
      <c r="AZ124" s="223">
        <v>2</v>
      </c>
      <c r="BA124" s="223">
        <f t="shared" si="44"/>
        <v>0</v>
      </c>
      <c r="BB124" s="223">
        <f t="shared" si="45"/>
        <v>0</v>
      </c>
      <c r="BC124" s="223">
        <f t="shared" si="46"/>
        <v>0</v>
      </c>
      <c r="BD124" s="223">
        <f t="shared" si="47"/>
        <v>0</v>
      </c>
      <c r="BE124" s="223">
        <f t="shared" si="48"/>
        <v>0</v>
      </c>
      <c r="CA124" s="257">
        <v>7</v>
      </c>
      <c r="CB124" s="257">
        <v>1002</v>
      </c>
      <c r="CZ124" s="223">
        <v>0</v>
      </c>
    </row>
    <row r="125" spans="1:104">
      <c r="A125" s="258"/>
      <c r="B125" s="259" t="s">
        <v>135</v>
      </c>
      <c r="C125" s="260" t="str">
        <f>CONCATENATE(B117," ",C117)</f>
        <v>762 Konstrukce tesařské</v>
      </c>
      <c r="D125" s="261"/>
      <c r="E125" s="262"/>
      <c r="F125" s="263"/>
      <c r="G125" s="264">
        <f>SUM(G117:G124)</f>
        <v>0</v>
      </c>
      <c r="O125" s="249">
        <v>4</v>
      </c>
      <c r="BA125" s="265">
        <f>SUM(BA117:BA124)</f>
        <v>0</v>
      </c>
      <c r="BB125" s="265">
        <f>SUM(BB117:BB124)</f>
        <v>0</v>
      </c>
      <c r="BC125" s="265">
        <f>SUM(BC117:BC124)</f>
        <v>0</v>
      </c>
      <c r="BD125" s="265">
        <f>SUM(BD117:BD124)</f>
        <v>0</v>
      </c>
      <c r="BE125" s="265">
        <f>SUM(BE117:BE124)</f>
        <v>0</v>
      </c>
    </row>
    <row r="126" spans="1:104">
      <c r="A126" s="242" t="s">
        <v>117</v>
      </c>
      <c r="B126" s="243" t="s">
        <v>338</v>
      </c>
      <c r="C126" s="244" t="s">
        <v>339</v>
      </c>
      <c r="D126" s="245"/>
      <c r="E126" s="246"/>
      <c r="F126" s="246"/>
      <c r="G126" s="247"/>
      <c r="H126" s="248"/>
      <c r="I126" s="248"/>
      <c r="O126" s="249">
        <v>1</v>
      </c>
    </row>
    <row r="127" spans="1:104">
      <c r="A127" s="250">
        <v>92</v>
      </c>
      <c r="B127" s="251" t="s">
        <v>340</v>
      </c>
      <c r="C127" s="252" t="s">
        <v>341</v>
      </c>
      <c r="D127" s="253" t="s">
        <v>186</v>
      </c>
      <c r="E127" s="254">
        <v>7.8624000000000001</v>
      </c>
      <c r="F127" s="255"/>
      <c r="G127" s="256">
        <f t="shared" ref="G127:G135" si="49">E127*F127</f>
        <v>0</v>
      </c>
      <c r="O127" s="249">
        <v>2</v>
      </c>
      <c r="AA127" s="223">
        <v>1</v>
      </c>
      <c r="AB127" s="223">
        <v>7</v>
      </c>
      <c r="AC127" s="223">
        <v>7</v>
      </c>
      <c r="AZ127" s="223">
        <v>2</v>
      </c>
      <c r="BA127" s="223">
        <f t="shared" ref="BA127:BA135" si="50">IF(AZ127=1,G127,0)</f>
        <v>0</v>
      </c>
      <c r="BB127" s="223">
        <f t="shared" ref="BB127:BB135" si="51">IF(AZ127=2,G127,0)</f>
        <v>0</v>
      </c>
      <c r="BC127" s="223">
        <f t="shared" ref="BC127:BC135" si="52">IF(AZ127=3,G127,0)</f>
        <v>0</v>
      </c>
      <c r="BD127" s="223">
        <f t="shared" ref="BD127:BD135" si="53">IF(AZ127=4,G127,0)</f>
        <v>0</v>
      </c>
      <c r="BE127" s="223">
        <f t="shared" ref="BE127:BE135" si="54">IF(AZ127=5,G127,0)</f>
        <v>0</v>
      </c>
      <c r="CA127" s="257">
        <v>1</v>
      </c>
      <c r="CB127" s="257">
        <v>7</v>
      </c>
      <c r="CZ127" s="223">
        <v>6.0000000000000002E-5</v>
      </c>
    </row>
    <row r="128" spans="1:104">
      <c r="A128" s="250">
        <v>93</v>
      </c>
      <c r="B128" s="251" t="s">
        <v>342</v>
      </c>
      <c r="C128" s="252" t="s">
        <v>343</v>
      </c>
      <c r="D128" s="253" t="s">
        <v>146</v>
      </c>
      <c r="E128" s="254">
        <v>4</v>
      </c>
      <c r="F128" s="255"/>
      <c r="G128" s="256">
        <f t="shared" si="49"/>
        <v>0</v>
      </c>
      <c r="O128" s="249">
        <v>2</v>
      </c>
      <c r="AA128" s="223">
        <v>1</v>
      </c>
      <c r="AB128" s="223">
        <v>7</v>
      </c>
      <c r="AC128" s="223">
        <v>7</v>
      </c>
      <c r="AZ128" s="223">
        <v>2</v>
      </c>
      <c r="BA128" s="223">
        <f t="shared" si="50"/>
        <v>0</v>
      </c>
      <c r="BB128" s="223">
        <f t="shared" si="51"/>
        <v>0</v>
      </c>
      <c r="BC128" s="223">
        <f t="shared" si="52"/>
        <v>0</v>
      </c>
      <c r="BD128" s="223">
        <f t="shared" si="53"/>
        <v>0</v>
      </c>
      <c r="BE128" s="223">
        <f t="shared" si="54"/>
        <v>0</v>
      </c>
      <c r="CA128" s="257">
        <v>1</v>
      </c>
      <c r="CB128" s="257">
        <v>7</v>
      </c>
      <c r="CZ128" s="223">
        <v>6.0000000000000002E-5</v>
      </c>
    </row>
    <row r="129" spans="1:104">
      <c r="A129" s="250">
        <v>94</v>
      </c>
      <c r="B129" s="251" t="s">
        <v>344</v>
      </c>
      <c r="C129" s="252" t="s">
        <v>345</v>
      </c>
      <c r="D129" s="253" t="s">
        <v>186</v>
      </c>
      <c r="E129" s="254">
        <v>11.231999999999999</v>
      </c>
      <c r="F129" s="255"/>
      <c r="G129" s="256">
        <f t="shared" si="49"/>
        <v>0</v>
      </c>
      <c r="O129" s="249">
        <v>2</v>
      </c>
      <c r="AA129" s="223">
        <v>1</v>
      </c>
      <c r="AB129" s="223">
        <v>7</v>
      </c>
      <c r="AC129" s="223">
        <v>7</v>
      </c>
      <c r="AZ129" s="223">
        <v>2</v>
      </c>
      <c r="BA129" s="223">
        <f t="shared" si="50"/>
        <v>0</v>
      </c>
      <c r="BB129" s="223">
        <f t="shared" si="51"/>
        <v>0</v>
      </c>
      <c r="BC129" s="223">
        <f t="shared" si="52"/>
        <v>0</v>
      </c>
      <c r="BD129" s="223">
        <f t="shared" si="53"/>
        <v>0</v>
      </c>
      <c r="BE129" s="223">
        <f t="shared" si="54"/>
        <v>0</v>
      </c>
      <c r="CA129" s="257">
        <v>1</v>
      </c>
      <c r="CB129" s="257">
        <v>7</v>
      </c>
      <c r="CZ129" s="223">
        <v>5.0000000000000002E-5</v>
      </c>
    </row>
    <row r="130" spans="1:104">
      <c r="A130" s="250">
        <v>95</v>
      </c>
      <c r="B130" s="251" t="s">
        <v>346</v>
      </c>
      <c r="C130" s="252" t="s">
        <v>347</v>
      </c>
      <c r="D130" s="253" t="s">
        <v>146</v>
      </c>
      <c r="E130" s="254">
        <v>2</v>
      </c>
      <c r="F130" s="255"/>
      <c r="G130" s="256">
        <f t="shared" si="49"/>
        <v>0</v>
      </c>
      <c r="O130" s="249">
        <v>2</v>
      </c>
      <c r="AA130" s="223">
        <v>1</v>
      </c>
      <c r="AB130" s="223">
        <v>1</v>
      </c>
      <c r="AC130" s="223">
        <v>1</v>
      </c>
      <c r="AZ130" s="223">
        <v>2</v>
      </c>
      <c r="BA130" s="223">
        <f t="shared" si="50"/>
        <v>0</v>
      </c>
      <c r="BB130" s="223">
        <f t="shared" si="51"/>
        <v>0</v>
      </c>
      <c r="BC130" s="223">
        <f t="shared" si="52"/>
        <v>0</v>
      </c>
      <c r="BD130" s="223">
        <f t="shared" si="53"/>
        <v>0</v>
      </c>
      <c r="BE130" s="223">
        <f t="shared" si="54"/>
        <v>0</v>
      </c>
      <c r="CA130" s="257">
        <v>1</v>
      </c>
      <c r="CB130" s="257">
        <v>1</v>
      </c>
      <c r="CZ130" s="223">
        <v>0</v>
      </c>
    </row>
    <row r="131" spans="1:104">
      <c r="A131" s="250">
        <v>96</v>
      </c>
      <c r="B131" s="251" t="s">
        <v>348</v>
      </c>
      <c r="C131" s="252" t="s">
        <v>349</v>
      </c>
      <c r="D131" s="253" t="s">
        <v>146</v>
      </c>
      <c r="E131" s="254">
        <v>1</v>
      </c>
      <c r="F131" s="255"/>
      <c r="G131" s="256">
        <f t="shared" si="49"/>
        <v>0</v>
      </c>
      <c r="O131" s="249">
        <v>2</v>
      </c>
      <c r="AA131" s="223">
        <v>2</v>
      </c>
      <c r="AB131" s="223">
        <v>7</v>
      </c>
      <c r="AC131" s="223">
        <v>7</v>
      </c>
      <c r="AZ131" s="223">
        <v>2</v>
      </c>
      <c r="BA131" s="223">
        <f t="shared" si="50"/>
        <v>0</v>
      </c>
      <c r="BB131" s="223">
        <f t="shared" si="51"/>
        <v>0</v>
      </c>
      <c r="BC131" s="223">
        <f t="shared" si="52"/>
        <v>0</v>
      </c>
      <c r="BD131" s="223">
        <f t="shared" si="53"/>
        <v>0</v>
      </c>
      <c r="BE131" s="223">
        <f t="shared" si="54"/>
        <v>0</v>
      </c>
      <c r="CA131" s="257">
        <v>2</v>
      </c>
      <c r="CB131" s="257">
        <v>7</v>
      </c>
      <c r="CZ131" s="223">
        <v>3.5900000000000001E-2</v>
      </c>
    </row>
    <row r="132" spans="1:104">
      <c r="A132" s="250">
        <v>97</v>
      </c>
      <c r="B132" s="251" t="s">
        <v>350</v>
      </c>
      <c r="C132" s="252" t="s">
        <v>351</v>
      </c>
      <c r="D132" s="253" t="s">
        <v>146</v>
      </c>
      <c r="E132" s="254">
        <v>2</v>
      </c>
      <c r="F132" s="255"/>
      <c r="G132" s="256">
        <f t="shared" si="49"/>
        <v>0</v>
      </c>
      <c r="O132" s="249">
        <v>2</v>
      </c>
      <c r="AA132" s="223">
        <v>2</v>
      </c>
      <c r="AB132" s="223">
        <v>7</v>
      </c>
      <c r="AC132" s="223">
        <v>7</v>
      </c>
      <c r="AZ132" s="223">
        <v>2</v>
      </c>
      <c r="BA132" s="223">
        <f t="shared" si="50"/>
        <v>0</v>
      </c>
      <c r="BB132" s="223">
        <f t="shared" si="51"/>
        <v>0</v>
      </c>
      <c r="BC132" s="223">
        <f t="shared" si="52"/>
        <v>0</v>
      </c>
      <c r="BD132" s="223">
        <f t="shared" si="53"/>
        <v>0</v>
      </c>
      <c r="BE132" s="223">
        <f t="shared" si="54"/>
        <v>0</v>
      </c>
      <c r="CA132" s="257">
        <v>2</v>
      </c>
      <c r="CB132" s="257">
        <v>7</v>
      </c>
      <c r="CZ132" s="223">
        <v>3.8699999999999998E-2</v>
      </c>
    </row>
    <row r="133" spans="1:104">
      <c r="A133" s="250">
        <v>98</v>
      </c>
      <c r="B133" s="251" t="s">
        <v>352</v>
      </c>
      <c r="C133" s="252" t="s">
        <v>353</v>
      </c>
      <c r="D133" s="253" t="s">
        <v>186</v>
      </c>
      <c r="E133" s="254">
        <v>98.063999999999993</v>
      </c>
      <c r="F133" s="255"/>
      <c r="G133" s="256">
        <f t="shared" si="49"/>
        <v>0</v>
      </c>
      <c r="O133" s="249">
        <v>2</v>
      </c>
      <c r="AA133" s="223">
        <v>2</v>
      </c>
      <c r="AB133" s="223">
        <v>7</v>
      </c>
      <c r="AC133" s="223">
        <v>7</v>
      </c>
      <c r="AZ133" s="223">
        <v>2</v>
      </c>
      <c r="BA133" s="223">
        <f t="shared" si="50"/>
        <v>0</v>
      </c>
      <c r="BB133" s="223">
        <f t="shared" si="51"/>
        <v>0</v>
      </c>
      <c r="BC133" s="223">
        <f t="shared" si="52"/>
        <v>0</v>
      </c>
      <c r="BD133" s="223">
        <f t="shared" si="53"/>
        <v>0</v>
      </c>
      <c r="BE133" s="223">
        <f t="shared" si="54"/>
        <v>0</v>
      </c>
      <c r="CA133" s="257">
        <v>2</v>
      </c>
      <c r="CB133" s="257">
        <v>7</v>
      </c>
      <c r="CZ133" s="223">
        <v>1.0499999999999999E-3</v>
      </c>
    </row>
    <row r="134" spans="1:104" ht="22.5">
      <c r="A134" s="250">
        <v>99</v>
      </c>
      <c r="B134" s="251" t="s">
        <v>354</v>
      </c>
      <c r="C134" s="252" t="s">
        <v>355</v>
      </c>
      <c r="D134" s="253" t="s">
        <v>168</v>
      </c>
      <c r="E134" s="254">
        <v>1</v>
      </c>
      <c r="F134" s="255"/>
      <c r="G134" s="256">
        <f t="shared" si="49"/>
        <v>0</v>
      </c>
      <c r="O134" s="249">
        <v>2</v>
      </c>
      <c r="AA134" s="223">
        <v>12</v>
      </c>
      <c r="AB134" s="223">
        <v>0</v>
      </c>
      <c r="AC134" s="223">
        <v>88</v>
      </c>
      <c r="AZ134" s="223">
        <v>2</v>
      </c>
      <c r="BA134" s="223">
        <f t="shared" si="50"/>
        <v>0</v>
      </c>
      <c r="BB134" s="223">
        <f t="shared" si="51"/>
        <v>0</v>
      </c>
      <c r="BC134" s="223">
        <f t="shared" si="52"/>
        <v>0</v>
      </c>
      <c r="BD134" s="223">
        <f t="shared" si="53"/>
        <v>0</v>
      </c>
      <c r="BE134" s="223">
        <f t="shared" si="54"/>
        <v>0</v>
      </c>
      <c r="CA134" s="257">
        <v>12</v>
      </c>
      <c r="CB134" s="257">
        <v>0</v>
      </c>
      <c r="CZ134" s="223">
        <v>7.8600000000000007E-3</v>
      </c>
    </row>
    <row r="135" spans="1:104">
      <c r="A135" s="250">
        <v>100</v>
      </c>
      <c r="B135" s="251" t="s">
        <v>356</v>
      </c>
      <c r="C135" s="252" t="s">
        <v>357</v>
      </c>
      <c r="D135" s="253" t="s">
        <v>13</v>
      </c>
      <c r="E135" s="254">
        <v>23.661481599999998</v>
      </c>
      <c r="F135" s="255"/>
      <c r="G135" s="256">
        <f t="shared" si="49"/>
        <v>0</v>
      </c>
      <c r="O135" s="249">
        <v>2</v>
      </c>
      <c r="AA135" s="223">
        <v>7</v>
      </c>
      <c r="AB135" s="223">
        <v>1002</v>
      </c>
      <c r="AC135" s="223">
        <v>5</v>
      </c>
      <c r="AZ135" s="223">
        <v>2</v>
      </c>
      <c r="BA135" s="223">
        <f t="shared" si="50"/>
        <v>0</v>
      </c>
      <c r="BB135" s="223">
        <f t="shared" si="51"/>
        <v>0</v>
      </c>
      <c r="BC135" s="223">
        <f t="shared" si="52"/>
        <v>0</v>
      </c>
      <c r="BD135" s="223">
        <f t="shared" si="53"/>
        <v>0</v>
      </c>
      <c r="BE135" s="223">
        <f t="shared" si="54"/>
        <v>0</v>
      </c>
      <c r="CA135" s="257">
        <v>7</v>
      </c>
      <c r="CB135" s="257">
        <v>1002</v>
      </c>
      <c r="CZ135" s="223">
        <v>0</v>
      </c>
    </row>
    <row r="136" spans="1:104">
      <c r="A136" s="258"/>
      <c r="B136" s="259" t="s">
        <v>135</v>
      </c>
      <c r="C136" s="260" t="str">
        <f>CONCATENATE(B126," ",C126)</f>
        <v>767 Konstrukce zámečnické</v>
      </c>
      <c r="D136" s="261"/>
      <c r="E136" s="262"/>
      <c r="F136" s="263"/>
      <c r="G136" s="264">
        <f>SUM(G126:G135)</f>
        <v>0</v>
      </c>
      <c r="O136" s="249">
        <v>4</v>
      </c>
      <c r="BA136" s="265">
        <f>SUM(BA126:BA135)</f>
        <v>0</v>
      </c>
      <c r="BB136" s="265">
        <f>SUM(BB126:BB135)</f>
        <v>0</v>
      </c>
      <c r="BC136" s="265">
        <f>SUM(BC126:BC135)</f>
        <v>0</v>
      </c>
      <c r="BD136" s="265">
        <f>SUM(BD126:BD135)</f>
        <v>0</v>
      </c>
      <c r="BE136" s="265">
        <f>SUM(BE126:BE135)</f>
        <v>0</v>
      </c>
    </row>
    <row r="137" spans="1:104">
      <c r="A137" s="242" t="s">
        <v>117</v>
      </c>
      <c r="B137" s="243" t="s">
        <v>358</v>
      </c>
      <c r="C137" s="244" t="s">
        <v>359</v>
      </c>
      <c r="D137" s="245"/>
      <c r="E137" s="246"/>
      <c r="F137" s="246"/>
      <c r="G137" s="247"/>
      <c r="H137" s="248"/>
      <c r="I137" s="248"/>
      <c r="O137" s="249">
        <v>1</v>
      </c>
    </row>
    <row r="138" spans="1:104" ht="22.5">
      <c r="A138" s="250">
        <v>101</v>
      </c>
      <c r="B138" s="251" t="s">
        <v>360</v>
      </c>
      <c r="C138" s="252" t="s">
        <v>361</v>
      </c>
      <c r="D138" s="253" t="s">
        <v>168</v>
      </c>
      <c r="E138" s="254">
        <v>2</v>
      </c>
      <c r="F138" s="255"/>
      <c r="G138" s="256">
        <f t="shared" ref="G138:G139" si="55">E138*F138</f>
        <v>0</v>
      </c>
      <c r="O138" s="249">
        <v>2</v>
      </c>
      <c r="AA138" s="223">
        <v>12</v>
      </c>
      <c r="AB138" s="223">
        <v>0</v>
      </c>
      <c r="AC138" s="223">
        <v>102</v>
      </c>
      <c r="AZ138" s="223">
        <v>2</v>
      </c>
      <c r="BA138" s="223">
        <f>IF(AZ138=1,G138,0)</f>
        <v>0</v>
      </c>
      <c r="BB138" s="223">
        <f>IF(AZ138=2,G138,0)</f>
        <v>0</v>
      </c>
      <c r="BC138" s="223">
        <f>IF(AZ138=3,G138,0)</f>
        <v>0</v>
      </c>
      <c r="BD138" s="223">
        <f>IF(AZ138=4,G138,0)</f>
        <v>0</v>
      </c>
      <c r="BE138" s="223">
        <f>IF(AZ138=5,G138,0)</f>
        <v>0</v>
      </c>
      <c r="CA138" s="257">
        <v>12</v>
      </c>
      <c r="CB138" s="257">
        <v>0</v>
      </c>
      <c r="CZ138" s="223">
        <v>2.7859999999999999E-2</v>
      </c>
    </row>
    <row r="139" spans="1:104">
      <c r="A139" s="250">
        <v>102</v>
      </c>
      <c r="B139" s="251" t="s">
        <v>362</v>
      </c>
      <c r="C139" s="252" t="s">
        <v>363</v>
      </c>
      <c r="D139" s="253" t="s">
        <v>13</v>
      </c>
      <c r="E139" s="254">
        <v>101.3</v>
      </c>
      <c r="F139" s="255"/>
      <c r="G139" s="256">
        <f t="shared" si="55"/>
        <v>0</v>
      </c>
      <c r="O139" s="249">
        <v>2</v>
      </c>
      <c r="AA139" s="223">
        <v>7</v>
      </c>
      <c r="AB139" s="223">
        <v>1002</v>
      </c>
      <c r="AC139" s="223">
        <v>5</v>
      </c>
      <c r="AZ139" s="223">
        <v>2</v>
      </c>
      <c r="BA139" s="223">
        <f>IF(AZ139=1,G139,0)</f>
        <v>0</v>
      </c>
      <c r="BB139" s="223">
        <f>IF(AZ139=2,G139,0)</f>
        <v>0</v>
      </c>
      <c r="BC139" s="223">
        <f>IF(AZ139=3,G139,0)</f>
        <v>0</v>
      </c>
      <c r="BD139" s="223">
        <f>IF(AZ139=4,G139,0)</f>
        <v>0</v>
      </c>
      <c r="BE139" s="223">
        <f>IF(AZ139=5,G139,0)</f>
        <v>0</v>
      </c>
      <c r="CA139" s="257">
        <v>7</v>
      </c>
      <c r="CB139" s="257">
        <v>1002</v>
      </c>
      <c r="CZ139" s="223">
        <v>0</v>
      </c>
    </row>
    <row r="140" spans="1:104">
      <c r="A140" s="258"/>
      <c r="B140" s="259" t="s">
        <v>135</v>
      </c>
      <c r="C140" s="260" t="str">
        <f>CONCATENATE(B137," ",C137)</f>
        <v>782 Konstrukce z přírodního kamene</v>
      </c>
      <c r="D140" s="261"/>
      <c r="E140" s="262"/>
      <c r="F140" s="263"/>
      <c r="G140" s="264">
        <f>SUM(G137:G139)</f>
        <v>0</v>
      </c>
      <c r="O140" s="249">
        <v>4</v>
      </c>
      <c r="BA140" s="265">
        <f>SUM(BA137:BA139)</f>
        <v>0</v>
      </c>
      <c r="BB140" s="265">
        <f>SUM(BB137:BB139)</f>
        <v>0</v>
      </c>
      <c r="BC140" s="265">
        <f>SUM(BC137:BC139)</f>
        <v>0</v>
      </c>
      <c r="BD140" s="265">
        <f>SUM(BD137:BD139)</f>
        <v>0</v>
      </c>
      <c r="BE140" s="265">
        <f>SUM(BE137:BE139)</f>
        <v>0</v>
      </c>
    </row>
    <row r="141" spans="1:104">
      <c r="A141" s="242" t="s">
        <v>117</v>
      </c>
      <c r="B141" s="243" t="s">
        <v>364</v>
      </c>
      <c r="C141" s="244" t="s">
        <v>365</v>
      </c>
      <c r="D141" s="245"/>
      <c r="E141" s="246"/>
      <c r="F141" s="246"/>
      <c r="G141" s="247"/>
      <c r="H141" s="248"/>
      <c r="I141" s="248"/>
      <c r="O141" s="249">
        <v>1</v>
      </c>
    </row>
    <row r="142" spans="1:104">
      <c r="A142" s="250">
        <v>103</v>
      </c>
      <c r="B142" s="251" t="s">
        <v>366</v>
      </c>
      <c r="C142" s="252" t="s">
        <v>367</v>
      </c>
      <c r="D142" s="253" t="s">
        <v>121</v>
      </c>
      <c r="E142" s="254">
        <v>16.135000000000002</v>
      </c>
      <c r="F142" s="255"/>
      <c r="G142" s="256">
        <f t="shared" ref="G142:G144" si="56">E142*F142</f>
        <v>0</v>
      </c>
      <c r="O142" s="249">
        <v>2</v>
      </c>
      <c r="AA142" s="223">
        <v>1</v>
      </c>
      <c r="AB142" s="223">
        <v>7</v>
      </c>
      <c r="AC142" s="223">
        <v>7</v>
      </c>
      <c r="AZ142" s="223">
        <v>2</v>
      </c>
      <c r="BA142" s="223">
        <f>IF(AZ142=1,G142,0)</f>
        <v>0</v>
      </c>
      <c r="BB142" s="223">
        <f>IF(AZ142=2,G142,0)</f>
        <v>0</v>
      </c>
      <c r="BC142" s="223">
        <f>IF(AZ142=3,G142,0)</f>
        <v>0</v>
      </c>
      <c r="BD142" s="223">
        <f>IF(AZ142=4,G142,0)</f>
        <v>0</v>
      </c>
      <c r="BE142" s="223">
        <f>IF(AZ142=5,G142,0)</f>
        <v>0</v>
      </c>
      <c r="CA142" s="257">
        <v>1</v>
      </c>
      <c r="CB142" s="257">
        <v>7</v>
      </c>
      <c r="CZ142" s="223">
        <v>1.0000000000000001E-5</v>
      </c>
    </row>
    <row r="143" spans="1:104">
      <c r="A143" s="250">
        <v>104</v>
      </c>
      <c r="B143" s="251" t="s">
        <v>368</v>
      </c>
      <c r="C143" s="252" t="s">
        <v>369</v>
      </c>
      <c r="D143" s="253" t="s">
        <v>121</v>
      </c>
      <c r="E143" s="254">
        <v>16.135000000000002</v>
      </c>
      <c r="F143" s="255"/>
      <c r="G143" s="256">
        <f t="shared" si="56"/>
        <v>0</v>
      </c>
      <c r="O143" s="249">
        <v>2</v>
      </c>
      <c r="AA143" s="223">
        <v>1</v>
      </c>
      <c r="AB143" s="223">
        <v>7</v>
      </c>
      <c r="AC143" s="223">
        <v>7</v>
      </c>
      <c r="AZ143" s="223">
        <v>2</v>
      </c>
      <c r="BA143" s="223">
        <f>IF(AZ143=1,G143,0)</f>
        <v>0</v>
      </c>
      <c r="BB143" s="223">
        <f>IF(AZ143=2,G143,0)</f>
        <v>0</v>
      </c>
      <c r="BC143" s="223">
        <f>IF(AZ143=3,G143,0)</f>
        <v>0</v>
      </c>
      <c r="BD143" s="223">
        <f>IF(AZ143=4,G143,0)</f>
        <v>0</v>
      </c>
      <c r="BE143" s="223">
        <f>IF(AZ143=5,G143,0)</f>
        <v>0</v>
      </c>
      <c r="CA143" s="257">
        <v>1</v>
      </c>
      <c r="CB143" s="257">
        <v>7</v>
      </c>
      <c r="CZ143" s="223">
        <v>2.5000000000000001E-4</v>
      </c>
    </row>
    <row r="144" spans="1:104">
      <c r="A144" s="250">
        <v>105</v>
      </c>
      <c r="B144" s="251" t="s">
        <v>370</v>
      </c>
      <c r="C144" s="252" t="s">
        <v>371</v>
      </c>
      <c r="D144" s="253" t="s">
        <v>121</v>
      </c>
      <c r="E144" s="254">
        <v>10.7822</v>
      </c>
      <c r="F144" s="255"/>
      <c r="G144" s="256">
        <f t="shared" si="56"/>
        <v>0</v>
      </c>
      <c r="O144" s="249">
        <v>2</v>
      </c>
      <c r="AA144" s="223">
        <v>1</v>
      </c>
      <c r="AB144" s="223">
        <v>7</v>
      </c>
      <c r="AC144" s="223">
        <v>7</v>
      </c>
      <c r="AZ144" s="223">
        <v>2</v>
      </c>
      <c r="BA144" s="223">
        <f>IF(AZ144=1,G144,0)</f>
        <v>0</v>
      </c>
      <c r="BB144" s="223">
        <f>IF(AZ144=2,G144,0)</f>
        <v>0</v>
      </c>
      <c r="BC144" s="223">
        <f>IF(AZ144=3,G144,0)</f>
        <v>0</v>
      </c>
      <c r="BD144" s="223">
        <f>IF(AZ144=4,G144,0)</f>
        <v>0</v>
      </c>
      <c r="BE144" s="223">
        <f>IF(AZ144=5,G144,0)</f>
        <v>0</v>
      </c>
      <c r="CA144" s="257">
        <v>1</v>
      </c>
      <c r="CB144" s="257">
        <v>7</v>
      </c>
      <c r="CZ144" s="223">
        <v>2.7999999999999998E-4</v>
      </c>
    </row>
    <row r="145" spans="1:104">
      <c r="A145" s="258"/>
      <c r="B145" s="259" t="s">
        <v>135</v>
      </c>
      <c r="C145" s="260" t="str">
        <f>CONCATENATE(B141," ",C141)</f>
        <v>783 Nátěry</v>
      </c>
      <c r="D145" s="261"/>
      <c r="E145" s="262"/>
      <c r="F145" s="263"/>
      <c r="G145" s="264">
        <f>SUM(G141:G144)</f>
        <v>0</v>
      </c>
      <c r="O145" s="249">
        <v>4</v>
      </c>
      <c r="BA145" s="265">
        <f>SUM(BA141:BA144)</f>
        <v>0</v>
      </c>
      <c r="BB145" s="265">
        <f>SUM(BB141:BB144)</f>
        <v>0</v>
      </c>
      <c r="BC145" s="265">
        <f>SUM(BC141:BC144)</f>
        <v>0</v>
      </c>
      <c r="BD145" s="265">
        <f>SUM(BD141:BD144)</f>
        <v>0</v>
      </c>
      <c r="BE145" s="265">
        <f>SUM(BE141:BE144)</f>
        <v>0</v>
      </c>
    </row>
    <row r="146" spans="1:104">
      <c r="A146" s="242" t="s">
        <v>117</v>
      </c>
      <c r="B146" s="243" t="s">
        <v>372</v>
      </c>
      <c r="C146" s="244" t="s">
        <v>373</v>
      </c>
      <c r="D146" s="245"/>
      <c r="E146" s="246"/>
      <c r="F146" s="246"/>
      <c r="G146" s="247"/>
      <c r="H146" s="248"/>
      <c r="I146" s="248"/>
      <c r="O146" s="249">
        <v>1</v>
      </c>
    </row>
    <row r="147" spans="1:104">
      <c r="A147" s="250">
        <v>106</v>
      </c>
      <c r="B147" s="251" t="s">
        <v>374</v>
      </c>
      <c r="C147" s="252" t="s">
        <v>375</v>
      </c>
      <c r="D147" s="253" t="s">
        <v>121</v>
      </c>
      <c r="E147" s="254">
        <v>59.931899999999999</v>
      </c>
      <c r="F147" s="255"/>
      <c r="G147" s="256">
        <f t="shared" ref="G147" si="57">E147*F147</f>
        <v>0</v>
      </c>
      <c r="O147" s="249">
        <v>2</v>
      </c>
      <c r="AA147" s="223">
        <v>1</v>
      </c>
      <c r="AB147" s="223">
        <v>7</v>
      </c>
      <c r="AC147" s="223">
        <v>7</v>
      </c>
      <c r="AZ147" s="223">
        <v>2</v>
      </c>
      <c r="BA147" s="223">
        <f>IF(AZ147=1,G147,0)</f>
        <v>0</v>
      </c>
      <c r="BB147" s="223">
        <f>IF(AZ147=2,G147,0)</f>
        <v>0</v>
      </c>
      <c r="BC147" s="223">
        <f>IF(AZ147=3,G147,0)</f>
        <v>0</v>
      </c>
      <c r="BD147" s="223">
        <f>IF(AZ147=4,G147,0)</f>
        <v>0</v>
      </c>
      <c r="BE147" s="223">
        <f>IF(AZ147=5,G147,0)</f>
        <v>0</v>
      </c>
      <c r="CA147" s="257">
        <v>1</v>
      </c>
      <c r="CB147" s="257">
        <v>7</v>
      </c>
      <c r="CZ147" s="223">
        <v>6.7000000000000002E-4</v>
      </c>
    </row>
    <row r="148" spans="1:104">
      <c r="A148" s="258"/>
      <c r="B148" s="259" t="s">
        <v>135</v>
      </c>
      <c r="C148" s="260" t="str">
        <f>CONCATENATE(B146," ",C146)</f>
        <v>784 Malby</v>
      </c>
      <c r="D148" s="261"/>
      <c r="E148" s="262"/>
      <c r="F148" s="263"/>
      <c r="G148" s="264">
        <f>SUM(G146:G147)</f>
        <v>0</v>
      </c>
      <c r="O148" s="249">
        <v>4</v>
      </c>
      <c r="BA148" s="265">
        <f>SUM(BA146:BA147)</f>
        <v>0</v>
      </c>
      <c r="BB148" s="265">
        <f>SUM(BB146:BB147)</f>
        <v>0</v>
      </c>
      <c r="BC148" s="265">
        <f>SUM(BC146:BC147)</f>
        <v>0</v>
      </c>
      <c r="BD148" s="265">
        <f>SUM(BD146:BD147)</f>
        <v>0</v>
      </c>
      <c r="BE148" s="265">
        <f>SUM(BE146:BE147)</f>
        <v>0</v>
      </c>
    </row>
    <row r="149" spans="1:104">
      <c r="A149" s="242" t="s">
        <v>117</v>
      </c>
      <c r="B149" s="243" t="s">
        <v>376</v>
      </c>
      <c r="C149" s="244" t="s">
        <v>377</v>
      </c>
      <c r="D149" s="245"/>
      <c r="E149" s="246"/>
      <c r="F149" s="246"/>
      <c r="G149" s="247"/>
      <c r="H149" s="248"/>
      <c r="I149" s="248"/>
      <c r="O149" s="249">
        <v>1</v>
      </c>
    </row>
    <row r="150" spans="1:104">
      <c r="A150" s="250">
        <v>107</v>
      </c>
      <c r="B150" s="251" t="s">
        <v>378</v>
      </c>
      <c r="C150" s="252" t="s">
        <v>379</v>
      </c>
      <c r="D150" s="253" t="s">
        <v>121</v>
      </c>
      <c r="E150" s="254">
        <v>163.3168</v>
      </c>
      <c r="F150" s="255">
        <v>0</v>
      </c>
      <c r="G150" s="256">
        <f t="shared" ref="G150" si="58">E150*F150</f>
        <v>0</v>
      </c>
      <c r="O150" s="249">
        <v>2</v>
      </c>
      <c r="AA150" s="223">
        <v>12</v>
      </c>
      <c r="AB150" s="223">
        <v>0</v>
      </c>
      <c r="AC150" s="223">
        <v>51</v>
      </c>
      <c r="AZ150" s="223">
        <v>4</v>
      </c>
      <c r="BA150" s="223">
        <f>IF(AZ150=1,G150,0)</f>
        <v>0</v>
      </c>
      <c r="BB150" s="223">
        <f>IF(AZ150=2,G150,0)</f>
        <v>0</v>
      </c>
      <c r="BC150" s="223">
        <f>IF(AZ150=3,G150,0)</f>
        <v>0</v>
      </c>
      <c r="BD150" s="223">
        <f>IF(AZ150=4,G150,0)</f>
        <v>0</v>
      </c>
      <c r="BE150" s="223">
        <f>IF(AZ150=5,G150,0)</f>
        <v>0</v>
      </c>
      <c r="CA150" s="257">
        <v>12</v>
      </c>
      <c r="CB150" s="257">
        <v>0</v>
      </c>
      <c r="CZ150" s="223">
        <v>0</v>
      </c>
    </row>
    <row r="151" spans="1:104">
      <c r="A151" s="258"/>
      <c r="B151" s="259" t="s">
        <v>135</v>
      </c>
      <c r="C151" s="260" t="str">
        <f>CONCATENATE(B149," ",C149)</f>
        <v>MVY výměry-neoceňovat</v>
      </c>
      <c r="D151" s="261"/>
      <c r="E151" s="262"/>
      <c r="F151" s="263"/>
      <c r="G151" s="264">
        <f>SUM(G149:G150)</f>
        <v>0</v>
      </c>
      <c r="O151" s="249">
        <v>4</v>
      </c>
      <c r="BA151" s="265">
        <f>SUM(BA149:BA150)</f>
        <v>0</v>
      </c>
      <c r="BB151" s="265">
        <f>SUM(BB149:BB150)</f>
        <v>0</v>
      </c>
      <c r="BC151" s="265">
        <f>SUM(BC149:BC150)</f>
        <v>0</v>
      </c>
      <c r="BD151" s="265">
        <f>SUM(BD149:BD150)</f>
        <v>0</v>
      </c>
      <c r="BE151" s="265">
        <f>SUM(BE149:BE150)</f>
        <v>0</v>
      </c>
    </row>
    <row r="152" spans="1:104">
      <c r="A152" s="242" t="s">
        <v>117</v>
      </c>
      <c r="B152" s="243" t="s">
        <v>380</v>
      </c>
      <c r="C152" s="244" t="s">
        <v>381</v>
      </c>
      <c r="D152" s="245"/>
      <c r="E152" s="246"/>
      <c r="F152" s="246"/>
      <c r="G152" s="247"/>
      <c r="H152" s="248"/>
      <c r="I152" s="248"/>
      <c r="O152" s="249">
        <v>1</v>
      </c>
    </row>
    <row r="153" spans="1:104">
      <c r="A153" s="250">
        <v>108</v>
      </c>
      <c r="B153" s="251" t="s">
        <v>382</v>
      </c>
      <c r="C153" s="252" t="s">
        <v>383</v>
      </c>
      <c r="D153" s="253" t="s">
        <v>159</v>
      </c>
      <c r="E153" s="254">
        <v>71.955787200000003</v>
      </c>
      <c r="F153" s="255"/>
      <c r="G153" s="256">
        <f t="shared" ref="G153:G159" si="59">E153*F153</f>
        <v>0</v>
      </c>
      <c r="O153" s="249">
        <v>2</v>
      </c>
      <c r="AA153" s="223">
        <v>8</v>
      </c>
      <c r="AB153" s="223">
        <v>0</v>
      </c>
      <c r="AC153" s="223">
        <v>3</v>
      </c>
      <c r="AZ153" s="223">
        <v>1</v>
      </c>
      <c r="BA153" s="223">
        <f t="shared" ref="BA153:BA159" si="60">IF(AZ153=1,G153,0)</f>
        <v>0</v>
      </c>
      <c r="BB153" s="223">
        <f t="shared" ref="BB153:BB159" si="61">IF(AZ153=2,G153,0)</f>
        <v>0</v>
      </c>
      <c r="BC153" s="223">
        <f t="shared" ref="BC153:BC159" si="62">IF(AZ153=3,G153,0)</f>
        <v>0</v>
      </c>
      <c r="BD153" s="223">
        <f t="shared" ref="BD153:BD159" si="63">IF(AZ153=4,G153,0)</f>
        <v>0</v>
      </c>
      <c r="BE153" s="223">
        <f t="shared" ref="BE153:BE159" si="64">IF(AZ153=5,G153,0)</f>
        <v>0</v>
      </c>
      <c r="CA153" s="257">
        <v>8</v>
      </c>
      <c r="CB153" s="257">
        <v>0</v>
      </c>
      <c r="CZ153" s="223">
        <v>0</v>
      </c>
    </row>
    <row r="154" spans="1:104">
      <c r="A154" s="250">
        <v>109</v>
      </c>
      <c r="B154" s="251" t="s">
        <v>384</v>
      </c>
      <c r="C154" s="252" t="s">
        <v>385</v>
      </c>
      <c r="D154" s="253" t="s">
        <v>159</v>
      </c>
      <c r="E154" s="254">
        <v>71.955787200000003</v>
      </c>
      <c r="F154" s="255"/>
      <c r="G154" s="256">
        <f t="shared" si="59"/>
        <v>0</v>
      </c>
      <c r="O154" s="249">
        <v>2</v>
      </c>
      <c r="AA154" s="223">
        <v>8</v>
      </c>
      <c r="AB154" s="223">
        <v>0</v>
      </c>
      <c r="AC154" s="223">
        <v>3</v>
      </c>
      <c r="AZ154" s="223">
        <v>1</v>
      </c>
      <c r="BA154" s="223">
        <f t="shared" si="60"/>
        <v>0</v>
      </c>
      <c r="BB154" s="223">
        <f t="shared" si="61"/>
        <v>0</v>
      </c>
      <c r="BC154" s="223">
        <f t="shared" si="62"/>
        <v>0</v>
      </c>
      <c r="BD154" s="223">
        <f t="shared" si="63"/>
        <v>0</v>
      </c>
      <c r="BE154" s="223">
        <f t="shared" si="64"/>
        <v>0</v>
      </c>
      <c r="CA154" s="257">
        <v>8</v>
      </c>
      <c r="CB154" s="257">
        <v>0</v>
      </c>
      <c r="CZ154" s="223">
        <v>0</v>
      </c>
    </row>
    <row r="155" spans="1:104">
      <c r="A155" s="250">
        <v>110</v>
      </c>
      <c r="B155" s="251" t="s">
        <v>386</v>
      </c>
      <c r="C155" s="252" t="s">
        <v>387</v>
      </c>
      <c r="D155" s="253" t="s">
        <v>159</v>
      </c>
      <c r="E155" s="254">
        <v>1007.3810208</v>
      </c>
      <c r="F155" s="255"/>
      <c r="G155" s="256">
        <f t="shared" si="59"/>
        <v>0</v>
      </c>
      <c r="O155" s="249">
        <v>2</v>
      </c>
      <c r="AA155" s="223">
        <v>8</v>
      </c>
      <c r="AB155" s="223">
        <v>0</v>
      </c>
      <c r="AC155" s="223">
        <v>3</v>
      </c>
      <c r="AZ155" s="223">
        <v>1</v>
      </c>
      <c r="BA155" s="223">
        <f t="shared" si="60"/>
        <v>0</v>
      </c>
      <c r="BB155" s="223">
        <f t="shared" si="61"/>
        <v>0</v>
      </c>
      <c r="BC155" s="223">
        <f t="shared" si="62"/>
        <v>0</v>
      </c>
      <c r="BD155" s="223">
        <f t="shared" si="63"/>
        <v>0</v>
      </c>
      <c r="BE155" s="223">
        <f t="shared" si="64"/>
        <v>0</v>
      </c>
      <c r="CA155" s="257">
        <v>8</v>
      </c>
      <c r="CB155" s="257">
        <v>0</v>
      </c>
      <c r="CZ155" s="223">
        <v>0</v>
      </c>
    </row>
    <row r="156" spans="1:104">
      <c r="A156" s="250">
        <v>111</v>
      </c>
      <c r="B156" s="251" t="s">
        <v>388</v>
      </c>
      <c r="C156" s="252" t="s">
        <v>389</v>
      </c>
      <c r="D156" s="253" t="s">
        <v>159</v>
      </c>
      <c r="E156" s="254">
        <v>71.955787200000003</v>
      </c>
      <c r="F156" s="255"/>
      <c r="G156" s="256">
        <f t="shared" si="59"/>
        <v>0</v>
      </c>
      <c r="O156" s="249">
        <v>2</v>
      </c>
      <c r="AA156" s="223">
        <v>8</v>
      </c>
      <c r="AB156" s="223">
        <v>0</v>
      </c>
      <c r="AC156" s="223">
        <v>3</v>
      </c>
      <c r="AZ156" s="223">
        <v>1</v>
      </c>
      <c r="BA156" s="223">
        <f t="shared" si="60"/>
        <v>0</v>
      </c>
      <c r="BB156" s="223">
        <f t="shared" si="61"/>
        <v>0</v>
      </c>
      <c r="BC156" s="223">
        <f t="shared" si="62"/>
        <v>0</v>
      </c>
      <c r="BD156" s="223">
        <f t="shared" si="63"/>
        <v>0</v>
      </c>
      <c r="BE156" s="223">
        <f t="shared" si="64"/>
        <v>0</v>
      </c>
      <c r="CA156" s="257">
        <v>8</v>
      </c>
      <c r="CB156" s="257">
        <v>0</v>
      </c>
      <c r="CZ156" s="223">
        <v>0</v>
      </c>
    </row>
    <row r="157" spans="1:104">
      <c r="A157" s="250">
        <v>112</v>
      </c>
      <c r="B157" s="251" t="s">
        <v>390</v>
      </c>
      <c r="C157" s="252" t="s">
        <v>391</v>
      </c>
      <c r="D157" s="253" t="s">
        <v>159</v>
      </c>
      <c r="E157" s="254">
        <v>71.955787200000003</v>
      </c>
      <c r="F157" s="255"/>
      <c r="G157" s="256">
        <f t="shared" si="59"/>
        <v>0</v>
      </c>
      <c r="O157" s="249">
        <v>2</v>
      </c>
      <c r="AA157" s="223">
        <v>8</v>
      </c>
      <c r="AB157" s="223">
        <v>0</v>
      </c>
      <c r="AC157" s="223">
        <v>3</v>
      </c>
      <c r="AZ157" s="223">
        <v>1</v>
      </c>
      <c r="BA157" s="223">
        <f t="shared" si="60"/>
        <v>0</v>
      </c>
      <c r="BB157" s="223">
        <f t="shared" si="61"/>
        <v>0</v>
      </c>
      <c r="BC157" s="223">
        <f t="shared" si="62"/>
        <v>0</v>
      </c>
      <c r="BD157" s="223">
        <f t="shared" si="63"/>
        <v>0</v>
      </c>
      <c r="BE157" s="223">
        <f t="shared" si="64"/>
        <v>0</v>
      </c>
      <c r="CA157" s="257">
        <v>8</v>
      </c>
      <c r="CB157" s="257">
        <v>0</v>
      </c>
      <c r="CZ157" s="223">
        <v>0</v>
      </c>
    </row>
    <row r="158" spans="1:104">
      <c r="A158" s="250">
        <v>113</v>
      </c>
      <c r="B158" s="251" t="s">
        <v>392</v>
      </c>
      <c r="C158" s="252" t="s">
        <v>393</v>
      </c>
      <c r="D158" s="253" t="s">
        <v>159</v>
      </c>
      <c r="E158" s="254">
        <v>71.955787200000003</v>
      </c>
      <c r="F158" s="255"/>
      <c r="G158" s="256">
        <f t="shared" si="59"/>
        <v>0</v>
      </c>
      <c r="O158" s="249">
        <v>2</v>
      </c>
      <c r="AA158" s="223">
        <v>8</v>
      </c>
      <c r="AB158" s="223">
        <v>0</v>
      </c>
      <c r="AC158" s="223">
        <v>3</v>
      </c>
      <c r="AZ158" s="223">
        <v>1</v>
      </c>
      <c r="BA158" s="223">
        <f t="shared" si="60"/>
        <v>0</v>
      </c>
      <c r="BB158" s="223">
        <f t="shared" si="61"/>
        <v>0</v>
      </c>
      <c r="BC158" s="223">
        <f t="shared" si="62"/>
        <v>0</v>
      </c>
      <c r="BD158" s="223">
        <f t="shared" si="63"/>
        <v>0</v>
      </c>
      <c r="BE158" s="223">
        <f t="shared" si="64"/>
        <v>0</v>
      </c>
      <c r="CA158" s="257">
        <v>8</v>
      </c>
      <c r="CB158" s="257">
        <v>0</v>
      </c>
      <c r="CZ158" s="223">
        <v>0</v>
      </c>
    </row>
    <row r="159" spans="1:104">
      <c r="A159" s="250">
        <v>114</v>
      </c>
      <c r="B159" s="251" t="s">
        <v>394</v>
      </c>
      <c r="C159" s="252" t="s">
        <v>395</v>
      </c>
      <c r="D159" s="253" t="s">
        <v>159</v>
      </c>
      <c r="E159" s="254">
        <v>71.955787200000003</v>
      </c>
      <c r="F159" s="255"/>
      <c r="G159" s="256">
        <f t="shared" si="59"/>
        <v>0</v>
      </c>
      <c r="O159" s="249">
        <v>2</v>
      </c>
      <c r="AA159" s="223">
        <v>8</v>
      </c>
      <c r="AB159" s="223">
        <v>0</v>
      </c>
      <c r="AC159" s="223">
        <v>3</v>
      </c>
      <c r="AZ159" s="223">
        <v>1</v>
      </c>
      <c r="BA159" s="223">
        <f t="shared" si="60"/>
        <v>0</v>
      </c>
      <c r="BB159" s="223">
        <f t="shared" si="61"/>
        <v>0</v>
      </c>
      <c r="BC159" s="223">
        <f t="shared" si="62"/>
        <v>0</v>
      </c>
      <c r="BD159" s="223">
        <f t="shared" si="63"/>
        <v>0</v>
      </c>
      <c r="BE159" s="223">
        <f t="shared" si="64"/>
        <v>0</v>
      </c>
      <c r="CA159" s="257">
        <v>8</v>
      </c>
      <c r="CB159" s="257">
        <v>0</v>
      </c>
      <c r="CZ159" s="223">
        <v>0</v>
      </c>
    </row>
    <row r="160" spans="1:104">
      <c r="A160" s="258"/>
      <c r="B160" s="259" t="s">
        <v>135</v>
      </c>
      <c r="C160" s="260" t="str">
        <f>CONCATENATE(B152," ",C152)</f>
        <v>D96 Přesuny suti a vybouraných hmot</v>
      </c>
      <c r="D160" s="261"/>
      <c r="E160" s="262"/>
      <c r="F160" s="263"/>
      <c r="G160" s="264">
        <f>SUM(G152:G159)</f>
        <v>0</v>
      </c>
      <c r="O160" s="249">
        <v>4</v>
      </c>
      <c r="BA160" s="265">
        <f>SUM(BA152:BA159)</f>
        <v>0</v>
      </c>
      <c r="BB160" s="265">
        <f>SUM(BB152:BB159)</f>
        <v>0</v>
      </c>
      <c r="BC160" s="265">
        <f>SUM(BC152:BC159)</f>
        <v>0</v>
      </c>
      <c r="BD160" s="265">
        <f>SUM(BD152:BD159)</f>
        <v>0</v>
      </c>
      <c r="BE160" s="265">
        <f>SUM(BE152:BE159)</f>
        <v>0</v>
      </c>
    </row>
    <row r="161" spans="5:5">
      <c r="E161" s="223"/>
    </row>
    <row r="162" spans="5:5">
      <c r="E162" s="223"/>
    </row>
    <row r="163" spans="5:5">
      <c r="E163" s="223"/>
    </row>
    <row r="164" spans="5:5">
      <c r="E164" s="223"/>
    </row>
    <row r="165" spans="5:5">
      <c r="E165" s="223"/>
    </row>
    <row r="166" spans="5:5">
      <c r="E166" s="223"/>
    </row>
    <row r="167" spans="5:5">
      <c r="E167" s="223"/>
    </row>
    <row r="168" spans="5:5">
      <c r="E168" s="223"/>
    </row>
    <row r="169" spans="5:5">
      <c r="E169" s="223"/>
    </row>
    <row r="170" spans="5:5">
      <c r="E170" s="223"/>
    </row>
    <row r="171" spans="5:5">
      <c r="E171" s="223"/>
    </row>
    <row r="172" spans="5:5">
      <c r="E172" s="223"/>
    </row>
    <row r="173" spans="5:5">
      <c r="E173" s="223"/>
    </row>
    <row r="174" spans="5:5">
      <c r="E174" s="223"/>
    </row>
    <row r="175" spans="5:5">
      <c r="E175" s="223"/>
    </row>
    <row r="176" spans="5:5">
      <c r="E176" s="223"/>
    </row>
    <row r="177" spans="1:7">
      <c r="E177" s="223"/>
    </row>
    <row r="178" spans="1:7">
      <c r="E178" s="223"/>
    </row>
    <row r="179" spans="1:7">
      <c r="E179" s="223"/>
    </row>
    <row r="180" spans="1:7">
      <c r="E180" s="223"/>
    </row>
    <row r="181" spans="1:7">
      <c r="E181" s="223"/>
    </row>
    <row r="182" spans="1:7">
      <c r="E182" s="223"/>
    </row>
    <row r="183" spans="1:7">
      <c r="E183" s="223"/>
    </row>
    <row r="184" spans="1:7">
      <c r="A184" s="266"/>
      <c r="B184" s="266"/>
      <c r="C184" s="266"/>
      <c r="D184" s="266"/>
      <c r="E184" s="266"/>
      <c r="F184" s="266"/>
      <c r="G184" s="266"/>
    </row>
    <row r="185" spans="1:7">
      <c r="A185" s="266"/>
      <c r="B185" s="266"/>
      <c r="C185" s="266"/>
      <c r="D185" s="266"/>
      <c r="E185" s="266"/>
      <c r="F185" s="266"/>
      <c r="G185" s="266"/>
    </row>
    <row r="186" spans="1:7">
      <c r="A186" s="266"/>
      <c r="B186" s="266"/>
      <c r="C186" s="266"/>
      <c r="D186" s="266"/>
      <c r="E186" s="266"/>
      <c r="F186" s="266"/>
      <c r="G186" s="266"/>
    </row>
    <row r="187" spans="1:7">
      <c r="A187" s="266"/>
      <c r="B187" s="266"/>
      <c r="C187" s="266"/>
      <c r="D187" s="266"/>
      <c r="E187" s="266"/>
      <c r="F187" s="266"/>
      <c r="G187" s="266"/>
    </row>
    <row r="188" spans="1:7">
      <c r="E188" s="223"/>
    </row>
    <row r="189" spans="1:7">
      <c r="E189" s="223"/>
    </row>
    <row r="190" spans="1:7">
      <c r="E190" s="223"/>
    </row>
    <row r="191" spans="1:7">
      <c r="E191" s="223"/>
    </row>
    <row r="192" spans="1:7">
      <c r="E192" s="223"/>
    </row>
    <row r="193" spans="5:5">
      <c r="E193" s="223"/>
    </row>
    <row r="194" spans="5:5">
      <c r="E194" s="223"/>
    </row>
    <row r="195" spans="5:5">
      <c r="E195" s="223"/>
    </row>
    <row r="196" spans="5:5">
      <c r="E196" s="223"/>
    </row>
    <row r="197" spans="5:5">
      <c r="E197" s="223"/>
    </row>
    <row r="198" spans="5:5">
      <c r="E198" s="223"/>
    </row>
    <row r="199" spans="5:5">
      <c r="E199" s="223"/>
    </row>
    <row r="200" spans="5:5">
      <c r="E200" s="223"/>
    </row>
    <row r="201" spans="5:5">
      <c r="E201" s="223"/>
    </row>
    <row r="202" spans="5:5">
      <c r="E202" s="223"/>
    </row>
    <row r="203" spans="5:5">
      <c r="E203" s="223"/>
    </row>
    <row r="204" spans="5:5">
      <c r="E204" s="223"/>
    </row>
    <row r="205" spans="5:5">
      <c r="E205" s="223"/>
    </row>
    <row r="206" spans="5:5">
      <c r="E206" s="223"/>
    </row>
    <row r="207" spans="5:5">
      <c r="E207" s="223"/>
    </row>
    <row r="208" spans="5:5">
      <c r="E208" s="223"/>
    </row>
    <row r="209" spans="1:7">
      <c r="E209" s="223"/>
    </row>
    <row r="210" spans="1:7">
      <c r="E210" s="223"/>
    </row>
    <row r="211" spans="1:7">
      <c r="E211" s="223"/>
    </row>
    <row r="212" spans="1:7">
      <c r="E212" s="223"/>
    </row>
    <row r="213" spans="1:7">
      <c r="E213" s="223"/>
    </row>
    <row r="214" spans="1:7">
      <c r="E214" s="223"/>
    </row>
    <row r="215" spans="1:7">
      <c r="E215" s="223"/>
    </row>
    <row r="216" spans="1:7">
      <c r="E216" s="223"/>
    </row>
    <row r="217" spans="1:7">
      <c r="E217" s="223"/>
    </row>
    <row r="218" spans="1:7">
      <c r="E218" s="223"/>
    </row>
    <row r="219" spans="1:7">
      <c r="A219" s="267"/>
      <c r="B219" s="267"/>
    </row>
    <row r="220" spans="1:7">
      <c r="A220" s="266"/>
      <c r="B220" s="266"/>
      <c r="C220" s="269"/>
      <c r="D220" s="269"/>
      <c r="E220" s="270"/>
      <c r="F220" s="269"/>
      <c r="G220" s="271"/>
    </row>
    <row r="221" spans="1:7">
      <c r="A221" s="272"/>
      <c r="B221" s="272"/>
      <c r="C221" s="266"/>
      <c r="D221" s="266"/>
      <c r="E221" s="273"/>
      <c r="F221" s="266"/>
      <c r="G221" s="266"/>
    </row>
    <row r="222" spans="1:7">
      <c r="A222" s="266"/>
      <c r="B222" s="266"/>
      <c r="C222" s="266"/>
      <c r="D222" s="266"/>
      <c r="E222" s="273"/>
      <c r="F222" s="266"/>
      <c r="G222" s="266"/>
    </row>
    <row r="223" spans="1:7">
      <c r="A223" s="266"/>
      <c r="B223" s="266"/>
      <c r="C223" s="266"/>
      <c r="D223" s="266"/>
      <c r="E223" s="273"/>
      <c r="F223" s="266"/>
      <c r="G223" s="266"/>
    </row>
    <row r="224" spans="1:7">
      <c r="A224" s="266"/>
      <c r="B224" s="266"/>
      <c r="C224" s="266"/>
      <c r="D224" s="266"/>
      <c r="E224" s="273"/>
      <c r="F224" s="266"/>
      <c r="G224" s="266"/>
    </row>
    <row r="225" spans="1:7">
      <c r="A225" s="266"/>
      <c r="B225" s="266"/>
      <c r="C225" s="266"/>
      <c r="D225" s="266"/>
      <c r="E225" s="273"/>
      <c r="F225" s="266"/>
      <c r="G225" s="266"/>
    </row>
    <row r="226" spans="1:7">
      <c r="A226" s="266"/>
      <c r="B226" s="266"/>
      <c r="C226" s="266"/>
      <c r="D226" s="266"/>
      <c r="E226" s="273"/>
      <c r="F226" s="266"/>
      <c r="G226" s="266"/>
    </row>
    <row r="227" spans="1:7">
      <c r="A227" s="266"/>
      <c r="B227" s="266"/>
      <c r="C227" s="266"/>
      <c r="D227" s="266"/>
      <c r="E227" s="273"/>
      <c r="F227" s="266"/>
      <c r="G227" s="266"/>
    </row>
    <row r="228" spans="1:7">
      <c r="A228" s="266"/>
      <c r="B228" s="266"/>
      <c r="C228" s="266"/>
      <c r="D228" s="266"/>
      <c r="E228" s="273"/>
      <c r="F228" s="266"/>
      <c r="G228" s="266"/>
    </row>
    <row r="229" spans="1:7">
      <c r="A229" s="266"/>
      <c r="B229" s="266"/>
      <c r="C229" s="266"/>
      <c r="D229" s="266"/>
      <c r="E229" s="273"/>
      <c r="F229" s="266"/>
      <c r="G229" s="266"/>
    </row>
    <row r="230" spans="1:7">
      <c r="A230" s="266"/>
      <c r="B230" s="266"/>
      <c r="C230" s="266"/>
      <c r="D230" s="266"/>
      <c r="E230" s="273"/>
      <c r="F230" s="266"/>
      <c r="G230" s="266"/>
    </row>
    <row r="231" spans="1:7">
      <c r="A231" s="266"/>
      <c r="B231" s="266"/>
      <c r="C231" s="266"/>
      <c r="D231" s="266"/>
      <c r="E231" s="273"/>
      <c r="F231" s="266"/>
      <c r="G231" s="266"/>
    </row>
    <row r="232" spans="1:7">
      <c r="A232" s="266"/>
      <c r="B232" s="266"/>
      <c r="C232" s="266"/>
      <c r="D232" s="266"/>
      <c r="E232" s="273"/>
      <c r="F232" s="266"/>
      <c r="G232" s="266"/>
    </row>
    <row r="233" spans="1:7">
      <c r="A233" s="266"/>
      <c r="B233" s="266"/>
      <c r="C233" s="266"/>
      <c r="D233" s="266"/>
      <c r="E233" s="273"/>
      <c r="F233" s="266"/>
      <c r="G233" s="266"/>
    </row>
  </sheetData>
  <sheetProtection password="DFF3" sheet="1" formatCells="0" formatColumns="0" formatRows="0" insertColumns="0" insertRows="0" insertHyperlinks="0" deleteColumns="0" deleteRows="0" sort="0" autoFilter="0" pivotTables="0"/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78"/>
  <sheetViews>
    <sheetView zoomScale="110" workbookViewId="0">
      <pane ySplit="1" topLeftCell="A2" activePane="bottomLeft" state="frozen"/>
      <selection activeCell="A3" sqref="A3:F3"/>
      <selection pane="bottomLeft" activeCell="G25" sqref="G25"/>
    </sheetView>
  </sheetViews>
  <sheetFormatPr defaultRowHeight="12"/>
  <cols>
    <col min="1" max="1" width="3.140625" style="317" customWidth="1"/>
    <col min="2" max="2" width="3.28515625" style="286" bestFit="1" customWidth="1"/>
    <col min="3" max="3" width="11.28515625" style="317" customWidth="1"/>
    <col min="4" max="4" width="77.28515625" style="316" customWidth="1"/>
    <col min="5" max="5" width="3.85546875" style="317" customWidth="1"/>
    <col min="6" max="6" width="8.42578125" style="318" customWidth="1"/>
    <col min="7" max="7" width="9.7109375" style="317" customWidth="1"/>
    <col min="8" max="8" width="9.85546875" style="317" customWidth="1"/>
    <col min="9" max="9" width="9.28515625" style="317" customWidth="1"/>
    <col min="10" max="10" width="10" style="317" customWidth="1"/>
    <col min="11" max="11" width="12" style="286" bestFit="1" customWidth="1"/>
    <col min="12" max="16384" width="9.140625" style="286"/>
  </cols>
  <sheetData>
    <row r="1" spans="1:11" s="278" customFormat="1" ht="37.5" customHeight="1">
      <c r="A1" s="274" t="s">
        <v>396</v>
      </c>
      <c r="B1" s="275"/>
      <c r="C1" s="276" t="s">
        <v>397</v>
      </c>
      <c r="D1" s="276" t="s">
        <v>112</v>
      </c>
      <c r="E1" s="275" t="s">
        <v>113</v>
      </c>
      <c r="F1" s="277" t="s">
        <v>398</v>
      </c>
      <c r="G1" s="276" t="s">
        <v>399</v>
      </c>
      <c r="H1" s="276" t="s">
        <v>400</v>
      </c>
      <c r="I1" s="276" t="s">
        <v>401</v>
      </c>
      <c r="J1" s="276" t="s">
        <v>400</v>
      </c>
    </row>
    <row r="2" spans="1:11" ht="13.5" customHeight="1">
      <c r="A2" s="279"/>
      <c r="B2" s="280"/>
      <c r="C2" s="281"/>
      <c r="D2" s="281" t="s">
        <v>402</v>
      </c>
      <c r="E2" s="282"/>
      <c r="F2" s="283"/>
      <c r="G2" s="284"/>
      <c r="H2" s="284"/>
      <c r="I2" s="284"/>
      <c r="J2" s="285"/>
    </row>
    <row r="3" spans="1:11">
      <c r="A3" s="287">
        <f>A2+1</f>
        <v>1</v>
      </c>
      <c r="B3" s="288"/>
      <c r="C3" s="289" t="s">
        <v>403</v>
      </c>
      <c r="D3" s="290" t="s">
        <v>404</v>
      </c>
      <c r="E3" s="291" t="s">
        <v>168</v>
      </c>
      <c r="F3" s="512">
        <v>30</v>
      </c>
      <c r="G3" s="513">
        <v>0</v>
      </c>
      <c r="H3" s="513">
        <f t="shared" ref="H3:H16" si="0">F3*G3</f>
        <v>0</v>
      </c>
      <c r="I3" s="513">
        <v>0</v>
      </c>
      <c r="J3" s="514">
        <f t="shared" ref="J3:J8" si="1">F3*I3</f>
        <v>0</v>
      </c>
    </row>
    <row r="4" spans="1:11">
      <c r="A4" s="287">
        <v>2</v>
      </c>
      <c r="B4" s="288"/>
      <c r="C4" s="289" t="s">
        <v>405</v>
      </c>
      <c r="D4" s="292" t="s">
        <v>406</v>
      </c>
      <c r="E4" s="289" t="s">
        <v>168</v>
      </c>
      <c r="F4" s="512">
        <v>30</v>
      </c>
      <c r="G4" s="513"/>
      <c r="H4" s="513"/>
      <c r="I4" s="513">
        <v>0</v>
      </c>
      <c r="J4" s="514">
        <f t="shared" si="1"/>
        <v>0</v>
      </c>
    </row>
    <row r="5" spans="1:11">
      <c r="A5" s="287">
        <f t="shared" ref="A5:A18" si="2">A4+1</f>
        <v>3</v>
      </c>
      <c r="B5" s="288"/>
      <c r="C5" s="291" t="s">
        <v>407</v>
      </c>
      <c r="D5" s="292" t="s">
        <v>408</v>
      </c>
      <c r="E5" s="289" t="s">
        <v>177</v>
      </c>
      <c r="F5" s="512">
        <v>50</v>
      </c>
      <c r="G5" s="513">
        <v>0</v>
      </c>
      <c r="H5" s="513">
        <f t="shared" ref="H5:H7" si="3">F5*G5</f>
        <v>0</v>
      </c>
      <c r="I5" s="513">
        <v>0</v>
      </c>
      <c r="J5" s="514">
        <f t="shared" si="1"/>
        <v>0</v>
      </c>
      <c r="K5" s="293"/>
    </row>
    <row r="6" spans="1:11">
      <c r="A6" s="287">
        <f t="shared" si="2"/>
        <v>4</v>
      </c>
      <c r="B6" s="288"/>
      <c r="C6" s="289" t="s">
        <v>409</v>
      </c>
      <c r="D6" s="292" t="s">
        <v>410</v>
      </c>
      <c r="E6" s="289" t="s">
        <v>177</v>
      </c>
      <c r="F6" s="512">
        <v>300</v>
      </c>
      <c r="G6" s="513">
        <v>0</v>
      </c>
      <c r="H6" s="513">
        <f t="shared" si="3"/>
        <v>0</v>
      </c>
      <c r="I6" s="513">
        <v>0</v>
      </c>
      <c r="J6" s="514">
        <f t="shared" si="1"/>
        <v>0</v>
      </c>
    </row>
    <row r="7" spans="1:11">
      <c r="A7" s="287">
        <f>A6+1</f>
        <v>5</v>
      </c>
      <c r="B7" s="288"/>
      <c r="C7" s="289" t="s">
        <v>409</v>
      </c>
      <c r="D7" s="292" t="s">
        <v>411</v>
      </c>
      <c r="E7" s="289" t="s">
        <v>177</v>
      </c>
      <c r="F7" s="512">
        <v>30</v>
      </c>
      <c r="G7" s="515">
        <v>0</v>
      </c>
      <c r="H7" s="513">
        <f t="shared" si="3"/>
        <v>0</v>
      </c>
      <c r="I7" s="515">
        <v>0</v>
      </c>
      <c r="J7" s="514">
        <f t="shared" si="1"/>
        <v>0</v>
      </c>
    </row>
    <row r="8" spans="1:11">
      <c r="A8" s="287">
        <f t="shared" si="2"/>
        <v>6</v>
      </c>
      <c r="B8" s="288"/>
      <c r="C8" s="289" t="s">
        <v>412</v>
      </c>
      <c r="D8" s="292" t="s">
        <v>413</v>
      </c>
      <c r="E8" s="289" t="s">
        <v>177</v>
      </c>
      <c r="F8" s="512">
        <v>200</v>
      </c>
      <c r="G8" s="513">
        <v>0</v>
      </c>
      <c r="H8" s="513">
        <f t="shared" si="0"/>
        <v>0</v>
      </c>
      <c r="I8" s="513">
        <v>0</v>
      </c>
      <c r="J8" s="514">
        <f t="shared" si="1"/>
        <v>0</v>
      </c>
      <c r="K8" s="294"/>
    </row>
    <row r="9" spans="1:11">
      <c r="A9" s="287">
        <f t="shared" si="2"/>
        <v>7</v>
      </c>
      <c r="B9" s="288"/>
      <c r="C9" s="289"/>
      <c r="D9" s="292" t="s">
        <v>414</v>
      </c>
      <c r="E9" s="289" t="s">
        <v>168</v>
      </c>
      <c r="F9" s="512">
        <v>100</v>
      </c>
      <c r="G9" s="513">
        <v>0</v>
      </c>
      <c r="H9" s="513">
        <f t="shared" si="0"/>
        <v>0</v>
      </c>
      <c r="I9" s="513"/>
      <c r="J9" s="514"/>
      <c r="K9" s="294"/>
    </row>
    <row r="10" spans="1:11">
      <c r="A10" s="287">
        <f t="shared" si="2"/>
        <v>8</v>
      </c>
      <c r="B10" s="288"/>
      <c r="C10" s="289"/>
      <c r="D10" s="292" t="s">
        <v>415</v>
      </c>
      <c r="E10" s="289" t="s">
        <v>168</v>
      </c>
      <c r="F10" s="512">
        <v>200</v>
      </c>
      <c r="G10" s="513">
        <v>0</v>
      </c>
      <c r="H10" s="513">
        <f t="shared" si="0"/>
        <v>0</v>
      </c>
      <c r="I10" s="513"/>
      <c r="J10" s="514"/>
      <c r="K10" s="294"/>
    </row>
    <row r="11" spans="1:11" s="293" customFormat="1">
      <c r="A11" s="287">
        <f t="shared" si="2"/>
        <v>9</v>
      </c>
      <c r="B11" s="295"/>
      <c r="C11" s="289" t="s">
        <v>416</v>
      </c>
      <c r="D11" s="296" t="s">
        <v>417</v>
      </c>
      <c r="E11" s="291" t="s">
        <v>168</v>
      </c>
      <c r="F11" s="512">
        <v>7</v>
      </c>
      <c r="G11" s="513">
        <v>0</v>
      </c>
      <c r="H11" s="513">
        <f t="shared" si="0"/>
        <v>0</v>
      </c>
      <c r="I11" s="513">
        <v>0</v>
      </c>
      <c r="J11" s="514">
        <f t="shared" ref="J11:J18" si="4">F11*I11</f>
        <v>0</v>
      </c>
    </row>
    <row r="12" spans="1:11" s="293" customFormat="1" ht="24">
      <c r="A12" s="287">
        <f t="shared" si="2"/>
        <v>10</v>
      </c>
      <c r="B12" s="295"/>
      <c r="C12" s="291" t="s">
        <v>418</v>
      </c>
      <c r="D12" s="290" t="s">
        <v>419</v>
      </c>
      <c r="E12" s="291" t="s">
        <v>168</v>
      </c>
      <c r="F12" s="512">
        <v>1</v>
      </c>
      <c r="G12" s="513">
        <v>0</v>
      </c>
      <c r="H12" s="513">
        <f t="shared" si="0"/>
        <v>0</v>
      </c>
      <c r="I12" s="513">
        <v>0</v>
      </c>
      <c r="J12" s="514">
        <f t="shared" si="4"/>
        <v>0</v>
      </c>
    </row>
    <row r="13" spans="1:11" s="293" customFormat="1">
      <c r="A13" s="287">
        <f t="shared" si="2"/>
        <v>11</v>
      </c>
      <c r="B13" s="295"/>
      <c r="C13" s="289" t="s">
        <v>420</v>
      </c>
      <c r="D13" s="290" t="s">
        <v>421</v>
      </c>
      <c r="E13" s="291" t="s">
        <v>168</v>
      </c>
      <c r="F13" s="512">
        <v>2</v>
      </c>
      <c r="G13" s="513">
        <v>0</v>
      </c>
      <c r="H13" s="513">
        <f t="shared" si="0"/>
        <v>0</v>
      </c>
      <c r="I13" s="513">
        <v>0</v>
      </c>
      <c r="J13" s="514">
        <f t="shared" si="4"/>
        <v>0</v>
      </c>
    </row>
    <row r="14" spans="1:11" s="293" customFormat="1">
      <c r="A14" s="287">
        <f t="shared" si="2"/>
        <v>12</v>
      </c>
      <c r="B14" s="295" t="s">
        <v>422</v>
      </c>
      <c r="C14" s="291" t="s">
        <v>423</v>
      </c>
      <c r="D14" s="290" t="s">
        <v>424</v>
      </c>
      <c r="E14" s="291" t="s">
        <v>168</v>
      </c>
      <c r="F14" s="512">
        <v>23</v>
      </c>
      <c r="G14" s="513">
        <v>0</v>
      </c>
      <c r="H14" s="513">
        <f t="shared" si="0"/>
        <v>0</v>
      </c>
      <c r="I14" s="513">
        <v>0</v>
      </c>
      <c r="J14" s="514">
        <f t="shared" si="4"/>
        <v>0</v>
      </c>
    </row>
    <row r="15" spans="1:11" s="293" customFormat="1">
      <c r="A15" s="287">
        <f t="shared" si="2"/>
        <v>13</v>
      </c>
      <c r="B15" s="295" t="s">
        <v>425</v>
      </c>
      <c r="C15" s="291" t="s">
        <v>423</v>
      </c>
      <c r="D15" s="290" t="s">
        <v>426</v>
      </c>
      <c r="E15" s="291" t="s">
        <v>168</v>
      </c>
      <c r="F15" s="512">
        <v>14</v>
      </c>
      <c r="G15" s="513">
        <v>0</v>
      </c>
      <c r="H15" s="513">
        <f t="shared" si="0"/>
        <v>0</v>
      </c>
      <c r="I15" s="513">
        <v>0</v>
      </c>
      <c r="J15" s="514">
        <f t="shared" si="4"/>
        <v>0</v>
      </c>
    </row>
    <row r="16" spans="1:11" s="293" customFormat="1">
      <c r="A16" s="287">
        <f t="shared" si="2"/>
        <v>14</v>
      </c>
      <c r="B16" s="295" t="s">
        <v>64</v>
      </c>
      <c r="C16" s="291" t="s">
        <v>423</v>
      </c>
      <c r="D16" s="290" t="s">
        <v>427</v>
      </c>
      <c r="E16" s="291" t="s">
        <v>168</v>
      </c>
      <c r="F16" s="512">
        <v>11</v>
      </c>
      <c r="G16" s="513">
        <v>0</v>
      </c>
      <c r="H16" s="513">
        <f t="shared" si="0"/>
        <v>0</v>
      </c>
      <c r="I16" s="513">
        <v>0</v>
      </c>
      <c r="J16" s="514">
        <f t="shared" si="4"/>
        <v>0</v>
      </c>
    </row>
    <row r="17" spans="1:10">
      <c r="A17" s="287">
        <f t="shared" si="2"/>
        <v>15</v>
      </c>
      <c r="B17" s="297"/>
      <c r="C17" s="298"/>
      <c r="D17" s="292" t="s">
        <v>428</v>
      </c>
      <c r="E17" s="299" t="s">
        <v>13</v>
      </c>
      <c r="F17" s="512">
        <v>3</v>
      </c>
      <c r="G17" s="513">
        <f>SUM(H3:H16)</f>
        <v>0</v>
      </c>
      <c r="H17" s="513">
        <f>G17/100*F17</f>
        <v>0</v>
      </c>
      <c r="I17" s="513">
        <f>SUM(J3:J16)</f>
        <v>0</v>
      </c>
      <c r="J17" s="514">
        <f>I17/100*F17</f>
        <v>0</v>
      </c>
    </row>
    <row r="18" spans="1:10">
      <c r="A18" s="287">
        <f t="shared" si="2"/>
        <v>16</v>
      </c>
      <c r="B18" s="297"/>
      <c r="C18" s="298" t="s">
        <v>429</v>
      </c>
      <c r="D18" s="292" t="s">
        <v>430</v>
      </c>
      <c r="E18" s="299" t="s">
        <v>264</v>
      </c>
      <c r="F18" s="512">
        <v>4</v>
      </c>
      <c r="G18" s="513"/>
      <c r="H18" s="513"/>
      <c r="I18" s="513">
        <v>0</v>
      </c>
      <c r="J18" s="514">
        <f t="shared" si="4"/>
        <v>0</v>
      </c>
    </row>
    <row r="19" spans="1:10">
      <c r="A19" s="300"/>
      <c r="B19" s="297"/>
      <c r="C19" s="298"/>
      <c r="D19" s="292"/>
      <c r="E19" s="299"/>
      <c r="F19" s="512"/>
      <c r="G19" s="513"/>
      <c r="H19" s="513"/>
      <c r="I19" s="513"/>
      <c r="J19" s="514"/>
    </row>
    <row r="20" spans="1:10">
      <c r="A20" s="300"/>
      <c r="B20" s="297"/>
      <c r="C20" s="301"/>
      <c r="D20" s="302" t="s">
        <v>431</v>
      </c>
      <c r="E20" s="299"/>
      <c r="F20" s="512"/>
      <c r="G20" s="513"/>
      <c r="H20" s="516">
        <f>SUM(H3:H18)</f>
        <v>0</v>
      </c>
      <c r="I20" s="516"/>
      <c r="J20" s="517">
        <f>SUM(J3:J18)</f>
        <v>0</v>
      </c>
    </row>
    <row r="21" spans="1:10">
      <c r="A21" s="300"/>
      <c r="B21" s="297"/>
      <c r="C21" s="301"/>
      <c r="D21" s="302"/>
      <c r="E21" s="299"/>
      <c r="F21" s="512"/>
      <c r="G21" s="513"/>
      <c r="H21" s="516"/>
      <c r="I21" s="516"/>
      <c r="J21" s="517"/>
    </row>
    <row r="22" spans="1:10" ht="13.5" customHeight="1">
      <c r="A22" s="300"/>
      <c r="B22" s="288"/>
      <c r="C22" s="303"/>
      <c r="D22" s="304" t="s">
        <v>432</v>
      </c>
      <c r="E22" s="303"/>
      <c r="F22" s="518"/>
      <c r="G22" s="515"/>
      <c r="H22" s="515"/>
      <c r="I22" s="515"/>
      <c r="J22" s="519"/>
    </row>
    <row r="23" spans="1:10" s="293" customFormat="1">
      <c r="A23" s="300">
        <f>A22+1</f>
        <v>1</v>
      </c>
      <c r="B23" s="295"/>
      <c r="C23" s="291" t="s">
        <v>433</v>
      </c>
      <c r="D23" s="305" t="s">
        <v>434</v>
      </c>
      <c r="E23" s="291" t="s">
        <v>168</v>
      </c>
      <c r="F23" s="520">
        <v>2</v>
      </c>
      <c r="G23" s="521">
        <v>0</v>
      </c>
      <c r="H23" s="521">
        <f t="shared" ref="H23:H25" si="5">F23*G23</f>
        <v>0</v>
      </c>
      <c r="I23" s="521">
        <v>0</v>
      </c>
      <c r="J23" s="522">
        <f t="shared" ref="J23:J29" si="6">F23*I23</f>
        <v>0</v>
      </c>
    </row>
    <row r="24" spans="1:10" s="293" customFormat="1">
      <c r="A24" s="300">
        <f>A22+1</f>
        <v>1</v>
      </c>
      <c r="B24" s="295"/>
      <c r="C24" s="291" t="s">
        <v>435</v>
      </c>
      <c r="D24" s="305" t="s">
        <v>436</v>
      </c>
      <c r="E24" s="291" t="s">
        <v>168</v>
      </c>
      <c r="F24" s="520">
        <v>2</v>
      </c>
      <c r="G24" s="521">
        <v>0</v>
      </c>
      <c r="H24" s="521">
        <f t="shared" si="5"/>
        <v>0</v>
      </c>
      <c r="I24" s="521">
        <v>0</v>
      </c>
      <c r="J24" s="522">
        <f t="shared" si="6"/>
        <v>0</v>
      </c>
    </row>
    <row r="25" spans="1:10" s="293" customFormat="1">
      <c r="A25" s="300">
        <f>A23+1</f>
        <v>2</v>
      </c>
      <c r="B25" s="295"/>
      <c r="C25" s="291" t="s">
        <v>435</v>
      </c>
      <c r="D25" s="305" t="s">
        <v>437</v>
      </c>
      <c r="E25" s="291" t="s">
        <v>168</v>
      </c>
      <c r="F25" s="520">
        <v>1</v>
      </c>
      <c r="G25" s="521">
        <v>0</v>
      </c>
      <c r="H25" s="521">
        <f t="shared" si="5"/>
        <v>0</v>
      </c>
      <c r="I25" s="521">
        <v>0</v>
      </c>
      <c r="J25" s="522">
        <f t="shared" si="6"/>
        <v>0</v>
      </c>
    </row>
    <row r="26" spans="1:10">
      <c r="A26" s="300">
        <f t="shared" ref="A26:A29" si="7">A25+1</f>
        <v>3</v>
      </c>
      <c r="B26" s="288"/>
      <c r="C26" s="289" t="s">
        <v>438</v>
      </c>
      <c r="D26" s="306" t="s">
        <v>439</v>
      </c>
      <c r="E26" s="289" t="s">
        <v>168</v>
      </c>
      <c r="F26" s="520">
        <v>10</v>
      </c>
      <c r="G26" s="521"/>
      <c r="H26" s="521"/>
      <c r="I26" s="521">
        <v>0</v>
      </c>
      <c r="J26" s="522">
        <f t="shared" si="6"/>
        <v>0</v>
      </c>
    </row>
    <row r="27" spans="1:10">
      <c r="A27" s="300">
        <f t="shared" si="7"/>
        <v>4</v>
      </c>
      <c r="B27" s="288"/>
      <c r="C27" s="289" t="s">
        <v>440</v>
      </c>
      <c r="D27" s="306" t="s">
        <v>441</v>
      </c>
      <c r="E27" s="289" t="s">
        <v>168</v>
      </c>
      <c r="F27" s="520">
        <v>1</v>
      </c>
      <c r="G27" s="521"/>
      <c r="H27" s="521"/>
      <c r="I27" s="521">
        <v>0</v>
      </c>
      <c r="J27" s="522">
        <f t="shared" si="6"/>
        <v>0</v>
      </c>
    </row>
    <row r="28" spans="1:10">
      <c r="A28" s="300">
        <f t="shared" si="7"/>
        <v>5</v>
      </c>
      <c r="B28" s="288"/>
      <c r="C28" s="298" t="s">
        <v>429</v>
      </c>
      <c r="D28" s="306" t="s">
        <v>442</v>
      </c>
      <c r="E28" s="289" t="s">
        <v>264</v>
      </c>
      <c r="F28" s="520">
        <v>3</v>
      </c>
      <c r="G28" s="521"/>
      <c r="H28" s="521"/>
      <c r="I28" s="521">
        <v>0</v>
      </c>
      <c r="J28" s="522">
        <f t="shared" si="6"/>
        <v>0</v>
      </c>
    </row>
    <row r="29" spans="1:10">
      <c r="A29" s="300">
        <f t="shared" si="7"/>
        <v>6</v>
      </c>
      <c r="B29" s="297"/>
      <c r="C29" s="298" t="s">
        <v>429</v>
      </c>
      <c r="D29" s="292" t="s">
        <v>430</v>
      </c>
      <c r="E29" s="299" t="s">
        <v>264</v>
      </c>
      <c r="F29" s="520">
        <v>1</v>
      </c>
      <c r="G29" s="521"/>
      <c r="H29" s="521"/>
      <c r="I29" s="521">
        <v>0</v>
      </c>
      <c r="J29" s="522">
        <f t="shared" si="6"/>
        <v>0</v>
      </c>
    </row>
    <row r="30" spans="1:10">
      <c r="A30" s="300"/>
      <c r="B30" s="288"/>
      <c r="C30" s="289"/>
      <c r="D30" s="306"/>
      <c r="E30" s="289"/>
      <c r="F30" s="520"/>
      <c r="G30" s="521"/>
      <c r="H30" s="521"/>
      <c r="I30" s="521"/>
      <c r="J30" s="522"/>
    </row>
    <row r="31" spans="1:10">
      <c r="A31" s="300"/>
      <c r="B31" s="288"/>
      <c r="C31" s="289"/>
      <c r="D31" s="307" t="s">
        <v>443</v>
      </c>
      <c r="E31" s="289"/>
      <c r="F31" s="520"/>
      <c r="G31" s="521"/>
      <c r="H31" s="523">
        <f>SUM(H23:H29)</f>
        <v>0</v>
      </c>
      <c r="I31" s="523"/>
      <c r="J31" s="524">
        <f>SUM(J23:J29)</f>
        <v>0</v>
      </c>
    </row>
    <row r="32" spans="1:10">
      <c r="A32" s="308"/>
      <c r="B32" s="309"/>
      <c r="C32" s="310"/>
      <c r="D32" s="311"/>
      <c r="E32" s="310"/>
      <c r="F32" s="312"/>
      <c r="G32" s="313"/>
      <c r="H32" s="313"/>
      <c r="I32" s="313"/>
      <c r="J32" s="314"/>
    </row>
    <row r="34" spans="2:10">
      <c r="C34" s="315"/>
    </row>
    <row r="48" spans="2:10">
      <c r="B48" s="319"/>
      <c r="C48" s="320"/>
      <c r="E48" s="321"/>
      <c r="F48" s="322"/>
      <c r="G48" s="323"/>
      <c r="H48" s="323"/>
      <c r="I48" s="323"/>
      <c r="J48" s="324"/>
    </row>
    <row r="49" spans="2:10">
      <c r="B49" s="319"/>
      <c r="C49" s="320"/>
      <c r="E49" s="321"/>
      <c r="F49" s="322"/>
      <c r="G49" s="323"/>
      <c r="H49" s="323"/>
      <c r="I49" s="323"/>
      <c r="J49" s="324"/>
    </row>
    <row r="50" spans="2:10">
      <c r="B50" s="319"/>
      <c r="C50" s="320"/>
      <c r="E50" s="321"/>
      <c r="F50" s="322"/>
      <c r="G50" s="323"/>
      <c r="H50" s="323"/>
      <c r="I50" s="323"/>
      <c r="J50" s="324"/>
    </row>
    <row r="51" spans="2:10">
      <c r="B51" s="319"/>
      <c r="C51" s="320"/>
      <c r="E51" s="321"/>
      <c r="F51" s="322"/>
      <c r="G51" s="323"/>
      <c r="H51" s="323"/>
      <c r="I51" s="323"/>
      <c r="J51" s="324"/>
    </row>
    <row r="52" spans="2:10">
      <c r="B52" s="319"/>
      <c r="C52" s="320"/>
      <c r="E52" s="321"/>
      <c r="F52" s="322"/>
      <c r="G52" s="323"/>
      <c r="H52" s="323"/>
      <c r="I52" s="323"/>
      <c r="J52" s="324"/>
    </row>
    <row r="53" spans="2:10">
      <c r="B53" s="319"/>
      <c r="C53" s="320"/>
      <c r="E53" s="321"/>
      <c r="F53" s="322"/>
      <c r="G53" s="323"/>
      <c r="H53" s="323"/>
      <c r="I53" s="323"/>
      <c r="J53" s="324"/>
    </row>
    <row r="54" spans="2:10">
      <c r="B54" s="319"/>
      <c r="C54" s="320"/>
      <c r="E54" s="321"/>
      <c r="F54" s="322"/>
      <c r="G54" s="323"/>
      <c r="H54" s="323"/>
      <c r="I54" s="323"/>
      <c r="J54" s="324"/>
    </row>
    <row r="55" spans="2:10">
      <c r="B55" s="319"/>
      <c r="C55" s="320"/>
      <c r="E55" s="321"/>
      <c r="F55" s="322"/>
      <c r="G55" s="323"/>
      <c r="H55" s="323"/>
      <c r="I55" s="323"/>
      <c r="J55" s="324"/>
    </row>
    <row r="56" spans="2:10">
      <c r="B56" s="319"/>
      <c r="C56" s="320"/>
      <c r="E56" s="321"/>
      <c r="F56" s="322"/>
      <c r="G56" s="323"/>
      <c r="H56" s="323"/>
      <c r="I56" s="323"/>
      <c r="J56" s="324"/>
    </row>
    <row r="57" spans="2:10">
      <c r="B57" s="319"/>
      <c r="C57" s="320"/>
      <c r="E57" s="321"/>
      <c r="F57" s="322"/>
      <c r="G57" s="323"/>
      <c r="H57" s="323"/>
      <c r="I57" s="323"/>
      <c r="J57" s="324"/>
    </row>
    <row r="58" spans="2:10">
      <c r="B58" s="319"/>
      <c r="C58" s="320"/>
      <c r="E58" s="321"/>
      <c r="F58" s="322"/>
      <c r="G58" s="323"/>
      <c r="H58" s="323"/>
      <c r="I58" s="323"/>
      <c r="J58" s="324"/>
    </row>
    <row r="59" spans="2:10">
      <c r="B59" s="319"/>
      <c r="C59" s="320"/>
      <c r="E59" s="321"/>
      <c r="F59" s="322"/>
      <c r="G59" s="323"/>
      <c r="H59" s="323"/>
      <c r="I59" s="323"/>
      <c r="J59" s="324"/>
    </row>
    <row r="60" spans="2:10">
      <c r="B60" s="319"/>
      <c r="C60" s="320"/>
      <c r="E60" s="321"/>
      <c r="F60" s="322"/>
      <c r="G60" s="323"/>
      <c r="H60" s="323"/>
      <c r="I60" s="323"/>
      <c r="J60" s="324"/>
    </row>
    <row r="61" spans="2:10">
      <c r="B61" s="319"/>
      <c r="C61" s="325"/>
      <c r="D61" s="326"/>
      <c r="E61" s="321"/>
      <c r="F61" s="322"/>
      <c r="G61" s="323"/>
      <c r="H61" s="323"/>
      <c r="I61" s="323"/>
      <c r="J61" s="324"/>
    </row>
    <row r="62" spans="2:10">
      <c r="B62" s="319"/>
      <c r="C62" s="325"/>
      <c r="D62" s="326"/>
      <c r="E62" s="321"/>
      <c r="F62" s="322"/>
      <c r="G62" s="327"/>
      <c r="H62" s="327"/>
      <c r="I62" s="327"/>
      <c r="J62" s="324"/>
    </row>
    <row r="63" spans="2:10">
      <c r="B63" s="319"/>
      <c r="C63" s="325"/>
      <c r="D63" s="326"/>
      <c r="E63" s="321"/>
      <c r="F63" s="322"/>
      <c r="G63" s="327"/>
      <c r="H63" s="327"/>
      <c r="I63" s="327"/>
      <c r="J63" s="324"/>
    </row>
    <row r="64" spans="2:10">
      <c r="B64" s="319"/>
      <c r="C64" s="325"/>
      <c r="D64" s="326"/>
      <c r="E64" s="321"/>
      <c r="F64" s="322"/>
      <c r="G64" s="327"/>
      <c r="H64" s="327"/>
      <c r="I64" s="327"/>
      <c r="J64" s="324"/>
    </row>
    <row r="65" spans="2:10">
      <c r="B65" s="319"/>
      <c r="C65" s="325"/>
      <c r="D65" s="326"/>
      <c r="E65" s="321"/>
      <c r="F65" s="322"/>
      <c r="G65" s="327"/>
      <c r="H65" s="327"/>
      <c r="I65" s="327"/>
      <c r="J65" s="324"/>
    </row>
    <row r="66" spans="2:10">
      <c r="B66" s="319"/>
      <c r="C66" s="325"/>
      <c r="E66" s="321"/>
      <c r="F66" s="322"/>
      <c r="G66" s="327"/>
      <c r="H66" s="327"/>
      <c r="I66" s="327"/>
      <c r="J66" s="324"/>
    </row>
    <row r="67" spans="2:10">
      <c r="B67" s="319"/>
      <c r="C67" s="320"/>
      <c r="E67" s="321"/>
      <c r="F67" s="322"/>
      <c r="G67" s="323"/>
      <c r="H67" s="323"/>
      <c r="I67" s="323"/>
      <c r="J67" s="324"/>
    </row>
    <row r="68" spans="2:10">
      <c r="B68" s="319"/>
      <c r="C68" s="320"/>
      <c r="E68" s="321"/>
      <c r="F68" s="322"/>
      <c r="G68" s="323"/>
      <c r="H68" s="323"/>
      <c r="I68" s="323"/>
      <c r="J68" s="324"/>
    </row>
    <row r="69" spans="2:10">
      <c r="B69" s="319"/>
      <c r="C69" s="320"/>
      <c r="E69" s="321"/>
      <c r="F69" s="322"/>
      <c r="G69" s="323"/>
      <c r="H69" s="323"/>
      <c r="I69" s="323"/>
      <c r="J69" s="324"/>
    </row>
    <row r="70" spans="2:10">
      <c r="B70" s="319"/>
      <c r="C70" s="320"/>
      <c r="E70" s="321"/>
      <c r="F70" s="322"/>
      <c r="G70" s="323"/>
      <c r="H70" s="323"/>
      <c r="I70" s="323"/>
      <c r="J70" s="324"/>
    </row>
    <row r="71" spans="2:10">
      <c r="B71" s="319"/>
      <c r="C71" s="325"/>
      <c r="E71" s="321"/>
      <c r="F71" s="322"/>
      <c r="G71" s="323"/>
      <c r="H71" s="323"/>
      <c r="I71" s="323"/>
      <c r="J71" s="324"/>
    </row>
    <row r="72" spans="2:10">
      <c r="B72" s="319"/>
      <c r="C72" s="320"/>
      <c r="E72" s="321"/>
      <c r="F72" s="322"/>
      <c r="G72" s="323"/>
      <c r="H72" s="323"/>
      <c r="I72" s="323"/>
      <c r="J72" s="324"/>
    </row>
    <row r="73" spans="2:10">
      <c r="B73" s="319"/>
      <c r="C73" s="320"/>
      <c r="E73" s="321"/>
      <c r="F73" s="322"/>
      <c r="G73" s="323"/>
      <c r="H73" s="323"/>
      <c r="I73" s="323"/>
      <c r="J73" s="324"/>
    </row>
    <row r="74" spans="2:10">
      <c r="B74" s="319"/>
      <c r="D74" s="326"/>
      <c r="F74" s="322"/>
      <c r="G74" s="324"/>
      <c r="H74" s="324"/>
      <c r="I74" s="324"/>
      <c r="J74" s="324"/>
    </row>
    <row r="75" spans="2:10">
      <c r="B75" s="319"/>
      <c r="C75" s="320"/>
      <c r="D75" s="328"/>
      <c r="E75" s="329"/>
      <c r="F75" s="322"/>
      <c r="G75" s="330"/>
      <c r="H75" s="330"/>
      <c r="I75" s="330"/>
      <c r="J75" s="331"/>
    </row>
    <row r="76" spans="2:10">
      <c r="B76" s="319"/>
      <c r="C76" s="325"/>
      <c r="D76" s="326"/>
      <c r="E76" s="321"/>
      <c r="F76" s="322"/>
      <c r="G76" s="323"/>
      <c r="H76" s="323"/>
      <c r="I76" s="323"/>
      <c r="J76" s="324"/>
    </row>
    <row r="77" spans="2:10">
      <c r="B77" s="319"/>
      <c r="C77" s="325"/>
      <c r="D77" s="326"/>
      <c r="E77" s="321"/>
      <c r="F77" s="322"/>
      <c r="G77" s="323"/>
      <c r="H77" s="323"/>
      <c r="I77" s="323"/>
      <c r="J77" s="324"/>
    </row>
    <row r="78" spans="2:10">
      <c r="B78" s="319"/>
      <c r="D78" s="332"/>
      <c r="E78" s="329"/>
      <c r="F78" s="322"/>
      <c r="G78" s="324"/>
      <c r="H78" s="324"/>
      <c r="I78" s="324"/>
      <c r="J78" s="324"/>
    </row>
    <row r="79" spans="2:10">
      <c r="B79" s="319"/>
      <c r="C79" s="320"/>
      <c r="D79" s="333"/>
      <c r="J79" s="331"/>
    </row>
    <row r="80" spans="2:10">
      <c r="B80" s="319"/>
      <c r="C80" s="325"/>
      <c r="D80" s="326"/>
      <c r="E80" s="321"/>
      <c r="F80" s="322"/>
      <c r="G80" s="323"/>
      <c r="H80" s="323"/>
      <c r="I80" s="323"/>
      <c r="J80" s="324"/>
    </row>
    <row r="81" spans="2:10">
      <c r="B81" s="319"/>
      <c r="C81" s="325"/>
      <c r="D81" s="326"/>
      <c r="E81" s="321"/>
      <c r="F81" s="322"/>
      <c r="G81" s="323"/>
      <c r="H81" s="323"/>
      <c r="I81" s="323"/>
      <c r="J81" s="324"/>
    </row>
    <row r="82" spans="2:10">
      <c r="B82" s="319"/>
      <c r="C82" s="325"/>
      <c r="D82" s="326"/>
      <c r="E82" s="321"/>
      <c r="F82" s="322"/>
      <c r="G82" s="323"/>
      <c r="H82" s="323"/>
      <c r="I82" s="323"/>
      <c r="J82" s="324"/>
    </row>
    <row r="83" spans="2:10">
      <c r="B83" s="319"/>
      <c r="C83" s="325"/>
      <c r="D83" s="326"/>
      <c r="E83" s="321"/>
      <c r="F83" s="322"/>
      <c r="G83" s="323"/>
      <c r="H83" s="323"/>
      <c r="I83" s="323"/>
      <c r="J83" s="324"/>
    </row>
    <row r="84" spans="2:10">
      <c r="B84" s="319"/>
      <c r="C84" s="325"/>
      <c r="D84" s="326"/>
      <c r="E84" s="321"/>
      <c r="F84" s="322"/>
      <c r="G84" s="323"/>
      <c r="H84" s="323"/>
      <c r="I84" s="323"/>
      <c r="J84" s="324"/>
    </row>
    <row r="85" spans="2:10">
      <c r="B85" s="319"/>
      <c r="C85" s="325"/>
      <c r="D85" s="326"/>
      <c r="E85" s="321"/>
      <c r="F85" s="322"/>
      <c r="G85" s="323"/>
      <c r="H85" s="323"/>
      <c r="I85" s="323"/>
      <c r="J85" s="324"/>
    </row>
    <row r="86" spans="2:10">
      <c r="B86" s="319"/>
      <c r="C86" s="325"/>
      <c r="D86" s="326"/>
      <c r="E86" s="321"/>
      <c r="F86" s="322"/>
      <c r="G86" s="323"/>
      <c r="H86" s="323"/>
      <c r="I86" s="323"/>
      <c r="J86" s="324"/>
    </row>
    <row r="87" spans="2:10">
      <c r="B87" s="319"/>
      <c r="C87" s="325"/>
      <c r="D87" s="326"/>
      <c r="E87" s="321"/>
      <c r="F87" s="322"/>
      <c r="G87" s="323"/>
      <c r="H87" s="323"/>
      <c r="I87" s="323"/>
      <c r="J87" s="324"/>
    </row>
    <row r="88" spans="2:10">
      <c r="B88" s="319"/>
      <c r="C88" s="325"/>
      <c r="D88" s="326"/>
      <c r="E88" s="321"/>
      <c r="F88" s="322"/>
      <c r="G88" s="323"/>
      <c r="H88" s="323"/>
      <c r="I88" s="323"/>
      <c r="J88" s="324"/>
    </row>
    <row r="89" spans="2:10">
      <c r="B89" s="319"/>
      <c r="C89" s="325"/>
      <c r="D89" s="326"/>
      <c r="E89" s="321"/>
      <c r="F89" s="322"/>
      <c r="G89" s="323"/>
      <c r="H89" s="323"/>
      <c r="I89" s="323"/>
      <c r="J89" s="324"/>
    </row>
    <row r="90" spans="2:10">
      <c r="B90" s="319"/>
      <c r="C90" s="325"/>
      <c r="D90" s="326"/>
      <c r="F90" s="322"/>
      <c r="G90" s="324"/>
      <c r="H90" s="324"/>
      <c r="I90" s="324"/>
      <c r="J90" s="324"/>
    </row>
    <row r="91" spans="2:10">
      <c r="B91" s="319"/>
      <c r="C91" s="325"/>
      <c r="D91" s="326"/>
      <c r="F91" s="322"/>
      <c r="G91" s="324"/>
      <c r="H91" s="324"/>
      <c r="I91" s="324"/>
      <c r="J91" s="324"/>
    </row>
    <row r="92" spans="2:10">
      <c r="B92" s="319"/>
      <c r="C92" s="325"/>
      <c r="D92" s="326"/>
      <c r="F92" s="322"/>
      <c r="G92" s="324"/>
      <c r="H92" s="324"/>
      <c r="I92" s="324"/>
      <c r="J92" s="324"/>
    </row>
    <row r="93" spans="2:10">
      <c r="B93" s="319"/>
      <c r="C93" s="325"/>
      <c r="D93" s="326"/>
      <c r="F93" s="322"/>
      <c r="G93" s="324"/>
      <c r="H93" s="324"/>
      <c r="I93" s="324"/>
      <c r="J93" s="324"/>
    </row>
    <row r="94" spans="2:10">
      <c r="B94" s="319"/>
      <c r="C94" s="325"/>
      <c r="D94" s="326"/>
      <c r="F94" s="322"/>
      <c r="G94" s="324"/>
      <c r="H94" s="324"/>
      <c r="I94" s="324"/>
      <c r="J94" s="324"/>
    </row>
    <row r="95" spans="2:10">
      <c r="B95" s="319"/>
      <c r="D95" s="332"/>
      <c r="F95" s="322"/>
      <c r="G95" s="324"/>
      <c r="H95" s="324"/>
      <c r="I95" s="324"/>
      <c r="J95" s="331"/>
    </row>
    <row r="96" spans="2:10">
      <c r="B96" s="319"/>
      <c r="C96" s="320"/>
      <c r="D96" s="333"/>
      <c r="F96" s="322"/>
      <c r="G96" s="324"/>
      <c r="H96" s="324"/>
      <c r="I96" s="324"/>
      <c r="J96" s="331"/>
    </row>
    <row r="97" spans="2:10">
      <c r="B97" s="319"/>
      <c r="D97" s="332"/>
      <c r="E97" s="329"/>
      <c r="F97" s="322"/>
      <c r="G97" s="330"/>
      <c r="H97" s="330"/>
      <c r="I97" s="330"/>
      <c r="J97" s="324"/>
    </row>
    <row r="98" spans="2:10">
      <c r="B98" s="319"/>
      <c r="C98" s="320"/>
      <c r="D98" s="333"/>
      <c r="J98" s="331"/>
    </row>
    <row r="99" spans="2:10">
      <c r="B99" s="319"/>
      <c r="C99" s="325"/>
      <c r="D99" s="326"/>
      <c r="E99" s="321"/>
      <c r="F99" s="322"/>
      <c r="G99" s="323"/>
      <c r="H99" s="323"/>
      <c r="I99" s="323"/>
      <c r="J99" s="324"/>
    </row>
    <row r="100" spans="2:10">
      <c r="B100" s="319"/>
      <c r="C100" s="325"/>
      <c r="D100" s="326"/>
      <c r="E100" s="321"/>
      <c r="F100" s="322"/>
      <c r="G100" s="323"/>
      <c r="H100" s="323"/>
      <c r="I100" s="323"/>
      <c r="J100" s="324"/>
    </row>
    <row r="101" spans="2:10">
      <c r="B101" s="319"/>
      <c r="C101" s="325"/>
      <c r="D101" s="326"/>
      <c r="E101" s="321"/>
      <c r="F101" s="322"/>
      <c r="G101" s="323"/>
      <c r="H101" s="323"/>
      <c r="I101" s="323"/>
      <c r="J101" s="324"/>
    </row>
    <row r="102" spans="2:10">
      <c r="B102" s="319"/>
      <c r="D102" s="332"/>
      <c r="E102" s="329"/>
      <c r="F102" s="322"/>
      <c r="G102" s="330"/>
      <c r="H102" s="330"/>
      <c r="I102" s="330"/>
      <c r="J102" s="324"/>
    </row>
    <row r="103" spans="2:10">
      <c r="B103" s="319"/>
      <c r="C103" s="320"/>
      <c r="D103" s="333"/>
      <c r="J103" s="331"/>
    </row>
    <row r="104" spans="2:10">
      <c r="B104" s="319"/>
      <c r="C104" s="325"/>
      <c r="D104" s="326"/>
      <c r="E104" s="321"/>
      <c r="F104" s="322"/>
      <c r="G104" s="323"/>
      <c r="H104" s="323"/>
      <c r="I104" s="323"/>
      <c r="J104" s="324"/>
    </row>
    <row r="105" spans="2:10">
      <c r="B105" s="319"/>
      <c r="C105" s="325"/>
      <c r="D105" s="326"/>
      <c r="E105" s="321"/>
      <c r="F105" s="322"/>
      <c r="G105" s="323"/>
      <c r="H105" s="323"/>
      <c r="I105" s="323"/>
      <c r="J105" s="324"/>
    </row>
    <row r="106" spans="2:10">
      <c r="B106" s="319"/>
      <c r="C106" s="325"/>
      <c r="D106" s="326"/>
      <c r="E106" s="321"/>
      <c r="F106" s="322"/>
      <c r="G106" s="323"/>
      <c r="H106" s="323"/>
      <c r="I106" s="323"/>
      <c r="J106" s="324"/>
    </row>
    <row r="107" spans="2:10">
      <c r="B107" s="319"/>
      <c r="D107" s="332"/>
      <c r="F107" s="322"/>
      <c r="G107" s="324"/>
      <c r="H107" s="324"/>
      <c r="I107" s="324"/>
      <c r="J107" s="324"/>
    </row>
    <row r="108" spans="2:10">
      <c r="B108" s="319"/>
      <c r="C108" s="320"/>
      <c r="D108" s="333"/>
      <c r="E108" s="329"/>
      <c r="F108" s="322"/>
      <c r="G108" s="330"/>
      <c r="H108" s="330"/>
      <c r="I108" s="330"/>
      <c r="J108" s="331"/>
    </row>
    <row r="109" spans="2:10">
      <c r="B109" s="319"/>
      <c r="C109" s="325"/>
      <c r="D109" s="326"/>
      <c r="E109" s="321"/>
      <c r="F109" s="322"/>
      <c r="G109" s="323"/>
      <c r="H109" s="323"/>
      <c r="I109" s="323"/>
      <c r="J109" s="324"/>
    </row>
    <row r="110" spans="2:10">
      <c r="B110" s="319"/>
      <c r="C110" s="325"/>
      <c r="D110" s="326"/>
      <c r="E110" s="321"/>
      <c r="F110" s="322"/>
      <c r="G110" s="323"/>
      <c r="H110" s="323"/>
      <c r="I110" s="323"/>
      <c r="J110" s="324"/>
    </row>
    <row r="111" spans="2:10">
      <c r="B111" s="319"/>
      <c r="C111" s="325"/>
      <c r="D111" s="326"/>
      <c r="E111" s="321"/>
      <c r="F111" s="322"/>
      <c r="G111" s="323"/>
      <c r="H111" s="323"/>
      <c r="I111" s="323"/>
      <c r="J111" s="324"/>
    </row>
    <row r="112" spans="2:10">
      <c r="B112" s="319"/>
      <c r="C112" s="325"/>
      <c r="D112" s="326"/>
      <c r="E112" s="321"/>
      <c r="F112" s="322"/>
      <c r="G112" s="323"/>
      <c r="H112" s="323"/>
      <c r="I112" s="323"/>
      <c r="J112" s="324"/>
    </row>
    <row r="113" spans="2:10">
      <c r="B113" s="319"/>
      <c r="C113" s="325"/>
      <c r="D113" s="326"/>
      <c r="E113" s="321"/>
      <c r="F113" s="322"/>
      <c r="G113" s="323"/>
      <c r="H113" s="323"/>
      <c r="I113" s="323"/>
      <c r="J113" s="324"/>
    </row>
    <row r="114" spans="2:10">
      <c r="B114" s="319"/>
      <c r="D114" s="326"/>
      <c r="E114" s="329"/>
      <c r="F114" s="322"/>
      <c r="G114" s="330"/>
      <c r="H114" s="330"/>
      <c r="I114" s="330"/>
      <c r="J114" s="324"/>
    </row>
    <row r="115" spans="2:10">
      <c r="B115" s="319"/>
      <c r="C115" s="320"/>
      <c r="D115" s="333"/>
      <c r="E115" s="329"/>
      <c r="F115" s="322"/>
      <c r="G115" s="330"/>
      <c r="H115" s="330"/>
      <c r="I115" s="330"/>
      <c r="J115" s="331"/>
    </row>
    <row r="116" spans="2:10">
      <c r="B116" s="319"/>
      <c r="C116" s="334"/>
      <c r="D116" s="326"/>
      <c r="E116" s="321"/>
      <c r="F116" s="322"/>
      <c r="G116" s="323"/>
      <c r="H116" s="323"/>
      <c r="I116" s="323"/>
      <c r="J116" s="324"/>
    </row>
    <row r="117" spans="2:10">
      <c r="B117" s="319"/>
      <c r="C117" s="334"/>
      <c r="D117" s="326"/>
      <c r="E117" s="321"/>
      <c r="F117" s="322"/>
      <c r="G117" s="323"/>
      <c r="H117" s="323"/>
      <c r="I117" s="323"/>
      <c r="J117" s="324"/>
    </row>
    <row r="118" spans="2:10">
      <c r="B118" s="319"/>
      <c r="C118" s="334"/>
      <c r="D118" s="326"/>
      <c r="E118" s="321"/>
      <c r="F118" s="322"/>
      <c r="G118" s="323"/>
      <c r="H118" s="323"/>
      <c r="I118" s="323"/>
      <c r="J118" s="324"/>
    </row>
    <row r="119" spans="2:10">
      <c r="B119" s="319"/>
      <c r="C119" s="334"/>
      <c r="D119" s="326"/>
      <c r="E119" s="321"/>
      <c r="F119" s="322"/>
      <c r="G119" s="323"/>
      <c r="H119" s="323"/>
      <c r="I119" s="323"/>
      <c r="J119" s="324"/>
    </row>
    <row r="120" spans="2:10">
      <c r="B120" s="319"/>
      <c r="C120" s="320"/>
      <c r="D120" s="333"/>
      <c r="J120" s="331"/>
    </row>
    <row r="121" spans="2:10">
      <c r="B121" s="319"/>
      <c r="C121" s="325"/>
      <c r="D121" s="326"/>
      <c r="E121" s="321"/>
      <c r="F121" s="322"/>
      <c r="G121" s="323"/>
      <c r="H121" s="323"/>
      <c r="I121" s="323"/>
      <c r="J121" s="324"/>
    </row>
    <row r="122" spans="2:10">
      <c r="B122" s="319"/>
      <c r="C122" s="325"/>
      <c r="D122" s="326"/>
      <c r="E122" s="321"/>
      <c r="F122" s="322"/>
      <c r="G122" s="323"/>
      <c r="H122" s="323"/>
      <c r="I122" s="323"/>
      <c r="J122" s="324"/>
    </row>
    <row r="123" spans="2:10">
      <c r="B123" s="319"/>
      <c r="C123" s="325"/>
      <c r="D123" s="326"/>
      <c r="E123" s="321"/>
      <c r="F123" s="322"/>
      <c r="G123" s="323"/>
      <c r="H123" s="323"/>
      <c r="I123" s="323"/>
      <c r="J123" s="324"/>
    </row>
    <row r="124" spans="2:10">
      <c r="B124" s="319"/>
      <c r="C124" s="325"/>
      <c r="D124" s="326"/>
      <c r="E124" s="321"/>
      <c r="F124" s="322"/>
      <c r="G124" s="323"/>
      <c r="H124" s="323"/>
      <c r="I124" s="323"/>
      <c r="J124" s="324"/>
    </row>
    <row r="125" spans="2:10">
      <c r="B125" s="319"/>
      <c r="C125" s="325"/>
      <c r="D125" s="326"/>
      <c r="E125" s="321"/>
      <c r="F125" s="322"/>
      <c r="G125" s="323"/>
      <c r="H125" s="323"/>
      <c r="I125" s="323"/>
      <c r="J125" s="324"/>
    </row>
    <row r="126" spans="2:10">
      <c r="B126" s="319"/>
      <c r="C126" s="320"/>
      <c r="D126" s="333"/>
      <c r="E126" s="329"/>
      <c r="F126" s="322"/>
      <c r="G126" s="323"/>
      <c r="H126" s="323"/>
      <c r="I126" s="323"/>
      <c r="J126" s="331"/>
    </row>
    <row r="127" spans="2:10">
      <c r="B127" s="319"/>
      <c r="C127" s="325"/>
      <c r="D127" s="326"/>
      <c r="E127" s="321"/>
      <c r="F127" s="322"/>
      <c r="G127" s="323"/>
      <c r="H127" s="323"/>
      <c r="I127" s="323"/>
      <c r="J127" s="324"/>
    </row>
    <row r="128" spans="2:10">
      <c r="B128" s="319"/>
      <c r="C128" s="325"/>
      <c r="D128" s="326"/>
      <c r="E128" s="321"/>
      <c r="F128" s="322"/>
      <c r="G128" s="323"/>
      <c r="H128" s="323"/>
      <c r="I128" s="323"/>
      <c r="J128" s="324"/>
    </row>
    <row r="129" spans="2:10">
      <c r="B129" s="319"/>
      <c r="C129" s="325"/>
      <c r="D129" s="326"/>
      <c r="E129" s="321"/>
      <c r="F129" s="322"/>
      <c r="G129" s="323"/>
      <c r="H129" s="323"/>
      <c r="I129" s="323"/>
      <c r="J129" s="324"/>
    </row>
    <row r="130" spans="2:10">
      <c r="B130" s="319"/>
      <c r="C130" s="325"/>
      <c r="D130" s="326"/>
      <c r="E130" s="321"/>
      <c r="F130" s="322"/>
      <c r="G130" s="323"/>
      <c r="H130" s="323"/>
      <c r="I130" s="323"/>
      <c r="J130" s="324"/>
    </row>
    <row r="131" spans="2:10">
      <c r="B131" s="319"/>
      <c r="C131" s="325"/>
      <c r="D131" s="326"/>
      <c r="E131" s="321"/>
      <c r="F131" s="322"/>
      <c r="G131" s="323"/>
      <c r="H131" s="323"/>
      <c r="I131" s="323"/>
      <c r="J131" s="324"/>
    </row>
    <row r="132" spans="2:10">
      <c r="B132" s="319"/>
      <c r="C132" s="325"/>
      <c r="D132" s="326"/>
      <c r="E132" s="321"/>
      <c r="F132" s="322"/>
      <c r="G132" s="323"/>
      <c r="H132" s="323"/>
      <c r="I132" s="323"/>
      <c r="J132" s="324"/>
    </row>
    <row r="133" spans="2:10">
      <c r="B133" s="319"/>
      <c r="C133" s="325"/>
      <c r="D133" s="326"/>
      <c r="E133" s="321"/>
      <c r="F133" s="322"/>
      <c r="G133" s="323"/>
      <c r="H133" s="323"/>
      <c r="I133" s="323"/>
      <c r="J133" s="323"/>
    </row>
    <row r="134" spans="2:10">
      <c r="B134" s="319"/>
      <c r="C134" s="325"/>
      <c r="D134" s="326"/>
      <c r="E134" s="321"/>
      <c r="F134" s="322"/>
      <c r="G134" s="323"/>
      <c r="H134" s="323"/>
      <c r="I134" s="323"/>
      <c r="J134" s="324"/>
    </row>
    <row r="135" spans="2:10">
      <c r="B135" s="319"/>
      <c r="C135" s="325"/>
      <c r="D135" s="326"/>
      <c r="E135" s="321"/>
      <c r="F135" s="322"/>
      <c r="G135" s="323"/>
      <c r="H135" s="323"/>
      <c r="I135" s="323"/>
      <c r="J135" s="324"/>
    </row>
    <row r="136" spans="2:10">
      <c r="B136" s="319"/>
      <c r="C136" s="320"/>
      <c r="D136" s="333"/>
      <c r="E136" s="321"/>
      <c r="F136" s="322"/>
      <c r="G136" s="323"/>
      <c r="H136" s="323"/>
      <c r="I136" s="323"/>
      <c r="J136" s="331"/>
    </row>
    <row r="137" spans="2:10">
      <c r="B137" s="319"/>
      <c r="C137" s="325"/>
      <c r="D137" s="326"/>
      <c r="E137" s="321"/>
      <c r="F137" s="322"/>
      <c r="G137" s="323"/>
      <c r="H137" s="323"/>
      <c r="I137" s="323"/>
      <c r="J137" s="324"/>
    </row>
    <row r="138" spans="2:10">
      <c r="B138" s="319"/>
      <c r="C138" s="325"/>
      <c r="D138" s="326"/>
      <c r="E138" s="321"/>
      <c r="F138" s="322"/>
      <c r="G138" s="323"/>
      <c r="H138" s="323"/>
      <c r="I138" s="323"/>
      <c r="J138" s="324"/>
    </row>
    <row r="139" spans="2:10">
      <c r="B139" s="319"/>
      <c r="C139" s="325"/>
      <c r="D139" s="326"/>
      <c r="E139" s="321"/>
      <c r="F139" s="322"/>
      <c r="G139" s="323"/>
      <c r="H139" s="323"/>
      <c r="I139" s="323"/>
      <c r="J139" s="324"/>
    </row>
    <row r="140" spans="2:10">
      <c r="B140" s="319"/>
      <c r="C140" s="320"/>
      <c r="J140" s="286"/>
    </row>
    <row r="141" spans="2:10">
      <c r="B141" s="319"/>
      <c r="C141" s="320"/>
      <c r="D141" s="333"/>
      <c r="E141" s="329"/>
      <c r="F141" s="322"/>
      <c r="G141" s="330"/>
      <c r="H141" s="330"/>
      <c r="I141" s="330"/>
      <c r="J141" s="331"/>
    </row>
    <row r="142" spans="2:10">
      <c r="B142" s="319"/>
      <c r="C142" s="325"/>
      <c r="D142" s="326"/>
      <c r="E142" s="321"/>
      <c r="F142" s="322"/>
      <c r="G142" s="323"/>
      <c r="H142" s="323"/>
      <c r="I142" s="323"/>
      <c r="J142" s="324"/>
    </row>
    <row r="143" spans="2:10">
      <c r="B143" s="319"/>
      <c r="C143" s="325"/>
      <c r="D143" s="326"/>
      <c r="E143" s="321"/>
      <c r="F143" s="322"/>
      <c r="G143" s="323"/>
      <c r="H143" s="323"/>
      <c r="I143" s="323"/>
      <c r="J143" s="324"/>
    </row>
    <row r="144" spans="2:10">
      <c r="B144" s="319"/>
      <c r="C144" s="325"/>
      <c r="D144" s="326"/>
      <c r="E144" s="321"/>
      <c r="F144" s="322"/>
      <c r="G144" s="323"/>
      <c r="H144" s="323"/>
      <c r="I144" s="323"/>
      <c r="J144" s="324"/>
    </row>
    <row r="145" spans="2:10">
      <c r="B145" s="319"/>
      <c r="C145" s="325"/>
      <c r="D145" s="326"/>
      <c r="E145" s="321"/>
      <c r="F145" s="322"/>
      <c r="G145" s="323"/>
      <c r="H145" s="323"/>
      <c r="I145" s="323"/>
      <c r="J145" s="324"/>
    </row>
    <row r="146" spans="2:10">
      <c r="B146" s="319"/>
      <c r="C146" s="320"/>
      <c r="D146" s="333"/>
      <c r="E146" s="329"/>
      <c r="F146" s="335"/>
      <c r="G146" s="330"/>
      <c r="H146" s="330"/>
      <c r="I146" s="330"/>
      <c r="J146" s="331"/>
    </row>
    <row r="147" spans="2:10">
      <c r="B147" s="319"/>
      <c r="C147" s="325"/>
      <c r="D147" s="326"/>
      <c r="E147" s="321"/>
      <c r="F147" s="322"/>
      <c r="G147" s="323"/>
      <c r="H147" s="323"/>
      <c r="I147" s="323"/>
      <c r="J147" s="324"/>
    </row>
    <row r="148" spans="2:10">
      <c r="B148" s="319"/>
      <c r="D148" s="332"/>
      <c r="F148" s="322"/>
      <c r="G148" s="324"/>
      <c r="H148" s="324"/>
      <c r="I148" s="324"/>
      <c r="J148" s="324"/>
    </row>
    <row r="149" spans="2:10">
      <c r="B149" s="319"/>
      <c r="C149" s="320"/>
      <c r="D149" s="333"/>
      <c r="E149" s="329"/>
      <c r="F149" s="322"/>
      <c r="G149" s="330"/>
      <c r="H149" s="330"/>
      <c r="I149" s="330"/>
      <c r="J149" s="331"/>
    </row>
    <row r="150" spans="2:10">
      <c r="B150" s="319"/>
      <c r="C150" s="325"/>
      <c r="D150" s="326"/>
      <c r="E150" s="321"/>
      <c r="F150" s="322"/>
      <c r="G150" s="323"/>
      <c r="H150" s="323"/>
      <c r="I150" s="323"/>
      <c r="J150" s="324"/>
    </row>
    <row r="151" spans="2:10">
      <c r="B151" s="319"/>
      <c r="C151" s="325"/>
      <c r="D151" s="326"/>
      <c r="E151" s="321"/>
      <c r="F151" s="322"/>
      <c r="G151" s="323"/>
      <c r="H151" s="323"/>
      <c r="I151" s="323"/>
      <c r="J151" s="324"/>
    </row>
    <row r="152" spans="2:10">
      <c r="B152" s="319"/>
      <c r="D152" s="332"/>
      <c r="F152" s="322"/>
      <c r="G152" s="324"/>
      <c r="H152" s="324"/>
      <c r="I152" s="324"/>
      <c r="J152" s="324"/>
    </row>
    <row r="153" spans="2:10">
      <c r="B153" s="319"/>
      <c r="C153" s="320"/>
      <c r="D153" s="333"/>
      <c r="E153" s="329"/>
      <c r="F153" s="322"/>
      <c r="G153" s="330"/>
      <c r="H153" s="330"/>
      <c r="I153" s="330"/>
      <c r="J153" s="331"/>
    </row>
    <row r="154" spans="2:10">
      <c r="B154" s="319"/>
      <c r="C154" s="325"/>
      <c r="D154" s="326"/>
      <c r="E154" s="321"/>
      <c r="F154" s="322"/>
      <c r="G154" s="323"/>
      <c r="H154" s="323"/>
      <c r="I154" s="323"/>
      <c r="J154" s="324"/>
    </row>
    <row r="155" spans="2:10">
      <c r="B155" s="319"/>
      <c r="C155" s="325"/>
      <c r="D155" s="326"/>
      <c r="E155" s="321"/>
      <c r="F155" s="322"/>
      <c r="G155" s="323"/>
      <c r="H155" s="323"/>
      <c r="I155" s="323"/>
      <c r="J155" s="324"/>
    </row>
    <row r="156" spans="2:10">
      <c r="B156" s="319"/>
      <c r="C156" s="320"/>
      <c r="D156" s="333"/>
      <c r="E156" s="321"/>
      <c r="F156" s="322"/>
      <c r="G156" s="323"/>
      <c r="H156" s="323"/>
      <c r="I156" s="323"/>
      <c r="J156" s="331"/>
    </row>
    <row r="157" spans="2:10">
      <c r="B157" s="319"/>
      <c r="C157" s="325"/>
      <c r="D157" s="326"/>
      <c r="E157" s="321"/>
      <c r="F157" s="322"/>
      <c r="G157" s="323"/>
      <c r="H157" s="323"/>
      <c r="I157" s="323"/>
      <c r="J157" s="324"/>
    </row>
    <row r="158" spans="2:10">
      <c r="B158" s="319"/>
      <c r="C158" s="325"/>
      <c r="D158" s="326"/>
      <c r="E158" s="321"/>
      <c r="F158" s="322"/>
      <c r="G158" s="323"/>
      <c r="H158" s="323"/>
      <c r="I158" s="323"/>
      <c r="J158" s="324"/>
    </row>
    <row r="159" spans="2:10">
      <c r="B159" s="319"/>
      <c r="C159" s="320"/>
      <c r="D159" s="333"/>
      <c r="E159" s="321"/>
      <c r="F159" s="322"/>
      <c r="G159" s="323"/>
      <c r="H159" s="323"/>
      <c r="I159" s="323"/>
      <c r="J159" s="331"/>
    </row>
    <row r="160" spans="2:10">
      <c r="B160" s="319"/>
      <c r="C160" s="325"/>
      <c r="D160" s="326"/>
      <c r="E160" s="321"/>
      <c r="F160" s="322"/>
      <c r="G160" s="323"/>
      <c r="H160" s="323"/>
      <c r="I160" s="323"/>
      <c r="J160" s="324"/>
    </row>
    <row r="161" spans="2:10">
      <c r="B161" s="319"/>
      <c r="C161" s="325"/>
      <c r="D161" s="326"/>
      <c r="E161" s="321"/>
      <c r="F161" s="322"/>
      <c r="G161" s="323"/>
      <c r="H161" s="323"/>
      <c r="I161" s="323"/>
      <c r="J161" s="324"/>
    </row>
    <row r="162" spans="2:10">
      <c r="B162" s="319"/>
      <c r="C162" s="320"/>
      <c r="D162" s="333"/>
      <c r="E162" s="329"/>
      <c r="F162" s="335"/>
      <c r="G162" s="330"/>
      <c r="H162" s="330"/>
      <c r="I162" s="330"/>
      <c r="J162" s="331"/>
    </row>
    <row r="163" spans="2:10">
      <c r="B163" s="319"/>
      <c r="C163" s="320"/>
      <c r="D163" s="326"/>
      <c r="E163" s="321"/>
      <c r="F163" s="322"/>
      <c r="G163" s="323"/>
      <c r="H163" s="323"/>
      <c r="I163" s="323"/>
      <c r="J163" s="324"/>
    </row>
    <row r="164" spans="2:10">
      <c r="B164" s="319"/>
      <c r="D164" s="332"/>
      <c r="F164" s="322"/>
      <c r="G164" s="324"/>
      <c r="H164" s="324"/>
      <c r="I164" s="324"/>
      <c r="J164" s="324"/>
    </row>
    <row r="165" spans="2:10">
      <c r="B165" s="319"/>
      <c r="C165" s="336"/>
      <c r="D165" s="337"/>
      <c r="G165" s="324"/>
      <c r="H165" s="324"/>
      <c r="I165" s="324"/>
      <c r="J165" s="331"/>
    </row>
    <row r="166" spans="2:10">
      <c r="B166" s="319"/>
      <c r="D166" s="332"/>
      <c r="F166" s="322"/>
      <c r="G166" s="338"/>
      <c r="H166" s="338"/>
      <c r="I166" s="338"/>
      <c r="J166" s="324"/>
    </row>
    <row r="167" spans="2:10">
      <c r="B167" s="319"/>
      <c r="D167" s="332"/>
      <c r="F167" s="322"/>
      <c r="G167" s="338"/>
      <c r="H167" s="338"/>
      <c r="I167" s="338"/>
      <c r="J167" s="324"/>
    </row>
    <row r="168" spans="2:10">
      <c r="B168" s="319"/>
      <c r="D168" s="332"/>
      <c r="F168" s="322"/>
      <c r="G168" s="338"/>
      <c r="H168" s="338"/>
      <c r="I168" s="338"/>
      <c r="J168" s="324"/>
    </row>
    <row r="169" spans="2:10">
      <c r="B169" s="319"/>
      <c r="D169" s="332"/>
      <c r="F169" s="322"/>
      <c r="G169" s="338"/>
      <c r="H169" s="338"/>
      <c r="I169" s="338"/>
      <c r="J169" s="324"/>
    </row>
    <row r="170" spans="2:10">
      <c r="B170" s="319"/>
      <c r="D170" s="332"/>
      <c r="F170" s="322"/>
      <c r="G170" s="338"/>
      <c r="H170" s="338"/>
      <c r="I170" s="338"/>
      <c r="J170" s="324"/>
    </row>
    <row r="171" spans="2:10">
      <c r="B171" s="319"/>
      <c r="D171" s="332"/>
      <c r="F171" s="322"/>
      <c r="G171" s="338"/>
      <c r="H171" s="338"/>
      <c r="I171" s="338"/>
      <c r="J171" s="324"/>
    </row>
    <row r="172" spans="2:10">
      <c r="B172" s="319"/>
      <c r="D172" s="332"/>
      <c r="F172" s="322"/>
      <c r="G172" s="338"/>
      <c r="H172" s="338"/>
      <c r="I172" s="338"/>
      <c r="J172" s="324"/>
    </row>
    <row r="173" spans="2:10">
      <c r="B173" s="319"/>
      <c r="D173" s="332"/>
      <c r="F173" s="322"/>
      <c r="G173" s="338"/>
      <c r="H173" s="338"/>
      <c r="I173" s="338"/>
      <c r="J173" s="324"/>
    </row>
    <row r="174" spans="2:10">
      <c r="B174" s="319"/>
      <c r="D174" s="332"/>
      <c r="F174" s="322"/>
      <c r="G174" s="338"/>
      <c r="H174" s="338"/>
      <c r="I174" s="338"/>
      <c r="J174" s="324"/>
    </row>
    <row r="175" spans="2:10">
      <c r="B175" s="319"/>
      <c r="D175" s="332"/>
      <c r="F175" s="322"/>
      <c r="G175" s="338"/>
      <c r="H175" s="338"/>
      <c r="I175" s="338"/>
      <c r="J175" s="324"/>
    </row>
    <row r="176" spans="2:10">
      <c r="B176" s="319"/>
      <c r="D176" s="332"/>
      <c r="F176" s="322"/>
      <c r="G176" s="338"/>
      <c r="H176" s="338"/>
      <c r="I176" s="338"/>
      <c r="J176" s="324"/>
    </row>
    <row r="177" spans="2:10">
      <c r="B177" s="319"/>
      <c r="D177" s="332"/>
      <c r="F177" s="322"/>
      <c r="G177" s="338"/>
      <c r="H177" s="338"/>
      <c r="I177" s="338"/>
      <c r="J177" s="324"/>
    </row>
    <row r="178" spans="2:10">
      <c r="B178" s="319"/>
      <c r="D178" s="332"/>
      <c r="F178" s="322"/>
      <c r="G178" s="338"/>
      <c r="H178" s="338"/>
      <c r="I178" s="338"/>
      <c r="J178" s="324"/>
    </row>
    <row r="179" spans="2:10">
      <c r="B179" s="319"/>
      <c r="D179" s="332"/>
      <c r="F179" s="322"/>
      <c r="G179" s="338"/>
      <c r="H179" s="338"/>
      <c r="I179" s="338"/>
      <c r="J179" s="324"/>
    </row>
    <row r="180" spans="2:10">
      <c r="B180" s="319"/>
      <c r="D180" s="332"/>
      <c r="F180" s="322"/>
      <c r="G180" s="338"/>
      <c r="H180" s="338"/>
      <c r="I180" s="338"/>
      <c r="J180" s="324"/>
    </row>
    <row r="181" spans="2:10">
      <c r="B181" s="319"/>
      <c r="D181" s="332"/>
      <c r="F181" s="322"/>
      <c r="G181" s="338"/>
      <c r="H181" s="338"/>
      <c r="I181" s="338"/>
      <c r="J181" s="324"/>
    </row>
    <row r="182" spans="2:10">
      <c r="B182" s="319"/>
      <c r="D182" s="332"/>
      <c r="F182" s="322"/>
      <c r="G182" s="338"/>
      <c r="H182" s="338"/>
      <c r="I182" s="338"/>
      <c r="J182" s="324"/>
    </row>
    <row r="183" spans="2:10">
      <c r="B183" s="319"/>
      <c r="D183" s="332"/>
      <c r="F183" s="322"/>
      <c r="G183" s="338"/>
      <c r="H183" s="338"/>
      <c r="I183" s="338"/>
      <c r="J183" s="324"/>
    </row>
    <row r="184" spans="2:10">
      <c r="B184" s="319"/>
      <c r="D184" s="332"/>
      <c r="F184" s="322"/>
      <c r="G184" s="338"/>
      <c r="H184" s="338"/>
      <c r="I184" s="338"/>
      <c r="J184" s="324"/>
    </row>
    <row r="185" spans="2:10">
      <c r="B185" s="319"/>
      <c r="D185" s="332"/>
      <c r="F185" s="322"/>
      <c r="G185" s="338"/>
      <c r="H185" s="338"/>
      <c r="I185" s="338"/>
      <c r="J185" s="324"/>
    </row>
    <row r="186" spans="2:10">
      <c r="B186" s="319"/>
      <c r="D186" s="332"/>
      <c r="F186" s="322"/>
      <c r="G186" s="338"/>
      <c r="H186" s="338"/>
      <c r="I186" s="338"/>
      <c r="J186" s="324"/>
    </row>
    <row r="187" spans="2:10">
      <c r="B187" s="319"/>
      <c r="D187" s="332"/>
      <c r="F187" s="322"/>
      <c r="G187" s="338"/>
      <c r="H187" s="338"/>
      <c r="I187" s="338"/>
      <c r="J187" s="324"/>
    </row>
    <row r="188" spans="2:10">
      <c r="B188" s="319"/>
      <c r="C188" s="336"/>
      <c r="D188" s="337"/>
      <c r="F188" s="322"/>
      <c r="G188" s="338"/>
      <c r="H188" s="338"/>
      <c r="I188" s="338"/>
      <c r="J188" s="331"/>
    </row>
    <row r="189" spans="2:10">
      <c r="B189" s="319"/>
      <c r="D189" s="332"/>
      <c r="F189" s="322"/>
      <c r="G189" s="338"/>
      <c r="H189" s="338"/>
      <c r="I189" s="338"/>
      <c r="J189" s="324"/>
    </row>
    <row r="190" spans="2:10">
      <c r="B190" s="319"/>
      <c r="D190" s="332"/>
      <c r="F190" s="322"/>
      <c r="G190" s="338"/>
      <c r="H190" s="338"/>
      <c r="I190" s="338"/>
      <c r="J190" s="324"/>
    </row>
    <row r="191" spans="2:10">
      <c r="B191" s="319"/>
      <c r="D191" s="332"/>
      <c r="F191" s="322"/>
      <c r="G191" s="338"/>
      <c r="H191" s="338"/>
      <c r="I191" s="338"/>
      <c r="J191" s="324"/>
    </row>
    <row r="192" spans="2:10">
      <c r="B192" s="319"/>
      <c r="D192" s="332"/>
      <c r="F192" s="322"/>
      <c r="G192" s="338"/>
      <c r="H192" s="338"/>
      <c r="I192" s="338"/>
      <c r="J192" s="324"/>
    </row>
    <row r="193" spans="2:10">
      <c r="B193" s="319"/>
      <c r="D193" s="332"/>
      <c r="F193" s="322"/>
      <c r="G193" s="338"/>
      <c r="H193" s="338"/>
      <c r="I193" s="338"/>
      <c r="J193" s="324"/>
    </row>
    <row r="194" spans="2:10">
      <c r="B194" s="319"/>
      <c r="D194" s="332"/>
      <c r="F194" s="322"/>
      <c r="G194" s="338"/>
      <c r="H194" s="338"/>
      <c r="I194" s="338"/>
      <c r="J194" s="324"/>
    </row>
    <row r="195" spans="2:10">
      <c r="B195" s="319"/>
      <c r="D195" s="332"/>
      <c r="F195" s="322"/>
      <c r="G195" s="338"/>
      <c r="H195" s="338"/>
      <c r="I195" s="338"/>
      <c r="J195" s="324"/>
    </row>
    <row r="196" spans="2:10">
      <c r="B196" s="319"/>
      <c r="D196" s="332"/>
      <c r="F196" s="322"/>
      <c r="G196" s="338"/>
      <c r="H196" s="338"/>
      <c r="I196" s="338"/>
      <c r="J196" s="324"/>
    </row>
    <row r="197" spans="2:10">
      <c r="B197" s="319"/>
      <c r="D197" s="332"/>
      <c r="F197" s="322"/>
      <c r="G197" s="338"/>
      <c r="H197" s="338"/>
      <c r="I197" s="338"/>
      <c r="J197" s="324"/>
    </row>
    <row r="198" spans="2:10">
      <c r="B198" s="319"/>
      <c r="D198" s="332"/>
      <c r="F198" s="322"/>
      <c r="G198" s="338"/>
      <c r="H198" s="338"/>
      <c r="I198" s="338"/>
      <c r="J198" s="324"/>
    </row>
    <row r="199" spans="2:10">
      <c r="B199" s="319"/>
      <c r="C199" s="336"/>
      <c r="D199" s="337"/>
      <c r="F199" s="322"/>
      <c r="G199" s="338"/>
      <c r="H199" s="338"/>
      <c r="I199" s="338"/>
      <c r="J199" s="331"/>
    </row>
    <row r="200" spans="2:10">
      <c r="B200" s="319"/>
      <c r="D200" s="332"/>
      <c r="F200" s="322"/>
      <c r="G200" s="338"/>
      <c r="H200" s="338"/>
      <c r="I200" s="338"/>
      <c r="J200" s="324"/>
    </row>
    <row r="201" spans="2:10">
      <c r="B201" s="319"/>
      <c r="D201" s="332"/>
      <c r="F201" s="322"/>
      <c r="G201" s="338"/>
      <c r="H201" s="338"/>
      <c r="I201" s="338"/>
      <c r="J201" s="324"/>
    </row>
    <row r="202" spans="2:10">
      <c r="B202" s="319"/>
      <c r="D202" s="332"/>
      <c r="F202" s="322"/>
      <c r="G202" s="338"/>
      <c r="H202" s="338"/>
      <c r="I202" s="338"/>
      <c r="J202" s="324"/>
    </row>
    <row r="203" spans="2:10">
      <c r="B203" s="319"/>
      <c r="D203" s="332"/>
      <c r="F203" s="322"/>
      <c r="G203" s="338"/>
      <c r="H203" s="338"/>
      <c r="I203" s="338"/>
      <c r="J203" s="324"/>
    </row>
    <row r="204" spans="2:10">
      <c r="B204" s="319"/>
      <c r="D204" s="332"/>
      <c r="F204" s="322"/>
      <c r="G204" s="338"/>
      <c r="H204" s="338"/>
      <c r="I204" s="338"/>
      <c r="J204" s="324"/>
    </row>
    <row r="205" spans="2:10">
      <c r="B205" s="319"/>
      <c r="D205" s="332"/>
      <c r="F205" s="322"/>
      <c r="G205" s="338"/>
      <c r="H205" s="338"/>
      <c r="I205" s="338"/>
      <c r="J205" s="324"/>
    </row>
    <row r="206" spans="2:10">
      <c r="B206" s="319"/>
      <c r="D206" s="332"/>
      <c r="F206" s="322"/>
      <c r="G206" s="324"/>
      <c r="H206" s="324"/>
      <c r="I206" s="324"/>
      <c r="J206" s="331"/>
    </row>
    <row r="207" spans="2:10">
      <c r="B207" s="319"/>
      <c r="D207" s="337"/>
      <c r="F207" s="322"/>
      <c r="G207" s="324"/>
      <c r="H207" s="324"/>
      <c r="I207" s="324"/>
      <c r="J207" s="331"/>
    </row>
    <row r="208" spans="2:10">
      <c r="B208" s="319"/>
      <c r="D208" s="332"/>
      <c r="F208" s="322"/>
      <c r="G208" s="324"/>
      <c r="H208" s="324"/>
      <c r="I208" s="324"/>
      <c r="J208" s="324"/>
    </row>
    <row r="209" spans="2:13">
      <c r="B209" s="319"/>
      <c r="D209" s="332"/>
      <c r="F209" s="322"/>
      <c r="G209" s="324"/>
      <c r="H209" s="324"/>
      <c r="I209" s="324"/>
      <c r="J209" s="324"/>
    </row>
    <row r="210" spans="2:13">
      <c r="B210" s="319"/>
      <c r="D210" s="332"/>
      <c r="F210" s="322"/>
      <c r="G210" s="324"/>
      <c r="H210" s="324"/>
      <c r="I210" s="324"/>
      <c r="J210" s="324"/>
    </row>
    <row r="211" spans="2:13">
      <c r="B211" s="319"/>
      <c r="D211" s="332"/>
      <c r="F211" s="322"/>
      <c r="G211" s="324"/>
      <c r="H211" s="324"/>
      <c r="I211" s="324"/>
      <c r="J211" s="324"/>
      <c r="M211" s="339"/>
    </row>
    <row r="212" spans="2:13">
      <c r="B212" s="319"/>
      <c r="D212" s="332"/>
      <c r="F212" s="322"/>
      <c r="G212" s="324"/>
      <c r="H212" s="324"/>
      <c r="I212" s="324"/>
      <c r="J212" s="324"/>
    </row>
    <row r="213" spans="2:13">
      <c r="B213" s="319"/>
      <c r="D213" s="332"/>
      <c r="F213" s="322"/>
      <c r="G213" s="324"/>
      <c r="H213" s="324"/>
      <c r="I213" s="324"/>
      <c r="J213" s="324"/>
    </row>
    <row r="214" spans="2:13">
      <c r="B214" s="319"/>
      <c r="D214" s="332"/>
      <c r="F214" s="322"/>
      <c r="G214" s="324"/>
      <c r="H214" s="324"/>
      <c r="I214" s="324"/>
      <c r="J214" s="324"/>
    </row>
    <row r="215" spans="2:13">
      <c r="B215" s="319"/>
      <c r="D215" s="332"/>
      <c r="F215" s="322"/>
      <c r="G215" s="324"/>
      <c r="H215" s="324"/>
      <c r="I215" s="324"/>
      <c r="J215" s="324"/>
    </row>
    <row r="216" spans="2:13">
      <c r="B216" s="319"/>
      <c r="D216" s="332"/>
      <c r="F216" s="322"/>
      <c r="G216" s="324"/>
      <c r="H216" s="324"/>
      <c r="I216" s="324"/>
      <c r="J216" s="324"/>
    </row>
    <row r="217" spans="2:13">
      <c r="B217" s="319"/>
      <c r="D217" s="332"/>
      <c r="F217" s="322"/>
      <c r="G217" s="324"/>
      <c r="H217" s="324"/>
      <c r="I217" s="324"/>
      <c r="J217" s="324"/>
    </row>
    <row r="218" spans="2:13">
      <c r="B218" s="319"/>
      <c r="D218" s="332"/>
      <c r="F218" s="322"/>
      <c r="G218" s="324"/>
      <c r="H218" s="324"/>
      <c r="I218" s="324"/>
      <c r="J218" s="324"/>
    </row>
    <row r="219" spans="2:13">
      <c r="B219" s="319"/>
      <c r="D219" s="332"/>
      <c r="F219" s="322"/>
      <c r="G219" s="324"/>
      <c r="H219" s="324"/>
      <c r="I219" s="324"/>
      <c r="J219" s="324"/>
    </row>
    <row r="220" spans="2:13">
      <c r="B220" s="319"/>
      <c r="D220" s="332"/>
      <c r="F220" s="322"/>
      <c r="G220" s="324"/>
      <c r="H220" s="324"/>
      <c r="I220" s="324"/>
      <c r="J220" s="324"/>
    </row>
    <row r="221" spans="2:13">
      <c r="B221" s="319"/>
      <c r="D221" s="332"/>
      <c r="F221" s="322"/>
      <c r="G221" s="324"/>
      <c r="H221" s="324"/>
      <c r="I221" s="324"/>
      <c r="J221" s="324"/>
    </row>
    <row r="222" spans="2:13">
      <c r="B222" s="319"/>
      <c r="D222" s="332"/>
      <c r="F222" s="322"/>
      <c r="G222" s="324"/>
      <c r="H222" s="324"/>
      <c r="I222" s="324"/>
      <c r="J222" s="324"/>
    </row>
    <row r="223" spans="2:13">
      <c r="B223" s="319"/>
      <c r="D223" s="332"/>
      <c r="F223" s="322"/>
      <c r="G223" s="324"/>
      <c r="H223" s="324"/>
      <c r="I223" s="324"/>
      <c r="J223" s="324"/>
    </row>
    <row r="224" spans="2:13">
      <c r="B224" s="319"/>
      <c r="D224" s="332"/>
      <c r="F224" s="322"/>
      <c r="G224" s="324"/>
      <c r="H224" s="324"/>
      <c r="I224" s="324"/>
      <c r="J224" s="324"/>
    </row>
    <row r="225" spans="2:10">
      <c r="B225" s="319"/>
      <c r="D225" s="332"/>
      <c r="F225" s="322"/>
      <c r="G225" s="324"/>
      <c r="H225" s="324"/>
      <c r="I225" s="324"/>
      <c r="J225" s="324"/>
    </row>
    <row r="226" spans="2:10">
      <c r="B226" s="319"/>
      <c r="D226" s="332"/>
      <c r="F226" s="322"/>
      <c r="G226" s="324"/>
      <c r="H226" s="324"/>
      <c r="I226" s="324"/>
      <c r="J226" s="324"/>
    </row>
    <row r="227" spans="2:10">
      <c r="B227" s="319"/>
      <c r="D227" s="332"/>
      <c r="F227" s="322"/>
      <c r="G227" s="324"/>
      <c r="H227" s="324"/>
      <c r="I227" s="324"/>
      <c r="J227" s="324"/>
    </row>
    <row r="228" spans="2:10">
      <c r="B228" s="319"/>
      <c r="D228" s="332"/>
      <c r="F228" s="322"/>
      <c r="G228" s="324"/>
      <c r="H228" s="324"/>
      <c r="I228" s="324"/>
      <c r="J228" s="324"/>
    </row>
    <row r="229" spans="2:10">
      <c r="B229" s="319"/>
      <c r="D229" s="332"/>
      <c r="F229" s="322"/>
      <c r="G229" s="324"/>
      <c r="H229" s="324"/>
      <c r="I229" s="324"/>
      <c r="J229" s="324"/>
    </row>
    <row r="230" spans="2:10">
      <c r="B230" s="319"/>
      <c r="D230" s="332"/>
      <c r="F230" s="322"/>
      <c r="G230" s="324"/>
      <c r="H230" s="324"/>
      <c r="I230" s="324"/>
      <c r="J230" s="324"/>
    </row>
    <row r="231" spans="2:10">
      <c r="B231" s="319"/>
      <c r="D231" s="332"/>
      <c r="F231" s="322"/>
      <c r="G231" s="324"/>
      <c r="H231" s="324"/>
      <c r="I231" s="324"/>
      <c r="J231" s="324"/>
    </row>
    <row r="232" spans="2:10">
      <c r="B232" s="319"/>
      <c r="D232" s="332"/>
      <c r="F232" s="322"/>
      <c r="G232" s="324"/>
      <c r="H232" s="324"/>
      <c r="I232" s="324"/>
      <c r="J232" s="324"/>
    </row>
    <row r="233" spans="2:10">
      <c r="B233" s="319"/>
      <c r="D233" s="332"/>
      <c r="F233" s="322"/>
      <c r="G233" s="324"/>
      <c r="H233" s="324"/>
      <c r="I233" s="324"/>
      <c r="J233" s="324"/>
    </row>
    <row r="234" spans="2:10">
      <c r="B234" s="319"/>
      <c r="D234" s="332"/>
      <c r="F234" s="322"/>
      <c r="G234" s="324"/>
      <c r="H234" s="324"/>
      <c r="I234" s="324"/>
      <c r="J234" s="324"/>
    </row>
    <row r="235" spans="2:10">
      <c r="B235" s="319"/>
      <c r="D235" s="332"/>
      <c r="F235" s="322"/>
      <c r="G235" s="324"/>
      <c r="H235" s="324"/>
      <c r="I235" s="324"/>
      <c r="J235" s="324"/>
    </row>
    <row r="236" spans="2:10">
      <c r="B236" s="319"/>
      <c r="D236" s="332"/>
      <c r="F236" s="322"/>
      <c r="G236" s="324"/>
      <c r="H236" s="324"/>
      <c r="I236" s="324"/>
      <c r="J236" s="324"/>
    </row>
    <row r="237" spans="2:10">
      <c r="B237" s="319"/>
      <c r="D237" s="332"/>
      <c r="F237" s="322"/>
      <c r="G237" s="324"/>
      <c r="H237" s="324"/>
      <c r="I237" s="324"/>
      <c r="J237" s="324"/>
    </row>
    <row r="238" spans="2:10">
      <c r="B238" s="319"/>
      <c r="D238" s="332"/>
      <c r="F238" s="322"/>
      <c r="G238" s="324"/>
      <c r="H238" s="324"/>
      <c r="I238" s="324"/>
      <c r="J238" s="324"/>
    </row>
    <row r="239" spans="2:10">
      <c r="B239" s="319"/>
      <c r="D239" s="332"/>
      <c r="F239" s="322"/>
      <c r="G239" s="324"/>
      <c r="H239" s="324"/>
      <c r="I239" s="324"/>
      <c r="J239" s="324"/>
    </row>
    <row r="240" spans="2:10">
      <c r="B240" s="319"/>
      <c r="D240" s="332"/>
      <c r="F240" s="322"/>
      <c r="G240" s="324"/>
      <c r="H240" s="324"/>
      <c r="I240" s="324"/>
      <c r="J240" s="324"/>
    </row>
    <row r="241" spans="2:10">
      <c r="B241" s="319"/>
      <c r="D241" s="332"/>
      <c r="F241" s="322"/>
      <c r="G241" s="324"/>
      <c r="H241" s="324"/>
      <c r="I241" s="324"/>
      <c r="J241" s="324"/>
    </row>
    <row r="242" spans="2:10">
      <c r="B242" s="319"/>
      <c r="D242" s="332"/>
      <c r="F242" s="322"/>
      <c r="G242" s="324"/>
      <c r="H242" s="324"/>
      <c r="I242" s="324"/>
      <c r="J242" s="324"/>
    </row>
    <row r="243" spans="2:10">
      <c r="B243" s="319"/>
      <c r="D243" s="332"/>
      <c r="F243" s="322"/>
      <c r="G243" s="324"/>
      <c r="H243" s="324"/>
      <c r="I243" s="324"/>
      <c r="J243" s="324"/>
    </row>
    <row r="244" spans="2:10">
      <c r="B244" s="319"/>
      <c r="D244" s="332"/>
      <c r="F244" s="322"/>
      <c r="G244" s="324"/>
      <c r="H244" s="324"/>
      <c r="I244" s="324"/>
      <c r="J244" s="324"/>
    </row>
    <row r="245" spans="2:10">
      <c r="B245" s="319"/>
      <c r="D245" s="332"/>
      <c r="F245" s="322"/>
      <c r="G245" s="324"/>
      <c r="H245" s="324"/>
      <c r="I245" s="324"/>
      <c r="J245" s="324"/>
    </row>
    <row r="246" spans="2:10">
      <c r="B246" s="319"/>
      <c r="D246" s="332"/>
      <c r="F246" s="322"/>
      <c r="G246" s="324"/>
      <c r="H246" s="324"/>
      <c r="I246" s="324"/>
      <c r="J246" s="324"/>
    </row>
    <row r="247" spans="2:10">
      <c r="B247" s="319"/>
      <c r="D247" s="332"/>
      <c r="F247" s="322"/>
      <c r="G247" s="324"/>
      <c r="H247" s="324"/>
      <c r="I247" s="324"/>
      <c r="J247" s="324"/>
    </row>
    <row r="248" spans="2:10">
      <c r="B248" s="319"/>
      <c r="D248" s="332"/>
      <c r="F248" s="322"/>
      <c r="G248" s="324"/>
      <c r="H248" s="324"/>
      <c r="I248" s="324"/>
      <c r="J248" s="324"/>
    </row>
    <row r="249" spans="2:10">
      <c r="B249" s="319"/>
      <c r="D249" s="332"/>
      <c r="F249" s="322"/>
      <c r="G249" s="324"/>
      <c r="H249" s="324"/>
      <c r="I249" s="324"/>
      <c r="J249" s="324"/>
    </row>
    <row r="250" spans="2:10">
      <c r="B250" s="319"/>
      <c r="D250" s="332"/>
      <c r="F250" s="322"/>
      <c r="G250" s="324"/>
      <c r="H250" s="324"/>
      <c r="I250" s="324"/>
      <c r="J250" s="324"/>
    </row>
    <row r="251" spans="2:10">
      <c r="B251" s="319"/>
      <c r="D251" s="332"/>
      <c r="F251" s="322"/>
      <c r="G251" s="324"/>
      <c r="H251" s="324"/>
      <c r="I251" s="324"/>
      <c r="J251" s="324"/>
    </row>
    <row r="252" spans="2:10">
      <c r="B252" s="319"/>
      <c r="D252" s="332"/>
      <c r="F252" s="322"/>
      <c r="G252" s="324"/>
      <c r="H252" s="324"/>
      <c r="I252" s="324"/>
      <c r="J252" s="324"/>
    </row>
    <row r="253" spans="2:10">
      <c r="B253" s="319"/>
      <c r="D253" s="332"/>
      <c r="F253" s="322"/>
      <c r="G253" s="324"/>
      <c r="H253" s="324"/>
      <c r="I253" s="324"/>
      <c r="J253" s="324"/>
    </row>
    <row r="254" spans="2:10">
      <c r="B254" s="319"/>
      <c r="D254" s="332"/>
      <c r="F254" s="322"/>
      <c r="G254" s="324"/>
      <c r="H254" s="324"/>
      <c r="I254" s="324"/>
      <c r="J254" s="324"/>
    </row>
    <row r="255" spans="2:10">
      <c r="B255" s="319"/>
      <c r="D255" s="332"/>
      <c r="F255" s="322"/>
      <c r="G255" s="324"/>
      <c r="H255" s="324"/>
      <c r="I255" s="324"/>
      <c r="J255" s="324"/>
    </row>
    <row r="256" spans="2:10">
      <c r="B256" s="319"/>
      <c r="D256" s="332"/>
      <c r="F256" s="322"/>
      <c r="G256" s="324"/>
      <c r="H256" s="324"/>
      <c r="I256" s="324"/>
      <c r="J256" s="324"/>
    </row>
    <row r="257" spans="2:10">
      <c r="B257" s="319"/>
      <c r="D257" s="332"/>
      <c r="F257" s="322"/>
      <c r="G257" s="324"/>
      <c r="H257" s="324"/>
      <c r="I257" s="324"/>
      <c r="J257" s="324"/>
    </row>
    <row r="258" spans="2:10">
      <c r="B258" s="319"/>
      <c r="D258" s="332"/>
      <c r="F258" s="322"/>
      <c r="G258" s="324"/>
      <c r="H258" s="324"/>
      <c r="I258" s="324"/>
      <c r="J258" s="324"/>
    </row>
    <row r="259" spans="2:10">
      <c r="B259" s="319"/>
      <c r="D259" s="332"/>
      <c r="F259" s="322"/>
      <c r="G259" s="324"/>
      <c r="H259" s="324"/>
      <c r="I259" s="324"/>
      <c r="J259" s="324"/>
    </row>
    <row r="260" spans="2:10">
      <c r="B260" s="319"/>
      <c r="D260" s="332"/>
      <c r="F260" s="322"/>
      <c r="G260" s="324"/>
      <c r="H260" s="324"/>
      <c r="I260" s="324"/>
      <c r="J260" s="324"/>
    </row>
    <row r="261" spans="2:10">
      <c r="B261" s="319"/>
      <c r="D261" s="332"/>
      <c r="F261" s="322"/>
      <c r="G261" s="324"/>
      <c r="H261" s="324"/>
      <c r="I261" s="324"/>
      <c r="J261" s="324"/>
    </row>
    <row r="262" spans="2:10">
      <c r="B262" s="319"/>
      <c r="D262" s="332"/>
      <c r="F262" s="322"/>
      <c r="G262" s="324"/>
      <c r="H262" s="324"/>
      <c r="I262" s="324"/>
      <c r="J262" s="324"/>
    </row>
    <row r="263" spans="2:10">
      <c r="B263" s="319"/>
      <c r="D263" s="332"/>
      <c r="F263" s="322"/>
      <c r="G263" s="324"/>
      <c r="H263" s="324"/>
      <c r="I263" s="324"/>
      <c r="J263" s="324"/>
    </row>
    <row r="264" spans="2:10">
      <c r="B264" s="319"/>
      <c r="D264" s="332"/>
      <c r="F264" s="322"/>
      <c r="G264" s="324"/>
      <c r="H264" s="324"/>
      <c r="I264" s="324"/>
      <c r="J264" s="324"/>
    </row>
    <row r="265" spans="2:10">
      <c r="B265" s="319"/>
      <c r="D265" s="332"/>
      <c r="F265" s="322"/>
      <c r="G265" s="324"/>
      <c r="H265" s="324"/>
      <c r="I265" s="324"/>
      <c r="J265" s="324"/>
    </row>
    <row r="266" spans="2:10">
      <c r="B266" s="319"/>
      <c r="D266" s="332"/>
      <c r="F266" s="322"/>
      <c r="G266" s="324"/>
      <c r="H266" s="324"/>
      <c r="I266" s="324"/>
      <c r="J266" s="324"/>
    </row>
    <row r="267" spans="2:10">
      <c r="B267" s="319"/>
      <c r="D267" s="332"/>
      <c r="F267" s="322"/>
      <c r="G267" s="324"/>
      <c r="H267" s="324"/>
      <c r="I267" s="324"/>
      <c r="J267" s="324"/>
    </row>
    <row r="268" spans="2:10">
      <c r="B268" s="319"/>
      <c r="D268" s="332"/>
      <c r="F268" s="322"/>
      <c r="G268" s="324"/>
      <c r="H268" s="324"/>
      <c r="I268" s="324"/>
      <c r="J268" s="324"/>
    </row>
    <row r="269" spans="2:10">
      <c r="B269" s="319"/>
      <c r="D269" s="332"/>
      <c r="F269" s="322"/>
      <c r="G269" s="324"/>
      <c r="H269" s="324"/>
      <c r="I269" s="324"/>
      <c r="J269" s="324"/>
    </row>
    <row r="270" spans="2:10">
      <c r="B270" s="319"/>
      <c r="D270" s="332"/>
      <c r="F270" s="322"/>
      <c r="G270" s="324"/>
      <c r="H270" s="324"/>
      <c r="I270" s="324"/>
      <c r="J270" s="324"/>
    </row>
    <row r="271" spans="2:10">
      <c r="B271" s="319"/>
      <c r="D271" s="332"/>
      <c r="F271" s="322"/>
      <c r="G271" s="324"/>
      <c r="H271" s="324"/>
      <c r="I271" s="324"/>
      <c r="J271" s="324"/>
    </row>
    <row r="272" spans="2:10">
      <c r="B272" s="319"/>
      <c r="D272" s="332"/>
      <c r="F272" s="322"/>
      <c r="G272" s="324"/>
      <c r="H272" s="324"/>
      <c r="I272" s="324"/>
      <c r="J272" s="324"/>
    </row>
    <row r="273" spans="2:10">
      <c r="B273" s="319"/>
      <c r="D273" s="332"/>
      <c r="F273" s="322"/>
      <c r="G273" s="324"/>
      <c r="H273" s="324"/>
      <c r="I273" s="324"/>
      <c r="J273" s="324"/>
    </row>
    <row r="274" spans="2:10">
      <c r="B274" s="319"/>
      <c r="D274" s="332"/>
      <c r="F274" s="322"/>
      <c r="G274" s="324"/>
      <c r="H274" s="324"/>
      <c r="I274" s="324"/>
      <c r="J274" s="324"/>
    </row>
    <row r="275" spans="2:10">
      <c r="B275" s="319"/>
      <c r="D275" s="332"/>
      <c r="F275" s="322"/>
      <c r="G275" s="324"/>
      <c r="H275" s="324"/>
      <c r="I275" s="324"/>
      <c r="J275" s="324"/>
    </row>
    <row r="276" spans="2:10">
      <c r="B276" s="319"/>
      <c r="D276" s="332"/>
      <c r="F276" s="322"/>
      <c r="G276" s="324"/>
      <c r="H276" s="324"/>
      <c r="I276" s="324"/>
      <c r="J276" s="324"/>
    </row>
    <row r="277" spans="2:10">
      <c r="B277" s="319"/>
      <c r="D277" s="332"/>
      <c r="F277" s="322"/>
      <c r="G277" s="324"/>
      <c r="H277" s="324"/>
      <c r="I277" s="324"/>
      <c r="J277" s="324"/>
    </row>
    <row r="278" spans="2:10">
      <c r="B278" s="319"/>
      <c r="D278" s="332"/>
      <c r="F278" s="322"/>
      <c r="G278" s="324"/>
      <c r="H278" s="324"/>
      <c r="I278" s="324"/>
      <c r="J278" s="324"/>
    </row>
    <row r="279" spans="2:10">
      <c r="B279" s="319"/>
      <c r="D279" s="332"/>
      <c r="F279" s="322"/>
      <c r="G279" s="324"/>
      <c r="H279" s="324"/>
      <c r="I279" s="324"/>
      <c r="J279" s="324"/>
    </row>
    <row r="280" spans="2:10">
      <c r="B280" s="319"/>
      <c r="D280" s="332"/>
      <c r="F280" s="322"/>
      <c r="G280" s="324"/>
      <c r="H280" s="324"/>
      <c r="I280" s="324"/>
      <c r="J280" s="324"/>
    </row>
    <row r="281" spans="2:10">
      <c r="B281" s="319"/>
      <c r="D281" s="332"/>
      <c r="F281" s="322"/>
      <c r="G281" s="324"/>
      <c r="H281" s="324"/>
      <c r="I281" s="324"/>
      <c r="J281" s="324"/>
    </row>
    <row r="282" spans="2:10">
      <c r="B282" s="319"/>
      <c r="D282" s="332"/>
      <c r="F282" s="322"/>
      <c r="G282" s="324"/>
      <c r="H282" s="324"/>
      <c r="I282" s="324"/>
      <c r="J282" s="324"/>
    </row>
    <row r="283" spans="2:10">
      <c r="B283" s="319"/>
      <c r="D283" s="332"/>
      <c r="F283" s="322"/>
      <c r="G283" s="324"/>
      <c r="H283" s="324"/>
      <c r="I283" s="324"/>
      <c r="J283" s="324"/>
    </row>
    <row r="284" spans="2:10">
      <c r="B284" s="319"/>
      <c r="D284" s="332"/>
      <c r="F284" s="322"/>
      <c r="G284" s="324"/>
      <c r="H284" s="324"/>
      <c r="I284" s="324"/>
      <c r="J284" s="324"/>
    </row>
    <row r="285" spans="2:10">
      <c r="B285" s="319"/>
      <c r="D285" s="332"/>
      <c r="F285" s="322"/>
      <c r="G285" s="324"/>
      <c r="H285" s="324"/>
      <c r="I285" s="324"/>
      <c r="J285" s="324"/>
    </row>
    <row r="286" spans="2:10">
      <c r="B286" s="319"/>
      <c r="D286" s="332"/>
      <c r="F286" s="340"/>
      <c r="G286" s="338"/>
      <c r="H286" s="338"/>
      <c r="I286" s="338"/>
      <c r="J286" s="338"/>
    </row>
    <row r="287" spans="2:10">
      <c r="B287" s="319"/>
      <c r="D287" s="332"/>
      <c r="F287" s="340"/>
      <c r="G287" s="338"/>
      <c r="H287" s="338"/>
      <c r="I287" s="338"/>
      <c r="J287" s="338"/>
    </row>
    <row r="288" spans="2:10">
      <c r="B288" s="319"/>
      <c r="D288" s="332"/>
      <c r="F288" s="340"/>
      <c r="G288" s="338"/>
      <c r="H288" s="338"/>
      <c r="I288" s="338"/>
      <c r="J288" s="338"/>
    </row>
    <row r="289" spans="2:10">
      <c r="B289" s="319"/>
      <c r="D289" s="332"/>
      <c r="F289" s="340"/>
      <c r="G289" s="338"/>
      <c r="H289" s="338"/>
      <c r="I289" s="338"/>
      <c r="J289" s="338"/>
    </row>
    <row r="290" spans="2:10">
      <c r="B290" s="319"/>
      <c r="D290" s="332"/>
      <c r="F290" s="340"/>
      <c r="G290" s="338"/>
      <c r="H290" s="338"/>
      <c r="I290" s="338"/>
      <c r="J290" s="338"/>
    </row>
    <row r="291" spans="2:10">
      <c r="B291" s="319"/>
      <c r="D291" s="332"/>
      <c r="F291" s="340"/>
      <c r="G291" s="338"/>
      <c r="H291" s="338"/>
      <c r="I291" s="338"/>
      <c r="J291" s="338"/>
    </row>
    <row r="292" spans="2:10">
      <c r="B292" s="319"/>
      <c r="D292" s="332"/>
      <c r="F292" s="340"/>
      <c r="G292" s="338"/>
      <c r="H292" s="338"/>
      <c r="I292" s="338"/>
      <c r="J292" s="338"/>
    </row>
    <row r="293" spans="2:10">
      <c r="B293" s="319"/>
      <c r="D293" s="332"/>
      <c r="F293" s="340"/>
      <c r="G293" s="338"/>
      <c r="H293" s="338"/>
      <c r="I293" s="338"/>
      <c r="J293" s="338"/>
    </row>
    <row r="294" spans="2:10">
      <c r="B294" s="319"/>
      <c r="D294" s="332"/>
      <c r="F294" s="340"/>
      <c r="G294" s="338"/>
      <c r="H294" s="338"/>
      <c r="I294" s="338"/>
      <c r="J294" s="338"/>
    </row>
    <row r="295" spans="2:10">
      <c r="B295" s="319"/>
      <c r="D295" s="332"/>
      <c r="F295" s="340"/>
      <c r="G295" s="338"/>
      <c r="H295" s="338"/>
      <c r="I295" s="338"/>
      <c r="J295" s="338"/>
    </row>
    <row r="296" spans="2:10">
      <c r="B296" s="319"/>
      <c r="D296" s="332"/>
      <c r="F296" s="340"/>
      <c r="G296" s="338"/>
      <c r="H296" s="338"/>
      <c r="I296" s="338"/>
      <c r="J296" s="338"/>
    </row>
    <row r="297" spans="2:10">
      <c r="B297" s="319"/>
      <c r="D297" s="332"/>
      <c r="F297" s="340"/>
      <c r="G297" s="338"/>
      <c r="H297" s="338"/>
      <c r="I297" s="338"/>
      <c r="J297" s="338"/>
    </row>
    <row r="298" spans="2:10">
      <c r="B298" s="319"/>
      <c r="D298" s="332"/>
      <c r="F298" s="340"/>
      <c r="G298" s="338"/>
      <c r="H298" s="338"/>
      <c r="I298" s="338"/>
      <c r="J298" s="338"/>
    </row>
    <row r="299" spans="2:10">
      <c r="B299" s="319"/>
      <c r="D299" s="332"/>
      <c r="F299" s="340"/>
      <c r="G299" s="338"/>
      <c r="H299" s="338"/>
      <c r="I299" s="338"/>
      <c r="J299" s="338"/>
    </row>
    <row r="300" spans="2:10">
      <c r="B300" s="319"/>
      <c r="D300" s="332"/>
      <c r="F300" s="340"/>
      <c r="G300" s="338"/>
      <c r="H300" s="338"/>
      <c r="I300" s="338"/>
      <c r="J300" s="338"/>
    </row>
    <row r="301" spans="2:10">
      <c r="B301" s="319"/>
      <c r="D301" s="332"/>
      <c r="F301" s="340"/>
      <c r="G301" s="338"/>
      <c r="H301" s="338"/>
      <c r="I301" s="338"/>
      <c r="J301" s="338"/>
    </row>
    <row r="302" spans="2:10">
      <c r="B302" s="319"/>
      <c r="D302" s="332"/>
      <c r="F302" s="340"/>
      <c r="G302" s="338"/>
      <c r="H302" s="338"/>
      <c r="I302" s="338"/>
      <c r="J302" s="338"/>
    </row>
    <row r="303" spans="2:10">
      <c r="B303" s="319"/>
      <c r="D303" s="332"/>
      <c r="F303" s="340"/>
      <c r="G303" s="338"/>
      <c r="H303" s="338"/>
      <c r="I303" s="338"/>
      <c r="J303" s="338"/>
    </row>
    <row r="304" spans="2:10">
      <c r="B304" s="319"/>
      <c r="D304" s="332"/>
      <c r="F304" s="340"/>
      <c r="G304" s="338"/>
      <c r="H304" s="338"/>
      <c r="I304" s="338"/>
      <c r="J304" s="338"/>
    </row>
    <row r="305" spans="2:10">
      <c r="B305" s="319"/>
      <c r="D305" s="332"/>
      <c r="F305" s="340"/>
      <c r="G305" s="338"/>
      <c r="H305" s="338"/>
      <c r="I305" s="338"/>
      <c r="J305" s="338"/>
    </row>
    <row r="306" spans="2:10">
      <c r="B306" s="319"/>
      <c r="D306" s="332"/>
      <c r="F306" s="340"/>
      <c r="G306" s="338"/>
      <c r="H306" s="338"/>
      <c r="I306" s="338"/>
      <c r="J306" s="338"/>
    </row>
    <row r="307" spans="2:10">
      <c r="B307" s="319"/>
      <c r="D307" s="332"/>
      <c r="F307" s="340"/>
      <c r="G307" s="338"/>
      <c r="H307" s="338"/>
      <c r="I307" s="338"/>
      <c r="J307" s="338"/>
    </row>
    <row r="308" spans="2:10">
      <c r="B308" s="319"/>
      <c r="D308" s="332"/>
      <c r="F308" s="340"/>
      <c r="G308" s="338"/>
      <c r="H308" s="338"/>
      <c r="I308" s="338"/>
      <c r="J308" s="338"/>
    </row>
    <row r="309" spans="2:10">
      <c r="B309" s="319"/>
      <c r="D309" s="332"/>
      <c r="F309" s="340"/>
      <c r="G309" s="338"/>
      <c r="H309" s="338"/>
      <c r="I309" s="338"/>
      <c r="J309" s="338"/>
    </row>
    <row r="310" spans="2:10">
      <c r="B310" s="319"/>
      <c r="D310" s="332"/>
      <c r="F310" s="340"/>
      <c r="G310" s="338"/>
      <c r="H310" s="338"/>
      <c r="I310" s="338"/>
      <c r="J310" s="338"/>
    </row>
    <row r="311" spans="2:10">
      <c r="B311" s="319"/>
      <c r="D311" s="332"/>
      <c r="F311" s="340"/>
      <c r="G311" s="338"/>
      <c r="H311" s="338"/>
      <c r="I311" s="338"/>
      <c r="J311" s="338"/>
    </row>
    <row r="312" spans="2:10">
      <c r="B312" s="319"/>
      <c r="D312" s="332"/>
      <c r="F312" s="340"/>
      <c r="G312" s="338"/>
      <c r="H312" s="338"/>
      <c r="I312" s="338"/>
      <c r="J312" s="338"/>
    </row>
    <row r="313" spans="2:10">
      <c r="B313" s="319"/>
      <c r="D313" s="332"/>
      <c r="F313" s="340"/>
      <c r="G313" s="338"/>
      <c r="H313" s="338"/>
      <c r="I313" s="338"/>
      <c r="J313" s="338"/>
    </row>
    <row r="314" spans="2:10">
      <c r="B314" s="319"/>
      <c r="D314" s="332"/>
      <c r="F314" s="340"/>
      <c r="G314" s="338"/>
      <c r="H314" s="338"/>
      <c r="I314" s="338"/>
      <c r="J314" s="338"/>
    </row>
    <row r="315" spans="2:10">
      <c r="B315" s="319"/>
      <c r="D315" s="332"/>
      <c r="F315" s="340"/>
      <c r="G315" s="338"/>
      <c r="H315" s="338"/>
      <c r="I315" s="338"/>
      <c r="J315" s="338"/>
    </row>
    <row r="316" spans="2:10">
      <c r="B316" s="319"/>
      <c r="D316" s="332"/>
      <c r="F316" s="340"/>
      <c r="G316" s="338"/>
      <c r="H316" s="338"/>
      <c r="I316" s="338"/>
      <c r="J316" s="338"/>
    </row>
    <row r="317" spans="2:10">
      <c r="B317" s="319"/>
      <c r="D317" s="332"/>
      <c r="F317" s="340"/>
      <c r="G317" s="338"/>
      <c r="H317" s="338"/>
      <c r="I317" s="338"/>
      <c r="J317" s="338"/>
    </row>
    <row r="318" spans="2:10">
      <c r="B318" s="319"/>
      <c r="D318" s="332"/>
      <c r="F318" s="340"/>
      <c r="G318" s="338"/>
      <c r="H318" s="338"/>
      <c r="I318" s="338"/>
      <c r="J318" s="338"/>
    </row>
    <row r="319" spans="2:10">
      <c r="B319" s="319"/>
      <c r="D319" s="332"/>
      <c r="F319" s="340"/>
      <c r="G319" s="338"/>
      <c r="H319" s="338"/>
      <c r="I319" s="338"/>
      <c r="J319" s="338"/>
    </row>
    <row r="320" spans="2:10">
      <c r="B320" s="319"/>
      <c r="D320" s="332"/>
      <c r="F320" s="340"/>
      <c r="G320" s="338"/>
      <c r="H320" s="338"/>
      <c r="I320" s="338"/>
      <c r="J320" s="338"/>
    </row>
    <row r="321" spans="2:10">
      <c r="B321" s="319"/>
      <c r="D321" s="332"/>
      <c r="F321" s="340"/>
      <c r="G321" s="338"/>
      <c r="H321" s="338"/>
      <c r="I321" s="338"/>
      <c r="J321" s="338"/>
    </row>
    <row r="322" spans="2:10">
      <c r="B322" s="319"/>
      <c r="D322" s="332"/>
      <c r="F322" s="340"/>
      <c r="G322" s="338"/>
      <c r="H322" s="338"/>
      <c r="I322" s="338"/>
      <c r="J322" s="338"/>
    </row>
    <row r="323" spans="2:10">
      <c r="B323" s="319"/>
      <c r="D323" s="332"/>
      <c r="F323" s="340"/>
      <c r="G323" s="338"/>
      <c r="H323" s="338"/>
      <c r="I323" s="338"/>
      <c r="J323" s="338"/>
    </row>
    <row r="324" spans="2:10">
      <c r="B324" s="319"/>
      <c r="D324" s="332"/>
      <c r="F324" s="340"/>
      <c r="G324" s="338"/>
      <c r="H324" s="338"/>
      <c r="I324" s="338"/>
      <c r="J324" s="338"/>
    </row>
    <row r="325" spans="2:10">
      <c r="B325" s="319"/>
      <c r="D325" s="332"/>
      <c r="F325" s="340"/>
      <c r="G325" s="338"/>
      <c r="H325" s="338"/>
      <c r="I325" s="338"/>
      <c r="J325" s="338"/>
    </row>
    <row r="326" spans="2:10">
      <c r="B326" s="319"/>
      <c r="D326" s="332"/>
      <c r="F326" s="340"/>
      <c r="G326" s="338"/>
      <c r="H326" s="338"/>
      <c r="I326" s="338"/>
      <c r="J326" s="338"/>
    </row>
    <row r="327" spans="2:10">
      <c r="B327" s="319"/>
      <c r="D327" s="332"/>
      <c r="F327" s="340"/>
      <c r="G327" s="338"/>
      <c r="H327" s="338"/>
      <c r="I327" s="338"/>
      <c r="J327" s="338"/>
    </row>
    <row r="328" spans="2:10">
      <c r="B328" s="319"/>
      <c r="D328" s="332"/>
      <c r="F328" s="340"/>
      <c r="G328" s="338"/>
      <c r="H328" s="338"/>
      <c r="I328" s="338"/>
      <c r="J328" s="338"/>
    </row>
    <row r="329" spans="2:10">
      <c r="B329" s="319"/>
      <c r="D329" s="332"/>
      <c r="F329" s="340"/>
      <c r="G329" s="338"/>
      <c r="H329" s="338"/>
      <c r="I329" s="338"/>
      <c r="J329" s="338"/>
    </row>
    <row r="330" spans="2:10">
      <c r="B330" s="319"/>
      <c r="D330" s="332"/>
      <c r="F330" s="340"/>
      <c r="G330" s="338"/>
      <c r="H330" s="338"/>
      <c r="I330" s="338"/>
      <c r="J330" s="338"/>
    </row>
    <row r="331" spans="2:10">
      <c r="B331" s="319"/>
      <c r="D331" s="332"/>
      <c r="F331" s="340"/>
      <c r="G331" s="338"/>
      <c r="H331" s="338"/>
      <c r="I331" s="338"/>
      <c r="J331" s="338"/>
    </row>
    <row r="332" spans="2:10">
      <c r="B332" s="319"/>
      <c r="D332" s="332"/>
      <c r="F332" s="340"/>
      <c r="G332" s="338"/>
      <c r="H332" s="338"/>
      <c r="I332" s="338"/>
      <c r="J332" s="338"/>
    </row>
    <row r="333" spans="2:10">
      <c r="B333" s="319"/>
      <c r="D333" s="332"/>
      <c r="F333" s="340"/>
      <c r="G333" s="338"/>
      <c r="H333" s="338"/>
      <c r="I333" s="338"/>
      <c r="J333" s="338"/>
    </row>
    <row r="334" spans="2:10">
      <c r="B334" s="319"/>
      <c r="D334" s="332"/>
      <c r="F334" s="340"/>
      <c r="G334" s="338"/>
      <c r="H334" s="338"/>
      <c r="I334" s="338"/>
      <c r="J334" s="338"/>
    </row>
    <row r="335" spans="2:10">
      <c r="B335" s="319"/>
      <c r="D335" s="332"/>
      <c r="F335" s="340"/>
      <c r="G335" s="338"/>
      <c r="H335" s="338"/>
      <c r="I335" s="338"/>
      <c r="J335" s="338"/>
    </row>
    <row r="336" spans="2:10">
      <c r="B336" s="319"/>
      <c r="D336" s="332"/>
      <c r="F336" s="340"/>
      <c r="G336" s="338"/>
      <c r="H336" s="338"/>
      <c r="I336" s="338"/>
      <c r="J336" s="338"/>
    </row>
    <row r="337" spans="2:10">
      <c r="B337" s="319"/>
      <c r="D337" s="332"/>
      <c r="F337" s="340"/>
      <c r="G337" s="338"/>
      <c r="H337" s="338"/>
      <c r="I337" s="338"/>
      <c r="J337" s="338"/>
    </row>
    <row r="338" spans="2:10">
      <c r="B338" s="319"/>
      <c r="D338" s="332"/>
      <c r="F338" s="340"/>
      <c r="G338" s="338"/>
      <c r="H338" s="338"/>
      <c r="I338" s="338"/>
      <c r="J338" s="338"/>
    </row>
    <row r="339" spans="2:10">
      <c r="B339" s="319"/>
      <c r="D339" s="332"/>
      <c r="F339" s="340"/>
      <c r="G339" s="338"/>
      <c r="H339" s="338"/>
      <c r="I339" s="338"/>
      <c r="J339" s="338"/>
    </row>
    <row r="340" spans="2:10">
      <c r="B340" s="319"/>
      <c r="D340" s="332"/>
      <c r="F340" s="340"/>
      <c r="G340" s="338"/>
      <c r="H340" s="338"/>
      <c r="I340" s="338"/>
      <c r="J340" s="338"/>
    </row>
    <row r="341" spans="2:10">
      <c r="B341" s="319"/>
      <c r="D341" s="332"/>
      <c r="F341" s="340"/>
      <c r="G341" s="338"/>
      <c r="H341" s="338"/>
      <c r="I341" s="338"/>
      <c r="J341" s="338"/>
    </row>
    <row r="342" spans="2:10">
      <c r="B342" s="319"/>
      <c r="D342" s="332"/>
      <c r="F342" s="340"/>
      <c r="G342" s="338"/>
      <c r="H342" s="338"/>
      <c r="I342" s="338"/>
      <c r="J342" s="338"/>
    </row>
    <row r="343" spans="2:10">
      <c r="B343" s="319"/>
      <c r="D343" s="332"/>
      <c r="F343" s="340"/>
      <c r="G343" s="338"/>
      <c r="H343" s="338"/>
      <c r="I343" s="338"/>
      <c r="J343" s="338"/>
    </row>
    <row r="344" spans="2:10">
      <c r="B344" s="319"/>
      <c r="D344" s="332"/>
      <c r="F344" s="340"/>
      <c r="G344" s="338"/>
      <c r="H344" s="338"/>
      <c r="I344" s="338"/>
      <c r="J344" s="338"/>
    </row>
    <row r="345" spans="2:10">
      <c r="B345" s="319"/>
      <c r="D345" s="332"/>
      <c r="F345" s="340"/>
      <c r="G345" s="338"/>
      <c r="H345" s="338"/>
      <c r="I345" s="338"/>
      <c r="J345" s="338"/>
    </row>
    <row r="346" spans="2:10">
      <c r="B346" s="319"/>
      <c r="D346" s="332"/>
      <c r="F346" s="340"/>
      <c r="G346" s="338"/>
      <c r="H346" s="338"/>
      <c r="I346" s="338"/>
      <c r="J346" s="338"/>
    </row>
    <row r="347" spans="2:10">
      <c r="B347" s="319"/>
      <c r="D347" s="332"/>
      <c r="F347" s="340"/>
      <c r="G347" s="338"/>
      <c r="H347" s="338"/>
      <c r="I347" s="338"/>
      <c r="J347" s="338"/>
    </row>
    <row r="348" spans="2:10">
      <c r="B348" s="319"/>
      <c r="D348" s="332"/>
      <c r="F348" s="340"/>
      <c r="G348" s="338"/>
      <c r="H348" s="338"/>
      <c r="I348" s="338"/>
      <c r="J348" s="338"/>
    </row>
    <row r="349" spans="2:10">
      <c r="B349" s="319"/>
      <c r="D349" s="332"/>
      <c r="F349" s="340"/>
      <c r="G349" s="338"/>
      <c r="H349" s="338"/>
      <c r="I349" s="338"/>
      <c r="J349" s="338"/>
    </row>
    <row r="350" spans="2:10">
      <c r="B350" s="319"/>
      <c r="D350" s="332"/>
      <c r="F350" s="340"/>
      <c r="G350" s="338"/>
      <c r="H350" s="338"/>
      <c r="I350" s="338"/>
      <c r="J350" s="338"/>
    </row>
    <row r="351" spans="2:10">
      <c r="B351" s="319"/>
      <c r="D351" s="332"/>
      <c r="F351" s="340"/>
      <c r="G351" s="338"/>
      <c r="H351" s="338"/>
      <c r="I351" s="338"/>
      <c r="J351" s="338"/>
    </row>
    <row r="352" spans="2:10">
      <c r="B352" s="319"/>
      <c r="D352" s="332"/>
      <c r="F352" s="340"/>
      <c r="G352" s="338"/>
      <c r="H352" s="338"/>
      <c r="I352" s="338"/>
      <c r="J352" s="338"/>
    </row>
    <row r="353" spans="2:10">
      <c r="B353" s="319"/>
      <c r="D353" s="332"/>
      <c r="F353" s="340"/>
      <c r="G353" s="338"/>
      <c r="H353" s="338"/>
      <c r="I353" s="338"/>
      <c r="J353" s="338"/>
    </row>
    <row r="354" spans="2:10">
      <c r="B354" s="319"/>
      <c r="D354" s="332"/>
      <c r="F354" s="340"/>
      <c r="G354" s="338"/>
      <c r="H354" s="338"/>
      <c r="I354" s="338"/>
      <c r="J354" s="338"/>
    </row>
    <row r="355" spans="2:10">
      <c r="B355" s="319"/>
      <c r="D355" s="332"/>
      <c r="F355" s="340"/>
      <c r="G355" s="338"/>
      <c r="H355" s="338"/>
      <c r="I355" s="338"/>
      <c r="J355" s="338"/>
    </row>
    <row r="356" spans="2:10">
      <c r="B356" s="319"/>
      <c r="D356" s="332"/>
      <c r="F356" s="340"/>
      <c r="G356" s="338"/>
      <c r="H356" s="338"/>
      <c r="I356" s="338"/>
      <c r="J356" s="338"/>
    </row>
    <row r="357" spans="2:10">
      <c r="B357" s="319"/>
      <c r="D357" s="332"/>
      <c r="F357" s="340"/>
      <c r="G357" s="338"/>
      <c r="H357" s="338"/>
      <c r="I357" s="338"/>
      <c r="J357" s="338"/>
    </row>
    <row r="358" spans="2:10">
      <c r="B358" s="319"/>
      <c r="D358" s="332"/>
      <c r="F358" s="340"/>
      <c r="G358" s="338"/>
      <c r="H358" s="338"/>
      <c r="I358" s="338"/>
      <c r="J358" s="338"/>
    </row>
    <row r="359" spans="2:10">
      <c r="B359" s="319"/>
      <c r="D359" s="332"/>
      <c r="F359" s="340"/>
      <c r="G359" s="338"/>
      <c r="H359" s="338"/>
      <c r="I359" s="338"/>
      <c r="J359" s="338"/>
    </row>
    <row r="360" spans="2:10">
      <c r="B360" s="319"/>
      <c r="D360" s="332"/>
      <c r="F360" s="340"/>
      <c r="G360" s="338"/>
      <c r="H360" s="338"/>
      <c r="I360" s="338"/>
      <c r="J360" s="338"/>
    </row>
    <row r="361" spans="2:10">
      <c r="B361" s="319"/>
      <c r="D361" s="332"/>
      <c r="F361" s="340"/>
      <c r="G361" s="338"/>
      <c r="H361" s="338"/>
      <c r="I361" s="338"/>
      <c r="J361" s="338"/>
    </row>
    <row r="362" spans="2:10">
      <c r="B362" s="319"/>
      <c r="D362" s="332"/>
      <c r="F362" s="340"/>
      <c r="G362" s="338"/>
      <c r="H362" s="338"/>
      <c r="I362" s="338"/>
      <c r="J362" s="338"/>
    </row>
    <row r="363" spans="2:10">
      <c r="B363" s="319"/>
      <c r="D363" s="332"/>
      <c r="F363" s="340"/>
      <c r="G363" s="338"/>
      <c r="H363" s="338"/>
      <c r="I363" s="338"/>
      <c r="J363" s="338"/>
    </row>
    <row r="364" spans="2:10">
      <c r="B364" s="319"/>
      <c r="D364" s="332"/>
      <c r="F364" s="340"/>
      <c r="G364" s="338"/>
      <c r="H364" s="338"/>
      <c r="I364" s="338"/>
      <c r="J364" s="338"/>
    </row>
    <row r="365" spans="2:10">
      <c r="B365" s="319"/>
      <c r="D365" s="332"/>
      <c r="F365" s="340"/>
      <c r="G365" s="338"/>
      <c r="H365" s="338"/>
      <c r="I365" s="338"/>
      <c r="J365" s="338"/>
    </row>
    <row r="366" spans="2:10">
      <c r="B366" s="319"/>
      <c r="D366" s="332"/>
      <c r="F366" s="340"/>
      <c r="G366" s="338"/>
      <c r="H366" s="338"/>
      <c r="I366" s="338"/>
      <c r="J366" s="338"/>
    </row>
    <row r="367" spans="2:10">
      <c r="B367" s="319"/>
      <c r="D367" s="332"/>
      <c r="F367" s="340"/>
      <c r="G367" s="338"/>
      <c r="H367" s="338"/>
      <c r="I367" s="338"/>
      <c r="J367" s="338"/>
    </row>
    <row r="368" spans="2:10">
      <c r="B368" s="319"/>
      <c r="D368" s="332"/>
      <c r="F368" s="340"/>
      <c r="G368" s="338"/>
      <c r="H368" s="338"/>
      <c r="I368" s="338"/>
      <c r="J368" s="338"/>
    </row>
    <row r="369" spans="2:10">
      <c r="B369" s="319"/>
      <c r="D369" s="332"/>
      <c r="F369" s="340"/>
      <c r="G369" s="338"/>
      <c r="H369" s="338"/>
      <c r="I369" s="338"/>
      <c r="J369" s="338"/>
    </row>
    <row r="370" spans="2:10">
      <c r="B370" s="319"/>
      <c r="D370" s="332"/>
      <c r="F370" s="340"/>
      <c r="G370" s="338"/>
      <c r="H370" s="338"/>
      <c r="I370" s="338"/>
      <c r="J370" s="338"/>
    </row>
    <row r="371" spans="2:10">
      <c r="B371" s="319"/>
      <c r="D371" s="332"/>
      <c r="F371" s="340"/>
      <c r="G371" s="338"/>
      <c r="H371" s="338"/>
      <c r="I371" s="338"/>
      <c r="J371" s="338"/>
    </row>
    <row r="372" spans="2:10">
      <c r="B372" s="319"/>
      <c r="D372" s="332"/>
      <c r="F372" s="340"/>
      <c r="G372" s="338"/>
      <c r="H372" s="338"/>
      <c r="I372" s="338"/>
      <c r="J372" s="338"/>
    </row>
    <row r="373" spans="2:10">
      <c r="B373" s="319"/>
      <c r="D373" s="332"/>
      <c r="F373" s="340"/>
      <c r="G373" s="338"/>
      <c r="H373" s="338"/>
      <c r="I373" s="338"/>
      <c r="J373" s="338"/>
    </row>
    <row r="374" spans="2:10">
      <c r="B374" s="319"/>
      <c r="D374" s="332"/>
      <c r="F374" s="340"/>
      <c r="G374" s="338"/>
      <c r="H374" s="338"/>
      <c r="I374" s="338"/>
      <c r="J374" s="338"/>
    </row>
    <row r="375" spans="2:10">
      <c r="B375" s="319"/>
      <c r="D375" s="332"/>
      <c r="F375" s="340"/>
      <c r="G375" s="338"/>
      <c r="H375" s="338"/>
      <c r="I375" s="338"/>
      <c r="J375" s="338"/>
    </row>
    <row r="376" spans="2:10">
      <c r="B376" s="319"/>
      <c r="D376" s="332"/>
      <c r="F376" s="340"/>
      <c r="G376" s="338"/>
      <c r="H376" s="338"/>
      <c r="I376" s="338"/>
      <c r="J376" s="338"/>
    </row>
    <row r="377" spans="2:10">
      <c r="B377" s="319"/>
      <c r="D377" s="332"/>
      <c r="F377" s="340"/>
      <c r="G377" s="338"/>
      <c r="H377" s="338"/>
      <c r="I377" s="338"/>
      <c r="J377" s="338"/>
    </row>
    <row r="378" spans="2:10">
      <c r="B378" s="319"/>
      <c r="D378" s="332"/>
      <c r="F378" s="340"/>
      <c r="G378" s="338"/>
      <c r="H378" s="338"/>
      <c r="I378" s="338"/>
      <c r="J378" s="338"/>
    </row>
    <row r="379" spans="2:10">
      <c r="B379" s="319"/>
      <c r="D379" s="332"/>
      <c r="F379" s="340"/>
      <c r="G379" s="338"/>
      <c r="H379" s="338"/>
      <c r="I379" s="338"/>
      <c r="J379" s="338"/>
    </row>
    <row r="380" spans="2:10">
      <c r="B380" s="319"/>
      <c r="D380" s="332"/>
      <c r="F380" s="340"/>
      <c r="G380" s="338"/>
      <c r="H380" s="338"/>
      <c r="I380" s="338"/>
      <c r="J380" s="338"/>
    </row>
    <row r="381" spans="2:10">
      <c r="B381" s="319"/>
      <c r="D381" s="332"/>
      <c r="F381" s="340"/>
      <c r="G381" s="338"/>
      <c r="H381" s="338"/>
      <c r="I381" s="338"/>
      <c r="J381" s="338"/>
    </row>
    <row r="382" spans="2:10">
      <c r="B382" s="319"/>
      <c r="D382" s="332"/>
      <c r="F382" s="340"/>
      <c r="G382" s="338"/>
      <c r="H382" s="338"/>
      <c r="I382" s="338"/>
      <c r="J382" s="338"/>
    </row>
    <row r="383" spans="2:10">
      <c r="B383" s="319"/>
      <c r="D383" s="332"/>
      <c r="F383" s="340"/>
      <c r="G383" s="338"/>
      <c r="H383" s="338"/>
      <c r="I383" s="338"/>
      <c r="J383" s="338"/>
    </row>
    <row r="384" spans="2:10">
      <c r="B384" s="319"/>
      <c r="D384" s="332"/>
      <c r="F384" s="340"/>
      <c r="G384" s="338"/>
      <c r="H384" s="338"/>
      <c r="I384" s="338"/>
      <c r="J384" s="338"/>
    </row>
    <row r="385" spans="2:10">
      <c r="B385" s="319"/>
      <c r="D385" s="332"/>
      <c r="F385" s="340"/>
      <c r="G385" s="338"/>
      <c r="H385" s="338"/>
      <c r="I385" s="338"/>
      <c r="J385" s="338"/>
    </row>
    <row r="386" spans="2:10">
      <c r="B386" s="319"/>
      <c r="D386" s="332"/>
      <c r="F386" s="340"/>
      <c r="G386" s="338"/>
      <c r="H386" s="338"/>
      <c r="I386" s="338"/>
      <c r="J386" s="338"/>
    </row>
    <row r="387" spans="2:10">
      <c r="B387" s="319"/>
      <c r="D387" s="332"/>
      <c r="F387" s="340"/>
      <c r="G387" s="338"/>
      <c r="H387" s="338"/>
      <c r="I387" s="338"/>
      <c r="J387" s="338"/>
    </row>
    <row r="388" spans="2:10">
      <c r="B388" s="319"/>
      <c r="D388" s="332"/>
      <c r="F388" s="340"/>
      <c r="G388" s="338"/>
      <c r="H388" s="338"/>
      <c r="I388" s="338"/>
      <c r="J388" s="338"/>
    </row>
    <row r="389" spans="2:10">
      <c r="B389" s="319"/>
      <c r="D389" s="332"/>
      <c r="F389" s="340"/>
      <c r="G389" s="338"/>
      <c r="H389" s="338"/>
      <c r="I389" s="338"/>
      <c r="J389" s="338"/>
    </row>
    <row r="390" spans="2:10">
      <c r="B390" s="319"/>
      <c r="D390" s="332"/>
      <c r="F390" s="340"/>
      <c r="G390" s="338"/>
      <c r="H390" s="338"/>
      <c r="I390" s="338"/>
      <c r="J390" s="338"/>
    </row>
    <row r="391" spans="2:10">
      <c r="B391" s="319"/>
      <c r="D391" s="332"/>
      <c r="F391" s="340"/>
      <c r="G391" s="338"/>
      <c r="H391" s="338"/>
      <c r="I391" s="338"/>
      <c r="J391" s="338"/>
    </row>
    <row r="392" spans="2:10">
      <c r="B392" s="319"/>
      <c r="D392" s="332"/>
      <c r="F392" s="340"/>
      <c r="G392" s="338"/>
      <c r="H392" s="338"/>
      <c r="I392" s="338"/>
      <c r="J392" s="338"/>
    </row>
    <row r="393" spans="2:10">
      <c r="B393" s="319"/>
      <c r="D393" s="332"/>
      <c r="F393" s="340"/>
      <c r="G393" s="338"/>
      <c r="H393" s="338"/>
      <c r="I393" s="338"/>
      <c r="J393" s="338"/>
    </row>
    <row r="394" spans="2:10">
      <c r="B394" s="319"/>
      <c r="D394" s="332"/>
      <c r="F394" s="340"/>
      <c r="G394" s="338"/>
      <c r="H394" s="338"/>
      <c r="I394" s="338"/>
      <c r="J394" s="338"/>
    </row>
    <row r="395" spans="2:10">
      <c r="B395" s="319"/>
      <c r="D395" s="332"/>
      <c r="F395" s="340"/>
      <c r="G395" s="338"/>
      <c r="H395" s="338"/>
      <c r="I395" s="338"/>
      <c r="J395" s="338"/>
    </row>
    <row r="396" spans="2:10">
      <c r="B396" s="319"/>
      <c r="D396" s="332"/>
      <c r="F396" s="340"/>
      <c r="G396" s="338"/>
      <c r="H396" s="338"/>
      <c r="I396" s="338"/>
      <c r="J396" s="338"/>
    </row>
    <row r="397" spans="2:10">
      <c r="B397" s="319"/>
      <c r="D397" s="332"/>
      <c r="F397" s="340"/>
      <c r="G397" s="338"/>
      <c r="H397" s="338"/>
      <c r="I397" s="338"/>
      <c r="J397" s="338"/>
    </row>
    <row r="398" spans="2:10">
      <c r="B398" s="319"/>
      <c r="D398" s="332"/>
      <c r="F398" s="340"/>
      <c r="G398" s="338"/>
      <c r="H398" s="338"/>
      <c r="I398" s="338"/>
      <c r="J398" s="338"/>
    </row>
    <row r="399" spans="2:10">
      <c r="B399" s="319"/>
      <c r="D399" s="332"/>
      <c r="F399" s="340"/>
      <c r="G399" s="338"/>
      <c r="H399" s="338"/>
      <c r="I399" s="338"/>
      <c r="J399" s="338"/>
    </row>
    <row r="400" spans="2:10">
      <c r="B400" s="319"/>
      <c r="D400" s="332"/>
      <c r="F400" s="340"/>
      <c r="G400" s="338"/>
      <c r="H400" s="338"/>
      <c r="I400" s="338"/>
      <c r="J400" s="338"/>
    </row>
    <row r="401" spans="2:10">
      <c r="B401" s="319"/>
      <c r="D401" s="332"/>
      <c r="F401" s="340"/>
      <c r="G401" s="338"/>
      <c r="H401" s="338"/>
      <c r="I401" s="338"/>
      <c r="J401" s="338"/>
    </row>
    <row r="402" spans="2:10">
      <c r="B402" s="319"/>
      <c r="D402" s="332"/>
      <c r="F402" s="340"/>
      <c r="G402" s="338"/>
      <c r="H402" s="338"/>
      <c r="I402" s="338"/>
      <c r="J402" s="338"/>
    </row>
    <row r="403" spans="2:10">
      <c r="B403" s="319"/>
      <c r="D403" s="332"/>
      <c r="F403" s="340"/>
      <c r="G403" s="338"/>
      <c r="H403" s="338"/>
      <c r="I403" s="338"/>
      <c r="J403" s="338"/>
    </row>
    <row r="404" spans="2:10">
      <c r="B404" s="319"/>
      <c r="D404" s="332"/>
      <c r="F404" s="340"/>
      <c r="G404" s="338"/>
      <c r="H404" s="338"/>
      <c r="I404" s="338"/>
      <c r="J404" s="338"/>
    </row>
    <row r="405" spans="2:10">
      <c r="B405" s="319"/>
      <c r="D405" s="332"/>
      <c r="F405" s="340"/>
      <c r="G405" s="338"/>
      <c r="H405" s="338"/>
      <c r="I405" s="338"/>
      <c r="J405" s="338"/>
    </row>
    <row r="406" spans="2:10">
      <c r="B406" s="319"/>
      <c r="D406" s="332"/>
      <c r="F406" s="340"/>
      <c r="G406" s="338"/>
      <c r="H406" s="338"/>
      <c r="I406" s="338"/>
      <c r="J406" s="338"/>
    </row>
    <row r="407" spans="2:10">
      <c r="B407" s="319"/>
      <c r="D407" s="332"/>
      <c r="F407" s="340"/>
      <c r="G407" s="338"/>
      <c r="H407" s="338"/>
      <c r="I407" s="338"/>
      <c r="J407" s="338"/>
    </row>
    <row r="408" spans="2:10">
      <c r="B408" s="319"/>
      <c r="D408" s="332"/>
      <c r="F408" s="340"/>
      <c r="G408" s="338"/>
      <c r="H408" s="338"/>
      <c r="I408" s="338"/>
      <c r="J408" s="338"/>
    </row>
    <row r="409" spans="2:10">
      <c r="B409" s="319"/>
      <c r="D409" s="332"/>
      <c r="F409" s="340"/>
      <c r="G409" s="338"/>
      <c r="H409" s="338"/>
      <c r="I409" s="338"/>
      <c r="J409" s="338"/>
    </row>
    <row r="410" spans="2:10">
      <c r="B410" s="319"/>
      <c r="D410" s="332"/>
      <c r="F410" s="340"/>
      <c r="G410" s="338"/>
      <c r="H410" s="338"/>
      <c r="I410" s="338"/>
      <c r="J410" s="338"/>
    </row>
    <row r="411" spans="2:10">
      <c r="B411" s="319"/>
      <c r="D411" s="332"/>
      <c r="F411" s="340"/>
      <c r="G411" s="338"/>
      <c r="H411" s="338"/>
      <c r="I411" s="338"/>
      <c r="J411" s="338"/>
    </row>
    <row r="412" spans="2:10">
      <c r="B412" s="319"/>
      <c r="D412" s="332"/>
      <c r="F412" s="340"/>
      <c r="G412" s="338"/>
      <c r="H412" s="338"/>
      <c r="I412" s="338"/>
      <c r="J412" s="338"/>
    </row>
    <row r="413" spans="2:10">
      <c r="B413" s="319"/>
      <c r="D413" s="332"/>
      <c r="F413" s="340"/>
      <c r="G413" s="338"/>
      <c r="H413" s="338"/>
      <c r="I413" s="338"/>
      <c r="J413" s="338"/>
    </row>
    <row r="414" spans="2:10">
      <c r="B414" s="319"/>
      <c r="D414" s="332"/>
      <c r="F414" s="340"/>
      <c r="G414" s="338"/>
      <c r="H414" s="338"/>
      <c r="I414" s="338"/>
      <c r="J414" s="338"/>
    </row>
    <row r="415" spans="2:10">
      <c r="B415" s="319"/>
      <c r="D415" s="332"/>
      <c r="F415" s="340"/>
      <c r="G415" s="338"/>
      <c r="H415" s="338"/>
      <c r="I415" s="338"/>
      <c r="J415" s="338"/>
    </row>
    <row r="416" spans="2:10">
      <c r="B416" s="319"/>
      <c r="D416" s="332"/>
      <c r="F416" s="340"/>
      <c r="G416" s="338"/>
      <c r="H416" s="338"/>
      <c r="I416" s="338"/>
      <c r="J416" s="338"/>
    </row>
    <row r="417" spans="2:10">
      <c r="B417" s="319"/>
      <c r="D417" s="332"/>
      <c r="F417" s="340"/>
      <c r="G417" s="338"/>
      <c r="H417" s="338"/>
      <c r="I417" s="338"/>
      <c r="J417" s="338"/>
    </row>
    <row r="418" spans="2:10">
      <c r="B418" s="319"/>
      <c r="D418" s="332"/>
      <c r="F418" s="340"/>
      <c r="G418" s="338"/>
      <c r="H418" s="338"/>
      <c r="I418" s="338"/>
      <c r="J418" s="338"/>
    </row>
    <row r="419" spans="2:10">
      <c r="B419" s="319"/>
      <c r="D419" s="332"/>
      <c r="F419" s="340"/>
      <c r="G419" s="338"/>
      <c r="H419" s="338"/>
      <c r="I419" s="338"/>
      <c r="J419" s="338"/>
    </row>
    <row r="420" spans="2:10">
      <c r="B420" s="319"/>
      <c r="D420" s="332"/>
      <c r="F420" s="340"/>
      <c r="G420" s="338"/>
      <c r="H420" s="338"/>
      <c r="I420" s="338"/>
      <c r="J420" s="338"/>
    </row>
    <row r="421" spans="2:10">
      <c r="B421" s="319"/>
      <c r="D421" s="332"/>
      <c r="F421" s="340"/>
      <c r="G421" s="338"/>
      <c r="H421" s="338"/>
      <c r="I421" s="338"/>
      <c r="J421" s="338"/>
    </row>
    <row r="422" spans="2:10">
      <c r="B422" s="319"/>
      <c r="D422" s="332"/>
      <c r="F422" s="340"/>
      <c r="G422" s="338"/>
      <c r="H422" s="338"/>
      <c r="I422" s="338"/>
      <c r="J422" s="338"/>
    </row>
    <row r="423" spans="2:10">
      <c r="B423" s="319"/>
      <c r="D423" s="332"/>
      <c r="F423" s="340"/>
      <c r="G423" s="338"/>
      <c r="H423" s="338"/>
      <c r="I423" s="338"/>
      <c r="J423" s="338"/>
    </row>
    <row r="424" spans="2:10">
      <c r="B424" s="319"/>
      <c r="D424" s="332"/>
      <c r="F424" s="340"/>
      <c r="G424" s="338"/>
      <c r="H424" s="338"/>
      <c r="I424" s="338"/>
      <c r="J424" s="338"/>
    </row>
    <row r="425" spans="2:10">
      <c r="B425" s="319"/>
      <c r="D425" s="332"/>
      <c r="F425" s="340"/>
      <c r="G425" s="338"/>
      <c r="H425" s="338"/>
      <c r="I425" s="338"/>
      <c r="J425" s="338"/>
    </row>
    <row r="426" spans="2:10">
      <c r="B426" s="319"/>
      <c r="D426" s="332"/>
      <c r="F426" s="340"/>
      <c r="G426" s="338"/>
      <c r="H426" s="338"/>
      <c r="I426" s="338"/>
      <c r="J426" s="338"/>
    </row>
    <row r="427" spans="2:10">
      <c r="B427" s="319"/>
      <c r="D427" s="332"/>
      <c r="F427" s="340"/>
      <c r="G427" s="338"/>
      <c r="H427" s="338"/>
      <c r="I427" s="338"/>
      <c r="J427" s="338"/>
    </row>
    <row r="428" spans="2:10">
      <c r="B428" s="319"/>
      <c r="D428" s="332"/>
      <c r="F428" s="340"/>
      <c r="G428" s="338"/>
      <c r="H428" s="338"/>
      <c r="I428" s="338"/>
      <c r="J428" s="338"/>
    </row>
    <row r="429" spans="2:10">
      <c r="B429" s="319"/>
      <c r="D429" s="332"/>
      <c r="F429" s="340"/>
      <c r="G429" s="338"/>
      <c r="H429" s="338"/>
      <c r="I429" s="338"/>
      <c r="J429" s="338"/>
    </row>
    <row r="430" spans="2:10">
      <c r="B430" s="319"/>
      <c r="D430" s="332"/>
      <c r="F430" s="340"/>
      <c r="G430" s="338"/>
      <c r="H430" s="338"/>
      <c r="I430" s="338"/>
      <c r="J430" s="338"/>
    </row>
    <row r="431" spans="2:10">
      <c r="B431" s="319"/>
      <c r="D431" s="332"/>
      <c r="F431" s="340"/>
      <c r="G431" s="338"/>
      <c r="H431" s="338"/>
      <c r="I431" s="338"/>
      <c r="J431" s="338"/>
    </row>
    <row r="432" spans="2:10">
      <c r="B432" s="319"/>
      <c r="D432" s="332"/>
      <c r="F432" s="340"/>
      <c r="G432" s="338"/>
      <c r="H432" s="338"/>
      <c r="I432" s="338"/>
      <c r="J432" s="338"/>
    </row>
    <row r="433" spans="2:10">
      <c r="B433" s="319"/>
      <c r="D433" s="332"/>
      <c r="F433" s="340"/>
      <c r="G433" s="338"/>
      <c r="H433" s="338"/>
      <c r="I433" s="338"/>
      <c r="J433" s="338"/>
    </row>
    <row r="434" spans="2:10">
      <c r="B434" s="319"/>
      <c r="D434" s="332"/>
      <c r="F434" s="340"/>
      <c r="G434" s="338"/>
      <c r="H434" s="338"/>
      <c r="I434" s="338"/>
      <c r="J434" s="338"/>
    </row>
    <row r="435" spans="2:10">
      <c r="B435" s="319"/>
      <c r="D435" s="332"/>
      <c r="F435" s="340"/>
      <c r="G435" s="338"/>
      <c r="H435" s="338"/>
      <c r="I435" s="338"/>
      <c r="J435" s="338"/>
    </row>
    <row r="436" spans="2:10">
      <c r="B436" s="319"/>
      <c r="D436" s="332"/>
      <c r="F436" s="340"/>
      <c r="G436" s="338"/>
      <c r="H436" s="338"/>
      <c r="I436" s="338"/>
      <c r="J436" s="338"/>
    </row>
    <row r="437" spans="2:10">
      <c r="B437" s="319"/>
      <c r="D437" s="332"/>
      <c r="F437" s="340"/>
      <c r="G437" s="338"/>
      <c r="H437" s="338"/>
      <c r="I437" s="338"/>
      <c r="J437" s="338"/>
    </row>
    <row r="438" spans="2:10">
      <c r="B438" s="319"/>
      <c r="D438" s="332"/>
      <c r="F438" s="340"/>
      <c r="G438" s="338"/>
      <c r="H438" s="338"/>
      <c r="I438" s="338"/>
      <c r="J438" s="338"/>
    </row>
    <row r="439" spans="2:10">
      <c r="B439" s="319"/>
      <c r="D439" s="332"/>
      <c r="F439" s="340"/>
      <c r="G439" s="338"/>
      <c r="H439" s="338"/>
      <c r="I439" s="338"/>
      <c r="J439" s="338"/>
    </row>
    <row r="440" spans="2:10">
      <c r="B440" s="319"/>
      <c r="D440" s="332"/>
      <c r="F440" s="340"/>
      <c r="G440" s="338"/>
      <c r="H440" s="338"/>
      <c r="I440" s="338"/>
      <c r="J440" s="338"/>
    </row>
    <row r="441" spans="2:10">
      <c r="B441" s="319"/>
      <c r="D441" s="332"/>
      <c r="F441" s="340"/>
      <c r="G441" s="338"/>
      <c r="H441" s="338"/>
      <c r="I441" s="338"/>
      <c r="J441" s="338"/>
    </row>
    <row r="442" spans="2:10">
      <c r="B442" s="319"/>
      <c r="D442" s="332"/>
      <c r="F442" s="340"/>
      <c r="G442" s="338"/>
      <c r="H442" s="338"/>
      <c r="I442" s="338"/>
      <c r="J442" s="338"/>
    </row>
    <row r="443" spans="2:10">
      <c r="B443" s="319"/>
      <c r="D443" s="332"/>
      <c r="F443" s="340"/>
      <c r="G443" s="338"/>
      <c r="H443" s="338"/>
      <c r="I443" s="338"/>
      <c r="J443" s="338"/>
    </row>
    <row r="444" spans="2:10">
      <c r="B444" s="319"/>
      <c r="D444" s="332"/>
      <c r="F444" s="340"/>
      <c r="G444" s="338"/>
      <c r="H444" s="338"/>
      <c r="I444" s="338"/>
      <c r="J444" s="338"/>
    </row>
    <row r="445" spans="2:10">
      <c r="B445" s="319"/>
      <c r="D445" s="332"/>
      <c r="F445" s="340"/>
      <c r="G445" s="338"/>
      <c r="H445" s="338"/>
      <c r="I445" s="338"/>
      <c r="J445" s="338"/>
    </row>
    <row r="446" spans="2:10">
      <c r="B446" s="319"/>
      <c r="D446" s="332"/>
      <c r="F446" s="340"/>
      <c r="G446" s="338"/>
      <c r="H446" s="338"/>
      <c r="I446" s="338"/>
      <c r="J446" s="338"/>
    </row>
    <row r="447" spans="2:10">
      <c r="B447" s="319"/>
      <c r="D447" s="332"/>
      <c r="F447" s="340"/>
      <c r="G447" s="338"/>
      <c r="H447" s="338"/>
      <c r="I447" s="338"/>
      <c r="J447" s="338"/>
    </row>
    <row r="448" spans="2:10">
      <c r="B448" s="319"/>
      <c r="D448" s="332"/>
      <c r="F448" s="340"/>
      <c r="G448" s="338"/>
      <c r="H448" s="338"/>
      <c r="I448" s="338"/>
      <c r="J448" s="338"/>
    </row>
    <row r="449" spans="2:10">
      <c r="B449" s="319"/>
      <c r="D449" s="332"/>
      <c r="F449" s="340"/>
      <c r="G449" s="338"/>
      <c r="H449" s="338"/>
      <c r="I449" s="338"/>
      <c r="J449" s="338"/>
    </row>
    <row r="450" spans="2:10">
      <c r="B450" s="319"/>
      <c r="D450" s="332"/>
      <c r="F450" s="340"/>
      <c r="G450" s="338"/>
      <c r="H450" s="338"/>
      <c r="I450" s="338"/>
      <c r="J450" s="338"/>
    </row>
    <row r="451" spans="2:10">
      <c r="B451" s="319"/>
      <c r="D451" s="332"/>
      <c r="F451" s="340"/>
      <c r="G451" s="338"/>
      <c r="H451" s="338"/>
      <c r="I451" s="338"/>
      <c r="J451" s="338"/>
    </row>
    <row r="452" spans="2:10">
      <c r="B452" s="319"/>
      <c r="D452" s="332"/>
      <c r="F452" s="340"/>
      <c r="G452" s="338"/>
      <c r="H452" s="338"/>
      <c r="I452" s="338"/>
      <c r="J452" s="338"/>
    </row>
    <row r="453" spans="2:10">
      <c r="B453" s="319"/>
      <c r="D453" s="332"/>
      <c r="F453" s="340"/>
      <c r="G453" s="338"/>
      <c r="H453" s="338"/>
      <c r="I453" s="338"/>
      <c r="J453" s="338"/>
    </row>
    <row r="454" spans="2:10">
      <c r="B454" s="319"/>
      <c r="D454" s="332"/>
      <c r="F454" s="340"/>
      <c r="G454" s="338"/>
      <c r="H454" s="338"/>
      <c r="I454" s="338"/>
      <c r="J454" s="338"/>
    </row>
    <row r="455" spans="2:10">
      <c r="B455" s="319"/>
      <c r="D455" s="332"/>
      <c r="F455" s="340"/>
      <c r="G455" s="338"/>
      <c r="H455" s="338"/>
      <c r="I455" s="338"/>
      <c r="J455" s="338"/>
    </row>
    <row r="456" spans="2:10">
      <c r="B456" s="319"/>
      <c r="D456" s="332"/>
      <c r="F456" s="340"/>
      <c r="G456" s="338"/>
      <c r="H456" s="338"/>
      <c r="I456" s="338"/>
      <c r="J456" s="338"/>
    </row>
    <row r="457" spans="2:10">
      <c r="B457" s="319"/>
      <c r="D457" s="332"/>
      <c r="F457" s="340"/>
      <c r="G457" s="338"/>
      <c r="H457" s="338"/>
      <c r="I457" s="338"/>
      <c r="J457" s="338"/>
    </row>
    <row r="458" spans="2:10">
      <c r="B458" s="319"/>
      <c r="D458" s="332"/>
      <c r="F458" s="340"/>
      <c r="G458" s="338"/>
      <c r="H458" s="338"/>
      <c r="I458" s="338"/>
      <c r="J458" s="338"/>
    </row>
    <row r="459" spans="2:10">
      <c r="B459" s="319"/>
      <c r="D459" s="332"/>
      <c r="F459" s="340"/>
      <c r="G459" s="338"/>
      <c r="H459" s="338"/>
      <c r="I459" s="338"/>
      <c r="J459" s="338"/>
    </row>
    <row r="460" spans="2:10">
      <c r="B460" s="319"/>
      <c r="D460" s="332"/>
      <c r="F460" s="340"/>
      <c r="G460" s="338"/>
      <c r="H460" s="338"/>
      <c r="I460" s="338"/>
      <c r="J460" s="338"/>
    </row>
    <row r="461" spans="2:10">
      <c r="B461" s="319"/>
      <c r="D461" s="332"/>
      <c r="F461" s="340"/>
      <c r="G461" s="338"/>
      <c r="H461" s="338"/>
      <c r="I461" s="338"/>
      <c r="J461" s="338"/>
    </row>
    <row r="462" spans="2:10">
      <c r="B462" s="319"/>
      <c r="D462" s="332"/>
      <c r="F462" s="340"/>
      <c r="G462" s="338"/>
      <c r="H462" s="338"/>
      <c r="I462" s="338"/>
      <c r="J462" s="338"/>
    </row>
    <row r="463" spans="2:10">
      <c r="B463" s="319"/>
      <c r="D463" s="332"/>
      <c r="F463" s="340"/>
      <c r="G463" s="338"/>
      <c r="H463" s="338"/>
      <c r="I463" s="338"/>
      <c r="J463" s="338"/>
    </row>
    <row r="464" spans="2:10">
      <c r="B464" s="319"/>
      <c r="D464" s="332"/>
      <c r="F464" s="340"/>
      <c r="G464" s="338"/>
      <c r="H464" s="338"/>
      <c r="I464" s="338"/>
      <c r="J464" s="338"/>
    </row>
    <row r="465" spans="2:10">
      <c r="B465" s="319"/>
      <c r="D465" s="332"/>
      <c r="F465" s="340"/>
      <c r="G465" s="338"/>
      <c r="H465" s="338"/>
      <c r="I465" s="338"/>
      <c r="J465" s="338"/>
    </row>
    <row r="466" spans="2:10">
      <c r="B466" s="319"/>
      <c r="D466" s="332"/>
      <c r="F466" s="340"/>
      <c r="G466" s="338"/>
      <c r="H466" s="338"/>
      <c r="I466" s="338"/>
      <c r="J466" s="338"/>
    </row>
    <row r="467" spans="2:10">
      <c r="B467" s="319"/>
      <c r="D467" s="332"/>
      <c r="F467" s="340"/>
      <c r="G467" s="338"/>
      <c r="H467" s="338"/>
      <c r="I467" s="338"/>
      <c r="J467" s="338"/>
    </row>
    <row r="468" spans="2:10">
      <c r="B468" s="319"/>
      <c r="D468" s="332"/>
      <c r="F468" s="340"/>
      <c r="G468" s="338"/>
      <c r="H468" s="338"/>
      <c r="I468" s="338"/>
      <c r="J468" s="338"/>
    </row>
    <row r="469" spans="2:10">
      <c r="B469" s="319"/>
      <c r="D469" s="332"/>
      <c r="F469" s="340"/>
      <c r="G469" s="338"/>
      <c r="H469" s="338"/>
      <c r="I469" s="338"/>
      <c r="J469" s="338"/>
    </row>
    <row r="470" spans="2:10">
      <c r="B470" s="319"/>
      <c r="D470" s="332"/>
      <c r="F470" s="340"/>
      <c r="G470" s="338"/>
      <c r="H470" s="338"/>
      <c r="I470" s="338"/>
      <c r="J470" s="338"/>
    </row>
    <row r="471" spans="2:10">
      <c r="B471" s="319"/>
      <c r="D471" s="332"/>
      <c r="F471" s="340"/>
      <c r="G471" s="338"/>
      <c r="H471" s="338"/>
      <c r="I471" s="338"/>
      <c r="J471" s="338"/>
    </row>
    <row r="472" spans="2:10">
      <c r="B472" s="319"/>
      <c r="D472" s="332"/>
      <c r="F472" s="340"/>
      <c r="G472" s="338"/>
      <c r="H472" s="338"/>
      <c r="I472" s="338"/>
      <c r="J472" s="338"/>
    </row>
    <row r="473" spans="2:10">
      <c r="B473" s="319"/>
      <c r="D473" s="332"/>
      <c r="F473" s="340"/>
      <c r="G473" s="338"/>
      <c r="H473" s="338"/>
      <c r="I473" s="338"/>
      <c r="J473" s="338"/>
    </row>
    <row r="474" spans="2:10">
      <c r="B474" s="319"/>
      <c r="D474" s="332"/>
      <c r="F474" s="340"/>
      <c r="G474" s="338"/>
      <c r="H474" s="338"/>
      <c r="I474" s="338"/>
      <c r="J474" s="338"/>
    </row>
    <row r="475" spans="2:10">
      <c r="B475" s="319"/>
      <c r="D475" s="332"/>
      <c r="F475" s="340"/>
      <c r="G475" s="338"/>
      <c r="H475" s="338"/>
      <c r="I475" s="338"/>
      <c r="J475" s="338"/>
    </row>
    <row r="476" spans="2:10">
      <c r="B476" s="319"/>
      <c r="D476" s="332"/>
      <c r="F476" s="340"/>
      <c r="G476" s="338"/>
      <c r="H476" s="338"/>
      <c r="I476" s="338"/>
      <c r="J476" s="338"/>
    </row>
    <row r="477" spans="2:10">
      <c r="B477" s="319"/>
      <c r="D477" s="332"/>
      <c r="F477" s="340"/>
      <c r="G477" s="338"/>
      <c r="H477" s="338"/>
      <c r="I477" s="338"/>
      <c r="J477" s="338"/>
    </row>
    <row r="478" spans="2:10">
      <c r="B478" s="319"/>
      <c r="D478" s="332"/>
      <c r="F478" s="340"/>
      <c r="G478" s="338"/>
      <c r="H478" s="338"/>
      <c r="I478" s="338"/>
      <c r="J478" s="338"/>
    </row>
    <row r="479" spans="2:10">
      <c r="B479" s="319"/>
      <c r="D479" s="332"/>
      <c r="F479" s="340"/>
      <c r="G479" s="338"/>
      <c r="H479" s="338"/>
      <c r="I479" s="338"/>
      <c r="J479" s="338"/>
    </row>
    <row r="480" spans="2:10">
      <c r="B480" s="319"/>
      <c r="D480" s="332"/>
      <c r="F480" s="340"/>
      <c r="G480" s="338"/>
      <c r="H480" s="338"/>
      <c r="I480" s="338"/>
      <c r="J480" s="338"/>
    </row>
    <row r="481" spans="2:10">
      <c r="B481" s="319"/>
      <c r="D481" s="332"/>
      <c r="F481" s="340"/>
      <c r="G481" s="338"/>
      <c r="H481" s="338"/>
      <c r="I481" s="338"/>
      <c r="J481" s="338"/>
    </row>
    <row r="482" spans="2:10">
      <c r="B482" s="319"/>
      <c r="D482" s="332"/>
      <c r="F482" s="340"/>
      <c r="G482" s="338"/>
      <c r="H482" s="338"/>
      <c r="I482" s="338"/>
      <c r="J482" s="338"/>
    </row>
    <row r="483" spans="2:10">
      <c r="B483" s="319"/>
      <c r="D483" s="332"/>
      <c r="F483" s="340"/>
      <c r="G483" s="338"/>
      <c r="H483" s="338"/>
      <c r="I483" s="338"/>
      <c r="J483" s="338"/>
    </row>
    <row r="484" spans="2:10">
      <c r="B484" s="319"/>
      <c r="D484" s="332"/>
      <c r="F484" s="340"/>
      <c r="G484" s="338"/>
      <c r="H484" s="338"/>
      <c r="I484" s="338"/>
      <c r="J484" s="338"/>
    </row>
    <row r="485" spans="2:10">
      <c r="B485" s="319"/>
      <c r="D485" s="332"/>
      <c r="F485" s="340"/>
      <c r="G485" s="338"/>
      <c r="H485" s="338"/>
      <c r="I485" s="338"/>
      <c r="J485" s="338"/>
    </row>
    <row r="486" spans="2:10">
      <c r="B486" s="319"/>
      <c r="D486" s="332"/>
      <c r="F486" s="340"/>
      <c r="G486" s="338"/>
      <c r="H486" s="338"/>
      <c r="I486" s="338"/>
      <c r="J486" s="338"/>
    </row>
    <row r="487" spans="2:10">
      <c r="B487" s="319"/>
      <c r="D487" s="332"/>
      <c r="F487" s="340"/>
      <c r="G487" s="338"/>
      <c r="H487" s="338"/>
      <c r="I487" s="338"/>
      <c r="J487" s="338"/>
    </row>
    <row r="488" spans="2:10">
      <c r="B488" s="319"/>
      <c r="D488" s="332"/>
      <c r="F488" s="340"/>
      <c r="G488" s="338"/>
      <c r="H488" s="338"/>
      <c r="I488" s="338"/>
      <c r="J488" s="338"/>
    </row>
    <row r="489" spans="2:10">
      <c r="B489" s="319"/>
      <c r="D489" s="332"/>
      <c r="F489" s="340"/>
      <c r="G489" s="338"/>
      <c r="H489" s="338"/>
      <c r="I489" s="338"/>
      <c r="J489" s="338"/>
    </row>
    <row r="490" spans="2:10">
      <c r="B490" s="319"/>
      <c r="D490" s="332"/>
      <c r="F490" s="340"/>
      <c r="G490" s="338"/>
      <c r="H490" s="338"/>
      <c r="I490" s="338"/>
      <c r="J490" s="338"/>
    </row>
    <row r="491" spans="2:10">
      <c r="B491" s="319"/>
      <c r="D491" s="332"/>
      <c r="F491" s="340"/>
      <c r="G491" s="338"/>
      <c r="H491" s="338"/>
      <c r="I491" s="338"/>
      <c r="J491" s="338"/>
    </row>
    <row r="492" spans="2:10">
      <c r="B492" s="319"/>
      <c r="D492" s="332"/>
      <c r="F492" s="340"/>
      <c r="G492" s="338"/>
      <c r="H492" s="338"/>
      <c r="I492" s="338"/>
      <c r="J492" s="338"/>
    </row>
    <row r="493" spans="2:10">
      <c r="B493" s="319"/>
      <c r="D493" s="332"/>
      <c r="F493" s="340"/>
      <c r="G493" s="338"/>
      <c r="H493" s="338"/>
      <c r="I493" s="338"/>
      <c r="J493" s="338"/>
    </row>
    <row r="494" spans="2:10">
      <c r="B494" s="319"/>
      <c r="D494" s="332"/>
      <c r="F494" s="340"/>
      <c r="G494" s="338"/>
      <c r="H494" s="338"/>
      <c r="I494" s="338"/>
      <c r="J494" s="338"/>
    </row>
    <row r="495" spans="2:10">
      <c r="B495" s="319"/>
      <c r="D495" s="332"/>
      <c r="F495" s="340"/>
      <c r="G495" s="338"/>
      <c r="H495" s="338"/>
      <c r="I495" s="338"/>
      <c r="J495" s="338"/>
    </row>
    <row r="496" spans="2:10">
      <c r="B496" s="319"/>
      <c r="D496" s="332"/>
      <c r="F496" s="340"/>
      <c r="G496" s="338"/>
      <c r="H496" s="338"/>
      <c r="I496" s="338"/>
      <c r="J496" s="338"/>
    </row>
    <row r="497" spans="2:10">
      <c r="B497" s="319"/>
      <c r="D497" s="332"/>
      <c r="F497" s="340"/>
      <c r="G497" s="338"/>
      <c r="H497" s="338"/>
      <c r="I497" s="338"/>
      <c r="J497" s="338"/>
    </row>
    <row r="498" spans="2:10">
      <c r="B498" s="319"/>
      <c r="D498" s="332"/>
      <c r="F498" s="340"/>
      <c r="G498" s="338"/>
      <c r="H498" s="338"/>
      <c r="I498" s="338"/>
      <c r="J498" s="338"/>
    </row>
    <row r="499" spans="2:10">
      <c r="B499" s="319"/>
      <c r="D499" s="332"/>
      <c r="F499" s="340"/>
      <c r="G499" s="338"/>
      <c r="H499" s="338"/>
      <c r="I499" s="338"/>
      <c r="J499" s="338"/>
    </row>
    <row r="500" spans="2:10">
      <c r="B500" s="319"/>
      <c r="D500" s="332"/>
      <c r="F500" s="340"/>
      <c r="G500" s="338"/>
      <c r="H500" s="338"/>
      <c r="I500" s="338"/>
      <c r="J500" s="338"/>
    </row>
    <row r="501" spans="2:10">
      <c r="B501" s="319"/>
      <c r="D501" s="332"/>
      <c r="F501" s="340"/>
      <c r="G501" s="338"/>
      <c r="H501" s="338"/>
      <c r="I501" s="338"/>
      <c r="J501" s="338"/>
    </row>
    <row r="502" spans="2:10">
      <c r="B502" s="319"/>
      <c r="D502" s="332"/>
      <c r="F502" s="340"/>
      <c r="G502" s="338"/>
      <c r="H502" s="338"/>
      <c r="I502" s="338"/>
      <c r="J502" s="338"/>
    </row>
    <row r="503" spans="2:10">
      <c r="B503" s="319"/>
      <c r="D503" s="332"/>
      <c r="F503" s="340"/>
      <c r="G503" s="338"/>
      <c r="H503" s="338"/>
      <c r="I503" s="338"/>
      <c r="J503" s="338"/>
    </row>
    <row r="504" spans="2:10">
      <c r="B504" s="319"/>
      <c r="D504" s="332"/>
      <c r="F504" s="340"/>
      <c r="G504" s="338"/>
      <c r="H504" s="338"/>
      <c r="I504" s="338"/>
      <c r="J504" s="338"/>
    </row>
    <row r="505" spans="2:10">
      <c r="B505" s="319"/>
      <c r="D505" s="332"/>
      <c r="F505" s="340"/>
      <c r="G505" s="338"/>
      <c r="H505" s="338"/>
      <c r="I505" s="338"/>
      <c r="J505" s="338"/>
    </row>
    <row r="506" spans="2:10">
      <c r="B506" s="319"/>
      <c r="D506" s="332"/>
      <c r="F506" s="340"/>
      <c r="G506" s="338"/>
      <c r="H506" s="338"/>
      <c r="I506" s="338"/>
      <c r="J506" s="338"/>
    </row>
    <row r="507" spans="2:10">
      <c r="B507" s="319"/>
      <c r="D507" s="332"/>
      <c r="F507" s="340"/>
      <c r="G507" s="338"/>
      <c r="H507" s="338"/>
      <c r="I507" s="338"/>
      <c r="J507" s="338"/>
    </row>
    <row r="508" spans="2:10">
      <c r="B508" s="319"/>
      <c r="D508" s="332"/>
      <c r="F508" s="340"/>
      <c r="G508" s="338"/>
      <c r="H508" s="338"/>
      <c r="I508" s="338"/>
      <c r="J508" s="338"/>
    </row>
    <row r="509" spans="2:10">
      <c r="B509" s="319"/>
      <c r="D509" s="332"/>
      <c r="F509" s="340"/>
      <c r="G509" s="338"/>
      <c r="H509" s="338"/>
      <c r="I509" s="338"/>
      <c r="J509" s="338"/>
    </row>
    <row r="510" spans="2:10">
      <c r="B510" s="319"/>
      <c r="D510" s="332"/>
      <c r="F510" s="340"/>
      <c r="G510" s="338"/>
      <c r="H510" s="338"/>
      <c r="I510" s="338"/>
      <c r="J510" s="338"/>
    </row>
    <row r="511" spans="2:10">
      <c r="B511" s="319"/>
      <c r="D511" s="332"/>
      <c r="F511" s="340"/>
      <c r="G511" s="338"/>
      <c r="H511" s="338"/>
      <c r="I511" s="338"/>
      <c r="J511" s="338"/>
    </row>
    <row r="512" spans="2:10">
      <c r="B512" s="319"/>
      <c r="D512" s="332"/>
      <c r="F512" s="340"/>
      <c r="G512" s="338"/>
      <c r="H512" s="338"/>
      <c r="I512" s="338"/>
      <c r="J512" s="338"/>
    </row>
    <row r="513" spans="2:10">
      <c r="B513" s="319"/>
      <c r="D513" s="332"/>
      <c r="F513" s="340"/>
      <c r="G513" s="338"/>
      <c r="H513" s="338"/>
      <c r="I513" s="338"/>
      <c r="J513" s="338"/>
    </row>
    <row r="514" spans="2:10">
      <c r="B514" s="319"/>
      <c r="D514" s="332"/>
      <c r="F514" s="340"/>
      <c r="G514" s="338"/>
      <c r="H514" s="338"/>
      <c r="I514" s="338"/>
      <c r="J514" s="338"/>
    </row>
    <row r="515" spans="2:10">
      <c r="B515" s="319"/>
      <c r="D515" s="332"/>
      <c r="F515" s="340"/>
      <c r="G515" s="338"/>
      <c r="H515" s="338"/>
      <c r="I515" s="338"/>
      <c r="J515" s="338"/>
    </row>
    <row r="516" spans="2:10">
      <c r="B516" s="319"/>
      <c r="D516" s="332"/>
      <c r="F516" s="340"/>
      <c r="G516" s="338"/>
      <c r="H516" s="338"/>
      <c r="I516" s="338"/>
      <c r="J516" s="338"/>
    </row>
    <row r="517" spans="2:10">
      <c r="B517" s="319"/>
      <c r="D517" s="332"/>
      <c r="F517" s="340"/>
      <c r="G517" s="338"/>
      <c r="H517" s="338"/>
      <c r="I517" s="338"/>
      <c r="J517" s="338"/>
    </row>
    <row r="518" spans="2:10">
      <c r="B518" s="319"/>
      <c r="D518" s="332"/>
      <c r="F518" s="340"/>
      <c r="G518" s="338"/>
      <c r="H518" s="338"/>
      <c r="I518" s="338"/>
      <c r="J518" s="338"/>
    </row>
    <row r="519" spans="2:10">
      <c r="B519" s="319"/>
      <c r="D519" s="332"/>
      <c r="F519" s="340"/>
      <c r="G519" s="338"/>
      <c r="H519" s="338"/>
      <c r="I519" s="338"/>
      <c r="J519" s="338"/>
    </row>
    <row r="520" spans="2:10">
      <c r="B520" s="319"/>
      <c r="D520" s="332"/>
      <c r="F520" s="340"/>
      <c r="G520" s="338"/>
      <c r="H520" s="338"/>
      <c r="I520" s="338"/>
      <c r="J520" s="338"/>
    </row>
    <row r="521" spans="2:10">
      <c r="B521" s="319"/>
      <c r="D521" s="332"/>
      <c r="F521" s="340"/>
      <c r="G521" s="338"/>
      <c r="H521" s="338"/>
      <c r="I521" s="338"/>
      <c r="J521" s="338"/>
    </row>
    <row r="522" spans="2:10">
      <c r="B522" s="319"/>
      <c r="D522" s="332"/>
      <c r="F522" s="340"/>
      <c r="G522" s="338"/>
      <c r="H522" s="338"/>
      <c r="I522" s="338"/>
      <c r="J522" s="338"/>
    </row>
    <row r="523" spans="2:10">
      <c r="B523" s="319"/>
      <c r="D523" s="332"/>
      <c r="F523" s="340"/>
      <c r="G523" s="338"/>
      <c r="H523" s="338"/>
      <c r="I523" s="338"/>
      <c r="J523" s="338"/>
    </row>
    <row r="524" spans="2:10">
      <c r="B524" s="319"/>
      <c r="D524" s="332"/>
      <c r="F524" s="340"/>
      <c r="G524" s="338"/>
      <c r="H524" s="338"/>
      <c r="I524" s="338"/>
      <c r="J524" s="338"/>
    </row>
    <row r="525" spans="2:10">
      <c r="B525" s="319"/>
      <c r="D525" s="332"/>
      <c r="F525" s="340"/>
      <c r="G525" s="338"/>
      <c r="H525" s="338"/>
      <c r="I525" s="338"/>
      <c r="J525" s="338"/>
    </row>
    <row r="526" spans="2:10">
      <c r="B526" s="319"/>
      <c r="D526" s="332"/>
      <c r="F526" s="340"/>
      <c r="G526" s="338"/>
      <c r="H526" s="338"/>
      <c r="I526" s="338"/>
      <c r="J526" s="338"/>
    </row>
    <row r="527" spans="2:10">
      <c r="B527" s="319"/>
      <c r="D527" s="332"/>
      <c r="F527" s="340"/>
      <c r="G527" s="338"/>
      <c r="H527" s="338"/>
      <c r="I527" s="338"/>
      <c r="J527" s="338"/>
    </row>
    <row r="528" spans="2:10">
      <c r="B528" s="319"/>
      <c r="D528" s="332"/>
      <c r="F528" s="340"/>
      <c r="G528" s="338"/>
      <c r="H528" s="338"/>
      <c r="I528" s="338"/>
      <c r="J528" s="338"/>
    </row>
    <row r="529" spans="2:10">
      <c r="B529" s="319"/>
      <c r="D529" s="332"/>
      <c r="F529" s="340"/>
      <c r="G529" s="338"/>
      <c r="H529" s="338"/>
      <c r="I529" s="338"/>
      <c r="J529" s="338"/>
    </row>
    <row r="530" spans="2:10">
      <c r="B530" s="319"/>
      <c r="D530" s="332"/>
      <c r="F530" s="340"/>
      <c r="G530" s="338"/>
      <c r="H530" s="338"/>
      <c r="I530" s="338"/>
      <c r="J530" s="338"/>
    </row>
    <row r="531" spans="2:10">
      <c r="B531" s="319"/>
      <c r="D531" s="332"/>
      <c r="F531" s="340"/>
      <c r="G531" s="338"/>
      <c r="H531" s="338"/>
      <c r="I531" s="338"/>
      <c r="J531" s="338"/>
    </row>
    <row r="532" spans="2:10">
      <c r="B532" s="319"/>
      <c r="D532" s="332"/>
      <c r="F532" s="340"/>
      <c r="G532" s="338"/>
      <c r="H532" s="338"/>
      <c r="I532" s="338"/>
      <c r="J532" s="338"/>
    </row>
    <row r="533" spans="2:10">
      <c r="B533" s="319"/>
      <c r="D533" s="332"/>
      <c r="F533" s="340"/>
      <c r="G533" s="338"/>
      <c r="H533" s="338"/>
      <c r="I533" s="338"/>
      <c r="J533" s="338"/>
    </row>
    <row r="534" spans="2:10">
      <c r="B534" s="319"/>
      <c r="D534" s="332"/>
      <c r="F534" s="340"/>
      <c r="G534" s="338"/>
      <c r="H534" s="338"/>
      <c r="I534" s="338"/>
      <c r="J534" s="338"/>
    </row>
    <row r="535" spans="2:10">
      <c r="B535" s="319"/>
      <c r="D535" s="332"/>
      <c r="F535" s="340"/>
      <c r="G535" s="338"/>
      <c r="H535" s="338"/>
      <c r="I535" s="338"/>
      <c r="J535" s="338"/>
    </row>
    <row r="536" spans="2:10">
      <c r="B536" s="319"/>
      <c r="D536" s="332"/>
      <c r="F536" s="340"/>
      <c r="G536" s="338"/>
      <c r="H536" s="338"/>
      <c r="I536" s="338"/>
      <c r="J536" s="338"/>
    </row>
    <row r="537" spans="2:10">
      <c r="B537" s="319"/>
      <c r="D537" s="332"/>
      <c r="F537" s="340"/>
      <c r="G537" s="338"/>
      <c r="H537" s="338"/>
      <c r="I537" s="338"/>
      <c r="J537" s="338"/>
    </row>
    <row r="538" spans="2:10">
      <c r="B538" s="319"/>
      <c r="D538" s="332"/>
      <c r="F538" s="340"/>
      <c r="G538" s="338"/>
      <c r="H538" s="338"/>
      <c r="I538" s="338"/>
      <c r="J538" s="338"/>
    </row>
    <row r="539" spans="2:10">
      <c r="B539" s="319"/>
      <c r="D539" s="332"/>
      <c r="F539" s="340"/>
      <c r="G539" s="338"/>
      <c r="H539" s="338"/>
      <c r="I539" s="338"/>
      <c r="J539" s="338"/>
    </row>
    <row r="540" spans="2:10">
      <c r="B540" s="319"/>
      <c r="D540" s="332"/>
      <c r="F540" s="340"/>
      <c r="G540" s="338"/>
      <c r="H540" s="338"/>
      <c r="I540" s="338"/>
      <c r="J540" s="338"/>
    </row>
    <row r="541" spans="2:10">
      <c r="B541" s="319"/>
      <c r="D541" s="332"/>
      <c r="F541" s="340"/>
      <c r="G541" s="338"/>
      <c r="H541" s="338"/>
      <c r="I541" s="338"/>
      <c r="J541" s="338"/>
    </row>
    <row r="542" spans="2:10">
      <c r="B542" s="319"/>
      <c r="D542" s="332"/>
      <c r="F542" s="340"/>
      <c r="G542" s="338"/>
      <c r="H542" s="338"/>
      <c r="I542" s="338"/>
      <c r="J542" s="338"/>
    </row>
    <row r="543" spans="2:10">
      <c r="B543" s="319"/>
      <c r="D543" s="332"/>
      <c r="F543" s="340"/>
      <c r="G543" s="338"/>
      <c r="H543" s="338"/>
      <c r="I543" s="338"/>
      <c r="J543" s="338"/>
    </row>
    <row r="544" spans="2:10">
      <c r="B544" s="319"/>
      <c r="D544" s="332"/>
      <c r="F544" s="340"/>
      <c r="G544" s="338"/>
      <c r="H544" s="338"/>
      <c r="I544" s="338"/>
      <c r="J544" s="338"/>
    </row>
    <row r="545" spans="2:10">
      <c r="B545" s="319"/>
      <c r="D545" s="332"/>
      <c r="F545" s="340"/>
      <c r="G545" s="338"/>
      <c r="H545" s="338"/>
      <c r="I545" s="338"/>
      <c r="J545" s="338"/>
    </row>
    <row r="546" spans="2:10">
      <c r="B546" s="319"/>
      <c r="D546" s="332"/>
      <c r="F546" s="340"/>
      <c r="G546" s="338"/>
      <c r="H546" s="338"/>
      <c r="I546" s="338"/>
      <c r="J546" s="338"/>
    </row>
    <row r="547" spans="2:10">
      <c r="B547" s="319"/>
      <c r="D547" s="332"/>
      <c r="F547" s="340"/>
      <c r="G547" s="338"/>
      <c r="H547" s="338"/>
      <c r="I547" s="338"/>
      <c r="J547" s="338"/>
    </row>
    <row r="548" spans="2:10">
      <c r="B548" s="319"/>
      <c r="D548" s="332"/>
      <c r="F548" s="340"/>
      <c r="G548" s="338"/>
      <c r="H548" s="338"/>
      <c r="I548" s="338"/>
      <c r="J548" s="338"/>
    </row>
    <row r="549" spans="2:10">
      <c r="B549" s="319"/>
      <c r="D549" s="332"/>
      <c r="F549" s="340"/>
      <c r="G549" s="338"/>
      <c r="H549" s="338"/>
      <c r="I549" s="338"/>
      <c r="J549" s="338"/>
    </row>
    <row r="550" spans="2:10">
      <c r="B550" s="319"/>
      <c r="D550" s="332"/>
      <c r="F550" s="340"/>
      <c r="G550" s="338"/>
      <c r="H550" s="338"/>
      <c r="I550" s="338"/>
      <c r="J550" s="338"/>
    </row>
    <row r="551" spans="2:10">
      <c r="B551" s="319"/>
      <c r="D551" s="332"/>
      <c r="F551" s="340"/>
      <c r="G551" s="338"/>
      <c r="H551" s="338"/>
      <c r="I551" s="338"/>
      <c r="J551" s="338"/>
    </row>
    <row r="552" spans="2:10">
      <c r="B552" s="319"/>
      <c r="D552" s="332"/>
      <c r="F552" s="340"/>
      <c r="G552" s="338"/>
      <c r="H552" s="338"/>
      <c r="I552" s="338"/>
      <c r="J552" s="338"/>
    </row>
    <row r="553" spans="2:10">
      <c r="B553" s="319"/>
      <c r="D553" s="332"/>
      <c r="F553" s="340"/>
      <c r="G553" s="338"/>
      <c r="H553" s="338"/>
      <c r="I553" s="338"/>
      <c r="J553" s="338"/>
    </row>
    <row r="554" spans="2:10">
      <c r="B554" s="319"/>
      <c r="D554" s="332"/>
      <c r="F554" s="340"/>
      <c r="G554" s="338"/>
      <c r="H554" s="338"/>
      <c r="I554" s="338"/>
      <c r="J554" s="338"/>
    </row>
    <row r="555" spans="2:10">
      <c r="B555" s="319"/>
      <c r="D555" s="332"/>
      <c r="F555" s="340"/>
      <c r="G555" s="338"/>
      <c r="H555" s="338"/>
      <c r="I555" s="338"/>
      <c r="J555" s="338"/>
    </row>
    <row r="556" spans="2:10">
      <c r="B556" s="319"/>
      <c r="D556" s="332"/>
      <c r="F556" s="340"/>
      <c r="G556" s="338"/>
      <c r="H556" s="338"/>
      <c r="I556" s="338"/>
      <c r="J556" s="338"/>
    </row>
    <row r="557" spans="2:10">
      <c r="B557" s="319"/>
      <c r="D557" s="332"/>
      <c r="F557" s="340"/>
      <c r="G557" s="338"/>
      <c r="H557" s="338"/>
      <c r="I557" s="338"/>
      <c r="J557" s="338"/>
    </row>
    <row r="558" spans="2:10">
      <c r="B558" s="319"/>
      <c r="D558" s="332"/>
      <c r="F558" s="340"/>
      <c r="G558" s="338"/>
      <c r="H558" s="338"/>
      <c r="I558" s="338"/>
      <c r="J558" s="338"/>
    </row>
    <row r="559" spans="2:10">
      <c r="B559" s="319"/>
      <c r="D559" s="332"/>
      <c r="F559" s="340"/>
      <c r="G559" s="338"/>
      <c r="H559" s="338"/>
      <c r="I559" s="338"/>
      <c r="J559" s="338"/>
    </row>
    <row r="560" spans="2:10">
      <c r="B560" s="319"/>
      <c r="D560" s="332"/>
      <c r="F560" s="340"/>
      <c r="G560" s="338"/>
      <c r="H560" s="338"/>
      <c r="I560" s="338"/>
      <c r="J560" s="338"/>
    </row>
    <row r="561" spans="2:10">
      <c r="B561" s="319"/>
      <c r="D561" s="332"/>
      <c r="F561" s="340"/>
      <c r="G561" s="338"/>
      <c r="H561" s="338"/>
      <c r="I561" s="338"/>
      <c r="J561" s="338"/>
    </row>
    <row r="562" spans="2:10">
      <c r="B562" s="319"/>
      <c r="D562" s="332"/>
      <c r="F562" s="340"/>
      <c r="G562" s="338"/>
      <c r="H562" s="338"/>
      <c r="I562" s="338"/>
      <c r="J562" s="338"/>
    </row>
    <row r="563" spans="2:10">
      <c r="B563" s="319"/>
      <c r="D563" s="332"/>
      <c r="F563" s="340"/>
      <c r="G563" s="338"/>
      <c r="H563" s="338"/>
      <c r="I563" s="338"/>
      <c r="J563" s="338"/>
    </row>
    <row r="564" spans="2:10">
      <c r="B564" s="319"/>
      <c r="D564" s="332"/>
      <c r="F564" s="340"/>
      <c r="G564" s="338"/>
      <c r="H564" s="338"/>
      <c r="I564" s="338"/>
      <c r="J564" s="338"/>
    </row>
    <row r="565" spans="2:10">
      <c r="B565" s="319"/>
      <c r="D565" s="332"/>
      <c r="F565" s="340"/>
      <c r="G565" s="338"/>
      <c r="H565" s="338"/>
      <c r="I565" s="338"/>
      <c r="J565" s="338"/>
    </row>
    <row r="566" spans="2:10">
      <c r="B566" s="319"/>
      <c r="D566" s="332"/>
      <c r="F566" s="340"/>
      <c r="G566" s="338"/>
      <c r="H566" s="338"/>
      <c r="I566" s="338"/>
      <c r="J566" s="338"/>
    </row>
    <row r="567" spans="2:10">
      <c r="B567" s="319"/>
      <c r="D567" s="332"/>
      <c r="F567" s="340"/>
      <c r="G567" s="338"/>
      <c r="H567" s="338"/>
      <c r="I567" s="338"/>
      <c r="J567" s="338"/>
    </row>
    <row r="568" spans="2:10">
      <c r="B568" s="319"/>
      <c r="D568" s="332"/>
      <c r="F568" s="340"/>
      <c r="G568" s="338"/>
      <c r="H568" s="338"/>
      <c r="I568" s="338"/>
      <c r="J568" s="338"/>
    </row>
    <row r="569" spans="2:10">
      <c r="B569" s="319"/>
      <c r="D569" s="332"/>
      <c r="F569" s="340"/>
      <c r="G569" s="338"/>
      <c r="H569" s="338"/>
      <c r="I569" s="338"/>
      <c r="J569" s="338"/>
    </row>
    <row r="570" spans="2:10">
      <c r="B570" s="319"/>
      <c r="D570" s="332"/>
      <c r="F570" s="340"/>
      <c r="G570" s="338"/>
      <c r="H570" s="338"/>
      <c r="I570" s="338"/>
      <c r="J570" s="338"/>
    </row>
    <row r="571" spans="2:10">
      <c r="B571" s="319"/>
      <c r="D571" s="332"/>
      <c r="F571" s="340"/>
      <c r="G571" s="338"/>
      <c r="H571" s="338"/>
      <c r="I571" s="338"/>
      <c r="J571" s="338"/>
    </row>
    <row r="572" spans="2:10">
      <c r="B572" s="319"/>
      <c r="D572" s="332"/>
      <c r="F572" s="340"/>
      <c r="G572" s="338"/>
      <c r="H572" s="338"/>
      <c r="I572" s="338"/>
      <c r="J572" s="338"/>
    </row>
    <row r="573" spans="2:10">
      <c r="B573" s="319"/>
      <c r="D573" s="332"/>
      <c r="F573" s="340"/>
      <c r="G573" s="338"/>
      <c r="H573" s="338"/>
      <c r="I573" s="338"/>
      <c r="J573" s="338"/>
    </row>
    <row r="574" spans="2:10">
      <c r="B574" s="319"/>
      <c r="D574" s="332"/>
      <c r="F574" s="340"/>
      <c r="G574" s="338"/>
      <c r="H574" s="338"/>
      <c r="I574" s="338"/>
      <c r="J574" s="338"/>
    </row>
    <row r="575" spans="2:10">
      <c r="B575" s="319"/>
      <c r="D575" s="332"/>
      <c r="F575" s="340"/>
      <c r="G575" s="338"/>
      <c r="H575" s="338"/>
      <c r="I575" s="338"/>
      <c r="J575" s="338"/>
    </row>
    <row r="576" spans="2:10">
      <c r="B576" s="319"/>
      <c r="D576" s="332"/>
      <c r="F576" s="340"/>
      <c r="G576" s="338"/>
      <c r="H576" s="338"/>
      <c r="I576" s="338"/>
      <c r="J576" s="338"/>
    </row>
    <row r="577" spans="2:10">
      <c r="B577" s="319"/>
      <c r="D577" s="332"/>
      <c r="F577" s="340"/>
      <c r="G577" s="338"/>
      <c r="H577" s="338"/>
      <c r="I577" s="338"/>
      <c r="J577" s="338"/>
    </row>
    <row r="578" spans="2:10">
      <c r="B578" s="319"/>
      <c r="D578" s="332"/>
      <c r="F578" s="340"/>
      <c r="G578" s="338"/>
      <c r="H578" s="338"/>
      <c r="I578" s="338"/>
      <c r="J578" s="338"/>
    </row>
    <row r="579" spans="2:10">
      <c r="B579" s="319"/>
      <c r="D579" s="332"/>
      <c r="F579" s="340"/>
      <c r="G579" s="338"/>
      <c r="H579" s="338"/>
      <c r="I579" s="338"/>
      <c r="J579" s="338"/>
    </row>
    <row r="580" spans="2:10">
      <c r="B580" s="319"/>
      <c r="D580" s="332"/>
      <c r="F580" s="340"/>
      <c r="G580" s="338"/>
      <c r="H580" s="338"/>
      <c r="I580" s="338"/>
      <c r="J580" s="338"/>
    </row>
    <row r="581" spans="2:10">
      <c r="B581" s="319"/>
      <c r="D581" s="332"/>
      <c r="F581" s="340"/>
      <c r="G581" s="338"/>
      <c r="H581" s="338"/>
      <c r="I581" s="338"/>
      <c r="J581" s="338"/>
    </row>
    <row r="582" spans="2:10">
      <c r="B582" s="319"/>
      <c r="D582" s="332"/>
      <c r="F582" s="340"/>
      <c r="G582" s="338"/>
      <c r="H582" s="338"/>
      <c r="I582" s="338"/>
      <c r="J582" s="338"/>
    </row>
    <row r="583" spans="2:10">
      <c r="B583" s="319"/>
      <c r="D583" s="332"/>
      <c r="F583" s="340"/>
      <c r="G583" s="338"/>
      <c r="H583" s="338"/>
      <c r="I583" s="338"/>
      <c r="J583" s="338"/>
    </row>
    <row r="584" spans="2:10">
      <c r="B584" s="319"/>
      <c r="D584" s="332"/>
      <c r="F584" s="340"/>
      <c r="G584" s="338"/>
      <c r="H584" s="338"/>
      <c r="I584" s="338"/>
      <c r="J584" s="338"/>
    </row>
    <row r="585" spans="2:10">
      <c r="B585" s="319"/>
      <c r="D585" s="332"/>
      <c r="F585" s="340"/>
      <c r="G585" s="338"/>
      <c r="H585" s="338"/>
      <c r="I585" s="338"/>
      <c r="J585" s="338"/>
    </row>
    <row r="586" spans="2:10">
      <c r="B586" s="319"/>
      <c r="D586" s="332"/>
      <c r="F586" s="340"/>
      <c r="G586" s="338"/>
      <c r="H586" s="338"/>
      <c r="I586" s="338"/>
      <c r="J586" s="338"/>
    </row>
    <row r="587" spans="2:10">
      <c r="B587" s="319"/>
      <c r="D587" s="332"/>
      <c r="F587" s="340"/>
      <c r="G587" s="338"/>
      <c r="H587" s="338"/>
      <c r="I587" s="338"/>
      <c r="J587" s="338"/>
    </row>
    <row r="588" spans="2:10">
      <c r="B588" s="319"/>
      <c r="D588" s="332"/>
      <c r="F588" s="340"/>
      <c r="G588" s="338"/>
      <c r="H588" s="338"/>
      <c r="I588" s="338"/>
      <c r="J588" s="338"/>
    </row>
    <row r="589" spans="2:10">
      <c r="B589" s="319"/>
      <c r="D589" s="332"/>
      <c r="F589" s="340"/>
      <c r="G589" s="338"/>
      <c r="H589" s="338"/>
      <c r="I589" s="338"/>
      <c r="J589" s="338"/>
    </row>
    <row r="590" spans="2:10">
      <c r="B590" s="319"/>
      <c r="D590" s="332"/>
      <c r="F590" s="340"/>
      <c r="G590" s="338"/>
      <c r="H590" s="338"/>
      <c r="I590" s="338"/>
      <c r="J590" s="338"/>
    </row>
    <row r="591" spans="2:10">
      <c r="B591" s="319"/>
      <c r="D591" s="332"/>
      <c r="F591" s="340"/>
      <c r="G591" s="338"/>
      <c r="H591" s="338"/>
      <c r="I591" s="338"/>
      <c r="J591" s="338"/>
    </row>
    <row r="592" spans="2:10">
      <c r="B592" s="319"/>
      <c r="D592" s="332"/>
      <c r="F592" s="340"/>
      <c r="G592" s="338"/>
      <c r="H592" s="338"/>
      <c r="I592" s="338"/>
      <c r="J592" s="338"/>
    </row>
    <row r="593" spans="2:10">
      <c r="B593" s="319"/>
      <c r="D593" s="332"/>
      <c r="F593" s="340"/>
      <c r="G593" s="338"/>
      <c r="H593" s="338"/>
      <c r="I593" s="338"/>
      <c r="J593" s="338"/>
    </row>
    <row r="594" spans="2:10">
      <c r="B594" s="319"/>
      <c r="D594" s="332"/>
      <c r="F594" s="340"/>
      <c r="G594" s="338"/>
      <c r="H594" s="338"/>
      <c r="I594" s="338"/>
      <c r="J594" s="338"/>
    </row>
    <row r="595" spans="2:10">
      <c r="B595" s="319"/>
      <c r="D595" s="332"/>
      <c r="F595" s="340"/>
      <c r="G595" s="338"/>
      <c r="H595" s="338"/>
      <c r="I595" s="338"/>
      <c r="J595" s="338"/>
    </row>
    <row r="596" spans="2:10">
      <c r="B596" s="319"/>
      <c r="D596" s="332"/>
      <c r="F596" s="340"/>
      <c r="G596" s="338"/>
      <c r="H596" s="338"/>
      <c r="I596" s="338"/>
      <c r="J596" s="338"/>
    </row>
    <row r="597" spans="2:10">
      <c r="B597" s="319"/>
      <c r="D597" s="332"/>
      <c r="F597" s="340"/>
      <c r="G597" s="338"/>
      <c r="H597" s="338"/>
      <c r="I597" s="338"/>
      <c r="J597" s="338"/>
    </row>
    <row r="598" spans="2:10">
      <c r="B598" s="319"/>
      <c r="D598" s="332"/>
      <c r="F598" s="340"/>
      <c r="G598" s="338"/>
      <c r="H598" s="338"/>
      <c r="I598" s="338"/>
      <c r="J598" s="338"/>
    </row>
    <row r="599" spans="2:10">
      <c r="B599" s="319"/>
      <c r="D599" s="332"/>
      <c r="F599" s="340"/>
      <c r="G599" s="338"/>
      <c r="H599" s="338"/>
      <c r="I599" s="338"/>
      <c r="J599" s="338"/>
    </row>
    <row r="600" spans="2:10">
      <c r="B600" s="319"/>
      <c r="D600" s="332"/>
      <c r="F600" s="340"/>
      <c r="G600" s="338"/>
      <c r="H600" s="338"/>
      <c r="I600" s="338"/>
      <c r="J600" s="338"/>
    </row>
    <row r="601" spans="2:10">
      <c r="B601" s="319"/>
      <c r="D601" s="332"/>
      <c r="F601" s="340"/>
      <c r="G601" s="338"/>
      <c r="H601" s="338"/>
      <c r="I601" s="338"/>
      <c r="J601" s="338"/>
    </row>
    <row r="602" spans="2:10">
      <c r="B602" s="319"/>
      <c r="D602" s="332"/>
      <c r="F602" s="340"/>
      <c r="G602" s="338"/>
      <c r="H602" s="338"/>
      <c r="I602" s="338"/>
      <c r="J602" s="338"/>
    </row>
    <row r="603" spans="2:10">
      <c r="B603" s="319"/>
      <c r="D603" s="332"/>
      <c r="F603" s="340"/>
      <c r="G603" s="338"/>
      <c r="H603" s="338"/>
      <c r="I603" s="338"/>
      <c r="J603" s="338"/>
    </row>
    <row r="604" spans="2:10">
      <c r="B604" s="319"/>
      <c r="D604" s="332"/>
      <c r="F604" s="340"/>
      <c r="G604" s="338"/>
      <c r="H604" s="338"/>
      <c r="I604" s="338"/>
      <c r="J604" s="338"/>
    </row>
    <row r="605" spans="2:10">
      <c r="B605" s="319"/>
      <c r="D605" s="332"/>
      <c r="F605" s="340"/>
      <c r="G605" s="338"/>
      <c r="H605" s="338"/>
      <c r="I605" s="338"/>
      <c r="J605" s="338"/>
    </row>
    <row r="606" spans="2:10">
      <c r="B606" s="319"/>
      <c r="D606" s="332"/>
      <c r="F606" s="340"/>
      <c r="G606" s="338"/>
      <c r="H606" s="338"/>
      <c r="I606" s="338"/>
      <c r="J606" s="338"/>
    </row>
    <row r="607" spans="2:10">
      <c r="B607" s="319"/>
      <c r="D607" s="332"/>
      <c r="F607" s="340"/>
      <c r="G607" s="338"/>
      <c r="H607" s="338"/>
      <c r="I607" s="338"/>
      <c r="J607" s="338"/>
    </row>
    <row r="608" spans="2:10">
      <c r="B608" s="319"/>
      <c r="D608" s="332"/>
      <c r="F608" s="340"/>
      <c r="G608" s="338"/>
      <c r="H608" s="338"/>
      <c r="I608" s="338"/>
      <c r="J608" s="338"/>
    </row>
    <row r="609" spans="2:10">
      <c r="B609" s="319"/>
      <c r="D609" s="332"/>
      <c r="F609" s="340"/>
      <c r="G609" s="338"/>
      <c r="H609" s="338"/>
      <c r="I609" s="338"/>
      <c r="J609" s="338"/>
    </row>
    <row r="610" spans="2:10">
      <c r="B610" s="319"/>
      <c r="D610" s="332"/>
      <c r="F610" s="340"/>
      <c r="G610" s="338"/>
      <c r="H610" s="338"/>
      <c r="I610" s="338"/>
      <c r="J610" s="338"/>
    </row>
    <row r="611" spans="2:10">
      <c r="B611" s="319"/>
      <c r="D611" s="332"/>
      <c r="F611" s="340"/>
      <c r="G611" s="338"/>
      <c r="H611" s="338"/>
      <c r="I611" s="338"/>
      <c r="J611" s="338"/>
    </row>
    <row r="612" spans="2:10">
      <c r="B612" s="319"/>
      <c r="D612" s="332"/>
      <c r="F612" s="340"/>
      <c r="G612" s="338"/>
      <c r="H612" s="338"/>
      <c r="I612" s="338"/>
      <c r="J612" s="338"/>
    </row>
    <row r="613" spans="2:10">
      <c r="B613" s="319"/>
      <c r="D613" s="332"/>
      <c r="F613" s="340"/>
      <c r="G613" s="338"/>
      <c r="H613" s="338"/>
      <c r="I613" s="338"/>
      <c r="J613" s="338"/>
    </row>
    <row r="614" spans="2:10">
      <c r="B614" s="319"/>
      <c r="D614" s="332"/>
      <c r="F614" s="340"/>
      <c r="G614" s="338"/>
      <c r="H614" s="338"/>
      <c r="I614" s="338"/>
      <c r="J614" s="338"/>
    </row>
    <row r="615" spans="2:10">
      <c r="B615" s="319"/>
      <c r="D615" s="332"/>
      <c r="F615" s="340"/>
      <c r="G615" s="338"/>
      <c r="H615" s="338"/>
      <c r="I615" s="338"/>
      <c r="J615" s="338"/>
    </row>
    <row r="616" spans="2:10">
      <c r="B616" s="319"/>
      <c r="D616" s="332"/>
      <c r="F616" s="340"/>
      <c r="G616" s="338"/>
      <c r="H616" s="338"/>
      <c r="I616" s="338"/>
      <c r="J616" s="338"/>
    </row>
    <row r="617" spans="2:10">
      <c r="B617" s="319"/>
      <c r="D617" s="332"/>
      <c r="F617" s="340"/>
      <c r="G617" s="338"/>
      <c r="H617" s="338"/>
      <c r="I617" s="338"/>
      <c r="J617" s="338"/>
    </row>
    <row r="618" spans="2:10">
      <c r="B618" s="319"/>
      <c r="D618" s="332"/>
      <c r="F618" s="340"/>
      <c r="G618" s="338"/>
      <c r="H618" s="338"/>
      <c r="I618" s="338"/>
      <c r="J618" s="338"/>
    </row>
    <row r="619" spans="2:10">
      <c r="B619" s="319"/>
      <c r="D619" s="332"/>
      <c r="F619" s="340"/>
      <c r="G619" s="338"/>
      <c r="H619" s="338"/>
      <c r="I619" s="338"/>
      <c r="J619" s="338"/>
    </row>
    <row r="620" spans="2:10">
      <c r="B620" s="319"/>
      <c r="D620" s="332"/>
      <c r="F620" s="340"/>
      <c r="G620" s="338"/>
      <c r="H620" s="338"/>
      <c r="I620" s="338"/>
      <c r="J620" s="338"/>
    </row>
    <row r="621" spans="2:10">
      <c r="B621" s="319"/>
      <c r="D621" s="332"/>
      <c r="F621" s="340"/>
      <c r="G621" s="338"/>
      <c r="H621" s="338"/>
      <c r="I621" s="338"/>
      <c r="J621" s="338"/>
    </row>
    <row r="622" spans="2:10">
      <c r="B622" s="319"/>
      <c r="D622" s="332"/>
      <c r="F622" s="340"/>
      <c r="G622" s="338"/>
      <c r="H622" s="338"/>
      <c r="I622" s="338"/>
      <c r="J622" s="338"/>
    </row>
    <row r="623" spans="2:10">
      <c r="B623" s="319"/>
      <c r="D623" s="332"/>
      <c r="F623" s="340"/>
      <c r="G623" s="338"/>
      <c r="H623" s="338"/>
      <c r="I623" s="338"/>
      <c r="J623" s="338"/>
    </row>
    <row r="624" spans="2:10">
      <c r="B624" s="319"/>
      <c r="D624" s="332"/>
      <c r="F624" s="340"/>
      <c r="G624" s="338"/>
      <c r="H624" s="338"/>
      <c r="I624" s="338"/>
      <c r="J624" s="338"/>
    </row>
    <row r="625" spans="2:10">
      <c r="B625" s="319"/>
      <c r="D625" s="332"/>
      <c r="F625" s="340"/>
      <c r="G625" s="338"/>
      <c r="H625" s="338"/>
      <c r="I625" s="338"/>
      <c r="J625" s="338"/>
    </row>
    <row r="626" spans="2:10">
      <c r="B626" s="319"/>
      <c r="D626" s="332"/>
      <c r="F626" s="340"/>
      <c r="G626" s="338"/>
      <c r="H626" s="338"/>
      <c r="I626" s="338"/>
      <c r="J626" s="338"/>
    </row>
    <row r="627" spans="2:10">
      <c r="B627" s="319"/>
      <c r="D627" s="332"/>
      <c r="F627" s="340"/>
      <c r="G627" s="338"/>
      <c r="H627" s="338"/>
      <c r="I627" s="338"/>
      <c r="J627" s="338"/>
    </row>
    <row r="628" spans="2:10">
      <c r="B628" s="319"/>
      <c r="D628" s="332"/>
      <c r="F628" s="340"/>
      <c r="G628" s="338"/>
      <c r="H628" s="338"/>
      <c r="I628" s="338"/>
      <c r="J628" s="338"/>
    </row>
    <row r="629" spans="2:10">
      <c r="B629" s="319"/>
      <c r="D629" s="332"/>
      <c r="F629" s="340"/>
      <c r="G629" s="338"/>
      <c r="H629" s="338"/>
      <c r="I629" s="338"/>
      <c r="J629" s="338"/>
    </row>
    <row r="630" spans="2:10">
      <c r="B630" s="319"/>
      <c r="D630" s="332"/>
      <c r="F630" s="340"/>
      <c r="G630" s="338"/>
      <c r="H630" s="338"/>
      <c r="I630" s="338"/>
      <c r="J630" s="338"/>
    </row>
    <row r="631" spans="2:10">
      <c r="B631" s="319"/>
      <c r="D631" s="332"/>
      <c r="F631" s="340"/>
      <c r="G631" s="338"/>
      <c r="H631" s="338"/>
      <c r="I631" s="338"/>
      <c r="J631" s="338"/>
    </row>
    <row r="632" spans="2:10">
      <c r="B632" s="319"/>
      <c r="D632" s="332"/>
      <c r="F632" s="340"/>
      <c r="G632" s="338"/>
      <c r="H632" s="338"/>
      <c r="I632" s="338"/>
      <c r="J632" s="338"/>
    </row>
    <row r="633" spans="2:10">
      <c r="B633" s="319"/>
      <c r="D633" s="332"/>
      <c r="F633" s="340"/>
      <c r="G633" s="338"/>
      <c r="H633" s="338"/>
      <c r="I633" s="338"/>
      <c r="J633" s="338"/>
    </row>
    <row r="634" spans="2:10">
      <c r="B634" s="319"/>
      <c r="D634" s="332"/>
      <c r="F634" s="340"/>
      <c r="G634" s="338"/>
      <c r="H634" s="338"/>
      <c r="I634" s="338"/>
      <c r="J634" s="338"/>
    </row>
    <row r="635" spans="2:10">
      <c r="B635" s="319"/>
      <c r="D635" s="332"/>
      <c r="F635" s="340"/>
      <c r="G635" s="338"/>
      <c r="H635" s="338"/>
      <c r="I635" s="338"/>
      <c r="J635" s="338"/>
    </row>
    <row r="636" spans="2:10">
      <c r="B636" s="319"/>
      <c r="D636" s="332"/>
      <c r="F636" s="340"/>
      <c r="G636" s="338"/>
      <c r="H636" s="338"/>
      <c r="I636" s="338"/>
      <c r="J636" s="338"/>
    </row>
    <row r="637" spans="2:10">
      <c r="B637" s="319"/>
      <c r="D637" s="332"/>
      <c r="F637" s="340"/>
      <c r="G637" s="338"/>
      <c r="H637" s="338"/>
      <c r="I637" s="338"/>
      <c r="J637" s="338"/>
    </row>
    <row r="638" spans="2:10">
      <c r="B638" s="319"/>
      <c r="D638" s="332"/>
      <c r="F638" s="340"/>
      <c r="G638" s="338"/>
      <c r="H638" s="338"/>
      <c r="I638" s="338"/>
      <c r="J638" s="338"/>
    </row>
    <row r="639" spans="2:10">
      <c r="B639" s="319"/>
      <c r="D639" s="332"/>
      <c r="F639" s="340"/>
      <c r="G639" s="338"/>
      <c r="H639" s="338"/>
      <c r="I639" s="338"/>
      <c r="J639" s="338"/>
    </row>
    <row r="640" spans="2:10">
      <c r="B640" s="319"/>
      <c r="D640" s="332"/>
      <c r="F640" s="340"/>
      <c r="G640" s="338"/>
      <c r="H640" s="338"/>
      <c r="I640" s="338"/>
      <c r="J640" s="338"/>
    </row>
    <row r="641" spans="2:10">
      <c r="B641" s="319"/>
      <c r="D641" s="332"/>
      <c r="F641" s="340"/>
      <c r="G641" s="338"/>
      <c r="H641" s="338"/>
      <c r="I641" s="338"/>
      <c r="J641" s="338"/>
    </row>
    <row r="642" spans="2:10">
      <c r="B642" s="319"/>
      <c r="D642" s="332"/>
      <c r="F642" s="340"/>
      <c r="G642" s="338"/>
      <c r="H642" s="338"/>
      <c r="I642" s="338"/>
      <c r="J642" s="338"/>
    </row>
    <row r="643" spans="2:10">
      <c r="B643" s="319"/>
      <c r="D643" s="332"/>
      <c r="F643" s="340"/>
      <c r="G643" s="338"/>
      <c r="H643" s="338"/>
      <c r="I643" s="338"/>
      <c r="J643" s="338"/>
    </row>
    <row r="644" spans="2:10">
      <c r="B644" s="319"/>
      <c r="D644" s="332"/>
      <c r="F644" s="340"/>
      <c r="G644" s="338"/>
      <c r="H644" s="338"/>
      <c r="I644" s="338"/>
      <c r="J644" s="338"/>
    </row>
    <row r="645" spans="2:10">
      <c r="B645" s="319"/>
      <c r="D645" s="332"/>
      <c r="F645" s="340"/>
      <c r="G645" s="338"/>
      <c r="H645" s="338"/>
      <c r="I645" s="338"/>
      <c r="J645" s="338"/>
    </row>
    <row r="646" spans="2:10">
      <c r="B646" s="319"/>
      <c r="D646" s="332"/>
      <c r="F646" s="340"/>
      <c r="G646" s="338"/>
      <c r="H646" s="338"/>
      <c r="I646" s="338"/>
      <c r="J646" s="338"/>
    </row>
    <row r="647" spans="2:10">
      <c r="B647" s="319"/>
      <c r="D647" s="332"/>
      <c r="F647" s="340"/>
      <c r="G647" s="338"/>
      <c r="H647" s="338"/>
      <c r="I647" s="338"/>
      <c r="J647" s="338"/>
    </row>
    <row r="648" spans="2:10">
      <c r="B648" s="319"/>
      <c r="D648" s="332"/>
      <c r="F648" s="340"/>
      <c r="G648" s="338"/>
      <c r="H648" s="338"/>
      <c r="I648" s="338"/>
      <c r="J648" s="338"/>
    </row>
    <row r="649" spans="2:10">
      <c r="B649" s="319"/>
      <c r="D649" s="332"/>
      <c r="F649" s="340"/>
      <c r="G649" s="338"/>
      <c r="H649" s="338"/>
      <c r="I649" s="338"/>
      <c r="J649" s="338"/>
    </row>
    <row r="650" spans="2:10">
      <c r="B650" s="319"/>
      <c r="D650" s="332"/>
      <c r="F650" s="340"/>
      <c r="G650" s="338"/>
      <c r="H650" s="338"/>
      <c r="I650" s="338"/>
      <c r="J650" s="338"/>
    </row>
    <row r="651" spans="2:10">
      <c r="B651" s="319"/>
      <c r="D651" s="332"/>
      <c r="F651" s="340"/>
      <c r="G651" s="338"/>
      <c r="H651" s="338"/>
      <c r="I651" s="338"/>
      <c r="J651" s="338"/>
    </row>
    <row r="652" spans="2:10">
      <c r="B652" s="319"/>
      <c r="D652" s="332"/>
      <c r="F652" s="340"/>
      <c r="G652" s="338"/>
      <c r="H652" s="338"/>
      <c r="I652" s="338"/>
      <c r="J652" s="338"/>
    </row>
    <row r="653" spans="2:10">
      <c r="B653" s="319"/>
      <c r="D653" s="332"/>
      <c r="F653" s="340"/>
      <c r="G653" s="338"/>
      <c r="H653" s="338"/>
      <c r="I653" s="338"/>
      <c r="J653" s="338"/>
    </row>
    <row r="654" spans="2:10">
      <c r="B654" s="319"/>
      <c r="D654" s="332"/>
      <c r="F654" s="340"/>
      <c r="G654" s="338"/>
      <c r="H654" s="338"/>
      <c r="I654" s="338"/>
      <c r="J654" s="338"/>
    </row>
    <row r="655" spans="2:10">
      <c r="B655" s="319"/>
      <c r="D655" s="332"/>
      <c r="F655" s="340"/>
      <c r="G655" s="338"/>
      <c r="H655" s="338"/>
      <c r="I655" s="338"/>
      <c r="J655" s="338"/>
    </row>
    <row r="656" spans="2:10">
      <c r="B656" s="319"/>
      <c r="D656" s="332"/>
      <c r="F656" s="340"/>
      <c r="G656" s="338"/>
      <c r="H656" s="338"/>
      <c r="I656" s="338"/>
      <c r="J656" s="338"/>
    </row>
    <row r="657" spans="2:10">
      <c r="B657" s="319"/>
      <c r="D657" s="332"/>
      <c r="F657" s="340"/>
      <c r="G657" s="338"/>
      <c r="H657" s="338"/>
      <c r="I657" s="338"/>
      <c r="J657" s="338"/>
    </row>
    <row r="658" spans="2:10">
      <c r="B658" s="319"/>
      <c r="D658" s="332"/>
      <c r="F658" s="340"/>
      <c r="G658" s="338"/>
      <c r="H658" s="338"/>
      <c r="I658" s="338"/>
      <c r="J658" s="338"/>
    </row>
    <row r="659" spans="2:10">
      <c r="B659" s="319"/>
      <c r="D659" s="332"/>
      <c r="F659" s="340"/>
      <c r="G659" s="338"/>
      <c r="H659" s="338"/>
      <c r="I659" s="338"/>
      <c r="J659" s="338"/>
    </row>
    <row r="660" spans="2:10">
      <c r="B660" s="319"/>
      <c r="D660" s="332"/>
      <c r="F660" s="340"/>
      <c r="G660" s="338"/>
      <c r="H660" s="338"/>
      <c r="I660" s="338"/>
      <c r="J660" s="338"/>
    </row>
    <row r="661" spans="2:10">
      <c r="B661" s="319"/>
      <c r="D661" s="332"/>
      <c r="F661" s="340"/>
      <c r="G661" s="338"/>
      <c r="H661" s="338"/>
      <c r="I661" s="338"/>
      <c r="J661" s="338"/>
    </row>
    <row r="662" spans="2:10">
      <c r="B662" s="319"/>
      <c r="D662" s="332"/>
      <c r="F662" s="340"/>
      <c r="G662" s="338"/>
      <c r="H662" s="338"/>
      <c r="I662" s="338"/>
      <c r="J662" s="338"/>
    </row>
    <row r="663" spans="2:10">
      <c r="B663" s="319"/>
      <c r="D663" s="332"/>
      <c r="F663" s="340"/>
      <c r="G663" s="338"/>
      <c r="H663" s="338"/>
      <c r="I663" s="338"/>
      <c r="J663" s="338"/>
    </row>
    <row r="664" spans="2:10">
      <c r="B664" s="319"/>
      <c r="D664" s="332"/>
      <c r="F664" s="340"/>
      <c r="G664" s="338"/>
      <c r="H664" s="338"/>
      <c r="I664" s="338"/>
      <c r="J664" s="338"/>
    </row>
    <row r="665" spans="2:10">
      <c r="B665" s="319"/>
      <c r="D665" s="332"/>
      <c r="F665" s="340"/>
      <c r="G665" s="338"/>
      <c r="H665" s="338"/>
      <c r="I665" s="338"/>
      <c r="J665" s="338"/>
    </row>
    <row r="666" spans="2:10">
      <c r="B666" s="319"/>
      <c r="D666" s="332"/>
      <c r="F666" s="340"/>
      <c r="G666" s="338"/>
      <c r="H666" s="338"/>
      <c r="I666" s="338"/>
      <c r="J666" s="338"/>
    </row>
    <row r="667" spans="2:10">
      <c r="B667" s="319"/>
      <c r="D667" s="332"/>
      <c r="F667" s="340"/>
      <c r="G667" s="338"/>
      <c r="H667" s="338"/>
      <c r="I667" s="338"/>
      <c r="J667" s="338"/>
    </row>
    <row r="668" spans="2:10">
      <c r="B668" s="319"/>
      <c r="D668" s="332"/>
      <c r="F668" s="340"/>
      <c r="G668" s="338"/>
      <c r="H668" s="338"/>
      <c r="I668" s="338"/>
      <c r="J668" s="338"/>
    </row>
    <row r="669" spans="2:10">
      <c r="B669" s="319"/>
      <c r="D669" s="332"/>
      <c r="F669" s="340"/>
      <c r="G669" s="338"/>
      <c r="H669" s="338"/>
      <c r="I669" s="338"/>
      <c r="J669" s="338"/>
    </row>
    <row r="670" spans="2:10">
      <c r="B670" s="319"/>
      <c r="D670" s="332"/>
      <c r="F670" s="340"/>
      <c r="G670" s="338"/>
      <c r="H670" s="338"/>
      <c r="I670" s="338"/>
      <c r="J670" s="338"/>
    </row>
    <row r="671" spans="2:10">
      <c r="B671" s="319"/>
      <c r="D671" s="332"/>
      <c r="F671" s="340"/>
      <c r="G671" s="338"/>
      <c r="H671" s="338"/>
      <c r="I671" s="338"/>
      <c r="J671" s="338"/>
    </row>
    <row r="672" spans="2:10">
      <c r="B672" s="319"/>
      <c r="D672" s="332"/>
      <c r="F672" s="340"/>
      <c r="G672" s="338"/>
      <c r="H672" s="338"/>
      <c r="I672" s="338"/>
      <c r="J672" s="338"/>
    </row>
    <row r="673" spans="2:10">
      <c r="B673" s="319"/>
      <c r="D673" s="332"/>
      <c r="F673" s="340"/>
      <c r="G673" s="338"/>
      <c r="H673" s="338"/>
      <c r="I673" s="338"/>
      <c r="J673" s="338"/>
    </row>
    <row r="674" spans="2:10">
      <c r="B674" s="319"/>
      <c r="D674" s="332"/>
      <c r="F674" s="340"/>
      <c r="G674" s="338"/>
      <c r="H674" s="338"/>
      <c r="I674" s="338"/>
      <c r="J674" s="338"/>
    </row>
    <row r="675" spans="2:10">
      <c r="B675" s="319"/>
      <c r="D675" s="332"/>
      <c r="F675" s="340"/>
      <c r="G675" s="338"/>
      <c r="H675" s="338"/>
      <c r="I675" s="338"/>
      <c r="J675" s="338"/>
    </row>
    <row r="676" spans="2:10">
      <c r="B676" s="319"/>
      <c r="D676" s="332"/>
      <c r="F676" s="340"/>
      <c r="G676" s="338"/>
      <c r="H676" s="338"/>
      <c r="I676" s="338"/>
      <c r="J676" s="338"/>
    </row>
    <row r="677" spans="2:10">
      <c r="B677" s="319"/>
      <c r="D677" s="332"/>
      <c r="F677" s="340"/>
      <c r="G677" s="338"/>
      <c r="H677" s="338"/>
      <c r="I677" s="338"/>
      <c r="J677" s="338"/>
    </row>
    <row r="678" spans="2:10">
      <c r="B678" s="319"/>
      <c r="D678" s="332"/>
      <c r="F678" s="340"/>
      <c r="G678" s="338"/>
      <c r="H678" s="338"/>
      <c r="I678" s="338"/>
      <c r="J678" s="338"/>
    </row>
    <row r="679" spans="2:10">
      <c r="B679" s="319"/>
      <c r="D679" s="332"/>
      <c r="F679" s="340"/>
      <c r="G679" s="338"/>
      <c r="H679" s="338"/>
      <c r="I679" s="338"/>
      <c r="J679" s="338"/>
    </row>
    <row r="680" spans="2:10">
      <c r="B680" s="319"/>
      <c r="D680" s="332"/>
      <c r="F680" s="340"/>
      <c r="G680" s="338"/>
      <c r="H680" s="338"/>
      <c r="I680" s="338"/>
      <c r="J680" s="338"/>
    </row>
    <row r="681" spans="2:10">
      <c r="B681" s="319"/>
      <c r="D681" s="332"/>
      <c r="F681" s="340"/>
      <c r="G681" s="338"/>
      <c r="H681" s="338"/>
      <c r="I681" s="338"/>
      <c r="J681" s="338"/>
    </row>
    <row r="682" spans="2:10">
      <c r="B682" s="319"/>
      <c r="D682" s="332"/>
      <c r="F682" s="340"/>
      <c r="G682" s="338"/>
      <c r="H682" s="338"/>
      <c r="I682" s="338"/>
      <c r="J682" s="338"/>
    </row>
    <row r="683" spans="2:10">
      <c r="B683" s="319"/>
      <c r="D683" s="332"/>
      <c r="F683" s="340"/>
      <c r="G683" s="338"/>
      <c r="H683" s="338"/>
      <c r="I683" s="338"/>
      <c r="J683" s="338"/>
    </row>
    <row r="684" spans="2:10">
      <c r="B684" s="319"/>
      <c r="D684" s="332"/>
      <c r="F684" s="340"/>
      <c r="G684" s="338"/>
      <c r="H684" s="338"/>
      <c r="I684" s="338"/>
      <c r="J684" s="338"/>
    </row>
    <row r="685" spans="2:10">
      <c r="B685" s="319"/>
      <c r="D685" s="332"/>
      <c r="F685" s="340"/>
      <c r="G685" s="338"/>
      <c r="H685" s="338"/>
      <c r="I685" s="338"/>
      <c r="J685" s="338"/>
    </row>
    <row r="686" spans="2:10">
      <c r="B686" s="319"/>
      <c r="D686" s="332"/>
      <c r="F686" s="340"/>
      <c r="G686" s="338"/>
      <c r="H686" s="338"/>
      <c r="I686" s="338"/>
      <c r="J686" s="338"/>
    </row>
    <row r="687" spans="2:10">
      <c r="B687" s="319"/>
      <c r="D687" s="332"/>
      <c r="F687" s="340"/>
      <c r="G687" s="338"/>
      <c r="H687" s="338"/>
      <c r="I687" s="338"/>
      <c r="J687" s="338"/>
    </row>
    <row r="688" spans="2:10">
      <c r="B688" s="319"/>
      <c r="D688" s="332"/>
      <c r="F688" s="340"/>
      <c r="G688" s="338"/>
      <c r="H688" s="338"/>
      <c r="I688" s="338"/>
      <c r="J688" s="338"/>
    </row>
    <row r="689" spans="2:10">
      <c r="B689" s="319"/>
      <c r="D689" s="332"/>
      <c r="F689" s="340"/>
      <c r="G689" s="338"/>
      <c r="H689" s="338"/>
      <c r="I689" s="338"/>
      <c r="J689" s="338"/>
    </row>
    <row r="690" spans="2:10">
      <c r="B690" s="319"/>
      <c r="D690" s="332"/>
      <c r="F690" s="340"/>
      <c r="G690" s="338"/>
      <c r="H690" s="338"/>
      <c r="I690" s="338"/>
      <c r="J690" s="338"/>
    </row>
    <row r="691" spans="2:10">
      <c r="B691" s="319"/>
      <c r="D691" s="332"/>
      <c r="F691" s="340"/>
      <c r="G691" s="338"/>
      <c r="H691" s="338"/>
      <c r="I691" s="338"/>
      <c r="J691" s="338"/>
    </row>
    <row r="692" spans="2:10">
      <c r="B692" s="319"/>
      <c r="D692" s="332"/>
      <c r="F692" s="340"/>
      <c r="G692" s="338"/>
      <c r="H692" s="338"/>
      <c r="I692" s="338"/>
      <c r="J692" s="338"/>
    </row>
    <row r="693" spans="2:10">
      <c r="B693" s="319"/>
      <c r="D693" s="332"/>
      <c r="F693" s="340"/>
      <c r="G693" s="338"/>
      <c r="H693" s="338"/>
      <c r="I693" s="338"/>
      <c r="J693" s="338"/>
    </row>
    <row r="694" spans="2:10">
      <c r="B694" s="319"/>
      <c r="D694" s="332"/>
      <c r="F694" s="340"/>
      <c r="G694" s="338"/>
      <c r="H694" s="338"/>
      <c r="I694" s="338"/>
      <c r="J694" s="338"/>
    </row>
    <row r="695" spans="2:10">
      <c r="B695" s="319"/>
      <c r="D695" s="332"/>
      <c r="F695" s="340"/>
      <c r="G695" s="338"/>
      <c r="H695" s="338"/>
      <c r="I695" s="338"/>
      <c r="J695" s="338"/>
    </row>
    <row r="696" spans="2:10">
      <c r="B696" s="319"/>
      <c r="D696" s="332"/>
      <c r="F696" s="340"/>
      <c r="G696" s="338"/>
      <c r="H696" s="338"/>
      <c r="I696" s="338"/>
      <c r="J696" s="338"/>
    </row>
    <row r="697" spans="2:10">
      <c r="B697" s="319"/>
      <c r="D697" s="332"/>
      <c r="F697" s="340"/>
      <c r="G697" s="338"/>
      <c r="H697" s="338"/>
      <c r="I697" s="338"/>
      <c r="J697" s="338"/>
    </row>
    <row r="698" spans="2:10">
      <c r="B698" s="319"/>
      <c r="D698" s="332"/>
      <c r="F698" s="340"/>
      <c r="G698" s="338"/>
      <c r="H698" s="338"/>
      <c r="I698" s="338"/>
      <c r="J698" s="338"/>
    </row>
    <row r="699" spans="2:10">
      <c r="B699" s="319"/>
      <c r="D699" s="332"/>
      <c r="F699" s="340"/>
      <c r="G699" s="338"/>
      <c r="H699" s="338"/>
      <c r="I699" s="338"/>
      <c r="J699" s="338"/>
    </row>
    <row r="700" spans="2:10">
      <c r="B700" s="319"/>
      <c r="D700" s="332"/>
      <c r="F700" s="340"/>
      <c r="G700" s="338"/>
      <c r="H700" s="338"/>
      <c r="I700" s="338"/>
      <c r="J700" s="338"/>
    </row>
    <row r="701" spans="2:10">
      <c r="B701" s="319"/>
      <c r="D701" s="332"/>
      <c r="F701" s="340"/>
      <c r="G701" s="338"/>
      <c r="H701" s="338"/>
      <c r="I701" s="338"/>
      <c r="J701" s="338"/>
    </row>
    <row r="702" spans="2:10">
      <c r="B702" s="319"/>
      <c r="D702" s="332"/>
      <c r="F702" s="340"/>
      <c r="G702" s="338"/>
      <c r="H702" s="338"/>
      <c r="I702" s="338"/>
      <c r="J702" s="338"/>
    </row>
    <row r="703" spans="2:10">
      <c r="B703" s="319"/>
      <c r="D703" s="332"/>
      <c r="F703" s="340"/>
      <c r="G703" s="338"/>
      <c r="H703" s="338"/>
      <c r="I703" s="338"/>
      <c r="J703" s="338"/>
    </row>
    <row r="704" spans="2:10">
      <c r="B704" s="319"/>
      <c r="D704" s="332"/>
      <c r="F704" s="340"/>
      <c r="G704" s="338"/>
      <c r="H704" s="338"/>
      <c r="I704" s="338"/>
      <c r="J704" s="338"/>
    </row>
    <row r="705" spans="2:10">
      <c r="B705" s="319"/>
      <c r="D705" s="332"/>
      <c r="F705" s="340"/>
      <c r="G705" s="338"/>
      <c r="H705" s="338"/>
      <c r="I705" s="338"/>
      <c r="J705" s="338"/>
    </row>
    <row r="706" spans="2:10">
      <c r="B706" s="319"/>
      <c r="D706" s="332"/>
      <c r="F706" s="340"/>
      <c r="G706" s="338"/>
      <c r="H706" s="338"/>
      <c r="I706" s="338"/>
      <c r="J706" s="338"/>
    </row>
    <row r="707" spans="2:10">
      <c r="B707" s="319"/>
      <c r="D707" s="332"/>
      <c r="F707" s="340"/>
      <c r="G707" s="338"/>
      <c r="H707" s="338"/>
      <c r="I707" s="338"/>
      <c r="J707" s="338"/>
    </row>
    <row r="708" spans="2:10">
      <c r="B708" s="319"/>
      <c r="D708" s="332"/>
      <c r="F708" s="340"/>
      <c r="G708" s="338"/>
      <c r="H708" s="338"/>
      <c r="I708" s="338"/>
      <c r="J708" s="338"/>
    </row>
    <row r="709" spans="2:10">
      <c r="B709" s="319"/>
      <c r="D709" s="332"/>
      <c r="F709" s="340"/>
      <c r="G709" s="338"/>
      <c r="H709" s="338"/>
      <c r="I709" s="338"/>
      <c r="J709" s="338"/>
    </row>
    <row r="710" spans="2:10">
      <c r="B710" s="319"/>
      <c r="D710" s="332"/>
      <c r="F710" s="340"/>
      <c r="G710" s="338"/>
      <c r="H710" s="338"/>
      <c r="I710" s="338"/>
      <c r="J710" s="338"/>
    </row>
    <row r="711" spans="2:10">
      <c r="B711" s="319"/>
      <c r="D711" s="332"/>
      <c r="F711" s="340"/>
      <c r="G711" s="338"/>
      <c r="H711" s="338"/>
      <c r="I711" s="338"/>
      <c r="J711" s="338"/>
    </row>
    <row r="712" spans="2:10">
      <c r="B712" s="319"/>
      <c r="D712" s="332"/>
      <c r="F712" s="340"/>
      <c r="G712" s="338"/>
      <c r="H712" s="338"/>
      <c r="I712" s="338"/>
      <c r="J712" s="338"/>
    </row>
    <row r="713" spans="2:10">
      <c r="B713" s="319"/>
      <c r="D713" s="332"/>
      <c r="F713" s="340"/>
      <c r="G713" s="338"/>
      <c r="H713" s="338"/>
      <c r="I713" s="338"/>
      <c r="J713" s="338"/>
    </row>
    <row r="714" spans="2:10">
      <c r="B714" s="319"/>
      <c r="D714" s="332"/>
      <c r="F714" s="340"/>
      <c r="G714" s="338"/>
      <c r="H714" s="338"/>
      <c r="I714" s="338"/>
      <c r="J714" s="338"/>
    </row>
    <row r="715" spans="2:10">
      <c r="B715" s="319"/>
      <c r="D715" s="332"/>
      <c r="F715" s="340"/>
      <c r="G715" s="338"/>
      <c r="H715" s="338"/>
      <c r="I715" s="338"/>
      <c r="J715" s="338"/>
    </row>
    <row r="716" spans="2:10">
      <c r="B716" s="319"/>
      <c r="D716" s="332"/>
      <c r="F716" s="340"/>
      <c r="G716" s="338"/>
      <c r="H716" s="338"/>
      <c r="I716" s="338"/>
      <c r="J716" s="338"/>
    </row>
    <row r="717" spans="2:10">
      <c r="B717" s="319"/>
      <c r="D717" s="332"/>
      <c r="F717" s="340"/>
      <c r="G717" s="338"/>
      <c r="H717" s="338"/>
      <c r="I717" s="338"/>
      <c r="J717" s="338"/>
    </row>
    <row r="718" spans="2:10">
      <c r="B718" s="319"/>
      <c r="D718" s="332"/>
      <c r="F718" s="340"/>
      <c r="G718" s="338"/>
      <c r="H718" s="338"/>
      <c r="I718" s="338"/>
      <c r="J718" s="338"/>
    </row>
    <row r="719" spans="2:10">
      <c r="B719" s="319"/>
      <c r="D719" s="332"/>
      <c r="F719" s="340"/>
      <c r="G719" s="338"/>
      <c r="H719" s="338"/>
      <c r="I719" s="338"/>
      <c r="J719" s="338"/>
    </row>
    <row r="720" spans="2:10">
      <c r="B720" s="319"/>
      <c r="D720" s="332"/>
      <c r="F720" s="340"/>
      <c r="G720" s="338"/>
      <c r="H720" s="338"/>
      <c r="I720" s="338"/>
      <c r="J720" s="338"/>
    </row>
    <row r="721" spans="2:10">
      <c r="B721" s="319"/>
      <c r="D721" s="332"/>
      <c r="F721" s="340"/>
      <c r="G721" s="338"/>
      <c r="H721" s="338"/>
      <c r="I721" s="338"/>
      <c r="J721" s="338"/>
    </row>
    <row r="722" spans="2:10">
      <c r="B722" s="319"/>
      <c r="D722" s="332"/>
      <c r="F722" s="340"/>
      <c r="G722" s="338"/>
      <c r="H722" s="338"/>
      <c r="I722" s="338"/>
      <c r="J722" s="338"/>
    </row>
    <row r="723" spans="2:10">
      <c r="B723" s="319"/>
      <c r="D723" s="332"/>
      <c r="F723" s="340"/>
      <c r="G723" s="338"/>
      <c r="H723" s="338"/>
      <c r="I723" s="338"/>
      <c r="J723" s="338"/>
    </row>
    <row r="724" spans="2:10">
      <c r="B724" s="319"/>
      <c r="D724" s="332"/>
      <c r="F724" s="340"/>
      <c r="G724" s="338"/>
      <c r="H724" s="338"/>
      <c r="I724" s="338"/>
      <c r="J724" s="338"/>
    </row>
    <row r="725" spans="2:10">
      <c r="B725" s="319"/>
      <c r="D725" s="332"/>
      <c r="F725" s="340"/>
      <c r="G725" s="338"/>
      <c r="H725" s="338"/>
      <c r="I725" s="338"/>
      <c r="J725" s="338"/>
    </row>
    <row r="726" spans="2:10">
      <c r="B726" s="319"/>
      <c r="D726" s="332"/>
      <c r="F726" s="340"/>
      <c r="G726" s="338"/>
      <c r="H726" s="338"/>
      <c r="I726" s="338"/>
      <c r="J726" s="338"/>
    </row>
    <row r="727" spans="2:10">
      <c r="B727" s="319"/>
      <c r="D727" s="332"/>
      <c r="F727" s="340"/>
      <c r="G727" s="338"/>
      <c r="H727" s="338"/>
      <c r="I727" s="338"/>
      <c r="J727" s="338"/>
    </row>
    <row r="728" spans="2:10">
      <c r="B728" s="319"/>
      <c r="D728" s="332"/>
      <c r="F728" s="340"/>
      <c r="G728" s="338"/>
      <c r="H728" s="338"/>
      <c r="I728" s="338"/>
      <c r="J728" s="338"/>
    </row>
    <row r="729" spans="2:10">
      <c r="B729" s="319"/>
      <c r="D729" s="332"/>
      <c r="F729" s="340"/>
      <c r="G729" s="338"/>
      <c r="H729" s="338"/>
      <c r="I729" s="338"/>
      <c r="J729" s="338"/>
    </row>
    <row r="730" spans="2:10">
      <c r="B730" s="319"/>
      <c r="D730" s="332"/>
      <c r="F730" s="340"/>
      <c r="G730" s="338"/>
      <c r="H730" s="338"/>
      <c r="I730" s="338"/>
      <c r="J730" s="338"/>
    </row>
    <row r="731" spans="2:10">
      <c r="B731" s="319"/>
      <c r="D731" s="332"/>
      <c r="F731" s="340"/>
      <c r="G731" s="338"/>
      <c r="H731" s="338"/>
      <c r="I731" s="338"/>
      <c r="J731" s="338"/>
    </row>
    <row r="732" spans="2:10">
      <c r="B732" s="319"/>
      <c r="D732" s="332"/>
      <c r="F732" s="340"/>
      <c r="G732" s="338"/>
      <c r="H732" s="338"/>
      <c r="I732" s="338"/>
      <c r="J732" s="338"/>
    </row>
    <row r="733" spans="2:10">
      <c r="B733" s="319"/>
      <c r="D733" s="332"/>
      <c r="F733" s="340"/>
      <c r="G733" s="338"/>
      <c r="H733" s="338"/>
      <c r="I733" s="338"/>
      <c r="J733" s="338"/>
    </row>
    <row r="734" spans="2:10">
      <c r="B734" s="319"/>
      <c r="D734" s="332"/>
      <c r="F734" s="340"/>
      <c r="G734" s="338"/>
      <c r="H734" s="338"/>
      <c r="I734" s="338"/>
      <c r="J734" s="338"/>
    </row>
    <row r="735" spans="2:10">
      <c r="B735" s="319"/>
      <c r="D735" s="332"/>
      <c r="F735" s="340"/>
      <c r="G735" s="338"/>
      <c r="H735" s="338"/>
      <c r="I735" s="338"/>
      <c r="J735" s="338"/>
    </row>
    <row r="736" spans="2:10">
      <c r="B736" s="319"/>
      <c r="D736" s="332"/>
      <c r="F736" s="340"/>
      <c r="G736" s="338"/>
      <c r="H736" s="338"/>
      <c r="I736" s="338"/>
      <c r="J736" s="338"/>
    </row>
    <row r="737" spans="2:10">
      <c r="B737" s="319"/>
      <c r="D737" s="332"/>
      <c r="F737" s="340"/>
      <c r="G737" s="338"/>
      <c r="H737" s="338"/>
      <c r="I737" s="338"/>
      <c r="J737" s="338"/>
    </row>
    <row r="738" spans="2:10">
      <c r="B738" s="319"/>
      <c r="D738" s="332"/>
      <c r="F738" s="340"/>
      <c r="G738" s="338"/>
      <c r="H738" s="338"/>
      <c r="I738" s="338"/>
      <c r="J738" s="338"/>
    </row>
    <row r="739" spans="2:10">
      <c r="B739" s="319"/>
      <c r="D739" s="332"/>
      <c r="F739" s="340"/>
      <c r="G739" s="338"/>
      <c r="H739" s="338"/>
      <c r="I739" s="338"/>
      <c r="J739" s="338"/>
    </row>
    <row r="740" spans="2:10">
      <c r="B740" s="319"/>
      <c r="D740" s="332"/>
      <c r="F740" s="340"/>
      <c r="G740" s="338"/>
      <c r="H740" s="338"/>
      <c r="I740" s="338"/>
      <c r="J740" s="338"/>
    </row>
    <row r="741" spans="2:10">
      <c r="B741" s="319"/>
      <c r="D741" s="332"/>
      <c r="F741" s="340"/>
      <c r="G741" s="338"/>
      <c r="H741" s="338"/>
      <c r="I741" s="338"/>
      <c r="J741" s="338"/>
    </row>
    <row r="742" spans="2:10">
      <c r="B742" s="319"/>
      <c r="D742" s="332"/>
      <c r="F742" s="340"/>
      <c r="G742" s="338"/>
      <c r="H742" s="338"/>
      <c r="I742" s="338"/>
      <c r="J742" s="338"/>
    </row>
    <row r="743" spans="2:10">
      <c r="B743" s="319"/>
      <c r="D743" s="332"/>
      <c r="F743" s="340"/>
      <c r="G743" s="338"/>
      <c r="H743" s="338"/>
      <c r="I743" s="338"/>
      <c r="J743" s="338"/>
    </row>
    <row r="744" spans="2:10">
      <c r="B744" s="319"/>
      <c r="D744" s="332"/>
      <c r="F744" s="340"/>
      <c r="G744" s="338"/>
      <c r="H744" s="338"/>
      <c r="I744" s="338"/>
      <c r="J744" s="338"/>
    </row>
    <row r="745" spans="2:10">
      <c r="B745" s="319"/>
      <c r="D745" s="332"/>
      <c r="F745" s="340"/>
      <c r="G745" s="338"/>
      <c r="H745" s="338"/>
      <c r="I745" s="338"/>
      <c r="J745" s="338"/>
    </row>
    <row r="746" spans="2:10">
      <c r="B746" s="319"/>
      <c r="D746" s="332"/>
      <c r="F746" s="340"/>
      <c r="G746" s="338"/>
      <c r="H746" s="338"/>
      <c r="I746" s="338"/>
      <c r="J746" s="338"/>
    </row>
    <row r="747" spans="2:10">
      <c r="B747" s="319"/>
      <c r="D747" s="332"/>
      <c r="F747" s="340"/>
      <c r="G747" s="338"/>
      <c r="H747" s="338"/>
      <c r="I747" s="338"/>
      <c r="J747" s="338"/>
    </row>
    <row r="748" spans="2:10">
      <c r="B748" s="319"/>
      <c r="D748" s="332"/>
      <c r="F748" s="340"/>
      <c r="G748" s="338"/>
      <c r="H748" s="338"/>
      <c r="I748" s="338"/>
      <c r="J748" s="338"/>
    </row>
    <row r="749" spans="2:10">
      <c r="B749" s="319"/>
      <c r="D749" s="332"/>
      <c r="F749" s="340"/>
      <c r="G749" s="338"/>
      <c r="H749" s="338"/>
      <c r="I749" s="338"/>
      <c r="J749" s="338"/>
    </row>
    <row r="750" spans="2:10">
      <c r="B750" s="319"/>
      <c r="D750" s="332"/>
      <c r="F750" s="340"/>
      <c r="G750" s="338"/>
      <c r="H750" s="338"/>
      <c r="I750" s="338"/>
      <c r="J750" s="338"/>
    </row>
    <row r="751" spans="2:10">
      <c r="B751" s="319"/>
      <c r="D751" s="332"/>
      <c r="F751" s="340"/>
      <c r="G751" s="338"/>
      <c r="H751" s="338"/>
      <c r="I751" s="338"/>
      <c r="J751" s="338"/>
    </row>
    <row r="752" spans="2:10">
      <c r="B752" s="319"/>
      <c r="D752" s="332"/>
      <c r="F752" s="340"/>
      <c r="G752" s="338"/>
      <c r="H752" s="338"/>
      <c r="I752" s="338"/>
      <c r="J752" s="338"/>
    </row>
    <row r="753" spans="2:10">
      <c r="B753" s="319"/>
      <c r="D753" s="332"/>
      <c r="F753" s="340"/>
      <c r="G753" s="338"/>
      <c r="H753" s="338"/>
      <c r="I753" s="338"/>
      <c r="J753" s="338"/>
    </row>
    <row r="754" spans="2:10">
      <c r="B754" s="319"/>
      <c r="D754" s="332"/>
      <c r="F754" s="340"/>
      <c r="G754" s="338"/>
      <c r="H754" s="338"/>
      <c r="I754" s="338"/>
      <c r="J754" s="338"/>
    </row>
    <row r="755" spans="2:10">
      <c r="B755" s="319"/>
      <c r="D755" s="332"/>
      <c r="F755" s="340"/>
      <c r="G755" s="338"/>
      <c r="H755" s="338"/>
      <c r="I755" s="338"/>
      <c r="J755" s="338"/>
    </row>
    <row r="756" spans="2:10">
      <c r="B756" s="319"/>
      <c r="D756" s="332"/>
      <c r="F756" s="340"/>
      <c r="G756" s="338"/>
      <c r="H756" s="338"/>
      <c r="I756" s="338"/>
      <c r="J756" s="338"/>
    </row>
    <row r="757" spans="2:10">
      <c r="B757" s="319"/>
      <c r="D757" s="332"/>
      <c r="F757" s="340"/>
      <c r="G757" s="338"/>
      <c r="H757" s="338"/>
      <c r="I757" s="338"/>
      <c r="J757" s="338"/>
    </row>
    <row r="758" spans="2:10">
      <c r="B758" s="319"/>
      <c r="D758" s="332"/>
      <c r="F758" s="340"/>
      <c r="G758" s="338"/>
      <c r="H758" s="338"/>
      <c r="I758" s="338"/>
      <c r="J758" s="338"/>
    </row>
    <row r="759" spans="2:10">
      <c r="B759" s="319"/>
      <c r="D759" s="332"/>
      <c r="F759" s="340"/>
      <c r="G759" s="338"/>
      <c r="H759" s="338"/>
      <c r="I759" s="338"/>
      <c r="J759" s="338"/>
    </row>
    <row r="760" spans="2:10">
      <c r="B760" s="319"/>
      <c r="D760" s="332"/>
      <c r="F760" s="340"/>
      <c r="G760" s="338"/>
      <c r="H760" s="338"/>
      <c r="I760" s="338"/>
      <c r="J760" s="338"/>
    </row>
    <row r="761" spans="2:10">
      <c r="B761" s="319"/>
      <c r="D761" s="332"/>
      <c r="F761" s="340"/>
      <c r="G761" s="338"/>
      <c r="H761" s="338"/>
      <c r="I761" s="338"/>
      <c r="J761" s="338"/>
    </row>
    <row r="762" spans="2:10">
      <c r="B762" s="319"/>
      <c r="D762" s="332"/>
      <c r="F762" s="340"/>
      <c r="G762" s="338"/>
      <c r="H762" s="338"/>
      <c r="I762" s="338"/>
      <c r="J762" s="338"/>
    </row>
    <row r="763" spans="2:10">
      <c r="B763" s="319"/>
      <c r="D763" s="332"/>
      <c r="F763" s="340"/>
      <c r="G763" s="338"/>
      <c r="H763" s="338"/>
      <c r="I763" s="338"/>
      <c r="J763" s="338"/>
    </row>
    <row r="764" spans="2:10">
      <c r="B764" s="319"/>
      <c r="D764" s="332"/>
      <c r="F764" s="340"/>
      <c r="G764" s="338"/>
      <c r="H764" s="338"/>
      <c r="I764" s="338"/>
      <c r="J764" s="338"/>
    </row>
    <row r="765" spans="2:10">
      <c r="B765" s="319"/>
      <c r="D765" s="332"/>
      <c r="F765" s="340"/>
      <c r="G765" s="338"/>
      <c r="H765" s="338"/>
      <c r="I765" s="338"/>
      <c r="J765" s="338"/>
    </row>
    <row r="766" spans="2:10">
      <c r="B766" s="319"/>
      <c r="D766" s="332"/>
      <c r="F766" s="340"/>
      <c r="G766" s="338"/>
      <c r="H766" s="338"/>
      <c r="I766" s="338"/>
      <c r="J766" s="338"/>
    </row>
    <row r="767" spans="2:10">
      <c r="B767" s="319"/>
      <c r="D767" s="332"/>
      <c r="F767" s="340"/>
      <c r="G767" s="338"/>
      <c r="H767" s="338"/>
      <c r="I767" s="338"/>
      <c r="J767" s="338"/>
    </row>
    <row r="768" spans="2:10">
      <c r="B768" s="319"/>
      <c r="D768" s="332"/>
      <c r="F768" s="340"/>
      <c r="G768" s="338"/>
      <c r="H768" s="338"/>
      <c r="I768" s="338"/>
      <c r="J768" s="338"/>
    </row>
    <row r="769" spans="2:10">
      <c r="B769" s="319"/>
      <c r="D769" s="332"/>
      <c r="F769" s="340"/>
      <c r="G769" s="338"/>
      <c r="H769" s="338"/>
      <c r="I769" s="338"/>
      <c r="J769" s="338"/>
    </row>
    <row r="770" spans="2:10">
      <c r="B770" s="319"/>
      <c r="D770" s="332"/>
      <c r="F770" s="340"/>
      <c r="G770" s="338"/>
      <c r="H770" s="338"/>
      <c r="I770" s="338"/>
      <c r="J770" s="338"/>
    </row>
    <row r="771" spans="2:10">
      <c r="B771" s="319"/>
      <c r="D771" s="332"/>
      <c r="F771" s="340"/>
      <c r="G771" s="338"/>
      <c r="H771" s="338"/>
      <c r="I771" s="338"/>
      <c r="J771" s="338"/>
    </row>
    <row r="772" spans="2:10">
      <c r="B772" s="319"/>
      <c r="D772" s="332"/>
      <c r="F772" s="340"/>
      <c r="G772" s="338"/>
      <c r="H772" s="338"/>
      <c r="I772" s="338"/>
      <c r="J772" s="338"/>
    </row>
    <row r="773" spans="2:10">
      <c r="B773" s="319"/>
      <c r="D773" s="332"/>
      <c r="F773" s="340"/>
      <c r="G773" s="338"/>
      <c r="H773" s="338"/>
      <c r="I773" s="338"/>
      <c r="J773" s="338"/>
    </row>
    <row r="774" spans="2:10">
      <c r="B774" s="319"/>
      <c r="D774" s="332"/>
      <c r="F774" s="340"/>
      <c r="G774" s="338"/>
      <c r="H774" s="338"/>
      <c r="I774" s="338"/>
      <c r="J774" s="338"/>
    </row>
    <row r="775" spans="2:10">
      <c r="B775" s="319"/>
      <c r="D775" s="332"/>
      <c r="F775" s="340"/>
      <c r="G775" s="338"/>
      <c r="H775" s="338"/>
      <c r="I775" s="338"/>
      <c r="J775" s="338"/>
    </row>
    <row r="776" spans="2:10">
      <c r="B776" s="319"/>
      <c r="D776" s="332"/>
      <c r="F776" s="340"/>
      <c r="G776" s="338"/>
      <c r="H776" s="338"/>
      <c r="I776" s="338"/>
      <c r="J776" s="338"/>
    </row>
    <row r="777" spans="2:10">
      <c r="B777" s="319"/>
      <c r="D777" s="332"/>
      <c r="F777" s="340"/>
      <c r="G777" s="338"/>
      <c r="H777" s="338"/>
      <c r="I777" s="338"/>
      <c r="J777" s="338"/>
    </row>
    <row r="778" spans="2:10">
      <c r="B778" s="319"/>
      <c r="D778" s="332"/>
      <c r="F778" s="340"/>
      <c r="G778" s="338"/>
      <c r="H778" s="338"/>
      <c r="I778" s="338"/>
      <c r="J778" s="338"/>
    </row>
    <row r="779" spans="2:10">
      <c r="B779" s="319"/>
      <c r="D779" s="332"/>
      <c r="F779" s="340"/>
      <c r="G779" s="338"/>
      <c r="H779" s="338"/>
      <c r="I779" s="338"/>
      <c r="J779" s="338"/>
    </row>
    <row r="780" spans="2:10">
      <c r="B780" s="319"/>
      <c r="D780" s="332"/>
      <c r="F780" s="340"/>
      <c r="G780" s="338"/>
      <c r="H780" s="338"/>
      <c r="I780" s="338"/>
      <c r="J780" s="338"/>
    </row>
    <row r="781" spans="2:10">
      <c r="B781" s="319"/>
      <c r="D781" s="332"/>
      <c r="F781" s="340"/>
      <c r="G781" s="338"/>
      <c r="H781" s="338"/>
      <c r="I781" s="338"/>
      <c r="J781" s="338"/>
    </row>
    <row r="782" spans="2:10">
      <c r="B782" s="319"/>
      <c r="D782" s="332"/>
      <c r="F782" s="340"/>
      <c r="G782" s="338"/>
      <c r="H782" s="338"/>
      <c r="I782" s="338"/>
      <c r="J782" s="338"/>
    </row>
    <row r="783" spans="2:10">
      <c r="B783" s="319"/>
      <c r="D783" s="332"/>
      <c r="F783" s="340"/>
      <c r="G783" s="338"/>
      <c r="H783" s="338"/>
      <c r="I783" s="338"/>
      <c r="J783" s="338"/>
    </row>
    <row r="784" spans="2:10">
      <c r="B784" s="319"/>
      <c r="D784" s="332"/>
      <c r="F784" s="340"/>
      <c r="G784" s="338"/>
      <c r="H784" s="338"/>
      <c r="I784" s="338"/>
      <c r="J784" s="338"/>
    </row>
    <row r="785" spans="2:10">
      <c r="B785" s="319"/>
      <c r="D785" s="332"/>
      <c r="F785" s="340"/>
      <c r="G785" s="338"/>
      <c r="H785" s="338"/>
      <c r="I785" s="338"/>
      <c r="J785" s="338"/>
    </row>
    <row r="786" spans="2:10">
      <c r="B786" s="319"/>
      <c r="D786" s="332"/>
      <c r="F786" s="340"/>
      <c r="G786" s="338"/>
      <c r="H786" s="338"/>
      <c r="I786" s="338"/>
      <c r="J786" s="338"/>
    </row>
    <row r="787" spans="2:10">
      <c r="B787" s="319"/>
      <c r="D787" s="332"/>
      <c r="F787" s="340"/>
      <c r="G787" s="338"/>
      <c r="H787" s="338"/>
      <c r="I787" s="338"/>
      <c r="J787" s="338"/>
    </row>
    <row r="788" spans="2:10">
      <c r="B788" s="319"/>
      <c r="D788" s="332"/>
      <c r="F788" s="340"/>
      <c r="G788" s="338"/>
      <c r="H788" s="338"/>
      <c r="I788" s="338"/>
      <c r="J788" s="338"/>
    </row>
    <row r="789" spans="2:10">
      <c r="B789" s="319"/>
      <c r="D789" s="332"/>
      <c r="F789" s="340"/>
      <c r="G789" s="338"/>
      <c r="H789" s="338"/>
      <c r="I789" s="338"/>
      <c r="J789" s="338"/>
    </row>
    <row r="790" spans="2:10">
      <c r="B790" s="319"/>
      <c r="D790" s="332"/>
      <c r="F790" s="340"/>
      <c r="G790" s="338"/>
      <c r="H790" s="338"/>
      <c r="I790" s="338"/>
      <c r="J790" s="338"/>
    </row>
    <row r="791" spans="2:10">
      <c r="B791" s="319"/>
      <c r="D791" s="332"/>
      <c r="F791" s="340"/>
      <c r="G791" s="338"/>
      <c r="H791" s="338"/>
      <c r="I791" s="338"/>
      <c r="J791" s="338"/>
    </row>
    <row r="792" spans="2:10">
      <c r="B792" s="319"/>
      <c r="D792" s="332"/>
      <c r="F792" s="340"/>
      <c r="G792" s="338"/>
      <c r="H792" s="338"/>
      <c r="I792" s="338"/>
      <c r="J792" s="338"/>
    </row>
    <row r="793" spans="2:10">
      <c r="B793" s="319"/>
      <c r="D793" s="332"/>
      <c r="F793" s="340"/>
      <c r="G793" s="338"/>
      <c r="H793" s="338"/>
      <c r="I793" s="338"/>
      <c r="J793" s="338"/>
    </row>
    <row r="794" spans="2:10">
      <c r="B794" s="319"/>
      <c r="D794" s="332"/>
      <c r="F794" s="340"/>
      <c r="G794" s="338"/>
      <c r="H794" s="338"/>
      <c r="I794" s="338"/>
      <c r="J794" s="338"/>
    </row>
    <row r="795" spans="2:10">
      <c r="B795" s="319"/>
      <c r="D795" s="332"/>
      <c r="F795" s="340"/>
      <c r="G795" s="338"/>
      <c r="H795" s="338"/>
      <c r="I795" s="338"/>
      <c r="J795" s="338"/>
    </row>
    <row r="796" spans="2:10">
      <c r="B796" s="319"/>
      <c r="D796" s="332"/>
      <c r="F796" s="340"/>
      <c r="G796" s="338"/>
      <c r="H796" s="338"/>
      <c r="I796" s="338"/>
      <c r="J796" s="338"/>
    </row>
    <row r="797" spans="2:10">
      <c r="B797" s="319"/>
      <c r="D797" s="332"/>
      <c r="F797" s="340"/>
      <c r="G797" s="338"/>
      <c r="H797" s="338"/>
      <c r="I797" s="338"/>
      <c r="J797" s="338"/>
    </row>
    <row r="798" spans="2:10">
      <c r="B798" s="319"/>
      <c r="D798" s="332"/>
      <c r="F798" s="340"/>
      <c r="G798" s="338"/>
      <c r="H798" s="338"/>
      <c r="I798" s="338"/>
      <c r="J798" s="338"/>
    </row>
    <row r="799" spans="2:10">
      <c r="B799" s="319"/>
      <c r="D799" s="332"/>
      <c r="F799" s="340"/>
      <c r="G799" s="338"/>
      <c r="H799" s="338"/>
      <c r="I799" s="338"/>
      <c r="J799" s="338"/>
    </row>
    <row r="800" spans="2:10">
      <c r="B800" s="319"/>
      <c r="D800" s="332"/>
      <c r="F800" s="340"/>
      <c r="G800" s="338"/>
      <c r="H800" s="338"/>
      <c r="I800" s="338"/>
      <c r="J800" s="338"/>
    </row>
    <row r="801" spans="2:10">
      <c r="B801" s="319"/>
      <c r="D801" s="332"/>
      <c r="F801" s="340"/>
      <c r="G801" s="338"/>
      <c r="H801" s="338"/>
      <c r="I801" s="338"/>
      <c r="J801" s="338"/>
    </row>
    <row r="802" spans="2:10">
      <c r="B802" s="319"/>
      <c r="D802" s="332"/>
      <c r="F802" s="340"/>
      <c r="G802" s="338"/>
      <c r="H802" s="338"/>
      <c r="I802" s="338"/>
      <c r="J802" s="338"/>
    </row>
    <row r="803" spans="2:10">
      <c r="B803" s="319"/>
      <c r="D803" s="332"/>
      <c r="F803" s="340"/>
      <c r="G803" s="338"/>
      <c r="H803" s="338"/>
      <c r="I803" s="338"/>
      <c r="J803" s="338"/>
    </row>
    <row r="804" spans="2:10">
      <c r="B804" s="319"/>
      <c r="D804" s="332"/>
      <c r="F804" s="340"/>
      <c r="G804" s="338"/>
      <c r="H804" s="338"/>
      <c r="I804" s="338"/>
      <c r="J804" s="338"/>
    </row>
    <row r="805" spans="2:10">
      <c r="B805" s="319"/>
      <c r="D805" s="332"/>
      <c r="F805" s="340"/>
      <c r="G805" s="338"/>
      <c r="H805" s="338"/>
      <c r="I805" s="338"/>
      <c r="J805" s="338"/>
    </row>
    <row r="806" spans="2:10">
      <c r="B806" s="319"/>
      <c r="D806" s="332"/>
      <c r="F806" s="340"/>
      <c r="G806" s="338"/>
      <c r="H806" s="338"/>
      <c r="I806" s="338"/>
      <c r="J806" s="338"/>
    </row>
    <row r="807" spans="2:10">
      <c r="B807" s="319"/>
      <c r="D807" s="332"/>
      <c r="F807" s="340"/>
      <c r="G807" s="338"/>
      <c r="H807" s="338"/>
      <c r="I807" s="338"/>
      <c r="J807" s="338"/>
    </row>
    <row r="808" spans="2:10">
      <c r="B808" s="319"/>
      <c r="D808" s="332"/>
      <c r="F808" s="340"/>
      <c r="G808" s="338"/>
      <c r="H808" s="338"/>
      <c r="I808" s="338"/>
      <c r="J808" s="338"/>
    </row>
    <row r="809" spans="2:10">
      <c r="B809" s="319"/>
      <c r="D809" s="332"/>
      <c r="F809" s="340"/>
      <c r="G809" s="338"/>
      <c r="H809" s="338"/>
      <c r="I809" s="338"/>
      <c r="J809" s="338"/>
    </row>
    <row r="810" spans="2:10">
      <c r="B810" s="319"/>
      <c r="D810" s="332"/>
      <c r="F810" s="340"/>
      <c r="G810" s="338"/>
      <c r="H810" s="338"/>
      <c r="I810" s="338"/>
      <c r="J810" s="338"/>
    </row>
    <row r="811" spans="2:10">
      <c r="B811" s="319"/>
      <c r="D811" s="332"/>
      <c r="F811" s="340"/>
      <c r="G811" s="338"/>
      <c r="H811" s="338"/>
      <c r="I811" s="338"/>
      <c r="J811" s="338"/>
    </row>
    <row r="812" spans="2:10">
      <c r="B812" s="319"/>
      <c r="D812" s="332"/>
      <c r="F812" s="340"/>
      <c r="G812" s="338"/>
      <c r="H812" s="338"/>
      <c r="I812" s="338"/>
      <c r="J812" s="338"/>
    </row>
    <row r="813" spans="2:10">
      <c r="B813" s="319"/>
      <c r="D813" s="332"/>
      <c r="F813" s="340"/>
      <c r="G813" s="338"/>
      <c r="H813" s="338"/>
      <c r="I813" s="338"/>
      <c r="J813" s="338"/>
    </row>
    <row r="814" spans="2:10">
      <c r="B814" s="319"/>
      <c r="D814" s="332"/>
      <c r="F814" s="340"/>
      <c r="G814" s="338"/>
      <c r="H814" s="338"/>
      <c r="I814" s="338"/>
      <c r="J814" s="338"/>
    </row>
    <row r="815" spans="2:10">
      <c r="B815" s="319"/>
      <c r="D815" s="332"/>
      <c r="F815" s="340"/>
      <c r="G815" s="338"/>
      <c r="H815" s="338"/>
      <c r="I815" s="338"/>
      <c r="J815" s="338"/>
    </row>
    <row r="816" spans="2:10">
      <c r="B816" s="319"/>
      <c r="D816" s="332"/>
      <c r="F816" s="340"/>
      <c r="G816" s="338"/>
      <c r="H816" s="338"/>
      <c r="I816" s="338"/>
      <c r="J816" s="338"/>
    </row>
    <row r="817" spans="2:10">
      <c r="B817" s="319"/>
      <c r="D817" s="332"/>
      <c r="F817" s="340"/>
      <c r="G817" s="338"/>
      <c r="H817" s="338"/>
      <c r="I817" s="338"/>
      <c r="J817" s="338"/>
    </row>
    <row r="818" spans="2:10">
      <c r="B818" s="319"/>
      <c r="D818" s="332"/>
      <c r="F818" s="340"/>
      <c r="G818" s="338"/>
      <c r="H818" s="338"/>
      <c r="I818" s="338"/>
      <c r="J818" s="338"/>
    </row>
    <row r="819" spans="2:10">
      <c r="B819" s="319"/>
      <c r="D819" s="332"/>
      <c r="F819" s="340"/>
      <c r="G819" s="338"/>
      <c r="H819" s="338"/>
      <c r="I819" s="338"/>
      <c r="J819" s="338"/>
    </row>
    <row r="820" spans="2:10">
      <c r="B820" s="319"/>
      <c r="D820" s="332"/>
      <c r="F820" s="340"/>
      <c r="G820" s="338"/>
      <c r="H820" s="338"/>
      <c r="I820" s="338"/>
      <c r="J820" s="338"/>
    </row>
    <row r="821" spans="2:10">
      <c r="B821" s="319"/>
      <c r="D821" s="332"/>
      <c r="F821" s="340"/>
      <c r="G821" s="338"/>
      <c r="H821" s="338"/>
      <c r="I821" s="338"/>
      <c r="J821" s="338"/>
    </row>
    <row r="822" spans="2:10">
      <c r="B822" s="319"/>
      <c r="D822" s="332"/>
      <c r="F822" s="340"/>
      <c r="G822" s="338"/>
      <c r="H822" s="338"/>
      <c r="I822" s="338"/>
      <c r="J822" s="338"/>
    </row>
    <row r="823" spans="2:10">
      <c r="B823" s="319"/>
      <c r="D823" s="332"/>
      <c r="F823" s="340"/>
      <c r="G823" s="338"/>
      <c r="H823" s="338"/>
      <c r="I823" s="338"/>
      <c r="J823" s="338"/>
    </row>
    <row r="824" spans="2:10">
      <c r="B824" s="319"/>
      <c r="D824" s="332"/>
      <c r="F824" s="340"/>
      <c r="G824" s="338"/>
      <c r="H824" s="338"/>
      <c r="I824" s="338"/>
      <c r="J824" s="338"/>
    </row>
    <row r="825" spans="2:10">
      <c r="B825" s="319"/>
      <c r="D825" s="332"/>
      <c r="F825" s="340"/>
      <c r="G825" s="338"/>
      <c r="H825" s="338"/>
      <c r="I825" s="338"/>
      <c r="J825" s="338"/>
    </row>
    <row r="826" spans="2:10">
      <c r="B826" s="319"/>
      <c r="D826" s="332"/>
      <c r="F826" s="340"/>
      <c r="G826" s="338"/>
      <c r="H826" s="338"/>
      <c r="I826" s="338"/>
      <c r="J826" s="338"/>
    </row>
    <row r="827" spans="2:10">
      <c r="B827" s="319"/>
      <c r="D827" s="332"/>
      <c r="F827" s="340"/>
      <c r="G827" s="338"/>
      <c r="H827" s="338"/>
      <c r="I827" s="338"/>
      <c r="J827" s="338"/>
    </row>
    <row r="828" spans="2:10">
      <c r="B828" s="319"/>
      <c r="D828" s="332"/>
      <c r="F828" s="340"/>
      <c r="G828" s="338"/>
      <c r="H828" s="338"/>
      <c r="I828" s="338"/>
      <c r="J828" s="338"/>
    </row>
    <row r="829" spans="2:10">
      <c r="B829" s="319"/>
      <c r="D829" s="332"/>
      <c r="F829" s="340"/>
      <c r="G829" s="338"/>
      <c r="H829" s="338"/>
      <c r="I829" s="338"/>
      <c r="J829" s="338"/>
    </row>
    <row r="830" spans="2:10">
      <c r="B830" s="319"/>
      <c r="D830" s="332"/>
      <c r="F830" s="340"/>
      <c r="G830" s="338"/>
      <c r="H830" s="338"/>
      <c r="I830" s="338"/>
      <c r="J830" s="338"/>
    </row>
    <row r="831" spans="2:10">
      <c r="B831" s="319"/>
      <c r="D831" s="332"/>
      <c r="F831" s="340"/>
      <c r="G831" s="338"/>
      <c r="H831" s="338"/>
      <c r="I831" s="338"/>
      <c r="J831" s="338"/>
    </row>
    <row r="832" spans="2:10">
      <c r="B832" s="319"/>
      <c r="D832" s="332"/>
      <c r="F832" s="340"/>
      <c r="G832" s="338"/>
      <c r="H832" s="338"/>
      <c r="I832" s="338"/>
      <c r="J832" s="338"/>
    </row>
    <row r="833" spans="2:10">
      <c r="B833" s="319"/>
      <c r="D833" s="332"/>
      <c r="F833" s="340"/>
      <c r="G833" s="338"/>
      <c r="H833" s="338"/>
      <c r="I833" s="338"/>
      <c r="J833" s="338"/>
    </row>
    <row r="834" spans="2:10">
      <c r="B834" s="319"/>
      <c r="D834" s="332"/>
      <c r="F834" s="340"/>
      <c r="G834" s="338"/>
      <c r="H834" s="338"/>
      <c r="I834" s="338"/>
      <c r="J834" s="338"/>
    </row>
    <row r="835" spans="2:10">
      <c r="B835" s="319"/>
      <c r="D835" s="332"/>
      <c r="F835" s="340"/>
      <c r="G835" s="338"/>
      <c r="H835" s="338"/>
      <c r="I835" s="338"/>
      <c r="J835" s="338"/>
    </row>
    <row r="836" spans="2:10">
      <c r="B836" s="319"/>
      <c r="D836" s="332"/>
      <c r="F836" s="340"/>
      <c r="G836" s="338"/>
      <c r="H836" s="338"/>
      <c r="I836" s="338"/>
      <c r="J836" s="338"/>
    </row>
    <row r="837" spans="2:10">
      <c r="B837" s="319"/>
      <c r="D837" s="332"/>
      <c r="F837" s="340"/>
      <c r="G837" s="338"/>
      <c r="H837" s="338"/>
      <c r="I837" s="338"/>
      <c r="J837" s="338"/>
    </row>
    <row r="838" spans="2:10">
      <c r="B838" s="319"/>
      <c r="D838" s="332"/>
      <c r="F838" s="340"/>
      <c r="G838" s="338"/>
      <c r="H838" s="338"/>
      <c r="I838" s="338"/>
      <c r="J838" s="338"/>
    </row>
    <row r="839" spans="2:10">
      <c r="B839" s="319"/>
      <c r="D839" s="332"/>
      <c r="F839" s="340"/>
      <c r="G839" s="338"/>
      <c r="H839" s="338"/>
      <c r="I839" s="338"/>
      <c r="J839" s="338"/>
    </row>
    <row r="840" spans="2:10">
      <c r="B840" s="319"/>
      <c r="D840" s="332"/>
      <c r="F840" s="340"/>
      <c r="G840" s="338"/>
      <c r="H840" s="338"/>
      <c r="I840" s="338"/>
      <c r="J840" s="338"/>
    </row>
    <row r="841" spans="2:10">
      <c r="B841" s="319"/>
      <c r="D841" s="332"/>
      <c r="F841" s="340"/>
      <c r="G841" s="338"/>
      <c r="H841" s="338"/>
      <c r="I841" s="338"/>
      <c r="J841" s="338"/>
    </row>
    <row r="842" spans="2:10">
      <c r="B842" s="319"/>
      <c r="D842" s="332"/>
      <c r="F842" s="340"/>
      <c r="G842" s="338"/>
      <c r="H842" s="338"/>
      <c r="I842" s="338"/>
      <c r="J842" s="338"/>
    </row>
    <row r="843" spans="2:10">
      <c r="B843" s="319"/>
      <c r="D843" s="332"/>
      <c r="F843" s="340"/>
      <c r="G843" s="338"/>
      <c r="H843" s="338"/>
      <c r="I843" s="338"/>
      <c r="J843" s="338"/>
    </row>
    <row r="844" spans="2:10">
      <c r="B844" s="319"/>
      <c r="D844" s="332"/>
      <c r="F844" s="340"/>
      <c r="G844" s="338"/>
      <c r="H844" s="338"/>
      <c r="I844" s="338"/>
      <c r="J844" s="338"/>
    </row>
    <row r="845" spans="2:10">
      <c r="B845" s="319"/>
      <c r="D845" s="332"/>
      <c r="F845" s="340"/>
      <c r="G845" s="338"/>
      <c r="H845" s="338"/>
      <c r="I845" s="338"/>
      <c r="J845" s="338"/>
    </row>
    <row r="846" spans="2:10">
      <c r="B846" s="319"/>
      <c r="D846" s="332"/>
      <c r="F846" s="340"/>
      <c r="G846" s="338"/>
      <c r="H846" s="338"/>
      <c r="I846" s="338"/>
      <c r="J846" s="338"/>
    </row>
    <row r="847" spans="2:10">
      <c r="B847" s="319"/>
      <c r="D847" s="332"/>
      <c r="F847" s="340"/>
      <c r="G847" s="338"/>
      <c r="H847" s="338"/>
      <c r="I847" s="338"/>
      <c r="J847" s="338"/>
    </row>
    <row r="848" spans="2:10">
      <c r="B848" s="319"/>
      <c r="D848" s="332"/>
      <c r="F848" s="340"/>
      <c r="G848" s="338"/>
      <c r="H848" s="338"/>
      <c r="I848" s="338"/>
      <c r="J848" s="338"/>
    </row>
    <row r="849" spans="2:10">
      <c r="B849" s="319"/>
      <c r="D849" s="332"/>
      <c r="F849" s="340"/>
      <c r="G849" s="338"/>
      <c r="H849" s="338"/>
      <c r="I849" s="338"/>
      <c r="J849" s="338"/>
    </row>
    <row r="850" spans="2:10">
      <c r="B850" s="319"/>
      <c r="D850" s="332"/>
      <c r="F850" s="340"/>
      <c r="G850" s="338"/>
      <c r="H850" s="338"/>
      <c r="I850" s="338"/>
      <c r="J850" s="338"/>
    </row>
    <row r="851" spans="2:10">
      <c r="B851" s="319"/>
      <c r="D851" s="332"/>
      <c r="F851" s="340"/>
      <c r="G851" s="338"/>
      <c r="H851" s="338"/>
      <c r="I851" s="338"/>
      <c r="J851" s="338"/>
    </row>
    <row r="852" spans="2:10">
      <c r="B852" s="319"/>
      <c r="D852" s="332"/>
      <c r="F852" s="340"/>
      <c r="G852" s="338"/>
      <c r="H852" s="338"/>
      <c r="I852" s="338"/>
      <c r="J852" s="338"/>
    </row>
    <row r="853" spans="2:10">
      <c r="B853" s="319"/>
      <c r="D853" s="332"/>
      <c r="F853" s="340"/>
      <c r="G853" s="338"/>
      <c r="H853" s="338"/>
      <c r="I853" s="338"/>
      <c r="J853" s="338"/>
    </row>
    <row r="854" spans="2:10">
      <c r="B854" s="319"/>
      <c r="D854" s="332"/>
      <c r="F854" s="340"/>
      <c r="G854" s="338"/>
      <c r="H854" s="338"/>
      <c r="I854" s="338"/>
      <c r="J854" s="338"/>
    </row>
    <row r="855" spans="2:10">
      <c r="B855" s="319"/>
      <c r="D855" s="332"/>
      <c r="F855" s="340"/>
      <c r="G855" s="338"/>
      <c r="H855" s="338"/>
      <c r="I855" s="338"/>
      <c r="J855" s="338"/>
    </row>
    <row r="856" spans="2:10">
      <c r="B856" s="319"/>
      <c r="D856" s="332"/>
      <c r="F856" s="340"/>
      <c r="G856" s="338"/>
      <c r="H856" s="338"/>
      <c r="I856" s="338"/>
      <c r="J856" s="338"/>
    </row>
    <row r="857" spans="2:10">
      <c r="B857" s="319"/>
      <c r="D857" s="332"/>
      <c r="F857" s="340"/>
      <c r="G857" s="338"/>
      <c r="H857" s="338"/>
      <c r="I857" s="338"/>
      <c r="J857" s="338"/>
    </row>
    <row r="858" spans="2:10">
      <c r="B858" s="319"/>
      <c r="D858" s="332"/>
      <c r="F858" s="340"/>
      <c r="G858" s="338"/>
      <c r="H858" s="338"/>
      <c r="I858" s="338"/>
      <c r="J858" s="338"/>
    </row>
    <row r="859" spans="2:10">
      <c r="B859" s="319"/>
      <c r="D859" s="332"/>
      <c r="F859" s="340"/>
      <c r="G859" s="338"/>
      <c r="H859" s="338"/>
      <c r="I859" s="338"/>
      <c r="J859" s="338"/>
    </row>
    <row r="860" spans="2:10">
      <c r="B860" s="319"/>
      <c r="D860" s="332"/>
      <c r="F860" s="340"/>
      <c r="G860" s="338"/>
      <c r="H860" s="338"/>
      <c r="I860" s="338"/>
      <c r="J860" s="338"/>
    </row>
    <row r="861" spans="2:10">
      <c r="B861" s="319"/>
      <c r="D861" s="332"/>
      <c r="F861" s="340"/>
      <c r="G861" s="338"/>
      <c r="H861" s="338"/>
      <c r="I861" s="338"/>
      <c r="J861" s="338"/>
    </row>
    <row r="862" spans="2:10">
      <c r="B862" s="319"/>
      <c r="D862" s="332"/>
      <c r="F862" s="340"/>
      <c r="G862" s="338"/>
      <c r="H862" s="338"/>
      <c r="I862" s="338"/>
      <c r="J862" s="338"/>
    </row>
    <row r="863" spans="2:10">
      <c r="B863" s="319"/>
      <c r="D863" s="332"/>
      <c r="F863" s="340"/>
      <c r="G863" s="338"/>
      <c r="H863" s="338"/>
      <c r="I863" s="338"/>
      <c r="J863" s="338"/>
    </row>
    <row r="864" spans="2:10">
      <c r="B864" s="319"/>
      <c r="D864" s="332"/>
      <c r="F864" s="340"/>
      <c r="G864" s="338"/>
      <c r="H864" s="338"/>
      <c r="I864" s="338"/>
      <c r="J864" s="338"/>
    </row>
    <row r="865" spans="2:10">
      <c r="B865" s="319"/>
      <c r="D865" s="332"/>
      <c r="F865" s="340"/>
      <c r="G865" s="338"/>
      <c r="H865" s="338"/>
      <c r="I865" s="338"/>
      <c r="J865" s="338"/>
    </row>
    <row r="866" spans="2:10">
      <c r="B866" s="319"/>
      <c r="D866" s="332"/>
      <c r="F866" s="340"/>
      <c r="G866" s="338"/>
      <c r="H866" s="338"/>
      <c r="I866" s="338"/>
      <c r="J866" s="338"/>
    </row>
    <row r="867" spans="2:10">
      <c r="B867" s="319"/>
      <c r="D867" s="332"/>
      <c r="F867" s="340"/>
      <c r="G867" s="338"/>
      <c r="H867" s="338"/>
      <c r="I867" s="338"/>
      <c r="J867" s="338"/>
    </row>
    <row r="868" spans="2:10">
      <c r="B868" s="319"/>
      <c r="D868" s="332"/>
      <c r="F868" s="340"/>
      <c r="G868" s="338"/>
      <c r="H868" s="338"/>
      <c r="I868" s="338"/>
      <c r="J868" s="338"/>
    </row>
    <row r="869" spans="2:10">
      <c r="B869" s="319"/>
      <c r="D869" s="332"/>
      <c r="F869" s="340"/>
      <c r="G869" s="338"/>
      <c r="H869" s="338"/>
      <c r="I869" s="338"/>
      <c r="J869" s="338"/>
    </row>
    <row r="870" spans="2:10">
      <c r="B870" s="319"/>
      <c r="D870" s="332"/>
      <c r="F870" s="340"/>
      <c r="G870" s="338"/>
      <c r="H870" s="338"/>
      <c r="I870" s="338"/>
      <c r="J870" s="338"/>
    </row>
    <row r="871" spans="2:10">
      <c r="B871" s="319"/>
      <c r="D871" s="332"/>
      <c r="F871" s="340"/>
      <c r="G871" s="338"/>
      <c r="H871" s="338"/>
      <c r="I871" s="338"/>
      <c r="J871" s="338"/>
    </row>
    <row r="872" spans="2:10">
      <c r="B872" s="319"/>
      <c r="D872" s="332"/>
      <c r="F872" s="340"/>
      <c r="G872" s="338"/>
      <c r="H872" s="338"/>
      <c r="I872" s="338"/>
      <c r="J872" s="338"/>
    </row>
    <row r="873" spans="2:10">
      <c r="B873" s="319"/>
      <c r="D873" s="332"/>
      <c r="F873" s="340"/>
      <c r="G873" s="338"/>
      <c r="H873" s="338"/>
      <c r="I873" s="338"/>
      <c r="J873" s="338"/>
    </row>
    <row r="874" spans="2:10">
      <c r="B874" s="319"/>
      <c r="D874" s="332"/>
      <c r="F874" s="340"/>
      <c r="G874" s="338"/>
      <c r="H874" s="338"/>
      <c r="I874" s="338"/>
      <c r="J874" s="338"/>
    </row>
    <row r="875" spans="2:10">
      <c r="B875" s="319"/>
      <c r="D875" s="332"/>
      <c r="F875" s="340"/>
      <c r="G875" s="338"/>
      <c r="H875" s="338"/>
      <c r="I875" s="338"/>
      <c r="J875" s="338"/>
    </row>
    <row r="876" spans="2:10">
      <c r="B876" s="319"/>
      <c r="D876" s="332"/>
      <c r="F876" s="340"/>
      <c r="G876" s="338"/>
      <c r="H876" s="338"/>
      <c r="I876" s="338"/>
      <c r="J876" s="338"/>
    </row>
    <row r="877" spans="2:10">
      <c r="B877" s="319"/>
      <c r="D877" s="332"/>
      <c r="F877" s="340"/>
      <c r="G877" s="338"/>
      <c r="H877" s="338"/>
      <c r="I877" s="338"/>
      <c r="J877" s="338"/>
    </row>
    <row r="878" spans="2:10">
      <c r="B878" s="319"/>
      <c r="D878" s="332"/>
      <c r="F878" s="340"/>
      <c r="G878" s="338"/>
      <c r="H878" s="338"/>
      <c r="I878" s="338"/>
      <c r="J878" s="338"/>
    </row>
    <row r="879" spans="2:10">
      <c r="B879" s="319"/>
      <c r="D879" s="332"/>
      <c r="F879" s="340"/>
      <c r="G879" s="338"/>
      <c r="H879" s="338"/>
      <c r="I879" s="338"/>
      <c r="J879" s="338"/>
    </row>
    <row r="880" spans="2:10">
      <c r="B880" s="319"/>
      <c r="D880" s="332"/>
      <c r="F880" s="340"/>
      <c r="G880" s="338"/>
      <c r="H880" s="338"/>
      <c r="I880" s="338"/>
      <c r="J880" s="338"/>
    </row>
    <row r="881" spans="2:10">
      <c r="B881" s="319"/>
      <c r="D881" s="332"/>
      <c r="F881" s="340"/>
      <c r="G881" s="338"/>
      <c r="H881" s="338"/>
      <c r="I881" s="338"/>
      <c r="J881" s="338"/>
    </row>
    <row r="882" spans="2:10">
      <c r="B882" s="319"/>
      <c r="D882" s="332"/>
      <c r="F882" s="340"/>
      <c r="G882" s="338"/>
      <c r="H882" s="338"/>
      <c r="I882" s="338"/>
      <c r="J882" s="338"/>
    </row>
    <row r="883" spans="2:10">
      <c r="B883" s="319"/>
      <c r="D883" s="332"/>
      <c r="F883" s="340"/>
      <c r="G883" s="338"/>
      <c r="H883" s="338"/>
      <c r="I883" s="338"/>
      <c r="J883" s="338"/>
    </row>
    <row r="884" spans="2:10">
      <c r="B884" s="319"/>
      <c r="D884" s="332"/>
      <c r="F884" s="340"/>
      <c r="G884" s="338"/>
      <c r="H884" s="338"/>
      <c r="I884" s="338"/>
      <c r="J884" s="338"/>
    </row>
    <row r="885" spans="2:10">
      <c r="B885" s="319"/>
      <c r="D885" s="332"/>
      <c r="F885" s="340"/>
      <c r="G885" s="338"/>
      <c r="H885" s="338"/>
      <c r="I885" s="338"/>
      <c r="J885" s="338"/>
    </row>
    <row r="886" spans="2:10">
      <c r="B886" s="319"/>
      <c r="D886" s="332"/>
      <c r="F886" s="340"/>
      <c r="G886" s="338"/>
      <c r="H886" s="338"/>
      <c r="I886" s="338"/>
      <c r="J886" s="338"/>
    </row>
    <row r="887" spans="2:10">
      <c r="B887" s="319"/>
      <c r="D887" s="332"/>
      <c r="F887" s="340"/>
      <c r="G887" s="338"/>
      <c r="H887" s="338"/>
      <c r="I887" s="338"/>
      <c r="J887" s="338"/>
    </row>
    <row r="888" spans="2:10">
      <c r="B888" s="319"/>
      <c r="D888" s="332"/>
      <c r="F888" s="340"/>
      <c r="G888" s="338"/>
      <c r="H888" s="338"/>
      <c r="I888" s="338"/>
      <c r="J888" s="338"/>
    </row>
    <row r="889" spans="2:10">
      <c r="B889" s="319"/>
      <c r="D889" s="332"/>
      <c r="F889" s="340"/>
      <c r="G889" s="338"/>
      <c r="H889" s="338"/>
      <c r="I889" s="338"/>
      <c r="J889" s="338"/>
    </row>
    <row r="890" spans="2:10">
      <c r="B890" s="319"/>
      <c r="D890" s="332"/>
      <c r="F890" s="340"/>
      <c r="G890" s="338"/>
      <c r="H890" s="338"/>
      <c r="I890" s="338"/>
      <c r="J890" s="338"/>
    </row>
    <row r="891" spans="2:10">
      <c r="B891" s="319"/>
      <c r="D891" s="332"/>
      <c r="F891" s="340"/>
      <c r="G891" s="338"/>
      <c r="H891" s="338"/>
      <c r="I891" s="338"/>
      <c r="J891" s="338"/>
    </row>
    <row r="892" spans="2:10">
      <c r="B892" s="319"/>
      <c r="D892" s="332"/>
      <c r="F892" s="340"/>
      <c r="G892" s="338"/>
      <c r="H892" s="338"/>
      <c r="I892" s="338"/>
      <c r="J892" s="338"/>
    </row>
    <row r="893" spans="2:10">
      <c r="B893" s="319"/>
      <c r="D893" s="332"/>
      <c r="F893" s="340"/>
      <c r="G893" s="338"/>
      <c r="H893" s="338"/>
      <c r="I893" s="338"/>
      <c r="J893" s="338"/>
    </row>
    <row r="894" spans="2:10">
      <c r="B894" s="319"/>
      <c r="D894" s="332"/>
      <c r="F894" s="340"/>
      <c r="G894" s="338"/>
      <c r="H894" s="338"/>
      <c r="I894" s="338"/>
      <c r="J894" s="338"/>
    </row>
    <row r="895" spans="2:10">
      <c r="B895" s="319"/>
      <c r="D895" s="332"/>
      <c r="F895" s="340"/>
      <c r="G895" s="338"/>
      <c r="H895" s="338"/>
      <c r="I895" s="338"/>
      <c r="J895" s="338"/>
    </row>
    <row r="896" spans="2:10">
      <c r="B896" s="319"/>
      <c r="D896" s="332"/>
      <c r="F896" s="340"/>
      <c r="G896" s="338"/>
      <c r="H896" s="338"/>
      <c r="I896" s="338"/>
      <c r="J896" s="338"/>
    </row>
    <row r="897" spans="2:10">
      <c r="B897" s="319"/>
      <c r="D897" s="332"/>
      <c r="F897" s="340"/>
      <c r="G897" s="338"/>
      <c r="H897" s="338"/>
      <c r="I897" s="338"/>
      <c r="J897" s="338"/>
    </row>
    <row r="898" spans="2:10">
      <c r="B898" s="319"/>
      <c r="D898" s="332"/>
      <c r="F898" s="340"/>
      <c r="G898" s="338"/>
      <c r="H898" s="338"/>
      <c r="I898" s="338"/>
      <c r="J898" s="338"/>
    </row>
    <row r="899" spans="2:10">
      <c r="B899" s="319"/>
      <c r="D899" s="332"/>
      <c r="F899" s="340"/>
      <c r="G899" s="338"/>
      <c r="H899" s="338"/>
      <c r="I899" s="338"/>
      <c r="J899" s="338"/>
    </row>
    <row r="900" spans="2:10">
      <c r="B900" s="319"/>
      <c r="D900" s="332"/>
      <c r="F900" s="340"/>
      <c r="G900" s="338"/>
      <c r="H900" s="338"/>
      <c r="I900" s="338"/>
      <c r="J900" s="338"/>
    </row>
    <row r="901" spans="2:10">
      <c r="B901" s="319"/>
      <c r="D901" s="332"/>
      <c r="F901" s="340"/>
      <c r="G901" s="338"/>
      <c r="H901" s="338"/>
      <c r="I901" s="338"/>
      <c r="J901" s="338"/>
    </row>
    <row r="902" spans="2:10">
      <c r="B902" s="319"/>
      <c r="D902" s="332"/>
      <c r="F902" s="340"/>
      <c r="G902" s="338"/>
      <c r="H902" s="338"/>
      <c r="I902" s="338"/>
      <c r="J902" s="338"/>
    </row>
    <row r="903" spans="2:10">
      <c r="B903" s="319"/>
      <c r="D903" s="332"/>
      <c r="F903" s="340"/>
      <c r="G903" s="338"/>
      <c r="H903" s="338"/>
      <c r="I903" s="338"/>
      <c r="J903" s="338"/>
    </row>
    <row r="904" spans="2:10">
      <c r="B904" s="319"/>
      <c r="D904" s="332"/>
      <c r="F904" s="340"/>
      <c r="G904" s="338"/>
      <c r="H904" s="338"/>
      <c r="I904" s="338"/>
      <c r="J904" s="338"/>
    </row>
    <row r="905" spans="2:10">
      <c r="B905" s="319"/>
      <c r="D905" s="332"/>
      <c r="F905" s="340"/>
      <c r="G905" s="338"/>
      <c r="H905" s="338"/>
      <c r="I905" s="338"/>
      <c r="J905" s="338"/>
    </row>
    <row r="906" spans="2:10">
      <c r="B906" s="319"/>
      <c r="D906" s="332"/>
      <c r="F906" s="340"/>
      <c r="G906" s="338"/>
      <c r="H906" s="338"/>
      <c r="I906" s="338"/>
      <c r="J906" s="338"/>
    </row>
    <row r="907" spans="2:10">
      <c r="B907" s="319"/>
      <c r="D907" s="332"/>
      <c r="F907" s="340"/>
      <c r="G907" s="338"/>
      <c r="H907" s="338"/>
      <c r="I907" s="338"/>
      <c r="J907" s="338"/>
    </row>
    <row r="908" spans="2:10">
      <c r="B908" s="319"/>
      <c r="D908" s="332"/>
      <c r="F908" s="340"/>
      <c r="G908" s="338"/>
      <c r="H908" s="338"/>
      <c r="I908" s="338"/>
      <c r="J908" s="338"/>
    </row>
    <row r="909" spans="2:10">
      <c r="B909" s="319"/>
      <c r="D909" s="332"/>
      <c r="F909" s="340"/>
      <c r="G909" s="338"/>
      <c r="H909" s="338"/>
      <c r="I909" s="338"/>
      <c r="J909" s="338"/>
    </row>
    <row r="910" spans="2:10">
      <c r="B910" s="319"/>
      <c r="D910" s="332"/>
      <c r="F910" s="340"/>
      <c r="G910" s="338"/>
      <c r="H910" s="338"/>
      <c r="I910" s="338"/>
      <c r="J910" s="338"/>
    </row>
    <row r="911" spans="2:10">
      <c r="B911" s="319"/>
      <c r="D911" s="332"/>
      <c r="F911" s="340"/>
      <c r="G911" s="338"/>
      <c r="H911" s="338"/>
      <c r="I911" s="338"/>
      <c r="J911" s="338"/>
    </row>
    <row r="912" spans="2:10">
      <c r="B912" s="319"/>
      <c r="D912" s="332"/>
      <c r="F912" s="340"/>
      <c r="G912" s="338"/>
      <c r="H912" s="338"/>
      <c r="I912" s="338"/>
      <c r="J912" s="338"/>
    </row>
    <row r="913" spans="2:10">
      <c r="B913" s="319"/>
      <c r="D913" s="332"/>
      <c r="F913" s="340"/>
      <c r="G913" s="338"/>
      <c r="H913" s="338"/>
      <c r="I913" s="338"/>
      <c r="J913" s="338"/>
    </row>
    <row r="914" spans="2:10">
      <c r="B914" s="319"/>
      <c r="D914" s="332"/>
      <c r="F914" s="340"/>
      <c r="G914" s="338"/>
      <c r="H914" s="338"/>
      <c r="I914" s="338"/>
      <c r="J914" s="338"/>
    </row>
    <row r="915" spans="2:10">
      <c r="B915" s="319"/>
      <c r="D915" s="332"/>
      <c r="F915" s="340"/>
      <c r="G915" s="338"/>
      <c r="H915" s="338"/>
      <c r="I915" s="338"/>
      <c r="J915" s="338"/>
    </row>
    <row r="916" spans="2:10">
      <c r="B916" s="319"/>
      <c r="D916" s="332"/>
      <c r="F916" s="340"/>
      <c r="G916" s="338"/>
      <c r="H916" s="338"/>
      <c r="I916" s="338"/>
      <c r="J916" s="338"/>
    </row>
    <row r="917" spans="2:10">
      <c r="B917" s="319"/>
      <c r="D917" s="332"/>
      <c r="F917" s="340"/>
      <c r="G917" s="338"/>
      <c r="H917" s="338"/>
      <c r="I917" s="338"/>
      <c r="J917" s="338"/>
    </row>
    <row r="918" spans="2:10">
      <c r="B918" s="319"/>
      <c r="D918" s="332"/>
      <c r="F918" s="340"/>
      <c r="G918" s="338"/>
      <c r="H918" s="338"/>
      <c r="I918" s="338"/>
      <c r="J918" s="338"/>
    </row>
    <row r="919" spans="2:10">
      <c r="B919" s="319"/>
      <c r="D919" s="332"/>
      <c r="F919" s="340"/>
      <c r="G919" s="338"/>
      <c r="H919" s="338"/>
      <c r="I919" s="338"/>
      <c r="J919" s="338"/>
    </row>
    <row r="920" spans="2:10">
      <c r="B920" s="319"/>
      <c r="D920" s="332"/>
      <c r="F920" s="340"/>
      <c r="G920" s="338"/>
      <c r="H920" s="338"/>
      <c r="I920" s="338"/>
      <c r="J920" s="338"/>
    </row>
    <row r="921" spans="2:10">
      <c r="B921" s="319"/>
      <c r="D921" s="332"/>
      <c r="F921" s="340"/>
      <c r="G921" s="338"/>
      <c r="H921" s="338"/>
      <c r="I921" s="338"/>
      <c r="J921" s="338"/>
    </row>
    <row r="922" spans="2:10">
      <c r="B922" s="319"/>
      <c r="D922" s="332"/>
      <c r="F922" s="340"/>
      <c r="G922" s="338"/>
      <c r="H922" s="338"/>
      <c r="I922" s="338"/>
      <c r="J922" s="338"/>
    </row>
    <row r="923" spans="2:10">
      <c r="B923" s="319"/>
      <c r="D923" s="332"/>
      <c r="F923" s="340"/>
      <c r="G923" s="338"/>
      <c r="H923" s="338"/>
      <c r="I923" s="338"/>
      <c r="J923" s="338"/>
    </row>
    <row r="924" spans="2:10">
      <c r="B924" s="319"/>
      <c r="D924" s="332"/>
      <c r="F924" s="340"/>
      <c r="G924" s="338"/>
      <c r="H924" s="338"/>
      <c r="I924" s="338"/>
      <c r="J924" s="338"/>
    </row>
    <row r="925" spans="2:10">
      <c r="B925" s="319"/>
      <c r="D925" s="332"/>
      <c r="F925" s="340"/>
      <c r="G925" s="338"/>
      <c r="H925" s="338"/>
      <c r="I925" s="338"/>
      <c r="J925" s="338"/>
    </row>
    <row r="926" spans="2:10">
      <c r="B926" s="319"/>
      <c r="D926" s="332"/>
      <c r="F926" s="340"/>
      <c r="G926" s="338"/>
      <c r="H926" s="338"/>
      <c r="I926" s="338"/>
      <c r="J926" s="338"/>
    </row>
    <row r="927" spans="2:10">
      <c r="B927" s="319"/>
      <c r="D927" s="332"/>
      <c r="F927" s="340"/>
      <c r="G927" s="338"/>
      <c r="H927" s="338"/>
      <c r="I927" s="338"/>
      <c r="J927" s="338"/>
    </row>
    <row r="928" spans="2:10">
      <c r="B928" s="319"/>
      <c r="D928" s="332"/>
      <c r="F928" s="340"/>
      <c r="G928" s="338"/>
      <c r="H928" s="338"/>
      <c r="I928" s="338"/>
      <c r="J928" s="338"/>
    </row>
    <row r="929" spans="2:10">
      <c r="B929" s="319"/>
      <c r="D929" s="332"/>
      <c r="F929" s="340"/>
      <c r="G929" s="338"/>
      <c r="H929" s="338"/>
      <c r="I929" s="338"/>
      <c r="J929" s="338"/>
    </row>
    <row r="930" spans="2:10">
      <c r="B930" s="319"/>
      <c r="D930" s="332"/>
      <c r="F930" s="340"/>
      <c r="G930" s="338"/>
      <c r="H930" s="338"/>
      <c r="I930" s="338"/>
      <c r="J930" s="338"/>
    </row>
    <row r="931" spans="2:10">
      <c r="B931" s="319"/>
      <c r="D931" s="332"/>
      <c r="F931" s="340"/>
      <c r="G931" s="338"/>
      <c r="H931" s="338"/>
      <c r="I931" s="338"/>
      <c r="J931" s="338"/>
    </row>
    <row r="932" spans="2:10">
      <c r="B932" s="319"/>
      <c r="D932" s="332"/>
      <c r="F932" s="340"/>
      <c r="G932" s="338"/>
      <c r="H932" s="338"/>
      <c r="I932" s="338"/>
      <c r="J932" s="338"/>
    </row>
    <row r="933" spans="2:10">
      <c r="B933" s="319"/>
      <c r="D933" s="332"/>
      <c r="F933" s="340"/>
      <c r="G933" s="338"/>
      <c r="H933" s="338"/>
      <c r="I933" s="338"/>
      <c r="J933" s="338"/>
    </row>
    <row r="934" spans="2:10">
      <c r="B934" s="319"/>
      <c r="D934" s="332"/>
      <c r="F934" s="340"/>
      <c r="G934" s="338"/>
      <c r="H934" s="338"/>
      <c r="I934" s="338"/>
      <c r="J934" s="338"/>
    </row>
    <row r="935" spans="2:10">
      <c r="B935" s="319"/>
      <c r="D935" s="332"/>
      <c r="F935" s="340"/>
      <c r="G935" s="338"/>
      <c r="H935" s="338"/>
      <c r="I935" s="338"/>
      <c r="J935" s="338"/>
    </row>
    <row r="936" spans="2:10">
      <c r="B936" s="319"/>
      <c r="D936" s="332"/>
      <c r="F936" s="340"/>
      <c r="G936" s="338"/>
      <c r="H936" s="338"/>
      <c r="I936" s="338"/>
      <c r="J936" s="338"/>
    </row>
    <row r="937" spans="2:10">
      <c r="B937" s="319"/>
      <c r="D937" s="332"/>
      <c r="F937" s="340"/>
      <c r="G937" s="338"/>
      <c r="H937" s="338"/>
      <c r="I937" s="338"/>
      <c r="J937" s="338"/>
    </row>
    <row r="938" spans="2:10">
      <c r="B938" s="319"/>
      <c r="D938" s="332"/>
      <c r="F938" s="340"/>
      <c r="G938" s="338"/>
      <c r="H938" s="338"/>
      <c r="I938" s="338"/>
      <c r="J938" s="338"/>
    </row>
    <row r="939" spans="2:10">
      <c r="B939" s="319"/>
      <c r="D939" s="332"/>
      <c r="F939" s="340"/>
      <c r="G939" s="338"/>
      <c r="H939" s="338"/>
      <c r="I939" s="338"/>
      <c r="J939" s="338"/>
    </row>
    <row r="940" spans="2:10">
      <c r="B940" s="319"/>
      <c r="D940" s="332"/>
      <c r="F940" s="340"/>
      <c r="G940" s="338"/>
      <c r="H940" s="338"/>
      <c r="I940" s="338"/>
      <c r="J940" s="338"/>
    </row>
    <row r="941" spans="2:10">
      <c r="B941" s="319"/>
      <c r="D941" s="332"/>
      <c r="F941" s="340"/>
      <c r="G941" s="338"/>
      <c r="H941" s="338"/>
      <c r="I941" s="338"/>
      <c r="J941" s="338"/>
    </row>
    <row r="942" spans="2:10">
      <c r="B942" s="319"/>
      <c r="D942" s="332"/>
      <c r="F942" s="340"/>
      <c r="G942" s="338"/>
      <c r="H942" s="338"/>
      <c r="I942" s="338"/>
      <c r="J942" s="338"/>
    </row>
    <row r="943" spans="2:10">
      <c r="B943" s="319"/>
      <c r="D943" s="332"/>
      <c r="F943" s="340"/>
      <c r="G943" s="338"/>
      <c r="H943" s="338"/>
      <c r="I943" s="338"/>
      <c r="J943" s="338"/>
    </row>
    <row r="944" spans="2:10">
      <c r="B944" s="319"/>
      <c r="D944" s="332"/>
      <c r="F944" s="340"/>
      <c r="G944" s="338"/>
      <c r="H944" s="338"/>
      <c r="I944" s="338"/>
      <c r="J944" s="338"/>
    </row>
    <row r="945" spans="2:10">
      <c r="B945" s="319"/>
      <c r="D945" s="332"/>
      <c r="F945" s="340"/>
      <c r="G945" s="338"/>
      <c r="H945" s="338"/>
      <c r="I945" s="338"/>
      <c r="J945" s="338"/>
    </row>
    <row r="946" spans="2:10">
      <c r="B946" s="319"/>
      <c r="D946" s="332"/>
      <c r="F946" s="340"/>
      <c r="G946" s="338"/>
      <c r="H946" s="338"/>
      <c r="I946" s="338"/>
      <c r="J946" s="338"/>
    </row>
    <row r="947" spans="2:10">
      <c r="B947" s="319"/>
      <c r="D947" s="332"/>
      <c r="F947" s="340"/>
      <c r="G947" s="338"/>
      <c r="H947" s="338"/>
      <c r="I947" s="338"/>
      <c r="J947" s="338"/>
    </row>
    <row r="948" spans="2:10">
      <c r="B948" s="319"/>
      <c r="D948" s="332"/>
      <c r="F948" s="340"/>
      <c r="G948" s="338"/>
      <c r="H948" s="338"/>
      <c r="I948" s="338"/>
      <c r="J948" s="338"/>
    </row>
    <row r="949" spans="2:10">
      <c r="B949" s="319"/>
      <c r="D949" s="332"/>
      <c r="F949" s="340"/>
      <c r="G949" s="338"/>
      <c r="H949" s="338"/>
      <c r="I949" s="338"/>
      <c r="J949" s="338"/>
    </row>
    <row r="950" spans="2:10">
      <c r="B950" s="319"/>
      <c r="D950" s="332"/>
      <c r="F950" s="340"/>
      <c r="G950" s="338"/>
      <c r="H950" s="338"/>
      <c r="I950" s="338"/>
      <c r="J950" s="338"/>
    </row>
    <row r="951" spans="2:10">
      <c r="B951" s="319"/>
      <c r="D951" s="332"/>
      <c r="F951" s="340"/>
      <c r="G951" s="338"/>
      <c r="H951" s="338"/>
      <c r="I951" s="338"/>
      <c r="J951" s="338"/>
    </row>
    <row r="952" spans="2:10">
      <c r="B952" s="319"/>
      <c r="D952" s="332"/>
      <c r="F952" s="340"/>
      <c r="G952" s="338"/>
      <c r="H952" s="338"/>
      <c r="I952" s="338"/>
      <c r="J952" s="338"/>
    </row>
    <row r="953" spans="2:10">
      <c r="B953" s="319"/>
      <c r="D953" s="332"/>
      <c r="F953" s="340"/>
      <c r="G953" s="338"/>
      <c r="H953" s="338"/>
      <c r="I953" s="338"/>
      <c r="J953" s="338"/>
    </row>
    <row r="954" spans="2:10">
      <c r="B954" s="319"/>
      <c r="D954" s="332"/>
      <c r="F954" s="340"/>
      <c r="G954" s="338"/>
      <c r="H954" s="338"/>
      <c r="I954" s="338"/>
      <c r="J954" s="338"/>
    </row>
    <row r="955" spans="2:10">
      <c r="B955" s="319"/>
      <c r="D955" s="332"/>
      <c r="F955" s="340"/>
      <c r="G955" s="338"/>
      <c r="H955" s="338"/>
      <c r="I955" s="338"/>
      <c r="J955" s="338"/>
    </row>
    <row r="956" spans="2:10">
      <c r="B956" s="319"/>
      <c r="D956" s="332"/>
      <c r="F956" s="340"/>
      <c r="G956" s="338"/>
      <c r="H956" s="338"/>
      <c r="I956" s="338"/>
      <c r="J956" s="338"/>
    </row>
    <row r="957" spans="2:10">
      <c r="B957" s="319"/>
      <c r="D957" s="332"/>
      <c r="F957" s="340"/>
      <c r="G957" s="338"/>
      <c r="H957" s="338"/>
      <c r="I957" s="338"/>
      <c r="J957" s="338"/>
    </row>
    <row r="958" spans="2:10">
      <c r="B958" s="319"/>
      <c r="D958" s="332"/>
      <c r="F958" s="340"/>
      <c r="G958" s="338"/>
      <c r="H958" s="338"/>
      <c r="I958" s="338"/>
      <c r="J958" s="338"/>
    </row>
    <row r="959" spans="2:10">
      <c r="B959" s="319"/>
      <c r="D959" s="332"/>
      <c r="F959" s="340"/>
      <c r="G959" s="338"/>
      <c r="H959" s="338"/>
      <c r="I959" s="338"/>
      <c r="J959" s="338"/>
    </row>
    <row r="960" spans="2:10">
      <c r="B960" s="319"/>
      <c r="D960" s="332"/>
      <c r="F960" s="340"/>
      <c r="G960" s="338"/>
      <c r="H960" s="338"/>
      <c r="I960" s="338"/>
      <c r="J960" s="338"/>
    </row>
    <row r="961" spans="2:10">
      <c r="B961" s="319"/>
      <c r="D961" s="332"/>
      <c r="F961" s="340"/>
      <c r="G961" s="338"/>
      <c r="H961" s="338"/>
      <c r="I961" s="338"/>
      <c r="J961" s="338"/>
    </row>
    <row r="962" spans="2:10">
      <c r="B962" s="319"/>
      <c r="D962" s="332"/>
      <c r="F962" s="340"/>
      <c r="G962" s="338"/>
      <c r="H962" s="338"/>
      <c r="I962" s="338"/>
      <c r="J962" s="338"/>
    </row>
    <row r="963" spans="2:10">
      <c r="B963" s="319"/>
      <c r="D963" s="332"/>
      <c r="F963" s="340"/>
      <c r="G963" s="338"/>
      <c r="H963" s="338"/>
      <c r="I963" s="338"/>
      <c r="J963" s="338"/>
    </row>
    <row r="964" spans="2:10">
      <c r="B964" s="319"/>
      <c r="D964" s="332"/>
      <c r="F964" s="340"/>
      <c r="G964" s="338"/>
      <c r="H964" s="338"/>
      <c r="I964" s="338"/>
      <c r="J964" s="338"/>
    </row>
    <row r="965" spans="2:10">
      <c r="B965" s="319"/>
      <c r="D965" s="332"/>
      <c r="F965" s="340"/>
      <c r="G965" s="338"/>
      <c r="H965" s="338"/>
      <c r="I965" s="338"/>
      <c r="J965" s="338"/>
    </row>
    <row r="966" spans="2:10">
      <c r="B966" s="319"/>
      <c r="D966" s="332"/>
      <c r="F966" s="340"/>
      <c r="G966" s="338"/>
      <c r="H966" s="338"/>
      <c r="I966" s="338"/>
      <c r="J966" s="338"/>
    </row>
    <row r="967" spans="2:10">
      <c r="B967" s="319"/>
      <c r="D967" s="332"/>
      <c r="F967" s="340"/>
      <c r="G967" s="338"/>
      <c r="H967" s="338"/>
      <c r="I967" s="338"/>
      <c r="J967" s="338"/>
    </row>
    <row r="968" spans="2:10">
      <c r="B968" s="319"/>
      <c r="D968" s="332"/>
      <c r="F968" s="340"/>
      <c r="G968" s="338"/>
      <c r="H968" s="338"/>
      <c r="I968" s="338"/>
      <c r="J968" s="338"/>
    </row>
    <row r="969" spans="2:10">
      <c r="B969" s="319"/>
      <c r="D969" s="332"/>
      <c r="F969" s="340"/>
      <c r="G969" s="338"/>
      <c r="H969" s="338"/>
      <c r="I969" s="338"/>
      <c r="J969" s="338"/>
    </row>
    <row r="970" spans="2:10">
      <c r="B970" s="319"/>
      <c r="D970" s="332"/>
      <c r="F970" s="340"/>
      <c r="G970" s="338"/>
      <c r="H970" s="338"/>
      <c r="I970" s="338"/>
      <c r="J970" s="338"/>
    </row>
    <row r="971" spans="2:10">
      <c r="B971" s="319"/>
      <c r="D971" s="332"/>
      <c r="F971" s="340"/>
      <c r="G971" s="338"/>
      <c r="H971" s="338"/>
      <c r="I971" s="338"/>
      <c r="J971" s="338"/>
    </row>
    <row r="972" spans="2:10">
      <c r="B972" s="319"/>
      <c r="D972" s="332"/>
      <c r="F972" s="340"/>
      <c r="G972" s="338"/>
      <c r="H972" s="338"/>
      <c r="I972" s="338"/>
      <c r="J972" s="338"/>
    </row>
    <row r="973" spans="2:10">
      <c r="B973" s="319"/>
      <c r="D973" s="332"/>
      <c r="F973" s="340"/>
      <c r="G973" s="338"/>
      <c r="H973" s="338"/>
      <c r="I973" s="338"/>
      <c r="J973" s="338"/>
    </row>
    <row r="974" spans="2:10">
      <c r="B974" s="319"/>
      <c r="D974" s="332"/>
      <c r="F974" s="340"/>
      <c r="G974" s="338"/>
      <c r="H974" s="338"/>
      <c r="I974" s="338"/>
      <c r="J974" s="338"/>
    </row>
    <row r="975" spans="2:10">
      <c r="B975" s="319"/>
      <c r="D975" s="332"/>
      <c r="F975" s="340"/>
      <c r="G975" s="338"/>
      <c r="H975" s="338"/>
      <c r="I975" s="338"/>
      <c r="J975" s="338"/>
    </row>
    <row r="976" spans="2:10">
      <c r="B976" s="319"/>
      <c r="D976" s="332"/>
      <c r="F976" s="340"/>
      <c r="G976" s="338"/>
      <c r="H976" s="338"/>
      <c r="I976" s="338"/>
      <c r="J976" s="338"/>
    </row>
    <row r="977" spans="2:10">
      <c r="B977" s="319"/>
      <c r="D977" s="332"/>
      <c r="F977" s="340"/>
      <c r="G977" s="338"/>
      <c r="H977" s="338"/>
      <c r="I977" s="338"/>
      <c r="J977" s="338"/>
    </row>
    <row r="978" spans="2:10">
      <c r="B978" s="319"/>
      <c r="D978" s="332"/>
      <c r="F978" s="340"/>
      <c r="G978" s="338"/>
      <c r="H978" s="338"/>
      <c r="I978" s="338"/>
      <c r="J978" s="338"/>
    </row>
    <row r="979" spans="2:10">
      <c r="B979" s="319"/>
      <c r="D979" s="332"/>
      <c r="F979" s="340"/>
      <c r="G979" s="338"/>
      <c r="H979" s="338"/>
      <c r="I979" s="338"/>
      <c r="J979" s="338"/>
    </row>
    <row r="980" spans="2:10">
      <c r="B980" s="319"/>
      <c r="D980" s="332"/>
      <c r="F980" s="340"/>
      <c r="G980" s="338"/>
      <c r="H980" s="338"/>
      <c r="I980" s="338"/>
      <c r="J980" s="338"/>
    </row>
    <row r="981" spans="2:10">
      <c r="B981" s="319"/>
      <c r="D981" s="332"/>
      <c r="F981" s="340"/>
      <c r="G981" s="338"/>
      <c r="H981" s="338"/>
      <c r="I981" s="338"/>
      <c r="J981" s="338"/>
    </row>
    <row r="982" spans="2:10">
      <c r="B982" s="319"/>
      <c r="D982" s="332"/>
      <c r="F982" s="340"/>
      <c r="G982" s="338"/>
      <c r="H982" s="338"/>
      <c r="I982" s="338"/>
      <c r="J982" s="338"/>
    </row>
    <row r="983" spans="2:10">
      <c r="B983" s="319"/>
      <c r="D983" s="332"/>
      <c r="F983" s="340"/>
      <c r="G983" s="338"/>
      <c r="H983" s="338"/>
      <c r="I983" s="338"/>
      <c r="J983" s="338"/>
    </row>
    <row r="984" spans="2:10">
      <c r="B984" s="319"/>
      <c r="D984" s="332"/>
      <c r="F984" s="340"/>
      <c r="G984" s="338"/>
      <c r="H984" s="338"/>
      <c r="I984" s="338"/>
      <c r="J984" s="338"/>
    </row>
    <row r="985" spans="2:10">
      <c r="B985" s="319"/>
      <c r="D985" s="332"/>
      <c r="F985" s="340"/>
      <c r="G985" s="338"/>
      <c r="H985" s="338"/>
      <c r="I985" s="338"/>
      <c r="J985" s="338"/>
    </row>
    <row r="986" spans="2:10">
      <c r="B986" s="319"/>
      <c r="D986" s="332"/>
      <c r="F986" s="340"/>
      <c r="G986" s="338"/>
      <c r="H986" s="338"/>
      <c r="I986" s="338"/>
      <c r="J986" s="338"/>
    </row>
    <row r="987" spans="2:10">
      <c r="B987" s="319"/>
      <c r="D987" s="332"/>
      <c r="F987" s="340"/>
      <c r="G987" s="338"/>
      <c r="H987" s="338"/>
      <c r="I987" s="338"/>
      <c r="J987" s="338"/>
    </row>
    <row r="988" spans="2:10">
      <c r="B988" s="319"/>
      <c r="D988" s="332"/>
      <c r="F988" s="340"/>
      <c r="G988" s="338"/>
      <c r="H988" s="338"/>
      <c r="I988" s="338"/>
      <c r="J988" s="338"/>
    </row>
    <row r="989" spans="2:10">
      <c r="B989" s="319"/>
      <c r="D989" s="332"/>
      <c r="F989" s="340"/>
      <c r="G989" s="338"/>
      <c r="H989" s="338"/>
      <c r="I989" s="338"/>
      <c r="J989" s="338"/>
    </row>
    <row r="990" spans="2:10">
      <c r="B990" s="319"/>
      <c r="D990" s="332"/>
      <c r="F990" s="340"/>
      <c r="G990" s="338"/>
      <c r="H990" s="338"/>
      <c r="I990" s="338"/>
      <c r="J990" s="338"/>
    </row>
    <row r="991" spans="2:10">
      <c r="B991" s="319"/>
      <c r="D991" s="332"/>
      <c r="F991" s="340"/>
      <c r="G991" s="338"/>
      <c r="H991" s="338"/>
      <c r="I991" s="338"/>
      <c r="J991" s="338"/>
    </row>
    <row r="992" spans="2:10">
      <c r="B992" s="319"/>
      <c r="D992" s="332"/>
      <c r="F992" s="340"/>
      <c r="G992" s="338"/>
      <c r="H992" s="338"/>
      <c r="I992" s="338"/>
      <c r="J992" s="338"/>
    </row>
    <row r="993" spans="2:10">
      <c r="B993" s="319"/>
      <c r="D993" s="332"/>
      <c r="F993" s="340"/>
      <c r="G993" s="338"/>
      <c r="H993" s="338"/>
      <c r="I993" s="338"/>
      <c r="J993" s="338"/>
    </row>
    <row r="994" spans="2:10">
      <c r="B994" s="319"/>
      <c r="D994" s="332"/>
      <c r="F994" s="340"/>
      <c r="G994" s="338"/>
      <c r="H994" s="338"/>
      <c r="I994" s="338"/>
      <c r="J994" s="338"/>
    </row>
    <row r="995" spans="2:10">
      <c r="B995" s="319"/>
      <c r="D995" s="332"/>
      <c r="F995" s="340"/>
      <c r="G995" s="338"/>
      <c r="H995" s="338"/>
      <c r="I995" s="338"/>
      <c r="J995" s="338"/>
    </row>
    <row r="996" spans="2:10">
      <c r="B996" s="319"/>
      <c r="D996" s="332"/>
      <c r="F996" s="340"/>
      <c r="G996" s="338"/>
      <c r="H996" s="338"/>
      <c r="I996" s="338"/>
      <c r="J996" s="338"/>
    </row>
    <row r="997" spans="2:10">
      <c r="B997" s="319"/>
      <c r="D997" s="332"/>
      <c r="F997" s="340"/>
      <c r="G997" s="338"/>
      <c r="H997" s="338"/>
      <c r="I997" s="338"/>
      <c r="J997" s="338"/>
    </row>
    <row r="998" spans="2:10">
      <c r="B998" s="319"/>
      <c r="D998" s="332"/>
      <c r="F998" s="340"/>
      <c r="G998" s="338"/>
      <c r="H998" s="338"/>
      <c r="I998" s="338"/>
      <c r="J998" s="338"/>
    </row>
    <row r="999" spans="2:10">
      <c r="B999" s="319"/>
      <c r="D999" s="332"/>
      <c r="F999" s="340"/>
      <c r="G999" s="338"/>
      <c r="H999" s="338"/>
      <c r="I999" s="338"/>
      <c r="J999" s="338"/>
    </row>
    <row r="1000" spans="2:10">
      <c r="B1000" s="319"/>
      <c r="D1000" s="332"/>
      <c r="F1000" s="340"/>
      <c r="G1000" s="338"/>
      <c r="H1000" s="338"/>
      <c r="I1000" s="338"/>
      <c r="J1000" s="338"/>
    </row>
    <row r="1001" spans="2:10">
      <c r="B1001" s="319"/>
      <c r="D1001" s="332"/>
      <c r="F1001" s="340"/>
      <c r="G1001" s="338"/>
      <c r="H1001" s="338"/>
      <c r="I1001" s="338"/>
      <c r="J1001" s="338"/>
    </row>
    <row r="1002" spans="2:10">
      <c r="B1002" s="319"/>
      <c r="D1002" s="332"/>
      <c r="F1002" s="340"/>
      <c r="G1002" s="338"/>
      <c r="H1002" s="338"/>
      <c r="I1002" s="338"/>
      <c r="J1002" s="338"/>
    </row>
    <row r="1003" spans="2:10">
      <c r="B1003" s="319"/>
      <c r="D1003" s="332"/>
      <c r="F1003" s="340"/>
      <c r="G1003" s="338"/>
      <c r="H1003" s="338"/>
      <c r="I1003" s="338"/>
      <c r="J1003" s="338"/>
    </row>
    <row r="1004" spans="2:10">
      <c r="B1004" s="319"/>
      <c r="D1004" s="332"/>
      <c r="F1004" s="340"/>
      <c r="G1004" s="338"/>
      <c r="H1004" s="338"/>
      <c r="I1004" s="338"/>
      <c r="J1004" s="338"/>
    </row>
    <row r="1005" spans="2:10">
      <c r="B1005" s="319"/>
      <c r="D1005" s="332"/>
      <c r="F1005" s="340"/>
      <c r="G1005" s="338"/>
      <c r="H1005" s="338"/>
      <c r="I1005" s="338"/>
      <c r="J1005" s="338"/>
    </row>
    <row r="1006" spans="2:10">
      <c r="B1006" s="319"/>
      <c r="D1006" s="332"/>
      <c r="F1006" s="340"/>
      <c r="G1006" s="338"/>
      <c r="H1006" s="338"/>
      <c r="I1006" s="338"/>
      <c r="J1006" s="338"/>
    </row>
    <row r="1007" spans="2:10">
      <c r="B1007" s="319"/>
      <c r="D1007" s="332"/>
      <c r="F1007" s="340"/>
      <c r="G1007" s="338"/>
      <c r="H1007" s="338"/>
      <c r="I1007" s="338"/>
      <c r="J1007" s="338"/>
    </row>
    <row r="1008" spans="2:10">
      <c r="B1008" s="319"/>
      <c r="D1008" s="332"/>
      <c r="F1008" s="340"/>
      <c r="G1008" s="338"/>
      <c r="H1008" s="338"/>
      <c r="I1008" s="338"/>
      <c r="J1008" s="338"/>
    </row>
    <row r="1009" spans="2:10">
      <c r="B1009" s="319"/>
      <c r="D1009" s="332"/>
      <c r="F1009" s="340"/>
      <c r="G1009" s="338"/>
      <c r="H1009" s="338"/>
      <c r="I1009" s="338"/>
      <c r="J1009" s="338"/>
    </row>
    <row r="1010" spans="2:10">
      <c r="B1010" s="319"/>
      <c r="D1010" s="332"/>
      <c r="F1010" s="340"/>
      <c r="G1010" s="338"/>
      <c r="H1010" s="338"/>
      <c r="I1010" s="338"/>
      <c r="J1010" s="338"/>
    </row>
    <row r="1011" spans="2:10">
      <c r="B1011" s="319"/>
      <c r="D1011" s="332"/>
      <c r="F1011" s="340"/>
      <c r="G1011" s="338"/>
      <c r="H1011" s="338"/>
      <c r="I1011" s="338"/>
      <c r="J1011" s="338"/>
    </row>
    <row r="1012" spans="2:10">
      <c r="B1012" s="319"/>
      <c r="D1012" s="332"/>
      <c r="F1012" s="340"/>
      <c r="G1012" s="338"/>
      <c r="H1012" s="338"/>
      <c r="I1012" s="338"/>
      <c r="J1012" s="338"/>
    </row>
    <row r="1013" spans="2:10">
      <c r="B1013" s="319"/>
      <c r="D1013" s="332"/>
      <c r="F1013" s="340"/>
      <c r="G1013" s="338"/>
      <c r="H1013" s="338"/>
      <c r="I1013" s="338"/>
      <c r="J1013" s="338"/>
    </row>
    <row r="1014" spans="2:10">
      <c r="B1014" s="319"/>
      <c r="D1014" s="332"/>
      <c r="F1014" s="340"/>
      <c r="G1014" s="338"/>
      <c r="H1014" s="338"/>
      <c r="I1014" s="338"/>
      <c r="J1014" s="338"/>
    </row>
    <row r="1015" spans="2:10">
      <c r="B1015" s="319"/>
      <c r="D1015" s="332"/>
      <c r="F1015" s="340"/>
      <c r="G1015" s="338"/>
      <c r="H1015" s="338"/>
      <c r="I1015" s="338"/>
      <c r="J1015" s="338"/>
    </row>
    <row r="1016" spans="2:10">
      <c r="B1016" s="319"/>
      <c r="D1016" s="332"/>
      <c r="F1016" s="340"/>
      <c r="G1016" s="338"/>
      <c r="H1016" s="338"/>
      <c r="I1016" s="338"/>
      <c r="J1016" s="338"/>
    </row>
    <row r="1017" spans="2:10">
      <c r="B1017" s="319"/>
      <c r="D1017" s="332"/>
      <c r="F1017" s="340"/>
      <c r="G1017" s="338"/>
      <c r="H1017" s="338"/>
      <c r="I1017" s="338"/>
      <c r="J1017" s="338"/>
    </row>
    <row r="1018" spans="2:10">
      <c r="B1018" s="319"/>
      <c r="D1018" s="332"/>
      <c r="F1018" s="340"/>
      <c r="G1018" s="338"/>
      <c r="H1018" s="338"/>
      <c r="I1018" s="338"/>
      <c r="J1018" s="338"/>
    </row>
    <row r="1019" spans="2:10">
      <c r="B1019" s="319"/>
      <c r="D1019" s="332"/>
      <c r="F1019" s="340"/>
      <c r="G1019" s="338"/>
      <c r="H1019" s="338"/>
      <c r="I1019" s="338"/>
      <c r="J1019" s="338"/>
    </row>
    <row r="1020" spans="2:10">
      <c r="B1020" s="319"/>
      <c r="D1020" s="332"/>
      <c r="F1020" s="340"/>
      <c r="G1020" s="338"/>
      <c r="H1020" s="338"/>
      <c r="I1020" s="338"/>
      <c r="J1020" s="338"/>
    </row>
    <row r="1021" spans="2:10">
      <c r="B1021" s="319"/>
      <c r="D1021" s="332"/>
      <c r="F1021" s="340"/>
      <c r="G1021" s="338"/>
      <c r="H1021" s="338"/>
      <c r="I1021" s="338"/>
      <c r="J1021" s="338"/>
    </row>
    <row r="1022" spans="2:10">
      <c r="B1022" s="319"/>
      <c r="D1022" s="332"/>
      <c r="F1022" s="340"/>
      <c r="G1022" s="338"/>
      <c r="H1022" s="338"/>
      <c r="I1022" s="338"/>
      <c r="J1022" s="338"/>
    </row>
    <row r="1023" spans="2:10">
      <c r="B1023" s="319"/>
      <c r="D1023" s="332"/>
      <c r="F1023" s="340"/>
      <c r="G1023" s="338"/>
      <c r="H1023" s="338"/>
      <c r="I1023" s="338"/>
      <c r="J1023" s="338"/>
    </row>
    <row r="1024" spans="2:10">
      <c r="B1024" s="319"/>
      <c r="D1024" s="332"/>
      <c r="F1024" s="340"/>
      <c r="G1024" s="338"/>
      <c r="H1024" s="338"/>
      <c r="I1024" s="338"/>
      <c r="J1024" s="338"/>
    </row>
    <row r="1025" spans="2:10">
      <c r="B1025" s="319"/>
      <c r="D1025" s="332"/>
      <c r="F1025" s="340"/>
      <c r="G1025" s="338"/>
      <c r="H1025" s="338"/>
      <c r="I1025" s="338"/>
      <c r="J1025" s="338"/>
    </row>
    <row r="1026" spans="2:10">
      <c r="B1026" s="319"/>
      <c r="D1026" s="332"/>
      <c r="F1026" s="340"/>
      <c r="G1026" s="338"/>
      <c r="H1026" s="338"/>
      <c r="I1026" s="338"/>
      <c r="J1026" s="338"/>
    </row>
    <row r="1027" spans="2:10">
      <c r="B1027" s="319"/>
      <c r="D1027" s="332"/>
      <c r="F1027" s="340"/>
      <c r="G1027" s="338"/>
      <c r="H1027" s="338"/>
      <c r="I1027" s="338"/>
      <c r="J1027" s="338"/>
    </row>
    <row r="1028" spans="2:10">
      <c r="B1028" s="319"/>
      <c r="D1028" s="332"/>
      <c r="F1028" s="340"/>
      <c r="G1028" s="338"/>
      <c r="H1028" s="338"/>
      <c r="I1028" s="338"/>
      <c r="J1028" s="338"/>
    </row>
    <row r="1029" spans="2:10">
      <c r="B1029" s="319"/>
      <c r="D1029" s="332"/>
      <c r="F1029" s="340"/>
      <c r="G1029" s="338"/>
      <c r="H1029" s="338"/>
      <c r="I1029" s="338"/>
      <c r="J1029" s="338"/>
    </row>
    <row r="1030" spans="2:10">
      <c r="B1030" s="319"/>
      <c r="D1030" s="332"/>
      <c r="F1030" s="340"/>
      <c r="G1030" s="338"/>
      <c r="H1030" s="338"/>
      <c r="I1030" s="338"/>
      <c r="J1030" s="338"/>
    </row>
    <row r="1031" spans="2:10">
      <c r="B1031" s="319"/>
      <c r="D1031" s="332"/>
      <c r="F1031" s="340"/>
      <c r="G1031" s="338"/>
      <c r="H1031" s="338"/>
      <c r="I1031" s="338"/>
      <c r="J1031" s="338"/>
    </row>
    <row r="1032" spans="2:10">
      <c r="B1032" s="319"/>
      <c r="D1032" s="332"/>
      <c r="F1032" s="340"/>
      <c r="G1032" s="338"/>
      <c r="H1032" s="338"/>
      <c r="I1032" s="338"/>
      <c r="J1032" s="338"/>
    </row>
    <row r="1033" spans="2:10">
      <c r="B1033" s="319"/>
      <c r="D1033" s="332"/>
      <c r="F1033" s="340"/>
      <c r="G1033" s="338"/>
      <c r="H1033" s="338"/>
      <c r="I1033" s="338"/>
      <c r="J1033" s="338"/>
    </row>
    <row r="1034" spans="2:10">
      <c r="B1034" s="319"/>
      <c r="D1034" s="332"/>
      <c r="F1034" s="340"/>
      <c r="G1034" s="338"/>
      <c r="H1034" s="338"/>
      <c r="I1034" s="338"/>
      <c r="J1034" s="338"/>
    </row>
    <row r="1035" spans="2:10">
      <c r="B1035" s="319"/>
      <c r="D1035" s="332"/>
      <c r="F1035" s="340"/>
      <c r="G1035" s="338"/>
      <c r="H1035" s="338"/>
      <c r="I1035" s="338"/>
      <c r="J1035" s="338"/>
    </row>
    <row r="1036" spans="2:10">
      <c r="B1036" s="319"/>
      <c r="D1036" s="332"/>
      <c r="F1036" s="340"/>
      <c r="G1036" s="338"/>
      <c r="H1036" s="338"/>
      <c r="I1036" s="338"/>
      <c r="J1036" s="338"/>
    </row>
    <row r="1037" spans="2:10">
      <c r="B1037" s="319"/>
      <c r="D1037" s="332"/>
      <c r="F1037" s="340"/>
      <c r="G1037" s="338"/>
      <c r="H1037" s="338"/>
      <c r="I1037" s="338"/>
      <c r="J1037" s="338"/>
    </row>
    <row r="1038" spans="2:10">
      <c r="B1038" s="319"/>
      <c r="D1038" s="332"/>
      <c r="F1038" s="340"/>
      <c r="G1038" s="338"/>
      <c r="H1038" s="338"/>
      <c r="I1038" s="338"/>
      <c r="J1038" s="338"/>
    </row>
    <row r="1039" spans="2:10">
      <c r="B1039" s="319"/>
      <c r="D1039" s="332"/>
      <c r="F1039" s="340"/>
      <c r="G1039" s="338"/>
      <c r="H1039" s="338"/>
      <c r="I1039" s="338"/>
      <c r="J1039" s="338"/>
    </row>
    <row r="1040" spans="2:10">
      <c r="B1040" s="319"/>
      <c r="D1040" s="332"/>
      <c r="F1040" s="340"/>
      <c r="G1040" s="338"/>
      <c r="H1040" s="338"/>
      <c r="I1040" s="338"/>
      <c r="J1040" s="338"/>
    </row>
    <row r="1041" spans="2:10">
      <c r="B1041" s="319"/>
      <c r="D1041" s="332"/>
      <c r="F1041" s="340"/>
      <c r="G1041" s="338"/>
      <c r="H1041" s="338"/>
      <c r="I1041" s="338"/>
      <c r="J1041" s="338"/>
    </row>
    <row r="1042" spans="2:10">
      <c r="B1042" s="319"/>
      <c r="D1042" s="332"/>
      <c r="F1042" s="340"/>
      <c r="G1042" s="338"/>
      <c r="H1042" s="338"/>
      <c r="I1042" s="338"/>
      <c r="J1042" s="338"/>
    </row>
    <row r="1043" spans="2:10">
      <c r="B1043" s="319"/>
      <c r="D1043" s="332"/>
      <c r="F1043" s="340"/>
      <c r="G1043" s="338"/>
      <c r="H1043" s="338"/>
      <c r="I1043" s="338"/>
      <c r="J1043" s="338"/>
    </row>
    <row r="1044" spans="2:10">
      <c r="B1044" s="319"/>
      <c r="D1044" s="332"/>
      <c r="F1044" s="340"/>
      <c r="G1044" s="338"/>
      <c r="H1044" s="338"/>
      <c r="I1044" s="338"/>
      <c r="J1044" s="338"/>
    </row>
    <row r="1045" spans="2:10">
      <c r="B1045" s="319"/>
      <c r="D1045" s="332"/>
      <c r="F1045" s="340"/>
      <c r="G1045" s="338"/>
      <c r="H1045" s="338"/>
      <c r="I1045" s="338"/>
      <c r="J1045" s="338"/>
    </row>
    <row r="1046" spans="2:10">
      <c r="B1046" s="319"/>
      <c r="D1046" s="332"/>
      <c r="F1046" s="340"/>
      <c r="G1046" s="338"/>
      <c r="H1046" s="338"/>
      <c r="I1046" s="338"/>
      <c r="J1046" s="338"/>
    </row>
    <row r="1047" spans="2:10">
      <c r="B1047" s="319"/>
      <c r="D1047" s="332"/>
      <c r="F1047" s="340"/>
      <c r="G1047" s="338"/>
      <c r="H1047" s="338"/>
      <c r="I1047" s="338"/>
      <c r="J1047" s="338"/>
    </row>
    <row r="1048" spans="2:10">
      <c r="B1048" s="319"/>
      <c r="D1048" s="332"/>
      <c r="F1048" s="340"/>
      <c r="G1048" s="338"/>
      <c r="H1048" s="338"/>
      <c r="I1048" s="338"/>
      <c r="J1048" s="338"/>
    </row>
    <row r="1049" spans="2:10">
      <c r="B1049" s="319"/>
      <c r="D1049" s="332"/>
      <c r="F1049" s="340"/>
      <c r="G1049" s="338"/>
      <c r="H1049" s="338"/>
      <c r="I1049" s="338"/>
      <c r="J1049" s="338"/>
    </row>
    <row r="1050" spans="2:10">
      <c r="B1050" s="319"/>
      <c r="D1050" s="332"/>
      <c r="F1050" s="340"/>
      <c r="G1050" s="338"/>
      <c r="H1050" s="338"/>
      <c r="I1050" s="338"/>
      <c r="J1050" s="338"/>
    </row>
    <row r="1051" spans="2:10">
      <c r="B1051" s="319"/>
      <c r="D1051" s="332"/>
      <c r="F1051" s="340"/>
      <c r="G1051" s="338"/>
      <c r="H1051" s="338"/>
      <c r="I1051" s="338"/>
      <c r="J1051" s="338"/>
    </row>
    <row r="1052" spans="2:10">
      <c r="B1052" s="319"/>
      <c r="D1052" s="332"/>
      <c r="F1052" s="340"/>
      <c r="G1052" s="338"/>
      <c r="H1052" s="338"/>
      <c r="I1052" s="338"/>
      <c r="J1052" s="338"/>
    </row>
    <row r="1053" spans="2:10">
      <c r="B1053" s="319"/>
      <c r="D1053" s="332"/>
      <c r="F1053" s="340"/>
      <c r="G1053" s="338"/>
      <c r="H1053" s="338"/>
      <c r="I1053" s="338"/>
      <c r="J1053" s="338"/>
    </row>
    <row r="1054" spans="2:10">
      <c r="B1054" s="319"/>
      <c r="D1054" s="332"/>
      <c r="F1054" s="340"/>
      <c r="G1054" s="338"/>
      <c r="H1054" s="338"/>
      <c r="I1054" s="338"/>
      <c r="J1054" s="338"/>
    </row>
    <row r="1055" spans="2:10">
      <c r="B1055" s="319"/>
      <c r="D1055" s="332"/>
      <c r="F1055" s="340"/>
      <c r="G1055" s="338"/>
      <c r="H1055" s="338"/>
      <c r="I1055" s="338"/>
      <c r="J1055" s="338"/>
    </row>
    <row r="1056" spans="2:10">
      <c r="B1056" s="319"/>
      <c r="D1056" s="332"/>
      <c r="F1056" s="340"/>
      <c r="G1056" s="338"/>
      <c r="H1056" s="338"/>
      <c r="I1056" s="338"/>
      <c r="J1056" s="338"/>
    </row>
    <row r="1057" spans="2:10">
      <c r="B1057" s="319"/>
      <c r="D1057" s="332"/>
      <c r="F1057" s="340"/>
      <c r="G1057" s="338"/>
      <c r="H1057" s="338"/>
      <c r="I1057" s="338"/>
      <c r="J1057" s="338"/>
    </row>
    <row r="1058" spans="2:10">
      <c r="B1058" s="319"/>
      <c r="D1058" s="332"/>
      <c r="F1058" s="340"/>
      <c r="G1058" s="338"/>
      <c r="H1058" s="338"/>
      <c r="I1058" s="338"/>
      <c r="J1058" s="338"/>
    </row>
    <row r="1059" spans="2:10">
      <c r="B1059" s="319"/>
      <c r="D1059" s="332"/>
      <c r="F1059" s="340"/>
      <c r="G1059" s="338"/>
      <c r="H1059" s="338"/>
      <c r="I1059" s="338"/>
      <c r="J1059" s="338"/>
    </row>
    <row r="1060" spans="2:10">
      <c r="B1060" s="319"/>
      <c r="D1060" s="332"/>
      <c r="F1060" s="340"/>
      <c r="G1060" s="338"/>
      <c r="H1060" s="338"/>
      <c r="I1060" s="338"/>
      <c r="J1060" s="338"/>
    </row>
    <row r="1061" spans="2:10">
      <c r="B1061" s="319"/>
      <c r="D1061" s="332"/>
      <c r="F1061" s="340"/>
      <c r="G1061" s="338"/>
      <c r="H1061" s="338"/>
      <c r="I1061" s="338"/>
      <c r="J1061" s="338"/>
    </row>
    <row r="1062" spans="2:10">
      <c r="B1062" s="319"/>
      <c r="D1062" s="332"/>
      <c r="F1062" s="340"/>
      <c r="G1062" s="338"/>
      <c r="H1062" s="338"/>
      <c r="I1062" s="338"/>
      <c r="J1062" s="338"/>
    </row>
    <row r="1063" spans="2:10">
      <c r="B1063" s="319"/>
      <c r="D1063" s="332"/>
      <c r="F1063" s="340"/>
      <c r="G1063" s="338"/>
      <c r="H1063" s="338"/>
      <c r="I1063" s="338"/>
      <c r="J1063" s="338"/>
    </row>
    <row r="1064" spans="2:10">
      <c r="B1064" s="319"/>
      <c r="D1064" s="332"/>
      <c r="F1064" s="340"/>
      <c r="G1064" s="338"/>
      <c r="H1064" s="338"/>
      <c r="I1064" s="338"/>
      <c r="J1064" s="338"/>
    </row>
    <row r="1065" spans="2:10">
      <c r="B1065" s="319"/>
      <c r="D1065" s="332"/>
      <c r="F1065" s="340"/>
      <c r="G1065" s="338"/>
      <c r="H1065" s="338"/>
      <c r="I1065" s="338"/>
      <c r="J1065" s="338"/>
    </row>
    <row r="1066" spans="2:10">
      <c r="B1066" s="319"/>
      <c r="D1066" s="332"/>
      <c r="F1066" s="340"/>
      <c r="G1066" s="338"/>
      <c r="H1066" s="338"/>
      <c r="I1066" s="338"/>
      <c r="J1066" s="338"/>
    </row>
    <row r="1067" spans="2:10">
      <c r="B1067" s="319"/>
      <c r="D1067" s="332"/>
      <c r="F1067" s="340"/>
      <c r="G1067" s="338"/>
      <c r="H1067" s="338"/>
      <c r="I1067" s="338"/>
      <c r="J1067" s="338"/>
    </row>
    <row r="1068" spans="2:10">
      <c r="B1068" s="319"/>
      <c r="D1068" s="332"/>
      <c r="F1068" s="340"/>
      <c r="G1068" s="338"/>
      <c r="H1068" s="338"/>
      <c r="I1068" s="338"/>
      <c r="J1068" s="338"/>
    </row>
    <row r="1069" spans="2:10">
      <c r="B1069" s="319"/>
      <c r="D1069" s="332"/>
      <c r="F1069" s="340"/>
      <c r="G1069" s="338"/>
      <c r="H1069" s="338"/>
      <c r="I1069" s="338"/>
      <c r="J1069" s="338"/>
    </row>
    <row r="1070" spans="2:10">
      <c r="B1070" s="319"/>
      <c r="D1070" s="332"/>
      <c r="F1070" s="340"/>
      <c r="G1070" s="338"/>
      <c r="H1070" s="338"/>
      <c r="I1070" s="338"/>
      <c r="J1070" s="338"/>
    </row>
    <row r="1071" spans="2:10">
      <c r="B1071" s="319"/>
      <c r="D1071" s="332"/>
      <c r="F1071" s="340"/>
      <c r="G1071" s="338"/>
      <c r="H1071" s="338"/>
      <c r="I1071" s="338"/>
      <c r="J1071" s="338"/>
    </row>
    <row r="1072" spans="2:10">
      <c r="B1072" s="319"/>
      <c r="D1072" s="332"/>
      <c r="F1072" s="340"/>
      <c r="G1072" s="338"/>
      <c r="H1072" s="338"/>
      <c r="I1072" s="338"/>
      <c r="J1072" s="338"/>
    </row>
    <row r="1073" spans="2:10">
      <c r="B1073" s="319"/>
      <c r="D1073" s="332"/>
      <c r="F1073" s="340"/>
      <c r="G1073" s="338"/>
      <c r="H1073" s="338"/>
      <c r="I1073" s="338"/>
      <c r="J1073" s="338"/>
    </row>
    <row r="1074" spans="2:10">
      <c r="B1074" s="319"/>
      <c r="D1074" s="332"/>
      <c r="F1074" s="340"/>
      <c r="G1074" s="338"/>
      <c r="H1074" s="338"/>
      <c r="I1074" s="338"/>
      <c r="J1074" s="338"/>
    </row>
    <row r="1075" spans="2:10">
      <c r="B1075" s="319"/>
      <c r="D1075" s="332"/>
      <c r="F1075" s="340"/>
      <c r="G1075" s="338"/>
      <c r="H1075" s="338"/>
      <c r="I1075" s="338"/>
      <c r="J1075" s="338"/>
    </row>
    <row r="1076" spans="2:10">
      <c r="B1076" s="319"/>
      <c r="D1076" s="332"/>
      <c r="F1076" s="340"/>
      <c r="G1076" s="338"/>
      <c r="H1076" s="338"/>
      <c r="I1076" s="338"/>
      <c r="J1076" s="338"/>
    </row>
    <row r="1077" spans="2:10">
      <c r="B1077" s="319"/>
      <c r="D1077" s="332"/>
      <c r="F1077" s="340"/>
      <c r="G1077" s="338"/>
      <c r="H1077" s="338"/>
      <c r="I1077" s="338"/>
      <c r="J1077" s="338"/>
    </row>
    <row r="1078" spans="2:10">
      <c r="B1078" s="319"/>
      <c r="D1078" s="332"/>
      <c r="F1078" s="340"/>
      <c r="G1078" s="338"/>
      <c r="H1078" s="338"/>
      <c r="I1078" s="338"/>
      <c r="J1078" s="338"/>
    </row>
    <row r="1079" spans="2:10">
      <c r="B1079" s="319"/>
      <c r="D1079" s="332"/>
      <c r="F1079" s="340"/>
      <c r="G1079" s="338"/>
      <c r="H1079" s="338"/>
      <c r="I1079" s="338"/>
      <c r="J1079" s="338"/>
    </row>
    <row r="1080" spans="2:10">
      <c r="B1080" s="319"/>
      <c r="D1080" s="332"/>
      <c r="F1080" s="340"/>
      <c r="G1080" s="338"/>
      <c r="H1080" s="338"/>
      <c r="I1080" s="338"/>
      <c r="J1080" s="338"/>
    </row>
    <row r="1081" spans="2:10">
      <c r="B1081" s="319"/>
      <c r="D1081" s="332"/>
      <c r="F1081" s="340"/>
      <c r="G1081" s="338"/>
      <c r="H1081" s="338"/>
      <c r="I1081" s="338"/>
      <c r="J1081" s="338"/>
    </row>
    <row r="1082" spans="2:10">
      <c r="B1082" s="319"/>
      <c r="D1082" s="332"/>
      <c r="F1082" s="340"/>
      <c r="G1082" s="338"/>
      <c r="H1082" s="338"/>
      <c r="I1082" s="338"/>
      <c r="J1082" s="338"/>
    </row>
    <row r="1083" spans="2:10">
      <c r="B1083" s="319"/>
      <c r="D1083" s="332"/>
      <c r="F1083" s="340"/>
      <c r="G1083" s="338"/>
      <c r="H1083" s="338"/>
      <c r="I1083" s="338"/>
      <c r="J1083" s="338"/>
    </row>
    <row r="1084" spans="2:10">
      <c r="B1084" s="319"/>
      <c r="D1084" s="332"/>
      <c r="F1084" s="340"/>
      <c r="G1084" s="338"/>
      <c r="H1084" s="338"/>
      <c r="I1084" s="338"/>
      <c r="J1084" s="338"/>
    </row>
    <row r="1085" spans="2:10">
      <c r="B1085" s="319"/>
      <c r="D1085" s="332"/>
      <c r="F1085" s="340"/>
      <c r="G1085" s="338"/>
      <c r="H1085" s="338"/>
      <c r="I1085" s="338"/>
      <c r="J1085" s="338"/>
    </row>
    <row r="1086" spans="2:10">
      <c r="B1086" s="319"/>
      <c r="D1086" s="332"/>
      <c r="F1086" s="340"/>
      <c r="G1086" s="338"/>
      <c r="H1086" s="338"/>
      <c r="I1086" s="338"/>
      <c r="J1086" s="338"/>
    </row>
    <row r="1087" spans="2:10">
      <c r="B1087" s="319"/>
      <c r="D1087" s="332"/>
      <c r="F1087" s="340"/>
      <c r="G1087" s="338"/>
      <c r="H1087" s="338"/>
      <c r="I1087" s="338"/>
      <c r="J1087" s="338"/>
    </row>
    <row r="1088" spans="2:10">
      <c r="B1088" s="319"/>
      <c r="D1088" s="332"/>
      <c r="F1088" s="340"/>
      <c r="G1088" s="338"/>
      <c r="H1088" s="338"/>
      <c r="I1088" s="338"/>
      <c r="J1088" s="338"/>
    </row>
    <row r="1089" spans="2:10">
      <c r="B1089" s="319"/>
      <c r="D1089" s="332"/>
      <c r="F1089" s="340"/>
      <c r="G1089" s="338"/>
      <c r="H1089" s="338"/>
      <c r="I1089" s="338"/>
      <c r="J1089" s="338"/>
    </row>
    <row r="1090" spans="2:10">
      <c r="B1090" s="319"/>
      <c r="D1090" s="332"/>
      <c r="F1090" s="340"/>
      <c r="G1090" s="338"/>
      <c r="H1090" s="338"/>
      <c r="I1090" s="338"/>
      <c r="J1090" s="338"/>
    </row>
    <row r="1091" spans="2:10">
      <c r="B1091" s="319"/>
      <c r="D1091" s="332"/>
      <c r="F1091" s="340"/>
      <c r="G1091" s="338"/>
      <c r="H1091" s="338"/>
      <c r="I1091" s="338"/>
      <c r="J1091" s="338"/>
    </row>
    <row r="1092" spans="2:10">
      <c r="B1092" s="319"/>
      <c r="D1092" s="332"/>
      <c r="F1092" s="340"/>
      <c r="G1092" s="338"/>
      <c r="H1092" s="338"/>
      <c r="I1092" s="338"/>
      <c r="J1092" s="338"/>
    </row>
    <row r="1093" spans="2:10">
      <c r="B1093" s="319"/>
      <c r="D1093" s="332"/>
      <c r="F1093" s="340"/>
      <c r="G1093" s="338"/>
      <c r="H1093" s="338"/>
      <c r="I1093" s="338"/>
      <c r="J1093" s="338"/>
    </row>
    <row r="1094" spans="2:10">
      <c r="B1094" s="319"/>
      <c r="D1094" s="332"/>
      <c r="F1094" s="340"/>
      <c r="G1094" s="338"/>
      <c r="H1094" s="338"/>
      <c r="I1094" s="338"/>
      <c r="J1094" s="338"/>
    </row>
    <row r="1095" spans="2:10">
      <c r="B1095" s="319"/>
      <c r="D1095" s="332"/>
      <c r="F1095" s="340"/>
      <c r="G1095" s="338"/>
      <c r="H1095" s="338"/>
      <c r="I1095" s="338"/>
      <c r="J1095" s="338"/>
    </row>
    <row r="1096" spans="2:10">
      <c r="B1096" s="319"/>
      <c r="D1096" s="332"/>
      <c r="F1096" s="340"/>
      <c r="G1096" s="338"/>
      <c r="H1096" s="338"/>
      <c r="I1096" s="338"/>
      <c r="J1096" s="338"/>
    </row>
    <row r="1097" spans="2:10">
      <c r="B1097" s="319"/>
      <c r="D1097" s="332"/>
      <c r="F1097" s="340"/>
      <c r="G1097" s="338"/>
      <c r="H1097" s="338"/>
      <c r="I1097" s="338"/>
      <c r="J1097" s="338"/>
    </row>
    <row r="1098" spans="2:10">
      <c r="B1098" s="319"/>
      <c r="D1098" s="332"/>
      <c r="F1098" s="340"/>
      <c r="G1098" s="338"/>
      <c r="H1098" s="338"/>
      <c r="I1098" s="338"/>
      <c r="J1098" s="338"/>
    </row>
    <row r="1099" spans="2:10">
      <c r="B1099" s="319"/>
      <c r="D1099" s="332"/>
      <c r="F1099" s="340"/>
      <c r="G1099" s="338"/>
      <c r="H1099" s="338"/>
      <c r="I1099" s="338"/>
      <c r="J1099" s="338"/>
    </row>
    <row r="1100" spans="2:10">
      <c r="B1100" s="319"/>
      <c r="D1100" s="332"/>
      <c r="F1100" s="340"/>
      <c r="G1100" s="338"/>
      <c r="H1100" s="338"/>
      <c r="I1100" s="338"/>
      <c r="J1100" s="338"/>
    </row>
    <row r="1101" spans="2:10">
      <c r="B1101" s="319"/>
      <c r="D1101" s="332"/>
      <c r="F1101" s="340"/>
      <c r="G1101" s="338"/>
      <c r="H1101" s="338"/>
      <c r="I1101" s="338"/>
      <c r="J1101" s="338"/>
    </row>
    <row r="1102" spans="2:10">
      <c r="B1102" s="319"/>
      <c r="D1102" s="332"/>
      <c r="F1102" s="340"/>
      <c r="G1102" s="338"/>
      <c r="H1102" s="338"/>
      <c r="I1102" s="338"/>
      <c r="J1102" s="338"/>
    </row>
    <row r="1103" spans="2:10">
      <c r="B1103" s="319"/>
      <c r="D1103" s="332"/>
      <c r="F1103" s="340"/>
      <c r="G1103" s="338"/>
      <c r="H1103" s="338"/>
      <c r="I1103" s="338"/>
      <c r="J1103" s="338"/>
    </row>
    <row r="1104" spans="2:10">
      <c r="B1104" s="319"/>
      <c r="D1104" s="332"/>
      <c r="F1104" s="340"/>
      <c r="G1104" s="338"/>
      <c r="H1104" s="338"/>
      <c r="I1104" s="338"/>
      <c r="J1104" s="338"/>
    </row>
    <row r="1105" spans="2:10">
      <c r="B1105" s="319"/>
      <c r="D1105" s="332"/>
      <c r="F1105" s="340"/>
      <c r="G1105" s="338"/>
      <c r="H1105" s="338"/>
      <c r="I1105" s="338"/>
      <c r="J1105" s="338"/>
    </row>
    <row r="1106" spans="2:10">
      <c r="B1106" s="319"/>
      <c r="D1106" s="332"/>
      <c r="F1106" s="340"/>
      <c r="G1106" s="338"/>
      <c r="H1106" s="338"/>
      <c r="I1106" s="338"/>
      <c r="J1106" s="338"/>
    </row>
    <row r="1107" spans="2:10">
      <c r="B1107" s="319"/>
      <c r="D1107" s="332"/>
      <c r="F1107" s="340"/>
      <c r="G1107" s="338"/>
      <c r="H1107" s="338"/>
      <c r="I1107" s="338"/>
      <c r="J1107" s="338"/>
    </row>
    <row r="1108" spans="2:10">
      <c r="B1108" s="319"/>
      <c r="D1108" s="332"/>
      <c r="F1108" s="340"/>
      <c r="G1108" s="338"/>
      <c r="H1108" s="338"/>
      <c r="I1108" s="338"/>
      <c r="J1108" s="338"/>
    </row>
    <row r="1109" spans="2:10">
      <c r="B1109" s="319"/>
      <c r="D1109" s="332"/>
      <c r="F1109" s="340"/>
      <c r="G1109" s="338"/>
      <c r="H1109" s="338"/>
      <c r="I1109" s="338"/>
      <c r="J1109" s="338"/>
    </row>
    <row r="1110" spans="2:10">
      <c r="B1110" s="319"/>
      <c r="D1110" s="332"/>
      <c r="F1110" s="340"/>
      <c r="G1110" s="338"/>
      <c r="H1110" s="338"/>
      <c r="I1110" s="338"/>
      <c r="J1110" s="338"/>
    </row>
    <row r="1111" spans="2:10">
      <c r="B1111" s="319"/>
      <c r="D1111" s="332"/>
      <c r="F1111" s="340"/>
      <c r="G1111" s="338"/>
      <c r="H1111" s="338"/>
      <c r="I1111" s="338"/>
      <c r="J1111" s="338"/>
    </row>
    <row r="1112" spans="2:10">
      <c r="B1112" s="319"/>
      <c r="D1112" s="332"/>
      <c r="F1112" s="340"/>
      <c r="G1112" s="338"/>
      <c r="H1112" s="338"/>
      <c r="I1112" s="338"/>
      <c r="J1112" s="338"/>
    </row>
    <row r="1113" spans="2:10">
      <c r="B1113" s="319"/>
      <c r="D1113" s="332"/>
      <c r="F1113" s="340"/>
      <c r="G1113" s="338"/>
      <c r="H1113" s="338"/>
      <c r="I1113" s="338"/>
      <c r="J1113" s="338"/>
    </row>
    <row r="1114" spans="2:10">
      <c r="B1114" s="319"/>
      <c r="D1114" s="332"/>
      <c r="F1114" s="340"/>
      <c r="G1114" s="338"/>
      <c r="H1114" s="338"/>
      <c r="I1114" s="338"/>
      <c r="J1114" s="338"/>
    </row>
    <row r="1115" spans="2:10">
      <c r="B1115" s="319"/>
      <c r="D1115" s="332"/>
      <c r="F1115" s="340"/>
      <c r="G1115" s="338"/>
      <c r="H1115" s="338"/>
      <c r="I1115" s="338"/>
      <c r="J1115" s="338"/>
    </row>
    <row r="1116" spans="2:10">
      <c r="B1116" s="319"/>
      <c r="D1116" s="332"/>
      <c r="F1116" s="340"/>
      <c r="G1116" s="338"/>
      <c r="H1116" s="338"/>
      <c r="I1116" s="338"/>
      <c r="J1116" s="338"/>
    </row>
    <row r="1117" spans="2:10">
      <c r="B1117" s="319"/>
      <c r="D1117" s="332"/>
      <c r="F1117" s="340"/>
      <c r="G1117" s="338"/>
      <c r="H1117" s="338"/>
      <c r="I1117" s="338"/>
      <c r="J1117" s="338"/>
    </row>
    <row r="1118" spans="2:10">
      <c r="B1118" s="319"/>
      <c r="D1118" s="332"/>
      <c r="F1118" s="340"/>
      <c r="G1118" s="338"/>
      <c r="H1118" s="338"/>
      <c r="I1118" s="338"/>
      <c r="J1118" s="338"/>
    </row>
    <row r="1119" spans="2:10">
      <c r="B1119" s="319"/>
      <c r="D1119" s="332"/>
      <c r="F1119" s="340"/>
      <c r="G1119" s="338"/>
      <c r="H1119" s="338"/>
      <c r="I1119" s="338"/>
      <c r="J1119" s="338"/>
    </row>
    <row r="1120" spans="2:10">
      <c r="B1120" s="319"/>
      <c r="D1120" s="332"/>
      <c r="F1120" s="340"/>
      <c r="G1120" s="338"/>
      <c r="H1120" s="338"/>
      <c r="I1120" s="338"/>
      <c r="J1120" s="338"/>
    </row>
    <row r="1121" spans="2:10">
      <c r="B1121" s="319"/>
      <c r="D1121" s="332"/>
      <c r="F1121" s="340"/>
      <c r="G1121" s="338"/>
      <c r="H1121" s="338"/>
      <c r="I1121" s="338"/>
      <c r="J1121" s="338"/>
    </row>
    <row r="1122" spans="2:10">
      <c r="B1122" s="319"/>
      <c r="D1122" s="332"/>
      <c r="F1122" s="340"/>
      <c r="G1122" s="338"/>
      <c r="H1122" s="338"/>
      <c r="I1122" s="338"/>
      <c r="J1122" s="338"/>
    </row>
    <row r="1123" spans="2:10">
      <c r="B1123" s="319"/>
      <c r="D1123" s="332"/>
      <c r="F1123" s="340"/>
      <c r="G1123" s="338"/>
      <c r="H1123" s="338"/>
      <c r="I1123" s="338"/>
      <c r="J1123" s="338"/>
    </row>
    <row r="1124" spans="2:10">
      <c r="B1124" s="319"/>
      <c r="D1124" s="332"/>
      <c r="F1124" s="340"/>
      <c r="G1124" s="338"/>
      <c r="H1124" s="338"/>
      <c r="I1124" s="338"/>
      <c r="J1124" s="338"/>
    </row>
    <row r="1125" spans="2:10">
      <c r="B1125" s="319"/>
      <c r="D1125" s="332"/>
      <c r="F1125" s="340"/>
      <c r="G1125" s="338"/>
      <c r="H1125" s="338"/>
      <c r="I1125" s="338"/>
      <c r="J1125" s="338"/>
    </row>
    <row r="1126" spans="2:10">
      <c r="B1126" s="319"/>
      <c r="D1126" s="332"/>
      <c r="F1126" s="340"/>
      <c r="G1126" s="338"/>
      <c r="H1126" s="338"/>
      <c r="I1126" s="338"/>
      <c r="J1126" s="338"/>
    </row>
    <row r="1127" spans="2:10">
      <c r="B1127" s="319"/>
      <c r="D1127" s="332"/>
      <c r="F1127" s="340"/>
      <c r="G1127" s="338"/>
      <c r="H1127" s="338"/>
      <c r="I1127" s="338"/>
      <c r="J1127" s="338"/>
    </row>
    <row r="1128" spans="2:10">
      <c r="B1128" s="319"/>
      <c r="D1128" s="332"/>
      <c r="F1128" s="340"/>
      <c r="G1128" s="338"/>
      <c r="H1128" s="338"/>
      <c r="I1128" s="338"/>
      <c r="J1128" s="338"/>
    </row>
    <row r="1129" spans="2:10">
      <c r="B1129" s="319"/>
      <c r="D1129" s="332"/>
      <c r="F1129" s="340"/>
      <c r="G1129" s="338"/>
      <c r="H1129" s="338"/>
      <c r="I1129" s="338"/>
      <c r="J1129" s="338"/>
    </row>
    <row r="1130" spans="2:10">
      <c r="B1130" s="319"/>
      <c r="D1130" s="332"/>
      <c r="F1130" s="340"/>
      <c r="G1130" s="338"/>
      <c r="H1130" s="338"/>
      <c r="I1130" s="338"/>
      <c r="J1130" s="338"/>
    </row>
    <row r="1131" spans="2:10">
      <c r="B1131" s="319"/>
      <c r="D1131" s="332"/>
      <c r="F1131" s="340"/>
      <c r="G1131" s="338"/>
      <c r="H1131" s="338"/>
      <c r="I1131" s="338"/>
      <c r="J1131" s="338"/>
    </row>
    <row r="1132" spans="2:10">
      <c r="B1132" s="319"/>
      <c r="D1132" s="332"/>
      <c r="F1132" s="340"/>
      <c r="G1132" s="338"/>
      <c r="H1132" s="338"/>
      <c r="I1132" s="338"/>
      <c r="J1132" s="338"/>
    </row>
    <row r="1133" spans="2:10">
      <c r="B1133" s="319"/>
      <c r="D1133" s="332"/>
      <c r="F1133" s="340"/>
      <c r="G1133" s="338"/>
      <c r="H1133" s="338"/>
      <c r="I1133" s="338"/>
      <c r="J1133" s="338"/>
    </row>
    <row r="1134" spans="2:10">
      <c r="B1134" s="319"/>
      <c r="D1134" s="332"/>
      <c r="F1134" s="340"/>
      <c r="G1134" s="338"/>
      <c r="H1134" s="338"/>
      <c r="I1134" s="338"/>
      <c r="J1134" s="338"/>
    </row>
    <row r="1135" spans="2:10">
      <c r="B1135" s="319"/>
      <c r="D1135" s="332"/>
      <c r="F1135" s="340"/>
      <c r="G1135" s="338"/>
      <c r="H1135" s="338"/>
      <c r="I1135" s="338"/>
      <c r="J1135" s="338"/>
    </row>
    <row r="1136" spans="2:10">
      <c r="B1136" s="319"/>
      <c r="D1136" s="332"/>
      <c r="F1136" s="340"/>
      <c r="G1136" s="338"/>
      <c r="H1136" s="338"/>
      <c r="I1136" s="338"/>
      <c r="J1136" s="338"/>
    </row>
    <row r="1137" spans="2:10">
      <c r="B1137" s="319"/>
      <c r="D1137" s="332"/>
      <c r="F1137" s="340"/>
      <c r="G1137" s="338"/>
      <c r="H1137" s="338"/>
      <c r="I1137" s="338"/>
      <c r="J1137" s="338"/>
    </row>
    <row r="1138" spans="2:10">
      <c r="B1138" s="319"/>
      <c r="D1138" s="332"/>
      <c r="F1138" s="340"/>
      <c r="G1138" s="338"/>
      <c r="H1138" s="338"/>
      <c r="I1138" s="338"/>
      <c r="J1138" s="338"/>
    </row>
    <row r="1139" spans="2:10">
      <c r="B1139" s="319"/>
      <c r="D1139" s="332"/>
      <c r="F1139" s="340"/>
      <c r="G1139" s="338"/>
      <c r="H1139" s="338"/>
      <c r="I1139" s="338"/>
      <c r="J1139" s="338"/>
    </row>
    <row r="1140" spans="2:10">
      <c r="B1140" s="319"/>
      <c r="D1140" s="332"/>
      <c r="F1140" s="340"/>
      <c r="G1140" s="338"/>
      <c r="H1140" s="338"/>
      <c r="I1140" s="338"/>
      <c r="J1140" s="338"/>
    </row>
    <row r="1141" spans="2:10">
      <c r="B1141" s="319"/>
      <c r="D1141" s="332"/>
      <c r="F1141" s="340"/>
      <c r="G1141" s="338"/>
      <c r="H1141" s="338"/>
      <c r="I1141" s="338"/>
      <c r="J1141" s="338"/>
    </row>
    <row r="1142" spans="2:10">
      <c r="B1142" s="319"/>
      <c r="D1142" s="332"/>
      <c r="F1142" s="340"/>
      <c r="G1142" s="338"/>
      <c r="H1142" s="338"/>
      <c r="I1142" s="338"/>
      <c r="J1142" s="338"/>
    </row>
    <row r="1143" spans="2:10">
      <c r="B1143" s="319"/>
      <c r="D1143" s="332"/>
      <c r="F1143" s="340"/>
      <c r="G1143" s="338"/>
      <c r="H1143" s="338"/>
      <c r="I1143" s="338"/>
      <c r="J1143" s="338"/>
    </row>
    <row r="1144" spans="2:10">
      <c r="B1144" s="319"/>
      <c r="D1144" s="332"/>
      <c r="F1144" s="340"/>
      <c r="G1144" s="338"/>
      <c r="H1144" s="338"/>
      <c r="I1144" s="338"/>
      <c r="J1144" s="338"/>
    </row>
    <row r="1145" spans="2:10">
      <c r="B1145" s="319"/>
      <c r="D1145" s="332"/>
      <c r="F1145" s="340"/>
      <c r="G1145" s="338"/>
      <c r="H1145" s="338"/>
      <c r="I1145" s="338"/>
      <c r="J1145" s="338"/>
    </row>
    <row r="1146" spans="2:10">
      <c r="B1146" s="319"/>
      <c r="D1146" s="332"/>
      <c r="F1146" s="340"/>
      <c r="G1146" s="338"/>
      <c r="H1146" s="338"/>
      <c r="I1146" s="338"/>
      <c r="J1146" s="338"/>
    </row>
    <row r="1147" spans="2:10">
      <c r="B1147" s="319"/>
      <c r="D1147" s="332"/>
      <c r="F1147" s="340"/>
      <c r="G1147" s="338"/>
      <c r="H1147" s="338"/>
      <c r="I1147" s="338"/>
      <c r="J1147" s="338"/>
    </row>
    <row r="1148" spans="2:10">
      <c r="B1148" s="319"/>
      <c r="D1148" s="332"/>
      <c r="F1148" s="340"/>
      <c r="G1148" s="338"/>
      <c r="H1148" s="338"/>
      <c r="I1148" s="338"/>
      <c r="J1148" s="338"/>
    </row>
    <row r="1149" spans="2:10">
      <c r="B1149" s="319"/>
      <c r="D1149" s="332"/>
      <c r="F1149" s="340"/>
      <c r="G1149" s="338"/>
      <c r="H1149" s="338"/>
      <c r="I1149" s="338"/>
      <c r="J1149" s="338"/>
    </row>
    <row r="1150" spans="2:10">
      <c r="B1150" s="319"/>
      <c r="D1150" s="332"/>
      <c r="F1150" s="340"/>
      <c r="G1150" s="338"/>
      <c r="H1150" s="338"/>
      <c r="I1150" s="338"/>
      <c r="J1150" s="338"/>
    </row>
    <row r="1151" spans="2:10">
      <c r="B1151" s="319"/>
      <c r="D1151" s="332"/>
      <c r="F1151" s="340"/>
      <c r="G1151" s="338"/>
      <c r="H1151" s="338"/>
      <c r="I1151" s="338"/>
      <c r="J1151" s="338"/>
    </row>
    <row r="1152" spans="2:10">
      <c r="B1152" s="319"/>
      <c r="D1152" s="332"/>
      <c r="F1152" s="340"/>
      <c r="G1152" s="338"/>
      <c r="H1152" s="338"/>
      <c r="I1152" s="338"/>
      <c r="J1152" s="338"/>
    </row>
    <row r="1153" spans="2:10">
      <c r="B1153" s="319"/>
      <c r="D1153" s="332"/>
      <c r="F1153" s="340"/>
      <c r="G1153" s="338"/>
      <c r="H1153" s="338"/>
      <c r="I1153" s="338"/>
      <c r="J1153" s="338"/>
    </row>
    <row r="1154" spans="2:10">
      <c r="B1154" s="319"/>
      <c r="D1154" s="332"/>
      <c r="F1154" s="340"/>
      <c r="G1154" s="338"/>
      <c r="H1154" s="338"/>
      <c r="I1154" s="338"/>
      <c r="J1154" s="338"/>
    </row>
    <row r="1155" spans="2:10">
      <c r="B1155" s="319"/>
      <c r="D1155" s="332"/>
      <c r="F1155" s="340"/>
      <c r="G1155" s="338"/>
      <c r="H1155" s="338"/>
      <c r="I1155" s="338"/>
      <c r="J1155" s="338"/>
    </row>
    <row r="1156" spans="2:10">
      <c r="B1156" s="319"/>
      <c r="D1156" s="332"/>
      <c r="F1156" s="340"/>
      <c r="G1156" s="338"/>
      <c r="H1156" s="338"/>
      <c r="I1156" s="338"/>
      <c r="J1156" s="338"/>
    </row>
    <row r="1157" spans="2:10">
      <c r="B1157" s="319"/>
      <c r="D1157" s="332"/>
      <c r="F1157" s="340"/>
      <c r="G1157" s="338"/>
      <c r="H1157" s="338"/>
      <c r="I1157" s="338"/>
      <c r="J1157" s="338"/>
    </row>
    <row r="1158" spans="2:10">
      <c r="B1158" s="319"/>
      <c r="D1158" s="332"/>
      <c r="F1158" s="340"/>
      <c r="G1158" s="338"/>
      <c r="H1158" s="338"/>
      <c r="I1158" s="338"/>
      <c r="J1158" s="338"/>
    </row>
    <row r="1159" spans="2:10">
      <c r="B1159" s="319"/>
      <c r="D1159" s="332"/>
      <c r="F1159" s="340"/>
      <c r="G1159" s="338"/>
      <c r="H1159" s="338"/>
      <c r="I1159" s="338"/>
      <c r="J1159" s="338"/>
    </row>
    <row r="1160" spans="2:10">
      <c r="B1160" s="319"/>
      <c r="D1160" s="332"/>
      <c r="F1160" s="340"/>
      <c r="G1160" s="338"/>
      <c r="H1160" s="338"/>
      <c r="I1160" s="338"/>
      <c r="J1160" s="338"/>
    </row>
    <row r="1161" spans="2:10">
      <c r="B1161" s="319"/>
      <c r="D1161" s="332"/>
      <c r="F1161" s="340"/>
      <c r="G1161" s="338"/>
      <c r="H1161" s="338"/>
      <c r="I1161" s="338"/>
      <c r="J1161" s="338"/>
    </row>
    <row r="1162" spans="2:10">
      <c r="B1162" s="319"/>
      <c r="D1162" s="332"/>
      <c r="F1162" s="340"/>
      <c r="G1162" s="338"/>
      <c r="H1162" s="338"/>
      <c r="I1162" s="338"/>
      <c r="J1162" s="338"/>
    </row>
    <row r="1163" spans="2:10">
      <c r="B1163" s="319"/>
      <c r="D1163" s="332"/>
      <c r="F1163" s="340"/>
      <c r="G1163" s="338"/>
      <c r="H1163" s="338"/>
      <c r="I1163" s="338"/>
      <c r="J1163" s="338"/>
    </row>
    <row r="1164" spans="2:10">
      <c r="B1164" s="319"/>
      <c r="D1164" s="332"/>
      <c r="F1164" s="340"/>
      <c r="G1164" s="338"/>
      <c r="H1164" s="338"/>
      <c r="I1164" s="338"/>
      <c r="J1164" s="338"/>
    </row>
    <row r="1165" spans="2:10">
      <c r="B1165" s="319"/>
      <c r="D1165" s="332"/>
      <c r="F1165" s="340"/>
      <c r="G1165" s="338"/>
      <c r="H1165" s="338"/>
      <c r="I1165" s="338"/>
      <c r="J1165" s="338"/>
    </row>
    <row r="1166" spans="2:10">
      <c r="B1166" s="319"/>
      <c r="D1166" s="332"/>
      <c r="F1166" s="340"/>
      <c r="G1166" s="338"/>
      <c r="H1166" s="338"/>
      <c r="I1166" s="338"/>
      <c r="J1166" s="338"/>
    </row>
    <row r="1167" spans="2:10">
      <c r="B1167" s="319"/>
      <c r="D1167" s="332"/>
      <c r="F1167" s="340"/>
      <c r="G1167" s="338"/>
      <c r="H1167" s="338"/>
      <c r="I1167" s="338"/>
      <c r="J1167" s="338"/>
    </row>
    <row r="1168" spans="2:10">
      <c r="B1168" s="319"/>
      <c r="D1168" s="332"/>
      <c r="F1168" s="340"/>
      <c r="G1168" s="338"/>
      <c r="H1168" s="338"/>
      <c r="I1168" s="338"/>
      <c r="J1168" s="338"/>
    </row>
    <row r="1169" spans="2:10">
      <c r="B1169" s="319"/>
      <c r="D1169" s="332"/>
      <c r="F1169" s="340"/>
      <c r="G1169" s="338"/>
      <c r="H1169" s="338"/>
      <c r="I1169" s="338"/>
      <c r="J1169" s="338"/>
    </row>
    <row r="1170" spans="2:10">
      <c r="B1170" s="319"/>
      <c r="D1170" s="332"/>
      <c r="F1170" s="340"/>
      <c r="G1170" s="338"/>
      <c r="H1170" s="338"/>
      <c r="I1170" s="338"/>
      <c r="J1170" s="338"/>
    </row>
    <row r="1171" spans="2:10">
      <c r="B1171" s="319"/>
      <c r="D1171" s="332"/>
      <c r="F1171" s="340"/>
      <c r="G1171" s="338"/>
      <c r="H1171" s="338"/>
      <c r="I1171" s="338"/>
      <c r="J1171" s="338"/>
    </row>
    <row r="1172" spans="2:10">
      <c r="B1172" s="319"/>
      <c r="D1172" s="332"/>
      <c r="F1172" s="340"/>
      <c r="G1172" s="338"/>
      <c r="H1172" s="338"/>
      <c r="I1172" s="338"/>
      <c r="J1172" s="338"/>
    </row>
    <row r="1173" spans="2:10">
      <c r="B1173" s="319"/>
      <c r="D1173" s="332"/>
      <c r="F1173" s="340"/>
      <c r="G1173" s="338"/>
      <c r="H1173" s="338"/>
      <c r="I1173" s="338"/>
      <c r="J1173" s="338"/>
    </row>
    <row r="1174" spans="2:10">
      <c r="B1174" s="319"/>
      <c r="D1174" s="332"/>
      <c r="F1174" s="340"/>
      <c r="G1174" s="338"/>
      <c r="H1174" s="338"/>
      <c r="I1174" s="338"/>
      <c r="J1174" s="338"/>
    </row>
    <row r="1175" spans="2:10">
      <c r="B1175" s="319"/>
      <c r="D1175" s="332"/>
      <c r="F1175" s="340"/>
      <c r="G1175" s="338"/>
      <c r="H1175" s="338"/>
      <c r="I1175" s="338"/>
      <c r="J1175" s="338"/>
    </row>
    <row r="1176" spans="2:10">
      <c r="B1176" s="319"/>
      <c r="D1176" s="332"/>
      <c r="F1176" s="340"/>
      <c r="G1176" s="338"/>
      <c r="H1176" s="338"/>
      <c r="I1176" s="338"/>
      <c r="J1176" s="338"/>
    </row>
    <row r="1177" spans="2:10">
      <c r="B1177" s="319"/>
      <c r="D1177" s="332"/>
      <c r="F1177" s="340"/>
      <c r="G1177" s="338"/>
      <c r="H1177" s="338"/>
      <c r="I1177" s="338"/>
      <c r="J1177" s="338"/>
    </row>
    <row r="1178" spans="2:10">
      <c r="B1178" s="319"/>
      <c r="D1178" s="332"/>
      <c r="F1178" s="340"/>
      <c r="G1178" s="338"/>
      <c r="H1178" s="338"/>
      <c r="I1178" s="338"/>
      <c r="J1178" s="338"/>
    </row>
    <row r="1179" spans="2:10">
      <c r="B1179" s="319"/>
      <c r="D1179" s="332"/>
      <c r="F1179" s="340"/>
      <c r="G1179" s="338"/>
      <c r="H1179" s="338"/>
      <c r="I1179" s="338"/>
      <c r="J1179" s="338"/>
    </row>
    <row r="1180" spans="2:10">
      <c r="B1180" s="319"/>
      <c r="D1180" s="332"/>
      <c r="F1180" s="340"/>
      <c r="G1180" s="338"/>
      <c r="H1180" s="338"/>
      <c r="I1180" s="338"/>
      <c r="J1180" s="338"/>
    </row>
    <row r="1181" spans="2:10">
      <c r="B1181" s="319"/>
      <c r="D1181" s="332"/>
      <c r="F1181" s="340"/>
      <c r="G1181" s="338"/>
      <c r="H1181" s="338"/>
      <c r="I1181" s="338"/>
      <c r="J1181" s="338"/>
    </row>
    <row r="1182" spans="2:10">
      <c r="B1182" s="319"/>
      <c r="D1182" s="332"/>
      <c r="F1182" s="340"/>
      <c r="G1182" s="338"/>
      <c r="H1182" s="338"/>
      <c r="I1182" s="338"/>
      <c r="J1182" s="338"/>
    </row>
    <row r="1183" spans="2:10">
      <c r="B1183" s="319"/>
      <c r="D1183" s="332"/>
      <c r="F1183" s="340"/>
      <c r="G1183" s="338"/>
      <c r="H1183" s="338"/>
      <c r="I1183" s="338"/>
      <c r="J1183" s="338"/>
    </row>
    <row r="1184" spans="2:10">
      <c r="B1184" s="319"/>
      <c r="D1184" s="332"/>
      <c r="F1184" s="340"/>
      <c r="G1184" s="338"/>
      <c r="H1184" s="338"/>
      <c r="I1184" s="338"/>
      <c r="J1184" s="338"/>
    </row>
    <row r="1185" spans="2:10">
      <c r="B1185" s="319"/>
      <c r="D1185" s="332"/>
      <c r="F1185" s="340"/>
      <c r="G1185" s="338"/>
      <c r="H1185" s="338"/>
      <c r="I1185" s="338"/>
      <c r="J1185" s="338"/>
    </row>
    <row r="1186" spans="2:10">
      <c r="B1186" s="319"/>
      <c r="D1186" s="332"/>
      <c r="F1186" s="340"/>
      <c r="G1186" s="338"/>
      <c r="H1186" s="338"/>
      <c r="I1186" s="338"/>
      <c r="J1186" s="338"/>
    </row>
    <row r="1187" spans="2:10">
      <c r="B1187" s="319"/>
      <c r="D1187" s="332"/>
      <c r="F1187" s="340"/>
      <c r="G1187" s="338"/>
      <c r="H1187" s="338"/>
      <c r="I1187" s="338"/>
      <c r="J1187" s="338"/>
    </row>
    <row r="1188" spans="2:10">
      <c r="B1188" s="319"/>
      <c r="D1188" s="332"/>
      <c r="F1188" s="340"/>
      <c r="G1188" s="338"/>
      <c r="H1188" s="338"/>
      <c r="I1188" s="338"/>
      <c r="J1188" s="338"/>
    </row>
    <row r="1189" spans="2:10">
      <c r="B1189" s="319"/>
      <c r="D1189" s="332"/>
      <c r="F1189" s="340"/>
      <c r="G1189" s="338"/>
      <c r="H1189" s="338"/>
      <c r="I1189" s="338"/>
      <c r="J1189" s="338"/>
    </row>
    <row r="1190" spans="2:10">
      <c r="B1190" s="319"/>
      <c r="D1190" s="332"/>
      <c r="F1190" s="340"/>
      <c r="G1190" s="338"/>
      <c r="H1190" s="338"/>
      <c r="I1190" s="338"/>
      <c r="J1190" s="338"/>
    </row>
    <row r="1191" spans="2:10">
      <c r="B1191" s="319"/>
      <c r="D1191" s="332"/>
      <c r="F1191" s="340"/>
      <c r="G1191" s="338"/>
      <c r="H1191" s="338"/>
      <c r="I1191" s="338"/>
      <c r="J1191" s="338"/>
    </row>
    <row r="1192" spans="2:10">
      <c r="B1192" s="319"/>
      <c r="D1192" s="332"/>
      <c r="F1192" s="340"/>
      <c r="G1192" s="338"/>
      <c r="H1192" s="338"/>
      <c r="I1192" s="338"/>
      <c r="J1192" s="338"/>
    </row>
    <row r="1193" spans="2:10">
      <c r="B1193" s="319"/>
      <c r="D1193" s="332"/>
      <c r="F1193" s="340"/>
      <c r="G1193" s="338"/>
      <c r="H1193" s="338"/>
      <c r="I1193" s="338"/>
      <c r="J1193" s="338"/>
    </row>
    <row r="1194" spans="2:10">
      <c r="B1194" s="319"/>
      <c r="D1194" s="332"/>
      <c r="F1194" s="340"/>
      <c r="G1194" s="338"/>
      <c r="H1194" s="338"/>
      <c r="I1194" s="338"/>
      <c r="J1194" s="338"/>
    </row>
    <row r="1195" spans="2:10">
      <c r="B1195" s="319"/>
      <c r="D1195" s="332"/>
      <c r="F1195" s="340"/>
      <c r="G1195" s="338"/>
      <c r="H1195" s="338"/>
      <c r="I1195" s="338"/>
      <c r="J1195" s="338"/>
    </row>
    <row r="1196" spans="2:10">
      <c r="B1196" s="319"/>
      <c r="D1196" s="332"/>
      <c r="F1196" s="340"/>
      <c r="G1196" s="338"/>
      <c r="H1196" s="338"/>
      <c r="I1196" s="338"/>
      <c r="J1196" s="338"/>
    </row>
    <row r="1197" spans="2:10">
      <c r="B1197" s="319"/>
      <c r="D1197" s="332"/>
      <c r="F1197" s="340"/>
      <c r="G1197" s="338"/>
      <c r="H1197" s="338"/>
      <c r="I1197" s="338"/>
      <c r="J1197" s="338"/>
    </row>
    <row r="1198" spans="2:10">
      <c r="B1198" s="319"/>
      <c r="D1198" s="332"/>
      <c r="F1198" s="340"/>
      <c r="G1198" s="338"/>
      <c r="H1198" s="338"/>
      <c r="I1198" s="338"/>
      <c r="J1198" s="338"/>
    </row>
    <row r="1199" spans="2:10">
      <c r="B1199" s="319"/>
      <c r="D1199" s="332"/>
      <c r="F1199" s="340"/>
      <c r="G1199" s="338"/>
      <c r="H1199" s="338"/>
      <c r="I1199" s="338"/>
      <c r="J1199" s="338"/>
    </row>
    <row r="1200" spans="2:10">
      <c r="B1200" s="319"/>
      <c r="D1200" s="332"/>
      <c r="F1200" s="340"/>
      <c r="G1200" s="338"/>
      <c r="H1200" s="338"/>
      <c r="I1200" s="338"/>
      <c r="J1200" s="338"/>
    </row>
    <row r="1201" spans="2:10">
      <c r="B1201" s="319"/>
      <c r="D1201" s="332"/>
      <c r="F1201" s="340"/>
      <c r="G1201" s="338"/>
      <c r="H1201" s="338"/>
      <c r="I1201" s="338"/>
      <c r="J1201" s="338"/>
    </row>
    <row r="1202" spans="2:10">
      <c r="B1202" s="319"/>
      <c r="D1202" s="332"/>
      <c r="F1202" s="340"/>
      <c r="G1202" s="338"/>
      <c r="H1202" s="338"/>
      <c r="I1202" s="338"/>
      <c r="J1202" s="338"/>
    </row>
    <row r="1203" spans="2:10">
      <c r="B1203" s="319"/>
      <c r="D1203" s="332"/>
      <c r="F1203" s="340"/>
      <c r="G1203" s="338"/>
      <c r="H1203" s="338"/>
      <c r="I1203" s="338"/>
      <c r="J1203" s="338"/>
    </row>
    <row r="1204" spans="2:10">
      <c r="B1204" s="319"/>
      <c r="D1204" s="332"/>
      <c r="F1204" s="340"/>
      <c r="G1204" s="338"/>
      <c r="H1204" s="338"/>
      <c r="I1204" s="338"/>
      <c r="J1204" s="338"/>
    </row>
    <row r="1205" spans="2:10">
      <c r="B1205" s="319"/>
      <c r="D1205" s="332"/>
      <c r="F1205" s="340"/>
      <c r="G1205" s="338"/>
      <c r="H1205" s="338"/>
      <c r="I1205" s="338"/>
      <c r="J1205" s="338"/>
    </row>
    <row r="1206" spans="2:10">
      <c r="B1206" s="319"/>
      <c r="D1206" s="332"/>
      <c r="F1206" s="340"/>
      <c r="G1206" s="338"/>
      <c r="H1206" s="338"/>
      <c r="I1206" s="338"/>
      <c r="J1206" s="338"/>
    </row>
    <row r="1207" spans="2:10">
      <c r="B1207" s="319"/>
      <c r="D1207" s="332"/>
      <c r="F1207" s="340"/>
      <c r="G1207" s="338"/>
      <c r="H1207" s="338"/>
      <c r="I1207" s="338"/>
      <c r="J1207" s="338"/>
    </row>
    <row r="1208" spans="2:10">
      <c r="B1208" s="319"/>
      <c r="D1208" s="332"/>
      <c r="F1208" s="340"/>
      <c r="G1208" s="338"/>
      <c r="H1208" s="338"/>
      <c r="I1208" s="338"/>
      <c r="J1208" s="338"/>
    </row>
    <row r="1209" spans="2:10">
      <c r="B1209" s="319"/>
      <c r="D1209" s="332"/>
      <c r="F1209" s="340"/>
      <c r="G1209" s="338"/>
      <c r="H1209" s="338"/>
      <c r="I1209" s="338"/>
      <c r="J1209" s="338"/>
    </row>
    <row r="1210" spans="2:10">
      <c r="B1210" s="319"/>
      <c r="D1210" s="332"/>
      <c r="F1210" s="340"/>
      <c r="G1210" s="338"/>
      <c r="H1210" s="338"/>
      <c r="I1210" s="338"/>
      <c r="J1210" s="338"/>
    </row>
    <row r="1211" spans="2:10">
      <c r="B1211" s="319"/>
      <c r="D1211" s="332"/>
      <c r="F1211" s="340"/>
      <c r="G1211" s="338"/>
      <c r="H1211" s="338"/>
      <c r="I1211" s="338"/>
      <c r="J1211" s="338"/>
    </row>
    <row r="1212" spans="2:10">
      <c r="B1212" s="319"/>
      <c r="D1212" s="332"/>
      <c r="F1212" s="340"/>
      <c r="G1212" s="338"/>
      <c r="H1212" s="338"/>
      <c r="I1212" s="338"/>
      <c r="J1212" s="338"/>
    </row>
    <row r="1213" spans="2:10">
      <c r="B1213" s="319"/>
      <c r="D1213" s="332"/>
      <c r="F1213" s="340"/>
      <c r="G1213" s="338"/>
      <c r="H1213" s="338"/>
      <c r="I1213" s="338"/>
      <c r="J1213" s="338"/>
    </row>
    <row r="1214" spans="2:10">
      <c r="B1214" s="319"/>
      <c r="D1214" s="332"/>
      <c r="F1214" s="340"/>
      <c r="G1214" s="338"/>
      <c r="H1214" s="338"/>
      <c r="I1214" s="338"/>
      <c r="J1214" s="338"/>
    </row>
    <row r="1215" spans="2:10">
      <c r="B1215" s="319"/>
      <c r="D1215" s="332"/>
      <c r="F1215" s="340"/>
      <c r="G1215" s="338"/>
      <c r="H1215" s="338"/>
      <c r="I1215" s="338"/>
      <c r="J1215" s="338"/>
    </row>
    <row r="1216" spans="2:10">
      <c r="B1216" s="319"/>
      <c r="D1216" s="332"/>
      <c r="F1216" s="340"/>
      <c r="G1216" s="338"/>
      <c r="H1216" s="338"/>
      <c r="I1216" s="338"/>
      <c r="J1216" s="338"/>
    </row>
    <row r="1217" spans="2:10">
      <c r="B1217" s="319"/>
      <c r="D1217" s="332"/>
      <c r="F1217" s="340"/>
      <c r="G1217" s="338"/>
      <c r="H1217" s="338"/>
      <c r="I1217" s="338"/>
      <c r="J1217" s="338"/>
    </row>
    <row r="1218" spans="2:10">
      <c r="B1218" s="319"/>
      <c r="D1218" s="332"/>
      <c r="F1218" s="340"/>
      <c r="G1218" s="338"/>
      <c r="H1218" s="338"/>
      <c r="I1218" s="338"/>
      <c r="J1218" s="338"/>
    </row>
    <row r="1219" spans="2:10">
      <c r="B1219" s="319"/>
      <c r="D1219" s="332"/>
      <c r="F1219" s="340"/>
      <c r="G1219" s="338"/>
      <c r="H1219" s="338"/>
      <c r="I1219" s="338"/>
      <c r="J1219" s="338"/>
    </row>
    <row r="1220" spans="2:10">
      <c r="B1220" s="319"/>
      <c r="D1220" s="332"/>
      <c r="F1220" s="340"/>
      <c r="G1220" s="338"/>
      <c r="H1220" s="338"/>
      <c r="I1220" s="338"/>
      <c r="J1220" s="338"/>
    </row>
    <row r="1221" spans="2:10">
      <c r="B1221" s="319"/>
      <c r="D1221" s="332"/>
      <c r="F1221" s="340"/>
      <c r="G1221" s="338"/>
      <c r="H1221" s="338"/>
      <c r="I1221" s="338"/>
      <c r="J1221" s="338"/>
    </row>
    <row r="1222" spans="2:10">
      <c r="B1222" s="319"/>
      <c r="D1222" s="332"/>
      <c r="F1222" s="340"/>
      <c r="G1222" s="338"/>
      <c r="H1222" s="338"/>
      <c r="I1222" s="338"/>
      <c r="J1222" s="338"/>
    </row>
    <row r="1223" spans="2:10">
      <c r="B1223" s="319"/>
      <c r="D1223" s="332"/>
      <c r="F1223" s="340"/>
      <c r="G1223" s="338"/>
      <c r="H1223" s="338"/>
      <c r="I1223" s="338"/>
      <c r="J1223" s="338"/>
    </row>
    <row r="1224" spans="2:10">
      <c r="B1224" s="319"/>
      <c r="D1224" s="332"/>
      <c r="F1224" s="340"/>
      <c r="G1224" s="338"/>
      <c r="H1224" s="338"/>
      <c r="I1224" s="338"/>
      <c r="J1224" s="338"/>
    </row>
    <row r="1225" spans="2:10">
      <c r="B1225" s="319"/>
      <c r="D1225" s="332"/>
      <c r="F1225" s="340"/>
      <c r="G1225" s="338"/>
      <c r="H1225" s="338"/>
      <c r="I1225" s="338"/>
      <c r="J1225" s="338"/>
    </row>
    <row r="1226" spans="2:10">
      <c r="B1226" s="319"/>
      <c r="D1226" s="332"/>
      <c r="F1226" s="340"/>
      <c r="G1226" s="338"/>
      <c r="H1226" s="338"/>
      <c r="I1226" s="338"/>
      <c r="J1226" s="338"/>
    </row>
    <row r="1227" spans="2:10">
      <c r="B1227" s="319"/>
      <c r="D1227" s="332"/>
      <c r="F1227" s="340"/>
      <c r="G1227" s="338"/>
      <c r="H1227" s="338"/>
      <c r="I1227" s="338"/>
      <c r="J1227" s="338"/>
    </row>
    <row r="1228" spans="2:10">
      <c r="B1228" s="319"/>
      <c r="D1228" s="332"/>
      <c r="F1228" s="340"/>
      <c r="G1228" s="338"/>
      <c r="H1228" s="338"/>
      <c r="I1228" s="338"/>
      <c r="J1228" s="338"/>
    </row>
    <row r="1229" spans="2:10">
      <c r="B1229" s="319"/>
      <c r="D1229" s="332"/>
      <c r="F1229" s="340"/>
      <c r="G1229" s="338"/>
      <c r="H1229" s="338"/>
      <c r="I1229" s="338"/>
      <c r="J1229" s="338"/>
    </row>
    <row r="1230" spans="2:10">
      <c r="B1230" s="319"/>
      <c r="D1230" s="332"/>
      <c r="F1230" s="340"/>
      <c r="G1230" s="338"/>
      <c r="H1230" s="338"/>
      <c r="I1230" s="338"/>
      <c r="J1230" s="338"/>
    </row>
    <row r="1231" spans="2:10">
      <c r="B1231" s="319"/>
      <c r="D1231" s="332"/>
      <c r="F1231" s="340"/>
      <c r="G1231" s="338"/>
      <c r="H1231" s="338"/>
      <c r="I1231" s="338"/>
      <c r="J1231" s="338"/>
    </row>
    <row r="1232" spans="2:10">
      <c r="B1232" s="319"/>
      <c r="D1232" s="332"/>
      <c r="F1232" s="340"/>
      <c r="G1232" s="338"/>
      <c r="H1232" s="338"/>
      <c r="I1232" s="338"/>
      <c r="J1232" s="338"/>
    </row>
    <row r="1233" spans="2:10">
      <c r="B1233" s="319"/>
      <c r="D1233" s="332"/>
      <c r="F1233" s="340"/>
      <c r="G1233" s="338"/>
      <c r="H1233" s="338"/>
      <c r="I1233" s="338"/>
      <c r="J1233" s="338"/>
    </row>
    <row r="1234" spans="2:10">
      <c r="B1234" s="319"/>
      <c r="D1234" s="332"/>
      <c r="F1234" s="340"/>
      <c r="G1234" s="338"/>
      <c r="H1234" s="338"/>
      <c r="I1234" s="338"/>
      <c r="J1234" s="338"/>
    </row>
    <row r="1235" spans="2:10">
      <c r="B1235" s="319"/>
      <c r="D1235" s="332"/>
      <c r="F1235" s="340"/>
      <c r="G1235" s="338"/>
      <c r="H1235" s="338"/>
      <c r="I1235" s="338"/>
      <c r="J1235" s="338"/>
    </row>
    <row r="1236" spans="2:10">
      <c r="B1236" s="319"/>
      <c r="D1236" s="332"/>
      <c r="F1236" s="340"/>
      <c r="G1236" s="338"/>
      <c r="H1236" s="338"/>
      <c r="I1236" s="338"/>
      <c r="J1236" s="338"/>
    </row>
    <row r="1237" spans="2:10">
      <c r="B1237" s="319"/>
      <c r="D1237" s="332"/>
      <c r="F1237" s="340"/>
      <c r="G1237" s="338"/>
      <c r="H1237" s="338"/>
      <c r="I1237" s="338"/>
      <c r="J1237" s="338"/>
    </row>
    <row r="1238" spans="2:10">
      <c r="B1238" s="319"/>
      <c r="D1238" s="332"/>
      <c r="F1238" s="340"/>
      <c r="G1238" s="338"/>
      <c r="H1238" s="338"/>
      <c r="I1238" s="338"/>
      <c r="J1238" s="338"/>
    </row>
    <row r="1239" spans="2:10">
      <c r="B1239" s="319"/>
      <c r="D1239" s="332"/>
      <c r="F1239" s="340"/>
      <c r="G1239" s="338"/>
      <c r="H1239" s="338"/>
      <c r="I1239" s="338"/>
      <c r="J1239" s="338"/>
    </row>
    <row r="1240" spans="2:10">
      <c r="B1240" s="319"/>
      <c r="D1240" s="332"/>
      <c r="F1240" s="340"/>
      <c r="G1240" s="338"/>
      <c r="H1240" s="338"/>
      <c r="I1240" s="338"/>
      <c r="J1240" s="338"/>
    </row>
    <row r="1241" spans="2:10">
      <c r="B1241" s="319"/>
      <c r="D1241" s="332"/>
      <c r="F1241" s="340"/>
      <c r="G1241" s="338"/>
      <c r="H1241" s="338"/>
      <c r="I1241" s="338"/>
      <c r="J1241" s="338"/>
    </row>
    <row r="1242" spans="2:10">
      <c r="B1242" s="319"/>
      <c r="D1242" s="332"/>
      <c r="F1242" s="340"/>
      <c r="G1242" s="338"/>
      <c r="H1242" s="338"/>
      <c r="I1242" s="338"/>
      <c r="J1242" s="338"/>
    </row>
    <row r="1243" spans="2:10">
      <c r="B1243" s="319"/>
      <c r="D1243" s="332"/>
      <c r="F1243" s="340"/>
      <c r="G1243" s="338"/>
      <c r="H1243" s="338"/>
      <c r="I1243" s="338"/>
      <c r="J1243" s="338"/>
    </row>
    <row r="1244" spans="2:10">
      <c r="B1244" s="319"/>
      <c r="D1244" s="332"/>
      <c r="F1244" s="340"/>
      <c r="G1244" s="338"/>
      <c r="H1244" s="338"/>
      <c r="I1244" s="338"/>
      <c r="J1244" s="338"/>
    </row>
    <row r="1245" spans="2:10">
      <c r="B1245" s="319"/>
      <c r="D1245" s="332"/>
      <c r="F1245" s="340"/>
      <c r="G1245" s="338"/>
      <c r="H1245" s="338"/>
      <c r="I1245" s="338"/>
      <c r="J1245" s="338"/>
    </row>
    <row r="1246" spans="2:10">
      <c r="B1246" s="319"/>
      <c r="D1246" s="332"/>
      <c r="F1246" s="340"/>
      <c r="G1246" s="338"/>
      <c r="H1246" s="338"/>
      <c r="I1246" s="338"/>
      <c r="J1246" s="338"/>
    </row>
    <row r="1247" spans="2:10">
      <c r="B1247" s="319"/>
      <c r="D1247" s="332"/>
      <c r="F1247" s="340"/>
      <c r="G1247" s="338"/>
      <c r="H1247" s="338"/>
      <c r="I1247" s="338"/>
      <c r="J1247" s="338"/>
    </row>
    <row r="1248" spans="2:10">
      <c r="B1248" s="319"/>
      <c r="D1248" s="332"/>
      <c r="F1248" s="340"/>
      <c r="G1248" s="338"/>
      <c r="H1248" s="338"/>
      <c r="I1248" s="338"/>
      <c r="J1248" s="338"/>
    </row>
    <row r="1249" spans="2:10">
      <c r="B1249" s="319"/>
      <c r="D1249" s="332"/>
      <c r="F1249" s="340"/>
      <c r="G1249" s="338"/>
      <c r="H1249" s="338"/>
      <c r="I1249" s="338"/>
      <c r="J1249" s="338"/>
    </row>
    <row r="1250" spans="2:10">
      <c r="B1250" s="319"/>
      <c r="D1250" s="332"/>
      <c r="F1250" s="340"/>
      <c r="G1250" s="338"/>
      <c r="H1250" s="338"/>
      <c r="I1250" s="338"/>
      <c r="J1250" s="338"/>
    </row>
    <row r="1251" spans="2:10">
      <c r="B1251" s="319"/>
      <c r="D1251" s="332"/>
      <c r="F1251" s="340"/>
      <c r="G1251" s="338"/>
      <c r="H1251" s="338"/>
      <c r="I1251" s="338"/>
      <c r="J1251" s="338"/>
    </row>
    <row r="1252" spans="2:10">
      <c r="B1252" s="319"/>
      <c r="D1252" s="332"/>
      <c r="F1252" s="340"/>
      <c r="G1252" s="338"/>
      <c r="H1252" s="338"/>
      <c r="I1252" s="338"/>
      <c r="J1252" s="338"/>
    </row>
    <row r="1253" spans="2:10">
      <c r="B1253" s="319"/>
      <c r="D1253" s="332"/>
      <c r="F1253" s="340"/>
      <c r="G1253" s="338"/>
      <c r="H1253" s="338"/>
      <c r="I1253" s="338"/>
      <c r="J1253" s="338"/>
    </row>
    <row r="1254" spans="2:10">
      <c r="B1254" s="319"/>
      <c r="D1254" s="332"/>
      <c r="F1254" s="340"/>
      <c r="G1254" s="338"/>
      <c r="H1254" s="338"/>
      <c r="I1254" s="338"/>
      <c r="J1254" s="338"/>
    </row>
    <row r="1255" spans="2:10">
      <c r="B1255" s="319"/>
      <c r="D1255" s="332"/>
      <c r="F1255" s="340"/>
      <c r="G1255" s="338"/>
      <c r="H1255" s="338"/>
      <c r="I1255" s="338"/>
      <c r="J1255" s="338"/>
    </row>
    <row r="1256" spans="2:10">
      <c r="B1256" s="319"/>
      <c r="D1256" s="332"/>
      <c r="F1256" s="340"/>
      <c r="G1256" s="338"/>
      <c r="H1256" s="338"/>
      <c r="I1256" s="338"/>
      <c r="J1256" s="338"/>
    </row>
    <row r="1257" spans="2:10">
      <c r="B1257" s="319"/>
      <c r="D1257" s="332"/>
      <c r="F1257" s="340"/>
      <c r="G1257" s="338"/>
      <c r="H1257" s="338"/>
      <c r="I1257" s="338"/>
      <c r="J1257" s="338"/>
    </row>
    <row r="1258" spans="2:10">
      <c r="B1258" s="319"/>
      <c r="D1258" s="332"/>
      <c r="F1258" s="340"/>
      <c r="G1258" s="338"/>
      <c r="H1258" s="338"/>
      <c r="I1258" s="338"/>
      <c r="J1258" s="338"/>
    </row>
    <row r="1259" spans="2:10">
      <c r="B1259" s="319"/>
      <c r="D1259" s="332"/>
      <c r="F1259" s="340"/>
      <c r="G1259" s="338"/>
      <c r="H1259" s="338"/>
      <c r="I1259" s="338"/>
      <c r="J1259" s="338"/>
    </row>
    <row r="1260" spans="2:10">
      <c r="B1260" s="319"/>
      <c r="D1260" s="332"/>
      <c r="F1260" s="340"/>
      <c r="G1260" s="338"/>
      <c r="H1260" s="338"/>
      <c r="I1260" s="338"/>
      <c r="J1260" s="338"/>
    </row>
    <row r="1261" spans="2:10">
      <c r="B1261" s="319"/>
      <c r="D1261" s="332"/>
      <c r="F1261" s="340"/>
      <c r="G1261" s="338"/>
      <c r="H1261" s="338"/>
      <c r="I1261" s="338"/>
      <c r="J1261" s="338"/>
    </row>
    <row r="1262" spans="2:10">
      <c r="B1262" s="319"/>
      <c r="D1262" s="332"/>
      <c r="F1262" s="340"/>
      <c r="G1262" s="338"/>
      <c r="H1262" s="338"/>
      <c r="I1262" s="338"/>
      <c r="J1262" s="338"/>
    </row>
    <row r="1263" spans="2:10">
      <c r="B1263" s="319"/>
      <c r="D1263" s="332"/>
      <c r="F1263" s="340"/>
      <c r="G1263" s="338"/>
      <c r="H1263" s="338"/>
      <c r="I1263" s="338"/>
      <c r="J1263" s="338"/>
    </row>
    <row r="1264" spans="2:10">
      <c r="B1264" s="319"/>
      <c r="D1264" s="332"/>
      <c r="F1264" s="340"/>
      <c r="G1264" s="338"/>
      <c r="H1264" s="338"/>
      <c r="I1264" s="338"/>
      <c r="J1264" s="338"/>
    </row>
    <row r="1265" spans="2:10">
      <c r="B1265" s="319"/>
      <c r="D1265" s="332"/>
      <c r="F1265" s="340"/>
      <c r="G1265" s="338"/>
      <c r="H1265" s="338"/>
      <c r="I1265" s="338"/>
      <c r="J1265" s="338"/>
    </row>
    <row r="1266" spans="2:10">
      <c r="B1266" s="319"/>
      <c r="D1266" s="332"/>
      <c r="F1266" s="340"/>
      <c r="G1266" s="338"/>
      <c r="H1266" s="338"/>
      <c r="I1266" s="338"/>
      <c r="J1266" s="338"/>
    </row>
    <row r="1267" spans="2:10">
      <c r="B1267" s="319"/>
      <c r="D1267" s="332"/>
      <c r="F1267" s="340"/>
      <c r="G1267" s="338"/>
      <c r="H1267" s="338"/>
      <c r="I1267" s="338"/>
      <c r="J1267" s="338"/>
    </row>
    <row r="1268" spans="2:10">
      <c r="B1268" s="319"/>
      <c r="D1268" s="332"/>
      <c r="F1268" s="340"/>
      <c r="G1268" s="338"/>
      <c r="H1268" s="338"/>
      <c r="I1268" s="338"/>
      <c r="J1268" s="338"/>
    </row>
    <row r="1269" spans="2:10">
      <c r="B1269" s="319"/>
      <c r="D1269" s="332"/>
      <c r="F1269" s="340"/>
      <c r="G1269" s="338"/>
      <c r="H1269" s="338"/>
      <c r="I1269" s="338"/>
      <c r="J1269" s="338"/>
    </row>
    <row r="1270" spans="2:10">
      <c r="B1270" s="319"/>
      <c r="D1270" s="332"/>
      <c r="F1270" s="340"/>
      <c r="G1270" s="338"/>
      <c r="H1270" s="338"/>
      <c r="I1270" s="338"/>
      <c r="J1270" s="338"/>
    </row>
    <row r="1271" spans="2:10">
      <c r="B1271" s="319"/>
      <c r="D1271" s="332"/>
      <c r="F1271" s="340"/>
      <c r="G1271" s="338"/>
      <c r="H1271" s="338"/>
      <c r="I1271" s="338"/>
      <c r="J1271" s="338"/>
    </row>
    <row r="1272" spans="2:10">
      <c r="B1272" s="319"/>
      <c r="D1272" s="332"/>
      <c r="F1272" s="340"/>
      <c r="G1272" s="338"/>
      <c r="H1272" s="338"/>
      <c r="I1272" s="338"/>
      <c r="J1272" s="338"/>
    </row>
    <row r="1273" spans="2:10">
      <c r="B1273" s="319"/>
      <c r="D1273" s="332"/>
      <c r="F1273" s="340"/>
      <c r="G1273" s="338"/>
      <c r="H1273" s="338"/>
      <c r="I1273" s="338"/>
      <c r="J1273" s="338"/>
    </row>
    <row r="1274" spans="2:10">
      <c r="B1274" s="319"/>
      <c r="D1274" s="332"/>
      <c r="F1274" s="340"/>
      <c r="G1274" s="338"/>
      <c r="H1274" s="338"/>
      <c r="I1274" s="338"/>
      <c r="J1274" s="338"/>
    </row>
    <row r="1275" spans="2:10">
      <c r="B1275" s="319"/>
      <c r="D1275" s="332"/>
      <c r="F1275" s="340"/>
      <c r="G1275" s="338"/>
      <c r="H1275" s="338"/>
      <c r="I1275" s="338"/>
      <c r="J1275" s="338"/>
    </row>
    <row r="1276" spans="2:10">
      <c r="B1276" s="319"/>
      <c r="D1276" s="332"/>
      <c r="F1276" s="340"/>
      <c r="G1276" s="338"/>
      <c r="H1276" s="338"/>
      <c r="I1276" s="338"/>
      <c r="J1276" s="338"/>
    </row>
    <row r="1277" spans="2:10">
      <c r="B1277" s="319"/>
      <c r="D1277" s="332"/>
      <c r="F1277" s="340"/>
      <c r="G1277" s="338"/>
      <c r="H1277" s="338"/>
      <c r="I1277" s="338"/>
      <c r="J1277" s="338"/>
    </row>
    <row r="1278" spans="2:10">
      <c r="B1278" s="319"/>
      <c r="D1278" s="332"/>
      <c r="F1278" s="340"/>
      <c r="G1278" s="338"/>
      <c r="H1278" s="338"/>
      <c r="I1278" s="338"/>
      <c r="J1278" s="338"/>
    </row>
    <row r="1279" spans="2:10">
      <c r="B1279" s="319"/>
      <c r="D1279" s="332"/>
      <c r="F1279" s="340"/>
      <c r="G1279" s="338"/>
      <c r="H1279" s="338"/>
      <c r="I1279" s="338"/>
      <c r="J1279" s="338"/>
    </row>
    <row r="1280" spans="2:10">
      <c r="B1280" s="319"/>
      <c r="D1280" s="332"/>
      <c r="F1280" s="340"/>
      <c r="G1280" s="338"/>
      <c r="H1280" s="338"/>
      <c r="I1280" s="338"/>
      <c r="J1280" s="338"/>
    </row>
    <row r="1281" spans="2:10">
      <c r="B1281" s="319"/>
      <c r="D1281" s="332"/>
      <c r="F1281" s="340"/>
      <c r="G1281" s="338"/>
      <c r="H1281" s="338"/>
      <c r="I1281" s="338"/>
      <c r="J1281" s="338"/>
    </row>
    <row r="1282" spans="2:10">
      <c r="B1282" s="319"/>
      <c r="D1282" s="332"/>
      <c r="F1282" s="340"/>
      <c r="G1282" s="338"/>
      <c r="H1282" s="338"/>
      <c r="I1282" s="338"/>
      <c r="J1282" s="338"/>
    </row>
    <row r="1283" spans="2:10">
      <c r="B1283" s="319"/>
      <c r="D1283" s="332"/>
      <c r="F1283" s="340"/>
      <c r="G1283" s="338"/>
      <c r="H1283" s="338"/>
      <c r="I1283" s="338"/>
      <c r="J1283" s="338"/>
    </row>
    <row r="1284" spans="2:10">
      <c r="B1284" s="319"/>
      <c r="D1284" s="332"/>
      <c r="F1284" s="340"/>
      <c r="G1284" s="338"/>
      <c r="H1284" s="338"/>
      <c r="I1284" s="338"/>
      <c r="J1284" s="338"/>
    </row>
    <row r="1285" spans="2:10">
      <c r="B1285" s="319"/>
      <c r="D1285" s="332"/>
      <c r="F1285" s="340"/>
      <c r="G1285" s="338"/>
      <c r="H1285" s="338"/>
      <c r="I1285" s="338"/>
      <c r="J1285" s="338"/>
    </row>
    <row r="1286" spans="2:10">
      <c r="B1286" s="319"/>
      <c r="D1286" s="332"/>
      <c r="F1286" s="340"/>
      <c r="G1286" s="338"/>
      <c r="H1286" s="338"/>
      <c r="I1286" s="338"/>
      <c r="J1286" s="338"/>
    </row>
    <row r="1287" spans="2:10">
      <c r="B1287" s="319"/>
      <c r="D1287" s="332"/>
      <c r="F1287" s="340"/>
      <c r="G1287" s="338"/>
      <c r="H1287" s="338"/>
      <c r="I1287" s="338"/>
      <c r="J1287" s="338"/>
    </row>
    <row r="1288" spans="2:10">
      <c r="B1288" s="319"/>
      <c r="D1288" s="332"/>
      <c r="F1288" s="340"/>
      <c r="G1288" s="338"/>
      <c r="H1288" s="338"/>
      <c r="I1288" s="338"/>
      <c r="J1288" s="338"/>
    </row>
    <row r="1289" spans="2:10">
      <c r="B1289" s="319"/>
      <c r="D1289" s="332"/>
      <c r="F1289" s="340"/>
      <c r="G1289" s="338"/>
      <c r="H1289" s="338"/>
      <c r="I1289" s="338"/>
      <c r="J1289" s="338"/>
    </row>
    <row r="1290" spans="2:10">
      <c r="B1290" s="319"/>
      <c r="D1290" s="332"/>
      <c r="F1290" s="340"/>
      <c r="G1290" s="338"/>
      <c r="H1290" s="338"/>
      <c r="I1290" s="338"/>
      <c r="J1290" s="338"/>
    </row>
    <row r="1291" spans="2:10">
      <c r="B1291" s="319"/>
      <c r="D1291" s="332"/>
      <c r="F1291" s="340"/>
      <c r="G1291" s="338"/>
      <c r="H1291" s="338"/>
      <c r="I1291" s="338"/>
      <c r="J1291" s="338"/>
    </row>
    <row r="1292" spans="2:10">
      <c r="B1292" s="319"/>
      <c r="D1292" s="332"/>
      <c r="F1292" s="340"/>
      <c r="G1292" s="338"/>
      <c r="H1292" s="338"/>
      <c r="I1292" s="338"/>
      <c r="J1292" s="338"/>
    </row>
    <row r="1293" spans="2:10">
      <c r="B1293" s="319"/>
      <c r="D1293" s="332"/>
      <c r="F1293" s="340"/>
      <c r="G1293" s="338"/>
      <c r="H1293" s="338"/>
      <c r="I1293" s="338"/>
      <c r="J1293" s="338"/>
    </row>
    <row r="1294" spans="2:10">
      <c r="B1294" s="319"/>
      <c r="D1294" s="332"/>
      <c r="F1294" s="340"/>
      <c r="G1294" s="338"/>
      <c r="H1294" s="338"/>
      <c r="I1294" s="338"/>
      <c r="J1294" s="338"/>
    </row>
    <row r="1295" spans="2:10">
      <c r="B1295" s="319"/>
      <c r="D1295" s="332"/>
      <c r="F1295" s="340"/>
      <c r="G1295" s="338"/>
      <c r="H1295" s="338"/>
      <c r="I1295" s="338"/>
      <c r="J1295" s="338"/>
    </row>
    <row r="1296" spans="2:10">
      <c r="B1296" s="319"/>
      <c r="D1296" s="332"/>
      <c r="F1296" s="340"/>
      <c r="G1296" s="338"/>
      <c r="H1296" s="338"/>
      <c r="I1296" s="338"/>
      <c r="J1296" s="338"/>
    </row>
    <row r="1297" spans="2:10">
      <c r="B1297" s="319"/>
      <c r="D1297" s="332"/>
      <c r="F1297" s="340"/>
      <c r="G1297" s="338"/>
      <c r="H1297" s="338"/>
      <c r="I1297" s="338"/>
      <c r="J1297" s="338"/>
    </row>
    <row r="1298" spans="2:10">
      <c r="B1298" s="319"/>
      <c r="D1298" s="332"/>
      <c r="F1298" s="340"/>
      <c r="G1298" s="338"/>
      <c r="H1298" s="338"/>
      <c r="I1298" s="338"/>
      <c r="J1298" s="338"/>
    </row>
    <row r="1299" spans="2:10">
      <c r="B1299" s="319"/>
      <c r="D1299" s="332"/>
      <c r="F1299" s="340"/>
      <c r="G1299" s="338"/>
      <c r="H1299" s="338"/>
      <c r="I1299" s="338"/>
      <c r="J1299" s="338"/>
    </row>
    <row r="1300" spans="2:10">
      <c r="B1300" s="319"/>
      <c r="D1300" s="332"/>
      <c r="F1300" s="340"/>
      <c r="G1300" s="338"/>
      <c r="H1300" s="338"/>
      <c r="I1300" s="338"/>
      <c r="J1300" s="338"/>
    </row>
    <row r="1301" spans="2:10">
      <c r="B1301" s="319"/>
      <c r="D1301" s="332"/>
      <c r="F1301" s="340"/>
      <c r="G1301" s="338"/>
      <c r="H1301" s="338"/>
      <c r="I1301" s="338"/>
      <c r="J1301" s="338"/>
    </row>
    <row r="1302" spans="2:10">
      <c r="B1302" s="319"/>
      <c r="D1302" s="332"/>
      <c r="F1302" s="340"/>
      <c r="G1302" s="338"/>
      <c r="H1302" s="338"/>
      <c r="I1302" s="338"/>
      <c r="J1302" s="338"/>
    </row>
    <row r="1303" spans="2:10">
      <c r="B1303" s="319"/>
      <c r="D1303" s="332"/>
      <c r="F1303" s="340"/>
      <c r="G1303" s="338"/>
      <c r="H1303" s="338"/>
      <c r="I1303" s="338"/>
      <c r="J1303" s="338"/>
    </row>
    <row r="1304" spans="2:10">
      <c r="B1304" s="319"/>
      <c r="D1304" s="332"/>
      <c r="F1304" s="340"/>
      <c r="G1304" s="338"/>
      <c r="H1304" s="338"/>
      <c r="I1304" s="338"/>
      <c r="J1304" s="338"/>
    </row>
    <row r="1305" spans="2:10">
      <c r="B1305" s="319"/>
      <c r="D1305" s="332"/>
      <c r="F1305" s="340"/>
      <c r="G1305" s="338"/>
      <c r="H1305" s="338"/>
      <c r="I1305" s="338"/>
      <c r="J1305" s="338"/>
    </row>
    <row r="1306" spans="2:10">
      <c r="B1306" s="319"/>
      <c r="D1306" s="332"/>
      <c r="F1306" s="340"/>
      <c r="G1306" s="338"/>
      <c r="H1306" s="338"/>
      <c r="I1306" s="338"/>
      <c r="J1306" s="338"/>
    </row>
    <row r="1307" spans="2:10">
      <c r="B1307" s="319"/>
      <c r="D1307" s="332"/>
      <c r="F1307" s="340"/>
      <c r="G1307" s="338"/>
      <c r="H1307" s="338"/>
      <c r="I1307" s="338"/>
      <c r="J1307" s="338"/>
    </row>
    <row r="1308" spans="2:10">
      <c r="B1308" s="319"/>
      <c r="D1308" s="332"/>
      <c r="F1308" s="340"/>
      <c r="G1308" s="338"/>
      <c r="H1308" s="338"/>
      <c r="I1308" s="338"/>
      <c r="J1308" s="338"/>
    </row>
    <row r="1309" spans="2:10">
      <c r="B1309" s="319"/>
      <c r="D1309" s="332"/>
      <c r="F1309" s="340"/>
      <c r="G1309" s="338"/>
      <c r="H1309" s="338"/>
      <c r="I1309" s="338"/>
      <c r="J1309" s="338"/>
    </row>
    <row r="1310" spans="2:10">
      <c r="B1310" s="319"/>
      <c r="D1310" s="332"/>
      <c r="F1310" s="340"/>
      <c r="G1310" s="338"/>
      <c r="H1310" s="338"/>
      <c r="I1310" s="338"/>
      <c r="J1310" s="338"/>
    </row>
    <row r="1311" spans="2:10">
      <c r="B1311" s="319"/>
      <c r="D1311" s="332"/>
      <c r="F1311" s="340"/>
      <c r="G1311" s="338"/>
      <c r="H1311" s="338"/>
      <c r="I1311" s="338"/>
      <c r="J1311" s="338"/>
    </row>
    <row r="1312" spans="2:10">
      <c r="B1312" s="319"/>
      <c r="D1312" s="332"/>
      <c r="F1312" s="340"/>
      <c r="G1312" s="338"/>
      <c r="H1312" s="338"/>
      <c r="I1312" s="338"/>
      <c r="J1312" s="338"/>
    </row>
    <row r="1313" spans="2:10">
      <c r="B1313" s="319"/>
      <c r="D1313" s="332"/>
      <c r="F1313" s="340"/>
      <c r="G1313" s="338"/>
      <c r="H1313" s="338"/>
      <c r="I1313" s="338"/>
      <c r="J1313" s="338"/>
    </row>
    <row r="1314" spans="2:10">
      <c r="B1314" s="319"/>
      <c r="D1314" s="332"/>
      <c r="F1314" s="340"/>
      <c r="G1314" s="338"/>
      <c r="H1314" s="338"/>
      <c r="I1314" s="338"/>
      <c r="J1314" s="338"/>
    </row>
    <row r="1315" spans="2:10">
      <c r="B1315" s="319"/>
      <c r="D1315" s="332"/>
      <c r="F1315" s="340"/>
      <c r="G1315" s="338"/>
      <c r="H1315" s="338"/>
      <c r="I1315" s="338"/>
      <c r="J1315" s="338"/>
    </row>
    <row r="1316" spans="2:10">
      <c r="B1316" s="319"/>
      <c r="D1316" s="332"/>
      <c r="F1316" s="340"/>
      <c r="G1316" s="338"/>
      <c r="H1316" s="338"/>
      <c r="I1316" s="338"/>
      <c r="J1316" s="338"/>
    </row>
    <row r="1317" spans="2:10">
      <c r="B1317" s="319"/>
      <c r="D1317" s="332"/>
      <c r="F1317" s="340"/>
      <c r="G1317" s="338"/>
      <c r="H1317" s="338"/>
      <c r="I1317" s="338"/>
      <c r="J1317" s="338"/>
    </row>
    <row r="1318" spans="2:10">
      <c r="B1318" s="319"/>
      <c r="D1318" s="332"/>
      <c r="F1318" s="340"/>
      <c r="G1318" s="338"/>
      <c r="H1318" s="338"/>
      <c r="I1318" s="338"/>
      <c r="J1318" s="338"/>
    </row>
    <row r="1319" spans="2:10">
      <c r="B1319" s="319"/>
      <c r="D1319" s="332"/>
      <c r="F1319" s="340"/>
      <c r="G1319" s="338"/>
      <c r="H1319" s="338"/>
      <c r="I1319" s="338"/>
      <c r="J1319" s="338"/>
    </row>
    <row r="1320" spans="2:10">
      <c r="B1320" s="319"/>
      <c r="D1320" s="332"/>
      <c r="F1320" s="340"/>
      <c r="G1320" s="338"/>
      <c r="H1320" s="338"/>
      <c r="I1320" s="338"/>
      <c r="J1320" s="338"/>
    </row>
    <row r="1321" spans="2:10">
      <c r="B1321" s="319"/>
      <c r="D1321" s="332"/>
      <c r="F1321" s="340"/>
      <c r="G1321" s="338"/>
      <c r="H1321" s="338"/>
      <c r="I1321" s="338"/>
      <c r="J1321" s="338"/>
    </row>
    <row r="1322" spans="2:10">
      <c r="B1322" s="319"/>
      <c r="D1322" s="332"/>
      <c r="F1322" s="340"/>
      <c r="G1322" s="338"/>
      <c r="H1322" s="338"/>
      <c r="I1322" s="338"/>
      <c r="J1322" s="338"/>
    </row>
    <row r="1323" spans="2:10">
      <c r="B1323" s="319"/>
      <c r="D1323" s="332"/>
      <c r="F1323" s="340"/>
      <c r="G1323" s="338"/>
      <c r="H1323" s="338"/>
      <c r="I1323" s="338"/>
      <c r="J1323" s="338"/>
    </row>
    <row r="1324" spans="2:10">
      <c r="B1324" s="319"/>
      <c r="D1324" s="332"/>
      <c r="F1324" s="340"/>
      <c r="G1324" s="338"/>
      <c r="H1324" s="338"/>
      <c r="I1324" s="338"/>
      <c r="J1324" s="338"/>
    </row>
    <row r="1325" spans="2:10">
      <c r="B1325" s="319"/>
      <c r="D1325" s="332"/>
      <c r="F1325" s="340"/>
      <c r="G1325" s="338"/>
      <c r="H1325" s="338"/>
      <c r="I1325" s="338"/>
      <c r="J1325" s="338"/>
    </row>
    <row r="1326" spans="2:10">
      <c r="B1326" s="319"/>
      <c r="D1326" s="332"/>
      <c r="F1326" s="340"/>
      <c r="G1326" s="338"/>
      <c r="H1326" s="338"/>
      <c r="I1326" s="338"/>
      <c r="J1326" s="338"/>
    </row>
    <row r="1327" spans="2:10">
      <c r="B1327" s="319"/>
      <c r="D1327" s="332"/>
      <c r="F1327" s="340"/>
      <c r="G1327" s="338"/>
      <c r="H1327" s="338"/>
      <c r="I1327" s="338"/>
      <c r="J1327" s="338"/>
    </row>
    <row r="1328" spans="2:10">
      <c r="B1328" s="319"/>
      <c r="D1328" s="332"/>
      <c r="F1328" s="340"/>
      <c r="G1328" s="338"/>
      <c r="H1328" s="338"/>
      <c r="I1328" s="338"/>
      <c r="J1328" s="338"/>
    </row>
    <row r="1329" spans="2:10">
      <c r="B1329" s="319"/>
      <c r="D1329" s="332"/>
      <c r="F1329" s="340"/>
      <c r="G1329" s="338"/>
      <c r="H1329" s="338"/>
      <c r="I1329" s="338"/>
      <c r="J1329" s="338"/>
    </row>
    <row r="1330" spans="2:10">
      <c r="B1330" s="319"/>
      <c r="D1330" s="332"/>
      <c r="F1330" s="340"/>
      <c r="G1330" s="338"/>
      <c r="H1330" s="338"/>
      <c r="I1330" s="338"/>
      <c r="J1330" s="338"/>
    </row>
    <row r="1331" spans="2:10">
      <c r="B1331" s="319"/>
      <c r="D1331" s="332"/>
      <c r="F1331" s="340"/>
      <c r="G1331" s="338"/>
      <c r="H1331" s="338"/>
      <c r="I1331" s="338"/>
      <c r="J1331" s="338"/>
    </row>
    <row r="1332" spans="2:10">
      <c r="B1332" s="319"/>
      <c r="D1332" s="332"/>
      <c r="F1332" s="340"/>
      <c r="G1332" s="338"/>
      <c r="H1332" s="338"/>
      <c r="I1332" s="338"/>
      <c r="J1332" s="338"/>
    </row>
    <row r="1333" spans="2:10">
      <c r="B1333" s="319"/>
      <c r="D1333" s="332"/>
      <c r="F1333" s="340"/>
      <c r="G1333" s="338"/>
      <c r="H1333" s="338"/>
      <c r="I1333" s="338"/>
      <c r="J1333" s="338"/>
    </row>
    <row r="1334" spans="2:10">
      <c r="B1334" s="319"/>
      <c r="D1334" s="332"/>
      <c r="F1334" s="340"/>
      <c r="G1334" s="338"/>
      <c r="H1334" s="338"/>
      <c r="I1334" s="338"/>
      <c r="J1334" s="338"/>
    </row>
    <row r="1335" spans="2:10">
      <c r="B1335" s="319"/>
      <c r="D1335" s="332"/>
      <c r="F1335" s="340"/>
      <c r="G1335" s="338"/>
      <c r="H1335" s="338"/>
      <c r="I1335" s="338"/>
      <c r="J1335" s="338"/>
    </row>
    <row r="1336" spans="2:10">
      <c r="B1336" s="319"/>
      <c r="D1336" s="332"/>
      <c r="F1336" s="340"/>
      <c r="G1336" s="338"/>
      <c r="H1336" s="338"/>
      <c r="I1336" s="338"/>
      <c r="J1336" s="338"/>
    </row>
    <row r="1337" spans="2:10">
      <c r="B1337" s="319"/>
      <c r="D1337" s="332"/>
      <c r="F1337" s="340"/>
      <c r="G1337" s="338"/>
      <c r="H1337" s="338"/>
      <c r="I1337" s="338"/>
      <c r="J1337" s="338"/>
    </row>
    <row r="1338" spans="2:10">
      <c r="B1338" s="319"/>
      <c r="D1338" s="332"/>
      <c r="F1338" s="340"/>
      <c r="G1338" s="338"/>
      <c r="H1338" s="338"/>
      <c r="I1338" s="338"/>
      <c r="J1338" s="338"/>
    </row>
    <row r="1339" spans="2:10">
      <c r="B1339" s="319"/>
      <c r="D1339" s="332"/>
      <c r="F1339" s="340"/>
      <c r="G1339" s="338"/>
      <c r="H1339" s="338"/>
      <c r="I1339" s="338"/>
      <c r="J1339" s="338"/>
    </row>
    <row r="1340" spans="2:10">
      <c r="B1340" s="319"/>
      <c r="D1340" s="332"/>
      <c r="F1340" s="340"/>
      <c r="G1340" s="338"/>
      <c r="H1340" s="338"/>
      <c r="I1340" s="338"/>
      <c r="J1340" s="338"/>
    </row>
    <row r="1341" spans="2:10">
      <c r="B1341" s="319"/>
      <c r="D1341" s="332"/>
      <c r="F1341" s="340"/>
      <c r="G1341" s="338"/>
      <c r="H1341" s="338"/>
      <c r="I1341" s="338"/>
      <c r="J1341" s="338"/>
    </row>
    <row r="1342" spans="2:10">
      <c r="B1342" s="319"/>
      <c r="D1342" s="332"/>
      <c r="F1342" s="340"/>
      <c r="G1342" s="338"/>
      <c r="H1342" s="338"/>
      <c r="I1342" s="338"/>
      <c r="J1342" s="338"/>
    </row>
    <row r="1343" spans="2:10">
      <c r="B1343" s="319"/>
      <c r="D1343" s="332"/>
      <c r="F1343" s="340"/>
      <c r="G1343" s="338"/>
      <c r="H1343" s="338"/>
      <c r="I1343" s="338"/>
      <c r="J1343" s="338"/>
    </row>
    <row r="1344" spans="2:10">
      <c r="B1344" s="319"/>
      <c r="D1344" s="332"/>
      <c r="F1344" s="340"/>
      <c r="G1344" s="338"/>
      <c r="H1344" s="338"/>
      <c r="I1344" s="338"/>
      <c r="J1344" s="338"/>
    </row>
    <row r="1345" spans="2:10">
      <c r="B1345" s="319"/>
      <c r="D1345" s="332"/>
      <c r="F1345" s="340"/>
      <c r="G1345" s="338"/>
      <c r="H1345" s="338"/>
      <c r="I1345" s="338"/>
      <c r="J1345" s="338"/>
    </row>
    <row r="1346" spans="2:10">
      <c r="B1346" s="319"/>
      <c r="D1346" s="332"/>
      <c r="F1346" s="340"/>
      <c r="G1346" s="338"/>
      <c r="H1346" s="338"/>
      <c r="I1346" s="338"/>
      <c r="J1346" s="338"/>
    </row>
    <row r="1347" spans="2:10">
      <c r="B1347" s="319"/>
      <c r="D1347" s="332"/>
      <c r="F1347" s="340"/>
      <c r="G1347" s="338"/>
      <c r="H1347" s="338"/>
      <c r="I1347" s="338"/>
      <c r="J1347" s="338"/>
    </row>
    <row r="1348" spans="2:10">
      <c r="B1348" s="319"/>
      <c r="D1348" s="332"/>
      <c r="F1348" s="340"/>
      <c r="G1348" s="338"/>
      <c r="H1348" s="338"/>
      <c r="I1348" s="338"/>
      <c r="J1348" s="338"/>
    </row>
    <row r="1349" spans="2:10">
      <c r="B1349" s="319"/>
      <c r="D1349" s="332"/>
      <c r="F1349" s="340"/>
      <c r="G1349" s="338"/>
      <c r="H1349" s="338"/>
      <c r="I1349" s="338"/>
      <c r="J1349" s="338"/>
    </row>
    <row r="1350" spans="2:10">
      <c r="B1350" s="319"/>
      <c r="D1350" s="332"/>
      <c r="F1350" s="340"/>
      <c r="G1350" s="338"/>
      <c r="H1350" s="338"/>
      <c r="I1350" s="338"/>
      <c r="J1350" s="338"/>
    </row>
    <row r="1351" spans="2:10">
      <c r="B1351" s="319"/>
      <c r="D1351" s="332"/>
      <c r="F1351" s="340"/>
      <c r="G1351" s="338"/>
      <c r="H1351" s="338"/>
      <c r="I1351" s="338"/>
      <c r="J1351" s="338"/>
    </row>
    <row r="1352" spans="2:10">
      <c r="B1352" s="319"/>
      <c r="D1352" s="332"/>
      <c r="F1352" s="340"/>
      <c r="G1352" s="338"/>
      <c r="H1352" s="338"/>
      <c r="I1352" s="338"/>
      <c r="J1352" s="338"/>
    </row>
    <row r="1353" spans="2:10">
      <c r="B1353" s="319"/>
      <c r="D1353" s="332"/>
      <c r="F1353" s="340"/>
      <c r="G1353" s="338"/>
      <c r="H1353" s="338"/>
      <c r="I1353" s="338"/>
      <c r="J1353" s="338"/>
    </row>
    <row r="1354" spans="2:10">
      <c r="B1354" s="319"/>
      <c r="D1354" s="332"/>
      <c r="F1354" s="340"/>
      <c r="G1354" s="338"/>
      <c r="H1354" s="338"/>
      <c r="I1354" s="338"/>
      <c r="J1354" s="338"/>
    </row>
    <row r="1355" spans="2:10">
      <c r="B1355" s="319"/>
      <c r="D1355" s="332"/>
      <c r="F1355" s="340"/>
      <c r="G1355" s="338"/>
      <c r="H1355" s="338"/>
      <c r="I1355" s="338"/>
      <c r="J1355" s="338"/>
    </row>
    <row r="1356" spans="2:10">
      <c r="B1356" s="319"/>
      <c r="D1356" s="332"/>
      <c r="F1356" s="340"/>
      <c r="G1356" s="338"/>
      <c r="H1356" s="338"/>
      <c r="I1356" s="338"/>
      <c r="J1356" s="338"/>
    </row>
    <row r="1357" spans="2:10">
      <c r="B1357" s="319"/>
      <c r="D1357" s="332"/>
      <c r="F1357" s="340"/>
      <c r="G1357" s="338"/>
      <c r="H1357" s="338"/>
      <c r="I1357" s="338"/>
      <c r="J1357" s="338"/>
    </row>
    <row r="1358" spans="2:10">
      <c r="B1358" s="319"/>
      <c r="D1358" s="332"/>
      <c r="F1358" s="340"/>
      <c r="G1358" s="338"/>
      <c r="H1358" s="338"/>
      <c r="I1358" s="338"/>
      <c r="J1358" s="338"/>
    </row>
    <row r="1359" spans="2:10">
      <c r="B1359" s="319"/>
      <c r="D1359" s="332"/>
      <c r="F1359" s="340"/>
      <c r="G1359" s="338"/>
      <c r="H1359" s="338"/>
      <c r="I1359" s="338"/>
      <c r="J1359" s="338"/>
    </row>
    <row r="1360" spans="2:10">
      <c r="B1360" s="319"/>
      <c r="D1360" s="332"/>
      <c r="F1360" s="340"/>
      <c r="G1360" s="338"/>
      <c r="H1360" s="338"/>
      <c r="I1360" s="338"/>
      <c r="J1360" s="338"/>
    </row>
    <row r="1361" spans="2:10">
      <c r="B1361" s="319"/>
      <c r="D1361" s="332"/>
      <c r="F1361" s="340"/>
      <c r="G1361" s="338"/>
      <c r="H1361" s="338"/>
      <c r="I1361" s="338"/>
      <c r="J1361" s="338"/>
    </row>
    <row r="1362" spans="2:10">
      <c r="B1362" s="319"/>
      <c r="D1362" s="332"/>
      <c r="F1362" s="340"/>
      <c r="G1362" s="338"/>
      <c r="H1362" s="338"/>
      <c r="I1362" s="338"/>
      <c r="J1362" s="338"/>
    </row>
    <row r="1363" spans="2:10">
      <c r="B1363" s="319"/>
      <c r="D1363" s="332"/>
      <c r="F1363" s="340"/>
      <c r="G1363" s="338"/>
      <c r="H1363" s="338"/>
      <c r="I1363" s="338"/>
      <c r="J1363" s="338"/>
    </row>
    <row r="1364" spans="2:10">
      <c r="B1364" s="319"/>
      <c r="D1364" s="332"/>
      <c r="F1364" s="340"/>
      <c r="G1364" s="338"/>
      <c r="H1364" s="338"/>
      <c r="I1364" s="338"/>
      <c r="J1364" s="338"/>
    </row>
    <row r="1365" spans="2:10">
      <c r="B1365" s="319"/>
      <c r="D1365" s="332"/>
      <c r="F1365" s="340"/>
      <c r="G1365" s="338"/>
      <c r="H1365" s="338"/>
      <c r="I1365" s="338"/>
      <c r="J1365" s="338"/>
    </row>
    <row r="1366" spans="2:10">
      <c r="B1366" s="319"/>
      <c r="D1366" s="332"/>
      <c r="F1366" s="340"/>
      <c r="G1366" s="338"/>
      <c r="H1366" s="338"/>
      <c r="I1366" s="338"/>
      <c r="J1366" s="338"/>
    </row>
    <row r="1367" spans="2:10">
      <c r="B1367" s="319"/>
      <c r="D1367" s="332"/>
      <c r="F1367" s="340"/>
      <c r="G1367" s="338"/>
      <c r="H1367" s="338"/>
      <c r="I1367" s="338"/>
      <c r="J1367" s="338"/>
    </row>
    <row r="1368" spans="2:10">
      <c r="B1368" s="319"/>
      <c r="D1368" s="332"/>
      <c r="F1368" s="340"/>
      <c r="G1368" s="338"/>
      <c r="H1368" s="338"/>
      <c r="I1368" s="338"/>
      <c r="J1368" s="338"/>
    </row>
    <row r="1369" spans="2:10">
      <c r="B1369" s="319"/>
      <c r="D1369" s="332"/>
      <c r="F1369" s="340"/>
      <c r="G1369" s="338"/>
      <c r="H1369" s="338"/>
      <c r="I1369" s="338"/>
      <c r="J1369" s="338"/>
    </row>
    <row r="1370" spans="2:10">
      <c r="B1370" s="319"/>
      <c r="D1370" s="332"/>
      <c r="F1370" s="340"/>
      <c r="G1370" s="338"/>
      <c r="H1370" s="338"/>
      <c r="I1370" s="338"/>
      <c r="J1370" s="338"/>
    </row>
    <row r="1371" spans="2:10">
      <c r="B1371" s="319"/>
      <c r="D1371" s="332"/>
      <c r="F1371" s="340"/>
      <c r="G1371" s="338"/>
      <c r="H1371" s="338"/>
      <c r="I1371" s="338"/>
      <c r="J1371" s="338"/>
    </row>
    <row r="1372" spans="2:10">
      <c r="B1372" s="319"/>
      <c r="D1372" s="332"/>
      <c r="F1372" s="340"/>
      <c r="G1372" s="338"/>
      <c r="H1372" s="338"/>
      <c r="I1372" s="338"/>
      <c r="J1372" s="338"/>
    </row>
    <row r="1373" spans="2:10">
      <c r="B1373" s="319"/>
      <c r="D1373" s="332"/>
      <c r="F1373" s="340"/>
      <c r="G1373" s="338"/>
      <c r="H1373" s="338"/>
      <c r="I1373" s="338"/>
      <c r="J1373" s="338"/>
    </row>
    <row r="1374" spans="2:10">
      <c r="B1374" s="319"/>
      <c r="D1374" s="332"/>
      <c r="F1374" s="340"/>
      <c r="G1374" s="338"/>
      <c r="H1374" s="338"/>
      <c r="I1374" s="338"/>
      <c r="J1374" s="338"/>
    </row>
    <row r="1375" spans="2:10">
      <c r="B1375" s="319"/>
      <c r="D1375" s="332"/>
      <c r="F1375" s="340"/>
      <c r="G1375" s="338"/>
      <c r="H1375" s="338"/>
      <c r="I1375" s="338"/>
      <c r="J1375" s="338"/>
    </row>
    <row r="1376" spans="2:10">
      <c r="B1376" s="319"/>
      <c r="D1376" s="332"/>
      <c r="F1376" s="340"/>
      <c r="G1376" s="338"/>
      <c r="H1376" s="338"/>
      <c r="I1376" s="338"/>
      <c r="J1376" s="338"/>
    </row>
    <row r="1377" spans="2:10">
      <c r="B1377" s="319"/>
      <c r="D1377" s="332"/>
      <c r="F1377" s="340"/>
      <c r="G1377" s="338"/>
      <c r="H1377" s="338"/>
      <c r="I1377" s="338"/>
      <c r="J1377" s="338"/>
    </row>
    <row r="1378" spans="2:10">
      <c r="B1378" s="319"/>
      <c r="D1378" s="332"/>
      <c r="F1378" s="340"/>
      <c r="G1378" s="338"/>
      <c r="H1378" s="338"/>
      <c r="I1378" s="338"/>
      <c r="J1378" s="338"/>
    </row>
    <row r="1379" spans="2:10">
      <c r="B1379" s="319"/>
      <c r="D1379" s="332"/>
      <c r="F1379" s="340"/>
      <c r="G1379" s="338"/>
      <c r="H1379" s="338"/>
      <c r="I1379" s="338"/>
      <c r="J1379" s="338"/>
    </row>
    <row r="1380" spans="2:10">
      <c r="B1380" s="319"/>
      <c r="D1380" s="332"/>
      <c r="F1380" s="340"/>
      <c r="G1380" s="338"/>
      <c r="H1380" s="338"/>
      <c r="I1380" s="338"/>
      <c r="J1380" s="338"/>
    </row>
    <row r="1381" spans="2:10">
      <c r="B1381" s="319"/>
      <c r="D1381" s="332"/>
      <c r="F1381" s="340"/>
      <c r="G1381" s="338"/>
      <c r="H1381" s="338"/>
      <c r="I1381" s="338"/>
      <c r="J1381" s="338"/>
    </row>
    <row r="1382" spans="2:10">
      <c r="B1382" s="319"/>
      <c r="D1382" s="332"/>
      <c r="F1382" s="340"/>
      <c r="G1382" s="338"/>
      <c r="H1382" s="338"/>
      <c r="I1382" s="338"/>
      <c r="J1382" s="338"/>
    </row>
    <row r="1383" spans="2:10">
      <c r="B1383" s="319"/>
      <c r="D1383" s="332"/>
      <c r="F1383" s="340"/>
      <c r="G1383" s="338"/>
      <c r="H1383" s="338"/>
      <c r="I1383" s="338"/>
      <c r="J1383" s="338"/>
    </row>
    <row r="1384" spans="2:10">
      <c r="B1384" s="319"/>
      <c r="D1384" s="332"/>
      <c r="F1384" s="340"/>
      <c r="G1384" s="338"/>
      <c r="H1384" s="338"/>
      <c r="I1384" s="338"/>
      <c r="J1384" s="338"/>
    </row>
    <row r="1385" spans="2:10">
      <c r="B1385" s="319"/>
      <c r="D1385" s="332"/>
      <c r="F1385" s="340"/>
      <c r="G1385" s="338"/>
      <c r="H1385" s="338"/>
      <c r="I1385" s="338"/>
      <c r="J1385" s="338"/>
    </row>
    <row r="1386" spans="2:10">
      <c r="B1386" s="319"/>
      <c r="D1386" s="332"/>
      <c r="F1386" s="340"/>
      <c r="G1386" s="338"/>
      <c r="H1386" s="338"/>
      <c r="I1386" s="338"/>
      <c r="J1386" s="338"/>
    </row>
    <row r="1387" spans="2:10">
      <c r="B1387" s="319"/>
      <c r="D1387" s="332"/>
      <c r="F1387" s="340"/>
      <c r="G1387" s="338"/>
      <c r="H1387" s="338"/>
      <c r="I1387" s="338"/>
      <c r="J1387" s="338"/>
    </row>
    <row r="1388" spans="2:10">
      <c r="B1388" s="319"/>
      <c r="D1388" s="332"/>
      <c r="F1388" s="340"/>
      <c r="G1388" s="338"/>
      <c r="H1388" s="338"/>
      <c r="I1388" s="338"/>
      <c r="J1388" s="338"/>
    </row>
    <row r="1389" spans="2:10">
      <c r="B1389" s="319"/>
      <c r="D1389" s="332"/>
      <c r="F1389" s="340"/>
      <c r="G1389" s="338"/>
      <c r="H1389" s="338"/>
      <c r="I1389" s="338"/>
      <c r="J1389" s="338"/>
    </row>
    <row r="1390" spans="2:10">
      <c r="B1390" s="319"/>
      <c r="D1390" s="332"/>
      <c r="F1390" s="340"/>
      <c r="G1390" s="338"/>
      <c r="H1390" s="338"/>
      <c r="I1390" s="338"/>
      <c r="J1390" s="338"/>
    </row>
    <row r="1391" spans="2:10">
      <c r="B1391" s="319"/>
      <c r="D1391" s="332"/>
      <c r="F1391" s="340"/>
      <c r="G1391" s="338"/>
      <c r="H1391" s="338"/>
      <c r="I1391" s="338"/>
      <c r="J1391" s="338"/>
    </row>
    <row r="1392" spans="2:10">
      <c r="B1392" s="319"/>
      <c r="D1392" s="332"/>
      <c r="F1392" s="340"/>
      <c r="G1392" s="338"/>
      <c r="H1392" s="338"/>
      <c r="I1392" s="338"/>
      <c r="J1392" s="338"/>
    </row>
    <row r="1393" spans="2:10">
      <c r="B1393" s="319"/>
      <c r="D1393" s="332"/>
      <c r="F1393" s="340"/>
      <c r="G1393" s="338"/>
      <c r="H1393" s="338"/>
      <c r="I1393" s="338"/>
      <c r="J1393" s="338"/>
    </row>
    <row r="1394" spans="2:10">
      <c r="B1394" s="319"/>
      <c r="D1394" s="332"/>
      <c r="F1394" s="340"/>
      <c r="G1394" s="338"/>
      <c r="H1394" s="338"/>
      <c r="I1394" s="338"/>
      <c r="J1394" s="338"/>
    </row>
    <row r="1395" spans="2:10">
      <c r="B1395" s="319"/>
      <c r="D1395" s="332"/>
      <c r="F1395" s="340"/>
      <c r="G1395" s="338"/>
      <c r="H1395" s="338"/>
      <c r="I1395" s="338"/>
      <c r="J1395" s="338"/>
    </row>
    <row r="1396" spans="2:10">
      <c r="B1396" s="319"/>
      <c r="D1396" s="332"/>
      <c r="F1396" s="340"/>
      <c r="G1396" s="338"/>
      <c r="H1396" s="338"/>
      <c r="I1396" s="338"/>
      <c r="J1396" s="338"/>
    </row>
    <row r="1397" spans="2:10">
      <c r="B1397" s="319"/>
      <c r="D1397" s="332"/>
      <c r="F1397" s="340"/>
      <c r="G1397" s="338"/>
      <c r="H1397" s="338"/>
      <c r="I1397" s="338"/>
      <c r="J1397" s="338"/>
    </row>
    <row r="1398" spans="2:10">
      <c r="B1398" s="319"/>
      <c r="D1398" s="332"/>
      <c r="F1398" s="340"/>
      <c r="G1398" s="338"/>
      <c r="H1398" s="338"/>
      <c r="I1398" s="338"/>
      <c r="J1398" s="338"/>
    </row>
    <row r="1399" spans="2:10">
      <c r="B1399" s="319"/>
      <c r="D1399" s="332"/>
      <c r="F1399" s="340"/>
      <c r="G1399" s="338"/>
      <c r="H1399" s="338"/>
      <c r="I1399" s="338"/>
      <c r="J1399" s="338"/>
    </row>
    <row r="1400" spans="2:10">
      <c r="B1400" s="319"/>
      <c r="D1400" s="332"/>
      <c r="F1400" s="340"/>
      <c r="G1400" s="338"/>
      <c r="H1400" s="338"/>
      <c r="I1400" s="338"/>
      <c r="J1400" s="338"/>
    </row>
    <row r="1401" spans="2:10">
      <c r="B1401" s="319"/>
      <c r="D1401" s="332"/>
      <c r="F1401" s="340"/>
      <c r="G1401" s="338"/>
      <c r="H1401" s="338"/>
      <c r="I1401" s="338"/>
      <c r="J1401" s="338"/>
    </row>
    <row r="1402" spans="2:10">
      <c r="B1402" s="319"/>
      <c r="D1402" s="332"/>
      <c r="F1402" s="340"/>
      <c r="G1402" s="338"/>
      <c r="H1402" s="338"/>
      <c r="I1402" s="338"/>
      <c r="J1402" s="338"/>
    </row>
    <row r="1403" spans="2:10">
      <c r="B1403" s="319"/>
      <c r="D1403" s="332"/>
      <c r="F1403" s="340"/>
      <c r="G1403" s="338"/>
      <c r="H1403" s="338"/>
      <c r="I1403" s="338"/>
      <c r="J1403" s="338"/>
    </row>
    <row r="1404" spans="2:10">
      <c r="B1404" s="319"/>
      <c r="D1404" s="332"/>
      <c r="F1404" s="340"/>
      <c r="G1404" s="338"/>
      <c r="H1404" s="338"/>
      <c r="I1404" s="338"/>
      <c r="J1404" s="338"/>
    </row>
    <row r="1405" spans="2:10">
      <c r="B1405" s="319"/>
      <c r="D1405" s="332"/>
      <c r="F1405" s="340"/>
      <c r="G1405" s="338"/>
      <c r="H1405" s="338"/>
      <c r="I1405" s="338"/>
      <c r="J1405" s="338"/>
    </row>
    <row r="1406" spans="2:10">
      <c r="B1406" s="319"/>
      <c r="D1406" s="332"/>
      <c r="F1406" s="340"/>
      <c r="G1406" s="338"/>
      <c r="H1406" s="338"/>
      <c r="I1406" s="338"/>
      <c r="J1406" s="338"/>
    </row>
    <row r="1407" spans="2:10">
      <c r="B1407" s="319"/>
      <c r="D1407" s="332"/>
      <c r="F1407" s="340"/>
      <c r="G1407" s="338"/>
      <c r="H1407" s="338"/>
      <c r="I1407" s="338"/>
      <c r="J1407" s="338"/>
    </row>
    <row r="1408" spans="2:10">
      <c r="B1408" s="319"/>
      <c r="D1408" s="332"/>
      <c r="F1408" s="340"/>
      <c r="G1408" s="338"/>
      <c r="H1408" s="338"/>
      <c r="I1408" s="338"/>
      <c r="J1408" s="338"/>
    </row>
    <row r="1409" spans="2:10">
      <c r="B1409" s="319"/>
      <c r="D1409" s="332"/>
      <c r="F1409" s="340"/>
      <c r="G1409" s="338"/>
      <c r="H1409" s="338"/>
      <c r="I1409" s="338"/>
      <c r="J1409" s="338"/>
    </row>
    <row r="1410" spans="2:10">
      <c r="B1410" s="319"/>
      <c r="D1410" s="332"/>
      <c r="F1410" s="340"/>
      <c r="G1410" s="338"/>
      <c r="H1410" s="338"/>
      <c r="I1410" s="338"/>
      <c r="J1410" s="338"/>
    </row>
    <row r="1411" spans="2:10">
      <c r="B1411" s="319"/>
      <c r="D1411" s="332"/>
      <c r="F1411" s="340"/>
      <c r="G1411" s="338"/>
      <c r="H1411" s="338"/>
      <c r="I1411" s="338"/>
      <c r="J1411" s="338"/>
    </row>
    <row r="1412" spans="2:10">
      <c r="B1412" s="319"/>
      <c r="D1412" s="332"/>
      <c r="F1412" s="340"/>
      <c r="G1412" s="338"/>
      <c r="H1412" s="338"/>
      <c r="I1412" s="338"/>
      <c r="J1412" s="338"/>
    </row>
    <row r="1413" spans="2:10">
      <c r="B1413" s="319"/>
      <c r="D1413" s="332"/>
      <c r="F1413" s="340"/>
      <c r="G1413" s="338"/>
      <c r="H1413" s="338"/>
      <c r="I1413" s="338"/>
      <c r="J1413" s="338"/>
    </row>
    <row r="1414" spans="2:10">
      <c r="B1414" s="319"/>
      <c r="D1414" s="332"/>
      <c r="F1414" s="340"/>
      <c r="G1414" s="338"/>
      <c r="H1414" s="338"/>
      <c r="I1414" s="338"/>
      <c r="J1414" s="338"/>
    </row>
    <row r="1415" spans="2:10">
      <c r="B1415" s="319"/>
      <c r="D1415" s="332"/>
      <c r="F1415" s="340"/>
      <c r="G1415" s="338"/>
      <c r="H1415" s="338"/>
      <c r="I1415" s="338"/>
      <c r="J1415" s="338"/>
    </row>
    <row r="1416" spans="2:10">
      <c r="B1416" s="319"/>
      <c r="D1416" s="332"/>
      <c r="F1416" s="340"/>
      <c r="G1416" s="338"/>
      <c r="H1416" s="338"/>
      <c r="I1416" s="338"/>
      <c r="J1416" s="338"/>
    </row>
    <row r="1417" spans="2:10">
      <c r="B1417" s="319"/>
      <c r="D1417" s="332"/>
      <c r="F1417" s="340"/>
      <c r="G1417" s="338"/>
      <c r="H1417" s="338"/>
      <c r="I1417" s="338"/>
      <c r="J1417" s="338"/>
    </row>
    <row r="1418" spans="2:10">
      <c r="B1418" s="319"/>
      <c r="D1418" s="332"/>
      <c r="F1418" s="340"/>
      <c r="G1418" s="338"/>
      <c r="H1418" s="338"/>
      <c r="I1418" s="338"/>
      <c r="J1418" s="338"/>
    </row>
    <row r="1419" spans="2:10">
      <c r="B1419" s="319"/>
      <c r="D1419" s="332"/>
      <c r="F1419" s="340"/>
      <c r="G1419" s="338"/>
      <c r="H1419" s="338"/>
      <c r="I1419" s="338"/>
      <c r="J1419" s="338"/>
    </row>
    <row r="1420" spans="2:10">
      <c r="B1420" s="319"/>
      <c r="D1420" s="332"/>
      <c r="F1420" s="340"/>
      <c r="G1420" s="338"/>
      <c r="H1420" s="338"/>
      <c r="I1420" s="338"/>
      <c r="J1420" s="338"/>
    </row>
    <row r="1421" spans="2:10">
      <c r="B1421" s="319"/>
      <c r="D1421" s="332"/>
      <c r="F1421" s="340"/>
      <c r="G1421" s="338"/>
      <c r="H1421" s="338"/>
      <c r="I1421" s="338"/>
      <c r="J1421" s="338"/>
    </row>
    <row r="1422" spans="2:10">
      <c r="B1422" s="319"/>
      <c r="D1422" s="332"/>
      <c r="F1422" s="340"/>
      <c r="G1422" s="338"/>
      <c r="H1422" s="338"/>
      <c r="I1422" s="338"/>
      <c r="J1422" s="338"/>
    </row>
    <row r="1423" spans="2:10">
      <c r="B1423" s="319"/>
      <c r="D1423" s="332"/>
      <c r="F1423" s="340"/>
      <c r="G1423" s="338"/>
      <c r="H1423" s="338"/>
      <c r="I1423" s="338"/>
      <c r="J1423" s="338"/>
    </row>
    <row r="1424" spans="2:10">
      <c r="B1424" s="319"/>
      <c r="D1424" s="332"/>
      <c r="F1424" s="340"/>
      <c r="G1424" s="338"/>
      <c r="H1424" s="338"/>
      <c r="I1424" s="338"/>
      <c r="J1424" s="338"/>
    </row>
    <row r="1425" spans="2:10">
      <c r="B1425" s="319"/>
      <c r="D1425" s="332"/>
      <c r="F1425" s="340"/>
      <c r="G1425" s="338"/>
      <c r="H1425" s="338"/>
      <c r="I1425" s="338"/>
      <c r="J1425" s="338"/>
    </row>
    <row r="1426" spans="2:10">
      <c r="B1426" s="319"/>
      <c r="D1426" s="332"/>
      <c r="F1426" s="340"/>
      <c r="G1426" s="338"/>
      <c r="H1426" s="338"/>
      <c r="I1426" s="338"/>
      <c r="J1426" s="338"/>
    </row>
    <row r="1427" spans="2:10">
      <c r="B1427" s="319"/>
      <c r="D1427" s="332"/>
      <c r="F1427" s="340"/>
      <c r="G1427" s="338"/>
      <c r="H1427" s="338"/>
      <c r="I1427" s="338"/>
      <c r="J1427" s="338"/>
    </row>
    <row r="1428" spans="2:10">
      <c r="B1428" s="319"/>
      <c r="D1428" s="332"/>
      <c r="F1428" s="340"/>
      <c r="G1428" s="338"/>
      <c r="H1428" s="338"/>
      <c r="I1428" s="338"/>
      <c r="J1428" s="338"/>
    </row>
    <row r="1429" spans="2:10">
      <c r="B1429" s="319"/>
      <c r="D1429" s="332"/>
      <c r="F1429" s="340"/>
      <c r="G1429" s="338"/>
      <c r="H1429" s="338"/>
      <c r="I1429" s="338"/>
      <c r="J1429" s="338"/>
    </row>
    <row r="1430" spans="2:10">
      <c r="B1430" s="319"/>
      <c r="D1430" s="332"/>
      <c r="F1430" s="340"/>
      <c r="G1430" s="338"/>
      <c r="H1430" s="338"/>
      <c r="I1430" s="338"/>
      <c r="J1430" s="338"/>
    </row>
    <row r="1431" spans="2:10">
      <c r="B1431" s="319"/>
      <c r="D1431" s="332"/>
      <c r="F1431" s="340"/>
      <c r="G1431" s="338"/>
      <c r="H1431" s="338"/>
      <c r="I1431" s="338"/>
      <c r="J1431" s="338"/>
    </row>
    <row r="1432" spans="2:10">
      <c r="B1432" s="319"/>
      <c r="D1432" s="332"/>
      <c r="F1432" s="340"/>
      <c r="G1432" s="338"/>
      <c r="H1432" s="338"/>
      <c r="I1432" s="338"/>
      <c r="J1432" s="338"/>
    </row>
    <row r="1433" spans="2:10">
      <c r="B1433" s="319"/>
      <c r="D1433" s="332"/>
      <c r="F1433" s="340"/>
      <c r="G1433" s="338"/>
      <c r="H1433" s="338"/>
      <c r="I1433" s="338"/>
      <c r="J1433" s="338"/>
    </row>
    <row r="1434" spans="2:10">
      <c r="B1434" s="319"/>
      <c r="D1434" s="332"/>
      <c r="F1434" s="340"/>
      <c r="G1434" s="338"/>
      <c r="H1434" s="338"/>
      <c r="I1434" s="338"/>
      <c r="J1434" s="338"/>
    </row>
    <row r="1435" spans="2:10">
      <c r="B1435" s="319"/>
      <c r="D1435" s="332"/>
      <c r="F1435" s="340"/>
      <c r="G1435" s="338"/>
      <c r="H1435" s="338"/>
      <c r="I1435" s="338"/>
      <c r="J1435" s="338"/>
    </row>
    <row r="1436" spans="2:10">
      <c r="B1436" s="319"/>
      <c r="D1436" s="332"/>
      <c r="F1436" s="340"/>
      <c r="G1436" s="338"/>
      <c r="H1436" s="338"/>
      <c r="I1436" s="338"/>
      <c r="J1436" s="338"/>
    </row>
    <row r="1437" spans="2:10">
      <c r="B1437" s="319"/>
      <c r="D1437" s="332"/>
      <c r="F1437" s="340"/>
      <c r="G1437" s="338"/>
      <c r="H1437" s="338"/>
      <c r="I1437" s="338"/>
      <c r="J1437" s="338"/>
    </row>
    <row r="1438" spans="2:10">
      <c r="B1438" s="319"/>
      <c r="D1438" s="332"/>
      <c r="F1438" s="340"/>
      <c r="G1438" s="338"/>
      <c r="H1438" s="338"/>
      <c r="I1438" s="338"/>
      <c r="J1438" s="338"/>
    </row>
    <row r="1439" spans="2:10">
      <c r="B1439" s="319"/>
      <c r="D1439" s="332"/>
      <c r="F1439" s="340"/>
      <c r="G1439" s="338"/>
      <c r="H1439" s="338"/>
      <c r="I1439" s="338"/>
      <c r="J1439" s="338"/>
    </row>
    <row r="1440" spans="2:10">
      <c r="B1440" s="319"/>
      <c r="D1440" s="332"/>
      <c r="F1440" s="340"/>
      <c r="G1440" s="338"/>
      <c r="H1440" s="338"/>
      <c r="I1440" s="338"/>
      <c r="J1440" s="338"/>
    </row>
    <row r="1441" spans="2:10">
      <c r="B1441" s="319"/>
      <c r="D1441" s="332"/>
      <c r="F1441" s="340"/>
      <c r="G1441" s="338"/>
      <c r="H1441" s="338"/>
      <c r="I1441" s="338"/>
      <c r="J1441" s="338"/>
    </row>
    <row r="1442" spans="2:10">
      <c r="B1442" s="319"/>
      <c r="D1442" s="332"/>
      <c r="F1442" s="340"/>
      <c r="G1442" s="338"/>
      <c r="H1442" s="338"/>
      <c r="I1442" s="338"/>
      <c r="J1442" s="338"/>
    </row>
    <row r="1443" spans="2:10">
      <c r="B1443" s="319"/>
      <c r="D1443" s="332"/>
      <c r="F1443" s="340"/>
      <c r="G1443" s="338"/>
      <c r="H1443" s="338"/>
      <c r="I1443" s="338"/>
      <c r="J1443" s="338"/>
    </row>
    <row r="1444" spans="2:10">
      <c r="B1444" s="319"/>
      <c r="D1444" s="332"/>
      <c r="F1444" s="340"/>
      <c r="G1444" s="338"/>
      <c r="H1444" s="338"/>
      <c r="I1444" s="338"/>
      <c r="J1444" s="338"/>
    </row>
    <row r="1445" spans="2:10">
      <c r="B1445" s="319"/>
      <c r="D1445" s="332"/>
      <c r="F1445" s="340"/>
      <c r="G1445" s="338"/>
      <c r="H1445" s="338"/>
      <c r="I1445" s="338"/>
      <c r="J1445" s="338"/>
    </row>
    <row r="1446" spans="2:10">
      <c r="B1446" s="319"/>
      <c r="D1446" s="332"/>
      <c r="F1446" s="340"/>
      <c r="G1446" s="338"/>
      <c r="H1446" s="338"/>
      <c r="I1446" s="338"/>
      <c r="J1446" s="338"/>
    </row>
    <row r="1447" spans="2:10">
      <c r="B1447" s="319"/>
      <c r="D1447" s="332"/>
      <c r="F1447" s="340"/>
      <c r="G1447" s="338"/>
      <c r="H1447" s="338"/>
      <c r="I1447" s="338"/>
      <c r="J1447" s="338"/>
    </row>
    <row r="1448" spans="2:10">
      <c r="B1448" s="319"/>
      <c r="D1448" s="332"/>
      <c r="F1448" s="340"/>
      <c r="G1448" s="338"/>
      <c r="H1448" s="338"/>
      <c r="I1448" s="338"/>
      <c r="J1448" s="338"/>
    </row>
    <row r="1449" spans="2:10">
      <c r="B1449" s="319"/>
      <c r="D1449" s="332"/>
      <c r="F1449" s="340"/>
      <c r="G1449" s="338"/>
      <c r="H1449" s="338"/>
      <c r="I1449" s="338"/>
      <c r="J1449" s="338"/>
    </row>
    <row r="1450" spans="2:10">
      <c r="B1450" s="319"/>
      <c r="D1450" s="332"/>
      <c r="F1450" s="340"/>
      <c r="G1450" s="338"/>
      <c r="H1450" s="338"/>
      <c r="I1450" s="338"/>
      <c r="J1450" s="338"/>
    </row>
    <row r="1451" spans="2:10">
      <c r="B1451" s="319"/>
      <c r="D1451" s="332"/>
      <c r="F1451" s="340"/>
      <c r="G1451" s="338"/>
      <c r="H1451" s="338"/>
      <c r="I1451" s="338"/>
      <c r="J1451" s="338"/>
    </row>
    <row r="1452" spans="2:10">
      <c r="B1452" s="319"/>
      <c r="D1452" s="332"/>
      <c r="F1452" s="340"/>
      <c r="G1452" s="338"/>
      <c r="H1452" s="338"/>
      <c r="I1452" s="338"/>
      <c r="J1452" s="338"/>
    </row>
    <row r="1453" spans="2:10">
      <c r="B1453" s="319"/>
      <c r="D1453" s="332"/>
      <c r="F1453" s="340"/>
      <c r="G1453" s="338"/>
      <c r="H1453" s="338"/>
      <c r="I1453" s="338"/>
      <c r="J1453" s="338"/>
    </row>
    <row r="1454" spans="2:10">
      <c r="B1454" s="319"/>
      <c r="D1454" s="332"/>
      <c r="F1454" s="340"/>
      <c r="G1454" s="338"/>
      <c r="H1454" s="338"/>
      <c r="I1454" s="338"/>
      <c r="J1454" s="338"/>
    </row>
    <row r="1455" spans="2:10">
      <c r="B1455" s="319"/>
      <c r="D1455" s="332"/>
      <c r="F1455" s="340"/>
      <c r="G1455" s="338"/>
      <c r="H1455" s="338"/>
      <c r="I1455" s="338"/>
      <c r="J1455" s="338"/>
    </row>
    <row r="1456" spans="2:10">
      <c r="B1456" s="319"/>
      <c r="D1456" s="332"/>
      <c r="F1456" s="340"/>
      <c r="G1456" s="338"/>
      <c r="H1456" s="338"/>
      <c r="I1456" s="338"/>
      <c r="J1456" s="338"/>
    </row>
    <row r="1457" spans="2:10">
      <c r="B1457" s="319"/>
      <c r="D1457" s="332"/>
      <c r="F1457" s="340"/>
      <c r="G1457" s="338"/>
      <c r="H1457" s="338"/>
      <c r="I1457" s="338"/>
      <c r="J1457" s="338"/>
    </row>
    <row r="1458" spans="2:10">
      <c r="B1458" s="319"/>
      <c r="D1458" s="332"/>
      <c r="F1458" s="340"/>
      <c r="G1458" s="338"/>
      <c r="H1458" s="338"/>
      <c r="I1458" s="338"/>
      <c r="J1458" s="338"/>
    </row>
    <row r="1459" spans="2:10">
      <c r="B1459" s="319"/>
      <c r="D1459" s="332"/>
      <c r="F1459" s="340"/>
      <c r="G1459" s="338"/>
      <c r="H1459" s="338"/>
      <c r="I1459" s="338"/>
      <c r="J1459" s="338"/>
    </row>
    <row r="1460" spans="2:10">
      <c r="B1460" s="319"/>
      <c r="D1460" s="332"/>
      <c r="F1460" s="340"/>
      <c r="G1460" s="338"/>
      <c r="H1460" s="338"/>
      <c r="I1460" s="338"/>
      <c r="J1460" s="338"/>
    </row>
    <row r="1461" spans="2:10">
      <c r="B1461" s="319"/>
      <c r="D1461" s="332"/>
      <c r="F1461" s="340"/>
      <c r="G1461" s="338"/>
      <c r="H1461" s="338"/>
      <c r="I1461" s="338"/>
      <c r="J1461" s="338"/>
    </row>
    <row r="1462" spans="2:10">
      <c r="B1462" s="319"/>
      <c r="D1462" s="332"/>
      <c r="F1462" s="340"/>
      <c r="G1462" s="338"/>
      <c r="H1462" s="338"/>
      <c r="I1462" s="338"/>
      <c r="J1462" s="338"/>
    </row>
    <row r="1463" spans="2:10">
      <c r="B1463" s="319"/>
      <c r="D1463" s="332"/>
      <c r="F1463" s="340"/>
      <c r="G1463" s="338"/>
      <c r="H1463" s="338"/>
      <c r="I1463" s="338"/>
      <c r="J1463" s="338"/>
    </row>
    <row r="1464" spans="2:10">
      <c r="B1464" s="319"/>
      <c r="D1464" s="332"/>
      <c r="F1464" s="340"/>
      <c r="G1464" s="338"/>
      <c r="H1464" s="338"/>
      <c r="I1464" s="338"/>
      <c r="J1464" s="338"/>
    </row>
    <row r="1465" spans="2:10">
      <c r="B1465" s="319"/>
      <c r="D1465" s="332"/>
      <c r="F1465" s="340"/>
      <c r="G1465" s="338"/>
      <c r="H1465" s="338"/>
      <c r="I1465" s="338"/>
      <c r="J1465" s="338"/>
    </row>
    <row r="1466" spans="2:10">
      <c r="B1466" s="319"/>
      <c r="D1466" s="332"/>
      <c r="F1466" s="340"/>
      <c r="G1466" s="338"/>
      <c r="H1466" s="338"/>
      <c r="I1466" s="338"/>
      <c r="J1466" s="338"/>
    </row>
    <row r="1467" spans="2:10">
      <c r="B1467" s="319"/>
      <c r="D1467" s="332"/>
      <c r="F1467" s="340"/>
      <c r="G1467" s="338"/>
      <c r="H1467" s="338"/>
      <c r="I1467" s="338"/>
      <c r="J1467" s="338"/>
    </row>
    <row r="1468" spans="2:10">
      <c r="B1468" s="319"/>
      <c r="D1468" s="332"/>
      <c r="F1468" s="340"/>
      <c r="G1468" s="338"/>
      <c r="H1468" s="338"/>
      <c r="I1468" s="338"/>
      <c r="J1468" s="338"/>
    </row>
    <row r="1469" spans="2:10">
      <c r="B1469" s="319"/>
      <c r="D1469" s="332"/>
      <c r="F1469" s="340"/>
      <c r="G1469" s="338"/>
      <c r="H1469" s="338"/>
      <c r="I1469" s="338"/>
      <c r="J1469" s="338"/>
    </row>
    <row r="1470" spans="2:10">
      <c r="B1470" s="319"/>
      <c r="D1470" s="332"/>
      <c r="F1470" s="340"/>
      <c r="G1470" s="338"/>
      <c r="H1470" s="338"/>
      <c r="I1470" s="338"/>
      <c r="J1470" s="338"/>
    </row>
    <row r="1471" spans="2:10">
      <c r="B1471" s="319"/>
      <c r="D1471" s="332"/>
      <c r="F1471" s="340"/>
      <c r="G1471" s="338"/>
      <c r="H1471" s="338"/>
      <c r="I1471" s="338"/>
      <c r="J1471" s="338"/>
    </row>
    <row r="1472" spans="2:10">
      <c r="B1472" s="319"/>
      <c r="D1472" s="332"/>
      <c r="F1472" s="340"/>
      <c r="G1472" s="338"/>
      <c r="H1472" s="338"/>
      <c r="I1472" s="338"/>
      <c r="J1472" s="338"/>
    </row>
    <row r="1473" spans="2:10">
      <c r="B1473" s="319"/>
      <c r="D1473" s="332"/>
      <c r="F1473" s="340"/>
      <c r="G1473" s="338"/>
      <c r="H1473" s="338"/>
      <c r="I1473" s="338"/>
      <c r="J1473" s="338"/>
    </row>
    <row r="1474" spans="2:10">
      <c r="B1474" s="319"/>
      <c r="D1474" s="332"/>
      <c r="F1474" s="340"/>
      <c r="G1474" s="338"/>
      <c r="H1474" s="338"/>
      <c r="I1474" s="338"/>
      <c r="J1474" s="338"/>
    </row>
    <row r="1475" spans="2:10">
      <c r="B1475" s="319"/>
      <c r="D1475" s="332"/>
      <c r="F1475" s="340"/>
      <c r="G1475" s="338"/>
      <c r="H1475" s="338"/>
      <c r="I1475" s="338"/>
      <c r="J1475" s="338"/>
    </row>
    <row r="1476" spans="2:10">
      <c r="B1476" s="319"/>
      <c r="D1476" s="332"/>
      <c r="F1476" s="340"/>
      <c r="G1476" s="338"/>
      <c r="H1476" s="338"/>
      <c r="I1476" s="338"/>
      <c r="J1476" s="338"/>
    </row>
    <row r="1477" spans="2:10">
      <c r="B1477" s="319"/>
      <c r="D1477" s="332"/>
      <c r="F1477" s="340"/>
      <c r="G1477" s="338"/>
      <c r="H1477" s="338"/>
      <c r="I1477" s="338"/>
      <c r="J1477" s="338"/>
    </row>
    <row r="1478" spans="2:10">
      <c r="B1478" s="319"/>
      <c r="D1478" s="332"/>
      <c r="F1478" s="340"/>
      <c r="G1478" s="338"/>
      <c r="H1478" s="338"/>
      <c r="I1478" s="338"/>
      <c r="J1478" s="338"/>
    </row>
    <row r="1479" spans="2:10">
      <c r="B1479" s="319"/>
      <c r="D1479" s="332"/>
      <c r="F1479" s="340"/>
      <c r="G1479" s="338"/>
      <c r="H1479" s="338"/>
      <c r="I1479" s="338"/>
      <c r="J1479" s="338"/>
    </row>
    <row r="1480" spans="2:10">
      <c r="B1480" s="319"/>
      <c r="D1480" s="332"/>
      <c r="F1480" s="340"/>
      <c r="G1480" s="338"/>
      <c r="H1480" s="338"/>
      <c r="I1480" s="338"/>
      <c r="J1480" s="338"/>
    </row>
    <row r="1481" spans="2:10">
      <c r="B1481" s="319"/>
      <c r="D1481" s="332"/>
      <c r="F1481" s="340"/>
      <c r="G1481" s="338"/>
      <c r="H1481" s="338"/>
      <c r="I1481" s="338"/>
      <c r="J1481" s="338"/>
    </row>
    <row r="1482" spans="2:10">
      <c r="B1482" s="319"/>
      <c r="D1482" s="332"/>
      <c r="F1482" s="340"/>
      <c r="G1482" s="338"/>
      <c r="H1482" s="338"/>
      <c r="I1482" s="338"/>
      <c r="J1482" s="338"/>
    </row>
    <row r="1483" spans="2:10">
      <c r="B1483" s="319"/>
      <c r="D1483" s="332"/>
      <c r="F1483" s="340"/>
      <c r="G1483" s="338"/>
      <c r="H1483" s="338"/>
      <c r="I1483" s="338"/>
      <c r="J1483" s="338"/>
    </row>
    <row r="1484" spans="2:10">
      <c r="B1484" s="319"/>
      <c r="D1484" s="332"/>
      <c r="F1484" s="340"/>
      <c r="G1484" s="338"/>
      <c r="H1484" s="338"/>
      <c r="I1484" s="338"/>
      <c r="J1484" s="338"/>
    </row>
    <row r="1485" spans="2:10">
      <c r="B1485" s="319"/>
      <c r="D1485" s="332"/>
      <c r="F1485" s="340"/>
      <c r="G1485" s="338"/>
      <c r="H1485" s="338"/>
      <c r="I1485" s="338"/>
      <c r="J1485" s="338"/>
    </row>
    <row r="1486" spans="2:10">
      <c r="B1486" s="319"/>
      <c r="D1486" s="332"/>
      <c r="F1486" s="340"/>
      <c r="G1486" s="338"/>
      <c r="H1486" s="338"/>
      <c r="I1486" s="338"/>
      <c r="J1486" s="338"/>
    </row>
    <row r="1487" spans="2:10">
      <c r="B1487" s="319"/>
      <c r="D1487" s="332"/>
      <c r="F1487" s="340"/>
      <c r="G1487" s="338"/>
      <c r="H1487" s="338"/>
      <c r="I1487" s="338"/>
      <c r="J1487" s="338"/>
    </row>
    <row r="1488" spans="2:10">
      <c r="B1488" s="319"/>
      <c r="D1488" s="332"/>
      <c r="F1488" s="340"/>
      <c r="G1488" s="338"/>
      <c r="H1488" s="338"/>
      <c r="I1488" s="338"/>
      <c r="J1488" s="338"/>
    </row>
    <row r="1489" spans="2:10">
      <c r="B1489" s="319"/>
      <c r="D1489" s="332"/>
      <c r="F1489" s="340"/>
      <c r="G1489" s="338"/>
      <c r="H1489" s="338"/>
      <c r="I1489" s="338"/>
      <c r="J1489" s="338"/>
    </row>
    <row r="1490" spans="2:10">
      <c r="B1490" s="319"/>
      <c r="D1490" s="332"/>
      <c r="F1490" s="340"/>
      <c r="G1490" s="338"/>
      <c r="H1490" s="338"/>
      <c r="I1490" s="338"/>
      <c r="J1490" s="338"/>
    </row>
    <row r="1491" spans="2:10">
      <c r="B1491" s="319"/>
      <c r="D1491" s="332"/>
      <c r="F1491" s="340"/>
      <c r="G1491" s="338"/>
      <c r="H1491" s="338"/>
      <c r="I1491" s="338"/>
      <c r="J1491" s="338"/>
    </row>
    <row r="1492" spans="2:10">
      <c r="B1492" s="319"/>
      <c r="D1492" s="332"/>
      <c r="F1492" s="340"/>
      <c r="G1492" s="338"/>
      <c r="H1492" s="338"/>
      <c r="I1492" s="338"/>
      <c r="J1492" s="338"/>
    </row>
    <row r="1493" spans="2:10">
      <c r="B1493" s="319"/>
      <c r="D1493" s="332"/>
      <c r="F1493" s="340"/>
      <c r="G1493" s="338"/>
      <c r="H1493" s="338"/>
      <c r="I1493" s="338"/>
      <c r="J1493" s="338"/>
    </row>
    <row r="1494" spans="2:10">
      <c r="B1494" s="319"/>
      <c r="D1494" s="332"/>
      <c r="F1494" s="340"/>
      <c r="G1494" s="338"/>
      <c r="H1494" s="338"/>
      <c r="I1494" s="338"/>
      <c r="J1494" s="338"/>
    </row>
    <row r="1495" spans="2:10">
      <c r="B1495" s="319"/>
      <c r="D1495" s="332"/>
      <c r="F1495" s="340"/>
      <c r="G1495" s="338"/>
      <c r="H1495" s="338"/>
      <c r="I1495" s="338"/>
      <c r="J1495" s="338"/>
    </row>
    <row r="1496" spans="2:10">
      <c r="B1496" s="319"/>
      <c r="D1496" s="332"/>
      <c r="F1496" s="340"/>
      <c r="G1496" s="338"/>
      <c r="H1496" s="338"/>
      <c r="I1496" s="338"/>
      <c r="J1496" s="338"/>
    </row>
    <row r="1497" spans="2:10">
      <c r="B1497" s="319"/>
      <c r="D1497" s="332"/>
      <c r="F1497" s="340"/>
      <c r="G1497" s="338"/>
      <c r="H1497" s="338"/>
      <c r="I1497" s="338"/>
      <c r="J1497" s="338"/>
    </row>
    <row r="1498" spans="2:10">
      <c r="B1498" s="319"/>
      <c r="D1498" s="332"/>
      <c r="F1498" s="340"/>
      <c r="G1498" s="338"/>
      <c r="H1498" s="338"/>
      <c r="I1498" s="338"/>
      <c r="J1498" s="338"/>
    </row>
    <row r="1499" spans="2:10">
      <c r="B1499" s="319"/>
      <c r="D1499" s="332"/>
      <c r="F1499" s="340"/>
      <c r="G1499" s="338"/>
      <c r="H1499" s="338"/>
      <c r="I1499" s="338"/>
      <c r="J1499" s="338"/>
    </row>
    <row r="1500" spans="2:10">
      <c r="B1500" s="319"/>
      <c r="D1500" s="332"/>
      <c r="F1500" s="340"/>
      <c r="G1500" s="338"/>
      <c r="H1500" s="338"/>
      <c r="I1500" s="338"/>
      <c r="J1500" s="338"/>
    </row>
    <row r="1501" spans="2:10">
      <c r="B1501" s="319"/>
      <c r="D1501" s="332"/>
      <c r="F1501" s="340"/>
      <c r="G1501" s="338"/>
      <c r="H1501" s="338"/>
      <c r="I1501" s="338"/>
      <c r="J1501" s="338"/>
    </row>
    <row r="1502" spans="2:10">
      <c r="B1502" s="319"/>
      <c r="D1502" s="332"/>
      <c r="F1502" s="340"/>
      <c r="G1502" s="338"/>
      <c r="H1502" s="338"/>
      <c r="I1502" s="338"/>
      <c r="J1502" s="338"/>
    </row>
    <row r="1503" spans="2:10">
      <c r="B1503" s="319"/>
      <c r="D1503" s="332"/>
      <c r="F1503" s="340"/>
      <c r="G1503" s="338"/>
      <c r="H1503" s="338"/>
      <c r="I1503" s="338"/>
      <c r="J1503" s="338"/>
    </row>
    <row r="1504" spans="2:10">
      <c r="B1504" s="319"/>
      <c r="D1504" s="332"/>
      <c r="F1504" s="340"/>
      <c r="G1504" s="338"/>
      <c r="H1504" s="338"/>
      <c r="I1504" s="338"/>
      <c r="J1504" s="338"/>
    </row>
    <row r="1505" spans="2:10">
      <c r="B1505" s="319"/>
      <c r="D1505" s="332"/>
      <c r="F1505" s="340"/>
      <c r="G1505" s="338"/>
      <c r="H1505" s="338"/>
      <c r="I1505" s="338"/>
      <c r="J1505" s="338"/>
    </row>
    <row r="1506" spans="2:10">
      <c r="B1506" s="319"/>
      <c r="D1506" s="332"/>
      <c r="F1506" s="340"/>
      <c r="G1506" s="338"/>
      <c r="H1506" s="338"/>
      <c r="I1506" s="338"/>
      <c r="J1506" s="338"/>
    </row>
    <row r="1507" spans="2:10">
      <c r="B1507" s="319"/>
      <c r="D1507" s="332"/>
      <c r="F1507" s="340"/>
      <c r="G1507" s="338"/>
      <c r="H1507" s="338"/>
      <c r="I1507" s="338"/>
      <c r="J1507" s="338"/>
    </row>
    <row r="1508" spans="2:10">
      <c r="B1508" s="319"/>
      <c r="D1508" s="332"/>
      <c r="F1508" s="340"/>
      <c r="G1508" s="338"/>
      <c r="H1508" s="338"/>
      <c r="I1508" s="338"/>
      <c r="J1508" s="338"/>
    </row>
    <row r="1509" spans="2:10">
      <c r="B1509" s="319"/>
      <c r="D1509" s="332"/>
      <c r="F1509" s="340"/>
      <c r="G1509" s="338"/>
      <c r="H1509" s="338"/>
      <c r="I1509" s="338"/>
      <c r="J1509" s="338"/>
    </row>
    <row r="1510" spans="2:10">
      <c r="B1510" s="319"/>
      <c r="D1510" s="332"/>
      <c r="F1510" s="340"/>
      <c r="G1510" s="338"/>
      <c r="H1510" s="338"/>
      <c r="I1510" s="338"/>
      <c r="J1510" s="338"/>
    </row>
    <row r="1511" spans="2:10">
      <c r="B1511" s="319"/>
      <c r="D1511" s="332"/>
      <c r="F1511" s="340"/>
      <c r="G1511" s="338"/>
      <c r="H1511" s="338"/>
      <c r="I1511" s="338"/>
      <c r="J1511" s="338"/>
    </row>
    <row r="1512" spans="2:10">
      <c r="B1512" s="319"/>
      <c r="D1512" s="332"/>
      <c r="F1512" s="340"/>
      <c r="G1512" s="338"/>
      <c r="H1512" s="338"/>
      <c r="I1512" s="338"/>
      <c r="J1512" s="338"/>
    </row>
    <row r="1513" spans="2:10">
      <c r="B1513" s="319"/>
      <c r="D1513" s="332"/>
      <c r="F1513" s="340"/>
      <c r="G1513" s="338"/>
      <c r="H1513" s="338"/>
      <c r="I1513" s="338"/>
      <c r="J1513" s="338"/>
    </row>
    <row r="1514" spans="2:10">
      <c r="B1514" s="319"/>
      <c r="D1514" s="332"/>
      <c r="F1514" s="340"/>
      <c r="G1514" s="338"/>
      <c r="H1514" s="338"/>
      <c r="I1514" s="338"/>
      <c r="J1514" s="338"/>
    </row>
    <row r="1515" spans="2:10">
      <c r="B1515" s="319"/>
      <c r="D1515" s="332"/>
      <c r="F1515" s="340"/>
      <c r="G1515" s="338"/>
      <c r="H1515" s="338"/>
      <c r="I1515" s="338"/>
      <c r="J1515" s="338"/>
    </row>
    <row r="1516" spans="2:10">
      <c r="B1516" s="319"/>
      <c r="D1516" s="332"/>
      <c r="F1516" s="340"/>
      <c r="G1516" s="338"/>
      <c r="H1516" s="338"/>
      <c r="I1516" s="338"/>
      <c r="J1516" s="338"/>
    </row>
    <row r="1517" spans="2:10">
      <c r="B1517" s="319"/>
      <c r="D1517" s="332"/>
      <c r="F1517" s="340"/>
      <c r="G1517" s="338"/>
      <c r="H1517" s="338"/>
      <c r="I1517" s="338"/>
      <c r="J1517" s="338"/>
    </row>
    <row r="1518" spans="2:10">
      <c r="B1518" s="319"/>
      <c r="D1518" s="332"/>
      <c r="F1518" s="340"/>
      <c r="G1518" s="338"/>
      <c r="H1518" s="338"/>
      <c r="I1518" s="338"/>
      <c r="J1518" s="338"/>
    </row>
    <row r="1519" spans="2:10">
      <c r="B1519" s="319"/>
      <c r="D1519" s="332"/>
      <c r="F1519" s="340"/>
      <c r="G1519" s="338"/>
      <c r="H1519" s="338"/>
      <c r="I1519" s="338"/>
      <c r="J1519" s="338"/>
    </row>
    <row r="1520" spans="2:10">
      <c r="B1520" s="319"/>
      <c r="D1520" s="332"/>
      <c r="F1520" s="340"/>
      <c r="G1520" s="338"/>
      <c r="H1520" s="338"/>
      <c r="I1520" s="338"/>
      <c r="J1520" s="338"/>
    </row>
    <row r="1521" spans="2:10">
      <c r="B1521" s="319"/>
      <c r="D1521" s="332"/>
      <c r="F1521" s="340"/>
      <c r="G1521" s="338"/>
      <c r="H1521" s="338"/>
      <c r="I1521" s="338"/>
      <c r="J1521" s="338"/>
    </row>
    <row r="1522" spans="2:10">
      <c r="B1522" s="319"/>
      <c r="D1522" s="332"/>
      <c r="F1522" s="340"/>
      <c r="G1522" s="338"/>
      <c r="H1522" s="338"/>
      <c r="I1522" s="338"/>
      <c r="J1522" s="338"/>
    </row>
    <row r="1523" spans="2:10">
      <c r="B1523" s="319"/>
      <c r="D1523" s="332"/>
      <c r="F1523" s="340"/>
      <c r="G1523" s="338"/>
      <c r="H1523" s="338"/>
      <c r="I1523" s="338"/>
      <c r="J1523" s="338"/>
    </row>
    <row r="1524" spans="2:10">
      <c r="B1524" s="319"/>
      <c r="D1524" s="332"/>
      <c r="F1524" s="340"/>
      <c r="G1524" s="338"/>
      <c r="H1524" s="338"/>
      <c r="I1524" s="338"/>
      <c r="J1524" s="338"/>
    </row>
    <row r="1525" spans="2:10">
      <c r="B1525" s="319"/>
      <c r="D1525" s="332"/>
      <c r="F1525" s="340"/>
      <c r="G1525" s="338"/>
      <c r="H1525" s="338"/>
      <c r="I1525" s="338"/>
      <c r="J1525" s="338"/>
    </row>
    <row r="1526" spans="2:10">
      <c r="B1526" s="319"/>
      <c r="D1526" s="332"/>
      <c r="F1526" s="340"/>
      <c r="G1526" s="338"/>
      <c r="H1526" s="338"/>
      <c r="I1526" s="338"/>
      <c r="J1526" s="338"/>
    </row>
    <row r="1527" spans="2:10">
      <c r="B1527" s="319"/>
      <c r="D1527" s="332"/>
      <c r="F1527" s="340"/>
      <c r="G1527" s="338"/>
      <c r="H1527" s="338"/>
      <c r="I1527" s="338"/>
      <c r="J1527" s="338"/>
    </row>
    <row r="1528" spans="2:10">
      <c r="B1528" s="319"/>
      <c r="D1528" s="332"/>
      <c r="F1528" s="340"/>
      <c r="G1528" s="338"/>
      <c r="H1528" s="338"/>
      <c r="I1528" s="338"/>
      <c r="J1528" s="338"/>
    </row>
    <row r="1529" spans="2:10">
      <c r="B1529" s="319"/>
      <c r="D1529" s="332"/>
      <c r="F1529" s="340"/>
      <c r="G1529" s="338"/>
      <c r="H1529" s="338"/>
      <c r="I1529" s="338"/>
      <c r="J1529" s="338"/>
    </row>
    <row r="1530" spans="2:10">
      <c r="B1530" s="319"/>
      <c r="D1530" s="332"/>
      <c r="F1530" s="340"/>
      <c r="G1530" s="338"/>
      <c r="H1530" s="338"/>
      <c r="I1530" s="338"/>
      <c r="J1530" s="338"/>
    </row>
    <row r="1531" spans="2:10">
      <c r="B1531" s="319"/>
      <c r="D1531" s="332"/>
      <c r="F1531" s="340"/>
      <c r="G1531" s="338"/>
      <c r="H1531" s="338"/>
      <c r="I1531" s="338"/>
      <c r="J1531" s="338"/>
    </row>
    <row r="1532" spans="2:10">
      <c r="B1532" s="319"/>
      <c r="D1532" s="332"/>
      <c r="F1532" s="340"/>
      <c r="G1532" s="338"/>
      <c r="H1532" s="338"/>
      <c r="I1532" s="338"/>
      <c r="J1532" s="338"/>
    </row>
    <row r="1533" spans="2:10">
      <c r="B1533" s="319"/>
      <c r="D1533" s="332"/>
      <c r="F1533" s="340"/>
      <c r="G1533" s="338"/>
      <c r="H1533" s="338"/>
      <c r="I1533" s="338"/>
      <c r="J1533" s="338"/>
    </row>
    <row r="1534" spans="2:10">
      <c r="B1534" s="319"/>
      <c r="D1534" s="332"/>
      <c r="F1534" s="340"/>
      <c r="G1534" s="338"/>
      <c r="H1534" s="338"/>
      <c r="I1534" s="338"/>
      <c r="J1534" s="338"/>
    </row>
    <row r="1535" spans="2:10">
      <c r="B1535" s="319"/>
      <c r="D1535" s="332"/>
      <c r="F1535" s="340"/>
      <c r="G1535" s="338"/>
      <c r="H1535" s="338"/>
      <c r="I1535" s="338"/>
      <c r="J1535" s="338"/>
    </row>
    <row r="1536" spans="2:10">
      <c r="B1536" s="319"/>
      <c r="D1536" s="332"/>
      <c r="F1536" s="340"/>
      <c r="G1536" s="338"/>
      <c r="H1536" s="338"/>
      <c r="I1536" s="338"/>
      <c r="J1536" s="338"/>
    </row>
    <row r="1537" spans="2:10">
      <c r="B1537" s="319"/>
      <c r="D1537" s="332"/>
      <c r="F1537" s="340"/>
      <c r="G1537" s="338"/>
      <c r="H1537" s="338"/>
      <c r="I1537" s="338"/>
      <c r="J1537" s="338"/>
    </row>
    <row r="1538" spans="2:10">
      <c r="B1538" s="319"/>
      <c r="D1538" s="332"/>
      <c r="F1538" s="340"/>
      <c r="G1538" s="338"/>
      <c r="H1538" s="338"/>
      <c r="I1538" s="338"/>
      <c r="J1538" s="338"/>
    </row>
    <row r="1539" spans="2:10">
      <c r="B1539" s="319"/>
      <c r="D1539" s="332"/>
      <c r="F1539" s="340"/>
      <c r="G1539" s="338"/>
      <c r="H1539" s="338"/>
      <c r="I1539" s="338"/>
      <c r="J1539" s="338"/>
    </row>
    <row r="1540" spans="2:10">
      <c r="B1540" s="319"/>
      <c r="D1540" s="332"/>
      <c r="F1540" s="340"/>
      <c r="G1540" s="338"/>
      <c r="H1540" s="338"/>
      <c r="I1540" s="338"/>
      <c r="J1540" s="338"/>
    </row>
    <row r="1541" spans="2:10">
      <c r="B1541" s="319"/>
      <c r="D1541" s="332"/>
      <c r="F1541" s="340"/>
      <c r="G1541" s="338"/>
      <c r="H1541" s="338"/>
      <c r="I1541" s="338"/>
      <c r="J1541" s="338"/>
    </row>
    <row r="1542" spans="2:10">
      <c r="B1542" s="319"/>
      <c r="D1542" s="332"/>
      <c r="F1542" s="340"/>
      <c r="G1542" s="338"/>
      <c r="H1542" s="338"/>
      <c r="I1542" s="338"/>
      <c r="J1542" s="338"/>
    </row>
    <row r="1543" spans="2:10">
      <c r="B1543" s="319"/>
      <c r="D1543" s="332"/>
      <c r="F1543" s="340"/>
      <c r="G1543" s="338"/>
      <c r="H1543" s="338"/>
      <c r="I1543" s="338"/>
      <c r="J1543" s="338"/>
    </row>
    <row r="1544" spans="2:10">
      <c r="B1544" s="319"/>
      <c r="D1544" s="332"/>
      <c r="F1544" s="340"/>
      <c r="G1544" s="338"/>
      <c r="H1544" s="338"/>
      <c r="I1544" s="338"/>
      <c r="J1544" s="338"/>
    </row>
    <row r="1545" spans="2:10">
      <c r="B1545" s="319"/>
      <c r="D1545" s="332"/>
      <c r="F1545" s="340"/>
      <c r="G1545" s="338"/>
      <c r="H1545" s="338"/>
      <c r="I1545" s="338"/>
      <c r="J1545" s="338"/>
    </row>
    <row r="1546" spans="2:10">
      <c r="B1546" s="319"/>
      <c r="D1546" s="332"/>
      <c r="F1546" s="340"/>
      <c r="G1546" s="338"/>
      <c r="H1546" s="338"/>
      <c r="I1546" s="338"/>
      <c r="J1546" s="338"/>
    </row>
    <row r="1547" spans="2:10">
      <c r="B1547" s="319"/>
      <c r="D1547" s="332"/>
      <c r="F1547" s="340"/>
      <c r="G1547" s="338"/>
      <c r="H1547" s="338"/>
      <c r="I1547" s="338"/>
      <c r="J1547" s="338"/>
    </row>
    <row r="1548" spans="2:10">
      <c r="B1548" s="319"/>
      <c r="D1548" s="332"/>
      <c r="F1548" s="340"/>
      <c r="G1548" s="338"/>
      <c r="H1548" s="338"/>
      <c r="I1548" s="338"/>
      <c r="J1548" s="338"/>
    </row>
    <row r="1549" spans="2:10">
      <c r="B1549" s="319"/>
      <c r="D1549" s="332"/>
      <c r="F1549" s="340"/>
      <c r="G1549" s="338"/>
      <c r="H1549" s="338"/>
      <c r="I1549" s="338"/>
      <c r="J1549" s="338"/>
    </row>
    <row r="1550" spans="2:10">
      <c r="B1550" s="319"/>
      <c r="D1550" s="332"/>
      <c r="F1550" s="340"/>
      <c r="G1550" s="338"/>
      <c r="H1550" s="338"/>
      <c r="I1550" s="338"/>
      <c r="J1550" s="338"/>
    </row>
    <row r="1551" spans="2:10">
      <c r="B1551" s="319"/>
      <c r="D1551" s="332"/>
      <c r="F1551" s="340"/>
      <c r="G1551" s="338"/>
      <c r="H1551" s="338"/>
      <c r="I1551" s="338"/>
      <c r="J1551" s="338"/>
    </row>
    <row r="1552" spans="2:10">
      <c r="B1552" s="319"/>
      <c r="D1552" s="332"/>
      <c r="F1552" s="340"/>
      <c r="G1552" s="338"/>
      <c r="H1552" s="338"/>
      <c r="I1552" s="338"/>
      <c r="J1552" s="338"/>
    </row>
    <row r="1553" spans="2:10">
      <c r="B1553" s="319"/>
      <c r="D1553" s="332"/>
      <c r="F1553" s="340"/>
      <c r="G1553" s="338"/>
      <c r="H1553" s="338"/>
      <c r="I1553" s="338"/>
      <c r="J1553" s="338"/>
    </row>
    <row r="1554" spans="2:10">
      <c r="B1554" s="319"/>
      <c r="D1554" s="332"/>
      <c r="F1554" s="340"/>
      <c r="G1554" s="338"/>
      <c r="H1554" s="338"/>
      <c r="I1554" s="338"/>
      <c r="J1554" s="338"/>
    </row>
    <row r="1555" spans="2:10">
      <c r="B1555" s="319"/>
      <c r="D1555" s="332"/>
      <c r="F1555" s="340"/>
      <c r="G1555" s="338"/>
      <c r="H1555" s="338"/>
      <c r="I1555" s="338"/>
      <c r="J1555" s="338"/>
    </row>
    <row r="1556" spans="2:10">
      <c r="B1556" s="319"/>
      <c r="D1556" s="332"/>
      <c r="F1556" s="340"/>
      <c r="G1556" s="338"/>
      <c r="H1556" s="338"/>
      <c r="I1556" s="338"/>
      <c r="J1556" s="338"/>
    </row>
    <row r="1557" spans="2:10">
      <c r="B1557" s="319"/>
      <c r="D1557" s="332"/>
      <c r="F1557" s="340"/>
      <c r="G1557" s="338"/>
      <c r="H1557" s="338"/>
      <c r="I1557" s="338"/>
      <c r="J1557" s="338"/>
    </row>
    <row r="1558" spans="2:10">
      <c r="B1558" s="319"/>
      <c r="D1558" s="332"/>
      <c r="F1558" s="340"/>
      <c r="G1558" s="338"/>
      <c r="H1558" s="338"/>
      <c r="I1558" s="338"/>
      <c r="J1558" s="338"/>
    </row>
    <row r="1559" spans="2:10">
      <c r="B1559" s="319"/>
      <c r="D1559" s="332"/>
      <c r="F1559" s="340"/>
      <c r="G1559" s="338"/>
      <c r="H1559" s="338"/>
      <c r="I1559" s="338"/>
      <c r="J1559" s="338"/>
    </row>
    <row r="1560" spans="2:10">
      <c r="B1560" s="319"/>
      <c r="D1560" s="332"/>
      <c r="F1560" s="340"/>
      <c r="G1560" s="338"/>
      <c r="H1560" s="338"/>
      <c r="I1560" s="338"/>
      <c r="J1560" s="338"/>
    </row>
    <row r="1561" spans="2:10">
      <c r="B1561" s="319"/>
      <c r="D1561" s="332"/>
      <c r="F1561" s="340"/>
      <c r="G1561" s="338"/>
      <c r="H1561" s="338"/>
      <c r="I1561" s="338"/>
      <c r="J1561" s="338"/>
    </row>
    <row r="1562" spans="2:10">
      <c r="B1562" s="319"/>
      <c r="D1562" s="332"/>
      <c r="F1562" s="340"/>
      <c r="G1562" s="338"/>
      <c r="H1562" s="338"/>
      <c r="I1562" s="338"/>
      <c r="J1562" s="338"/>
    </row>
    <row r="1563" spans="2:10">
      <c r="B1563" s="319"/>
      <c r="D1563" s="332"/>
      <c r="F1563" s="340"/>
      <c r="G1563" s="338"/>
      <c r="H1563" s="338"/>
      <c r="I1563" s="338"/>
      <c r="J1563" s="338"/>
    </row>
    <row r="1564" spans="2:10">
      <c r="B1564" s="319"/>
      <c r="D1564" s="332"/>
      <c r="F1564" s="340"/>
      <c r="G1564" s="338"/>
      <c r="H1564" s="338"/>
      <c r="I1564" s="338"/>
      <c r="J1564" s="338"/>
    </row>
    <row r="1565" spans="2:10">
      <c r="B1565" s="319"/>
      <c r="D1565" s="332"/>
      <c r="F1565" s="340"/>
      <c r="G1565" s="338"/>
      <c r="H1565" s="338"/>
      <c r="I1565" s="338"/>
      <c r="J1565" s="338"/>
    </row>
    <row r="1566" spans="2:10">
      <c r="B1566" s="319"/>
      <c r="D1566" s="332"/>
      <c r="F1566" s="340"/>
      <c r="G1566" s="338"/>
      <c r="H1566" s="338"/>
      <c r="I1566" s="338"/>
      <c r="J1566" s="338"/>
    </row>
    <row r="1567" spans="2:10">
      <c r="B1567" s="319"/>
      <c r="D1567" s="332"/>
      <c r="F1567" s="340"/>
      <c r="G1567" s="338"/>
      <c r="H1567" s="338"/>
      <c r="I1567" s="338"/>
      <c r="J1567" s="338"/>
    </row>
    <row r="1568" spans="2:10">
      <c r="B1568" s="319"/>
      <c r="D1568" s="332"/>
      <c r="F1568" s="340"/>
      <c r="G1568" s="338"/>
      <c r="H1568" s="338"/>
      <c r="I1568" s="338"/>
      <c r="J1568" s="338"/>
    </row>
    <row r="1569" spans="2:10">
      <c r="B1569" s="319"/>
      <c r="D1569" s="332"/>
      <c r="F1569" s="340"/>
      <c r="G1569" s="338"/>
      <c r="H1569" s="338"/>
      <c r="I1569" s="338"/>
      <c r="J1569" s="338"/>
    </row>
    <row r="1570" spans="2:10">
      <c r="B1570" s="319"/>
      <c r="D1570" s="332"/>
      <c r="F1570" s="340"/>
      <c r="G1570" s="338"/>
      <c r="H1570" s="338"/>
      <c r="I1570" s="338"/>
      <c r="J1570" s="338"/>
    </row>
    <row r="1571" spans="2:10">
      <c r="B1571" s="319"/>
      <c r="D1571" s="332"/>
      <c r="F1571" s="340"/>
      <c r="G1571" s="338"/>
      <c r="H1571" s="338"/>
      <c r="I1571" s="338"/>
      <c r="J1571" s="338"/>
    </row>
    <row r="1572" spans="2:10">
      <c r="B1572" s="319"/>
      <c r="D1572" s="332"/>
      <c r="F1572" s="340"/>
      <c r="G1572" s="338"/>
      <c r="H1572" s="338"/>
      <c r="I1572" s="338"/>
      <c r="J1572" s="338"/>
    </row>
    <row r="1573" spans="2:10">
      <c r="B1573" s="319"/>
      <c r="D1573" s="332"/>
      <c r="F1573" s="340"/>
      <c r="G1573" s="338"/>
      <c r="H1573" s="338"/>
      <c r="I1573" s="338"/>
      <c r="J1573" s="338"/>
    </row>
    <row r="1574" spans="2:10">
      <c r="B1574" s="319"/>
      <c r="D1574" s="332"/>
      <c r="F1574" s="340"/>
      <c r="G1574" s="338"/>
      <c r="H1574" s="338"/>
      <c r="I1574" s="338"/>
      <c r="J1574" s="338"/>
    </row>
    <row r="1575" spans="2:10">
      <c r="B1575" s="319"/>
      <c r="D1575" s="332"/>
      <c r="F1575" s="340"/>
      <c r="G1575" s="338"/>
      <c r="H1575" s="338"/>
      <c r="I1575" s="338"/>
      <c r="J1575" s="338"/>
    </row>
    <row r="1576" spans="2:10">
      <c r="B1576" s="319"/>
      <c r="D1576" s="332"/>
      <c r="F1576" s="340"/>
      <c r="G1576" s="338"/>
      <c r="H1576" s="338"/>
      <c r="I1576" s="338"/>
      <c r="J1576" s="338"/>
    </row>
    <row r="1577" spans="2:10">
      <c r="B1577" s="319"/>
      <c r="D1577" s="332"/>
      <c r="F1577" s="340"/>
      <c r="G1577" s="338"/>
      <c r="H1577" s="338"/>
      <c r="I1577" s="338"/>
      <c r="J1577" s="338"/>
    </row>
    <row r="1578" spans="2:10">
      <c r="B1578" s="319"/>
      <c r="D1578" s="332"/>
      <c r="F1578" s="340"/>
      <c r="G1578" s="338"/>
      <c r="H1578" s="338"/>
      <c r="I1578" s="338"/>
      <c r="J1578" s="338"/>
    </row>
    <row r="1579" spans="2:10">
      <c r="B1579" s="319"/>
      <c r="D1579" s="332"/>
      <c r="F1579" s="340"/>
      <c r="G1579" s="338"/>
      <c r="H1579" s="338"/>
      <c r="I1579" s="338"/>
      <c r="J1579" s="338"/>
    </row>
    <row r="1580" spans="2:10">
      <c r="B1580" s="319"/>
      <c r="D1580" s="332"/>
      <c r="F1580" s="340"/>
      <c r="G1580" s="338"/>
      <c r="H1580" s="338"/>
      <c r="I1580" s="338"/>
      <c r="J1580" s="338"/>
    </row>
    <row r="1581" spans="2:10">
      <c r="B1581" s="319"/>
      <c r="D1581" s="332"/>
      <c r="F1581" s="340"/>
      <c r="G1581" s="338"/>
      <c r="H1581" s="338"/>
      <c r="I1581" s="338"/>
      <c r="J1581" s="338"/>
    </row>
    <row r="1582" spans="2:10">
      <c r="B1582" s="319"/>
      <c r="D1582" s="332"/>
      <c r="F1582" s="340"/>
      <c r="G1582" s="338"/>
      <c r="H1582" s="338"/>
      <c r="I1582" s="338"/>
      <c r="J1582" s="338"/>
    </row>
    <row r="1583" spans="2:10">
      <c r="B1583" s="319"/>
      <c r="D1583" s="332"/>
      <c r="F1583" s="340"/>
      <c r="G1583" s="338"/>
      <c r="H1583" s="338"/>
      <c r="I1583" s="338"/>
      <c r="J1583" s="338"/>
    </row>
    <row r="1584" spans="2:10">
      <c r="B1584" s="319"/>
      <c r="D1584" s="332"/>
      <c r="F1584" s="340"/>
      <c r="G1584" s="338"/>
      <c r="H1584" s="338"/>
      <c r="I1584" s="338"/>
      <c r="J1584" s="338"/>
    </row>
    <row r="1585" spans="2:10">
      <c r="B1585" s="319"/>
      <c r="D1585" s="332"/>
      <c r="F1585" s="340"/>
      <c r="G1585" s="338"/>
      <c r="H1585" s="338"/>
      <c r="I1585" s="338"/>
      <c r="J1585" s="338"/>
    </row>
    <row r="1586" spans="2:10">
      <c r="B1586" s="319"/>
      <c r="D1586" s="332"/>
      <c r="F1586" s="340"/>
      <c r="G1586" s="338"/>
      <c r="H1586" s="338"/>
      <c r="I1586" s="338"/>
      <c r="J1586" s="338"/>
    </row>
    <row r="1587" spans="2:10">
      <c r="B1587" s="319"/>
      <c r="D1587" s="332"/>
      <c r="F1587" s="340"/>
      <c r="G1587" s="338"/>
      <c r="H1587" s="338"/>
      <c r="I1587" s="338"/>
      <c r="J1587" s="338"/>
    </row>
    <row r="1588" spans="2:10">
      <c r="B1588" s="319"/>
      <c r="D1588" s="332"/>
      <c r="F1588" s="340"/>
      <c r="G1588" s="338"/>
      <c r="H1588" s="338"/>
      <c r="I1588" s="338"/>
      <c r="J1588" s="338"/>
    </row>
    <row r="1589" spans="2:10">
      <c r="B1589" s="319"/>
      <c r="D1589" s="332"/>
      <c r="F1589" s="340"/>
      <c r="G1589" s="338"/>
      <c r="H1589" s="338"/>
      <c r="I1589" s="338"/>
      <c r="J1589" s="338"/>
    </row>
    <row r="1590" spans="2:10">
      <c r="B1590" s="319"/>
      <c r="D1590" s="332"/>
      <c r="F1590" s="340"/>
      <c r="G1590" s="338"/>
      <c r="H1590" s="338"/>
      <c r="I1590" s="338"/>
      <c r="J1590" s="338"/>
    </row>
    <row r="1591" spans="2:10">
      <c r="B1591" s="319"/>
      <c r="D1591" s="332"/>
      <c r="F1591" s="340"/>
      <c r="G1591" s="338"/>
      <c r="H1591" s="338"/>
      <c r="I1591" s="338"/>
      <c r="J1591" s="338"/>
    </row>
    <row r="1592" spans="2:10">
      <c r="B1592" s="319"/>
      <c r="D1592" s="332"/>
      <c r="F1592" s="340"/>
      <c r="G1592" s="338"/>
      <c r="H1592" s="338"/>
      <c r="I1592" s="338"/>
      <c r="J1592" s="338"/>
    </row>
    <row r="1593" spans="2:10">
      <c r="B1593" s="319"/>
      <c r="D1593" s="332"/>
      <c r="F1593" s="340"/>
      <c r="G1593" s="338"/>
      <c r="H1593" s="338"/>
      <c r="I1593" s="338"/>
      <c r="J1593" s="338"/>
    </row>
    <row r="1594" spans="2:10">
      <c r="B1594" s="319"/>
      <c r="D1594" s="332"/>
      <c r="F1594" s="340"/>
      <c r="G1594" s="338"/>
      <c r="H1594" s="338"/>
      <c r="I1594" s="338"/>
      <c r="J1594" s="338"/>
    </row>
    <row r="1595" spans="2:10">
      <c r="B1595" s="319"/>
      <c r="D1595" s="332"/>
      <c r="F1595" s="340"/>
      <c r="G1595" s="338"/>
      <c r="H1595" s="338"/>
      <c r="I1595" s="338"/>
      <c r="J1595" s="338"/>
    </row>
    <row r="1596" spans="2:10">
      <c r="B1596" s="319"/>
      <c r="D1596" s="332"/>
      <c r="F1596" s="340"/>
      <c r="G1596" s="338"/>
      <c r="H1596" s="338"/>
      <c r="I1596" s="338"/>
      <c r="J1596" s="338"/>
    </row>
    <row r="1597" spans="2:10">
      <c r="B1597" s="319"/>
      <c r="D1597" s="332"/>
      <c r="F1597" s="340"/>
      <c r="G1597" s="338"/>
      <c r="H1597" s="338"/>
      <c r="I1597" s="338"/>
      <c r="J1597" s="338"/>
    </row>
    <row r="1598" spans="2:10">
      <c r="B1598" s="319"/>
      <c r="D1598" s="332"/>
      <c r="F1598" s="340"/>
      <c r="G1598" s="338"/>
      <c r="H1598" s="338"/>
      <c r="I1598" s="338"/>
      <c r="J1598" s="338"/>
    </row>
    <row r="1599" spans="2:10">
      <c r="B1599" s="319"/>
      <c r="D1599" s="332"/>
      <c r="F1599" s="340"/>
      <c r="G1599" s="338"/>
      <c r="H1599" s="338"/>
      <c r="I1599" s="338"/>
      <c r="J1599" s="338"/>
    </row>
    <row r="1600" spans="2:10">
      <c r="B1600" s="319"/>
      <c r="D1600" s="332"/>
      <c r="F1600" s="340"/>
      <c r="G1600" s="338"/>
      <c r="H1600" s="338"/>
      <c r="I1600" s="338"/>
      <c r="J1600" s="338"/>
    </row>
    <row r="1601" spans="2:10">
      <c r="B1601" s="319"/>
      <c r="D1601" s="332"/>
      <c r="F1601" s="340"/>
      <c r="G1601" s="338"/>
      <c r="H1601" s="338"/>
      <c r="I1601" s="338"/>
      <c r="J1601" s="338"/>
    </row>
    <row r="1602" spans="2:10">
      <c r="B1602" s="319"/>
      <c r="D1602" s="332"/>
      <c r="F1602" s="340"/>
      <c r="G1602" s="338"/>
      <c r="H1602" s="338"/>
      <c r="I1602" s="338"/>
      <c r="J1602" s="338"/>
    </row>
    <row r="1603" spans="2:10">
      <c r="B1603" s="319"/>
      <c r="D1603" s="332"/>
      <c r="F1603" s="340"/>
      <c r="G1603" s="338"/>
      <c r="H1603" s="338"/>
      <c r="I1603" s="338"/>
      <c r="J1603" s="338"/>
    </row>
    <row r="1604" spans="2:10">
      <c r="B1604" s="319"/>
      <c r="D1604" s="332"/>
      <c r="F1604" s="340"/>
      <c r="G1604" s="338"/>
      <c r="H1604" s="338"/>
      <c r="I1604" s="338"/>
      <c r="J1604" s="338"/>
    </row>
    <row r="1605" spans="2:10">
      <c r="B1605" s="319"/>
      <c r="D1605" s="332"/>
      <c r="F1605" s="340"/>
      <c r="G1605" s="338"/>
      <c r="H1605" s="338"/>
      <c r="I1605" s="338"/>
      <c r="J1605" s="338"/>
    </row>
    <row r="1606" spans="2:10">
      <c r="B1606" s="319"/>
      <c r="D1606" s="332"/>
      <c r="F1606" s="340"/>
      <c r="G1606" s="338"/>
      <c r="H1606" s="338"/>
      <c r="I1606" s="338"/>
      <c r="J1606" s="338"/>
    </row>
    <row r="1607" spans="2:10">
      <c r="B1607" s="319"/>
      <c r="D1607" s="332"/>
      <c r="F1607" s="340"/>
      <c r="G1607" s="338"/>
      <c r="H1607" s="338"/>
      <c r="I1607" s="338"/>
      <c r="J1607" s="338"/>
    </row>
    <row r="1608" spans="2:10">
      <c r="B1608" s="319"/>
      <c r="D1608" s="332"/>
      <c r="F1608" s="340"/>
      <c r="G1608" s="338"/>
      <c r="H1608" s="338"/>
      <c r="I1608" s="338"/>
      <c r="J1608" s="338"/>
    </row>
    <row r="1609" spans="2:10">
      <c r="B1609" s="319"/>
      <c r="D1609" s="332"/>
      <c r="F1609" s="340"/>
      <c r="G1609" s="338"/>
      <c r="H1609" s="338"/>
      <c r="I1609" s="338"/>
      <c r="J1609" s="338"/>
    </row>
    <row r="1610" spans="2:10">
      <c r="B1610" s="319"/>
      <c r="D1610" s="332"/>
      <c r="F1610" s="340"/>
      <c r="G1610" s="338"/>
      <c r="H1610" s="338"/>
      <c r="I1610" s="338"/>
      <c r="J1610" s="338"/>
    </row>
    <row r="1611" spans="2:10">
      <c r="B1611" s="319"/>
      <c r="D1611" s="332"/>
      <c r="F1611" s="340"/>
      <c r="G1611" s="338"/>
      <c r="H1611" s="338"/>
      <c r="I1611" s="338"/>
      <c r="J1611" s="338"/>
    </row>
    <row r="1612" spans="2:10">
      <c r="B1612" s="319"/>
      <c r="D1612" s="332"/>
      <c r="F1612" s="340"/>
      <c r="G1612" s="338"/>
      <c r="H1612" s="338"/>
      <c r="I1612" s="338"/>
      <c r="J1612" s="338"/>
    </row>
    <row r="1613" spans="2:10">
      <c r="B1613" s="319"/>
      <c r="D1613" s="332"/>
      <c r="F1613" s="340"/>
      <c r="G1613" s="338"/>
      <c r="H1613" s="338"/>
      <c r="I1613" s="338"/>
      <c r="J1613" s="338"/>
    </row>
    <row r="1614" spans="2:10">
      <c r="B1614" s="319"/>
      <c r="D1614" s="332"/>
      <c r="F1614" s="340"/>
      <c r="G1614" s="338"/>
      <c r="H1614" s="338"/>
      <c r="I1614" s="338"/>
      <c r="J1614" s="338"/>
    </row>
    <row r="1615" spans="2:10">
      <c r="B1615" s="319"/>
      <c r="D1615" s="332"/>
      <c r="F1615" s="340"/>
      <c r="G1615" s="338"/>
      <c r="H1615" s="338"/>
      <c r="I1615" s="338"/>
      <c r="J1615" s="338"/>
    </row>
    <row r="1616" spans="2:10">
      <c r="B1616" s="319"/>
      <c r="D1616" s="332"/>
      <c r="F1616" s="340"/>
      <c r="G1616" s="338"/>
      <c r="H1616" s="338"/>
      <c r="I1616" s="338"/>
      <c r="J1616" s="338"/>
    </row>
    <row r="1617" spans="2:10">
      <c r="B1617" s="319"/>
      <c r="D1617" s="332"/>
      <c r="F1617" s="340"/>
      <c r="G1617" s="338"/>
      <c r="H1617" s="338"/>
      <c r="I1617" s="338"/>
      <c r="J1617" s="338"/>
    </row>
    <row r="1618" spans="2:10">
      <c r="B1618" s="319"/>
      <c r="D1618" s="332"/>
      <c r="F1618" s="340"/>
      <c r="G1618" s="338"/>
      <c r="H1618" s="338"/>
      <c r="I1618" s="338"/>
      <c r="J1618" s="338"/>
    </row>
    <row r="1619" spans="2:10">
      <c r="B1619" s="319"/>
      <c r="D1619" s="332"/>
      <c r="F1619" s="340"/>
      <c r="G1619" s="338"/>
      <c r="H1619" s="338"/>
      <c r="I1619" s="338"/>
      <c r="J1619" s="338"/>
    </row>
    <row r="1620" spans="2:10">
      <c r="B1620" s="319"/>
      <c r="D1620" s="332"/>
      <c r="F1620" s="340"/>
      <c r="G1620" s="338"/>
      <c r="H1620" s="338"/>
      <c r="I1620" s="338"/>
      <c r="J1620" s="338"/>
    </row>
    <row r="1621" spans="2:10">
      <c r="B1621" s="319"/>
      <c r="D1621" s="332"/>
      <c r="F1621" s="340"/>
      <c r="G1621" s="338"/>
      <c r="H1621" s="338"/>
      <c r="I1621" s="338"/>
      <c r="J1621" s="338"/>
    </row>
    <row r="1622" spans="2:10">
      <c r="B1622" s="319"/>
      <c r="D1622" s="332"/>
      <c r="F1622" s="340"/>
      <c r="G1622" s="338"/>
      <c r="H1622" s="338"/>
      <c r="I1622" s="338"/>
      <c r="J1622" s="338"/>
    </row>
    <row r="1623" spans="2:10">
      <c r="B1623" s="319"/>
      <c r="D1623" s="332"/>
      <c r="F1623" s="340"/>
      <c r="G1623" s="338"/>
      <c r="H1623" s="338"/>
      <c r="I1623" s="338"/>
      <c r="J1623" s="338"/>
    </row>
    <row r="1624" spans="2:10">
      <c r="B1624" s="319"/>
      <c r="D1624" s="332"/>
      <c r="F1624" s="340"/>
      <c r="G1624" s="338"/>
      <c r="H1624" s="338"/>
      <c r="I1624" s="338"/>
      <c r="J1624" s="338"/>
    </row>
    <row r="1625" spans="2:10">
      <c r="B1625" s="319"/>
      <c r="D1625" s="332"/>
      <c r="F1625" s="340"/>
      <c r="G1625" s="338"/>
      <c r="H1625" s="338"/>
      <c r="I1625" s="338"/>
      <c r="J1625" s="338"/>
    </row>
    <row r="1626" spans="2:10">
      <c r="B1626" s="319"/>
      <c r="D1626" s="332"/>
      <c r="F1626" s="340"/>
      <c r="G1626" s="338"/>
      <c r="H1626" s="338"/>
      <c r="I1626" s="338"/>
      <c r="J1626" s="338"/>
    </row>
    <row r="1627" spans="2:10">
      <c r="B1627" s="319"/>
      <c r="D1627" s="332"/>
      <c r="F1627" s="340"/>
      <c r="G1627" s="338"/>
      <c r="H1627" s="338"/>
      <c r="I1627" s="338"/>
      <c r="J1627" s="338"/>
    </row>
    <row r="1628" spans="2:10">
      <c r="B1628" s="319"/>
      <c r="D1628" s="332"/>
      <c r="F1628" s="340"/>
      <c r="G1628" s="338"/>
      <c r="H1628" s="338"/>
      <c r="I1628" s="338"/>
      <c r="J1628" s="338"/>
    </row>
    <row r="1629" spans="2:10">
      <c r="B1629" s="319"/>
      <c r="D1629" s="332"/>
      <c r="F1629" s="340"/>
      <c r="G1629" s="338"/>
      <c r="H1629" s="338"/>
      <c r="I1629" s="338"/>
      <c r="J1629" s="338"/>
    </row>
    <row r="1630" spans="2:10">
      <c r="B1630" s="319"/>
      <c r="D1630" s="332"/>
      <c r="F1630" s="340"/>
      <c r="G1630" s="338"/>
      <c r="H1630" s="338"/>
      <c r="I1630" s="338"/>
      <c r="J1630" s="338"/>
    </row>
    <row r="1631" spans="2:10">
      <c r="B1631" s="319"/>
      <c r="D1631" s="332"/>
      <c r="F1631" s="340"/>
      <c r="G1631" s="338"/>
      <c r="H1631" s="338"/>
      <c r="I1631" s="338"/>
      <c r="J1631" s="338"/>
    </row>
    <row r="1632" spans="2:10">
      <c r="B1632" s="319"/>
      <c r="D1632" s="332"/>
      <c r="F1632" s="340"/>
      <c r="G1632" s="338"/>
      <c r="H1632" s="338"/>
      <c r="I1632" s="338"/>
      <c r="J1632" s="338"/>
    </row>
    <row r="1633" spans="2:10">
      <c r="B1633" s="319"/>
      <c r="D1633" s="332"/>
      <c r="F1633" s="340"/>
      <c r="G1633" s="338"/>
      <c r="H1633" s="338"/>
      <c r="I1633" s="338"/>
      <c r="J1633" s="338"/>
    </row>
    <row r="1634" spans="2:10">
      <c r="B1634" s="319"/>
      <c r="D1634" s="332"/>
      <c r="F1634" s="340"/>
      <c r="G1634" s="338"/>
      <c r="H1634" s="338"/>
      <c r="I1634" s="338"/>
      <c r="J1634" s="338"/>
    </row>
    <row r="1635" spans="2:10">
      <c r="B1635" s="319"/>
      <c r="D1635" s="332"/>
      <c r="F1635" s="340"/>
      <c r="G1635" s="338"/>
      <c r="H1635" s="338"/>
      <c r="I1635" s="338"/>
      <c r="J1635" s="338"/>
    </row>
    <row r="1636" spans="2:10">
      <c r="B1636" s="319"/>
      <c r="D1636" s="332"/>
      <c r="F1636" s="340"/>
      <c r="G1636" s="338"/>
      <c r="H1636" s="338"/>
      <c r="I1636" s="338"/>
      <c r="J1636" s="338"/>
    </row>
    <row r="1637" spans="2:10">
      <c r="B1637" s="319"/>
      <c r="D1637" s="332"/>
      <c r="F1637" s="340"/>
      <c r="G1637" s="338"/>
      <c r="H1637" s="338"/>
      <c r="I1637" s="338"/>
      <c r="J1637" s="338"/>
    </row>
    <row r="1638" spans="2:10">
      <c r="B1638" s="319"/>
      <c r="D1638" s="332"/>
      <c r="F1638" s="340"/>
      <c r="G1638" s="338"/>
      <c r="H1638" s="338"/>
      <c r="I1638" s="338"/>
      <c r="J1638" s="338"/>
    </row>
    <row r="1639" spans="2:10">
      <c r="B1639" s="319"/>
      <c r="D1639" s="332"/>
      <c r="F1639" s="340"/>
      <c r="G1639" s="338"/>
      <c r="H1639" s="338"/>
      <c r="I1639" s="338"/>
      <c r="J1639" s="338"/>
    </row>
    <row r="1640" spans="2:10">
      <c r="B1640" s="319"/>
      <c r="D1640" s="332"/>
      <c r="F1640" s="340"/>
      <c r="G1640" s="338"/>
      <c r="H1640" s="338"/>
      <c r="I1640" s="338"/>
      <c r="J1640" s="338"/>
    </row>
    <row r="1641" spans="2:10">
      <c r="B1641" s="319"/>
      <c r="D1641" s="332"/>
      <c r="F1641" s="340"/>
      <c r="G1641" s="338"/>
      <c r="H1641" s="338"/>
      <c r="I1641" s="338"/>
      <c r="J1641" s="338"/>
    </row>
    <row r="1642" spans="2:10">
      <c r="B1642" s="319"/>
      <c r="D1642" s="332"/>
      <c r="F1642" s="340"/>
      <c r="G1642" s="338"/>
      <c r="H1642" s="338"/>
      <c r="I1642" s="338"/>
      <c r="J1642" s="338"/>
    </row>
    <row r="1643" spans="2:10">
      <c r="B1643" s="319"/>
      <c r="D1643" s="332"/>
      <c r="F1643" s="340"/>
      <c r="G1643" s="338"/>
      <c r="H1643" s="338"/>
      <c r="I1643" s="338"/>
      <c r="J1643" s="338"/>
    </row>
    <row r="1644" spans="2:10">
      <c r="B1644" s="319"/>
      <c r="D1644" s="332"/>
      <c r="F1644" s="340"/>
      <c r="G1644" s="338"/>
      <c r="H1644" s="338"/>
      <c r="I1644" s="338"/>
      <c r="J1644" s="338"/>
    </row>
    <row r="1645" spans="2:10">
      <c r="B1645" s="319"/>
      <c r="D1645" s="332"/>
      <c r="F1645" s="340"/>
      <c r="G1645" s="338"/>
      <c r="H1645" s="338"/>
      <c r="I1645" s="338"/>
      <c r="J1645" s="338"/>
    </row>
    <row r="1646" spans="2:10">
      <c r="B1646" s="319"/>
      <c r="D1646" s="332"/>
      <c r="F1646" s="340"/>
      <c r="G1646" s="338"/>
      <c r="H1646" s="338"/>
      <c r="I1646" s="338"/>
      <c r="J1646" s="338"/>
    </row>
    <row r="1647" spans="2:10">
      <c r="B1647" s="319"/>
      <c r="D1647" s="332"/>
      <c r="F1647" s="340"/>
      <c r="G1647" s="338"/>
      <c r="H1647" s="338"/>
      <c r="I1647" s="338"/>
      <c r="J1647" s="338"/>
    </row>
    <row r="1648" spans="2:10">
      <c r="B1648" s="319"/>
      <c r="D1648" s="332"/>
      <c r="F1648" s="340"/>
      <c r="G1648" s="338"/>
      <c r="H1648" s="338"/>
      <c r="I1648" s="338"/>
      <c r="J1648" s="338"/>
    </row>
    <row r="1649" spans="2:10">
      <c r="B1649" s="319"/>
      <c r="D1649" s="332"/>
      <c r="F1649" s="340"/>
      <c r="G1649" s="338"/>
      <c r="H1649" s="338"/>
      <c r="I1649" s="338"/>
      <c r="J1649" s="338"/>
    </row>
    <row r="1650" spans="2:10">
      <c r="B1650" s="319"/>
      <c r="D1650" s="332"/>
      <c r="F1650" s="340"/>
      <c r="G1650" s="338"/>
      <c r="H1650" s="338"/>
      <c r="I1650" s="338"/>
      <c r="J1650" s="338"/>
    </row>
    <row r="1651" spans="2:10">
      <c r="B1651" s="319"/>
      <c r="D1651" s="332"/>
      <c r="F1651" s="340"/>
      <c r="G1651" s="338"/>
      <c r="H1651" s="338"/>
      <c r="I1651" s="338"/>
      <c r="J1651" s="338"/>
    </row>
    <row r="1652" spans="2:10">
      <c r="B1652" s="319"/>
      <c r="D1652" s="332"/>
      <c r="F1652" s="340"/>
      <c r="G1652" s="338"/>
      <c r="H1652" s="338"/>
      <c r="I1652" s="338"/>
      <c r="J1652" s="338"/>
    </row>
    <row r="1653" spans="2:10">
      <c r="B1653" s="319"/>
      <c r="D1653" s="332"/>
      <c r="F1653" s="340"/>
      <c r="G1653" s="338"/>
      <c r="H1653" s="338"/>
      <c r="I1653" s="338"/>
      <c r="J1653" s="338"/>
    </row>
    <row r="1654" spans="2:10">
      <c r="B1654" s="319"/>
      <c r="D1654" s="332"/>
      <c r="F1654" s="340"/>
      <c r="G1654" s="338"/>
      <c r="H1654" s="338"/>
      <c r="I1654" s="338"/>
      <c r="J1654" s="338"/>
    </row>
    <row r="1655" spans="2:10">
      <c r="B1655" s="319"/>
      <c r="D1655" s="332"/>
      <c r="F1655" s="340"/>
      <c r="G1655" s="338"/>
      <c r="H1655" s="338"/>
      <c r="I1655" s="338"/>
      <c r="J1655" s="338"/>
    </row>
    <row r="1656" spans="2:10">
      <c r="B1656" s="319"/>
      <c r="D1656" s="332"/>
      <c r="F1656" s="340"/>
      <c r="G1656" s="338"/>
      <c r="H1656" s="338"/>
      <c r="I1656" s="338"/>
      <c r="J1656" s="338"/>
    </row>
    <row r="1657" spans="2:10">
      <c r="B1657" s="319"/>
      <c r="D1657" s="332"/>
      <c r="F1657" s="340"/>
      <c r="G1657" s="338"/>
      <c r="H1657" s="338"/>
      <c r="I1657" s="338"/>
      <c r="J1657" s="338"/>
    </row>
    <row r="1658" spans="2:10">
      <c r="B1658" s="319"/>
      <c r="D1658" s="332"/>
      <c r="F1658" s="340"/>
      <c r="G1658" s="338"/>
      <c r="H1658" s="338"/>
      <c r="I1658" s="338"/>
      <c r="J1658" s="338"/>
    </row>
    <row r="1659" spans="2:10">
      <c r="B1659" s="319"/>
      <c r="D1659" s="332"/>
      <c r="F1659" s="340"/>
      <c r="G1659" s="338"/>
      <c r="H1659" s="338"/>
      <c r="I1659" s="338"/>
      <c r="J1659" s="338"/>
    </row>
    <row r="1660" spans="2:10">
      <c r="B1660" s="319"/>
      <c r="D1660" s="332"/>
      <c r="F1660" s="340"/>
      <c r="G1660" s="338"/>
      <c r="H1660" s="338"/>
      <c r="I1660" s="338"/>
      <c r="J1660" s="338"/>
    </row>
    <row r="1661" spans="2:10">
      <c r="B1661" s="319"/>
      <c r="D1661" s="332"/>
      <c r="F1661" s="340"/>
      <c r="G1661" s="338"/>
      <c r="H1661" s="338"/>
      <c r="I1661" s="338"/>
      <c r="J1661" s="338"/>
    </row>
    <row r="1662" spans="2:10">
      <c r="B1662" s="319"/>
      <c r="D1662" s="332"/>
      <c r="F1662" s="340"/>
      <c r="G1662" s="338"/>
      <c r="H1662" s="338"/>
      <c r="I1662" s="338"/>
      <c r="J1662" s="338"/>
    </row>
    <row r="1663" spans="2:10">
      <c r="B1663" s="319"/>
      <c r="D1663" s="332"/>
      <c r="F1663" s="340"/>
      <c r="G1663" s="338"/>
      <c r="H1663" s="338"/>
      <c r="I1663" s="338"/>
      <c r="J1663" s="338"/>
    </row>
    <row r="1664" spans="2:10">
      <c r="B1664" s="319"/>
      <c r="D1664" s="332"/>
      <c r="F1664" s="340"/>
      <c r="G1664" s="338"/>
      <c r="H1664" s="338"/>
      <c r="I1664" s="338"/>
      <c r="J1664" s="338"/>
    </row>
    <row r="1665" spans="2:10">
      <c r="B1665" s="319"/>
      <c r="D1665" s="332"/>
      <c r="F1665" s="340"/>
      <c r="G1665" s="338"/>
      <c r="H1665" s="338"/>
      <c r="I1665" s="338"/>
      <c r="J1665" s="338"/>
    </row>
    <row r="1666" spans="2:10">
      <c r="B1666" s="319"/>
      <c r="D1666" s="332"/>
      <c r="F1666" s="340"/>
      <c r="G1666" s="338"/>
      <c r="H1666" s="338"/>
      <c r="I1666" s="338"/>
      <c r="J1666" s="338"/>
    </row>
    <row r="1667" spans="2:10">
      <c r="B1667" s="319"/>
      <c r="D1667" s="332"/>
      <c r="F1667" s="340"/>
      <c r="G1667" s="338"/>
      <c r="H1667" s="338"/>
      <c r="I1667" s="338"/>
      <c r="J1667" s="338"/>
    </row>
    <row r="1668" spans="2:10">
      <c r="B1668" s="319"/>
      <c r="D1668" s="332"/>
      <c r="F1668" s="340"/>
      <c r="G1668" s="338"/>
      <c r="H1668" s="338"/>
      <c r="I1668" s="338"/>
      <c r="J1668" s="338"/>
    </row>
    <row r="1669" spans="2:10">
      <c r="B1669" s="319"/>
      <c r="D1669" s="332"/>
      <c r="F1669" s="340"/>
      <c r="G1669" s="338"/>
      <c r="H1669" s="338"/>
      <c r="I1669" s="338"/>
      <c r="J1669" s="338"/>
    </row>
    <row r="1670" spans="2:10">
      <c r="B1670" s="319"/>
      <c r="D1670" s="332"/>
      <c r="F1670" s="340"/>
      <c r="G1670" s="338"/>
      <c r="H1670" s="338"/>
      <c r="I1670" s="338"/>
      <c r="J1670" s="338"/>
    </row>
    <row r="1671" spans="2:10">
      <c r="B1671" s="319"/>
      <c r="D1671" s="332"/>
      <c r="F1671" s="340"/>
      <c r="G1671" s="338"/>
      <c r="H1671" s="338"/>
      <c r="I1671" s="338"/>
      <c r="J1671" s="338"/>
    </row>
    <row r="1672" spans="2:10">
      <c r="B1672" s="319"/>
      <c r="D1672" s="332"/>
      <c r="F1672" s="340"/>
      <c r="G1672" s="338"/>
      <c r="H1672" s="338"/>
      <c r="I1672" s="338"/>
      <c r="J1672" s="338"/>
    </row>
    <row r="1673" spans="2:10">
      <c r="B1673" s="319"/>
      <c r="D1673" s="332"/>
      <c r="F1673" s="340"/>
      <c r="G1673" s="338"/>
      <c r="H1673" s="338"/>
      <c r="I1673" s="338"/>
      <c r="J1673" s="338"/>
    </row>
    <row r="1674" spans="2:10">
      <c r="B1674" s="319"/>
      <c r="D1674" s="332"/>
      <c r="F1674" s="340"/>
      <c r="G1674" s="338"/>
      <c r="H1674" s="338"/>
      <c r="I1674" s="338"/>
      <c r="J1674" s="338"/>
    </row>
    <row r="1675" spans="2:10">
      <c r="B1675" s="319"/>
      <c r="D1675" s="332"/>
      <c r="F1675" s="340"/>
      <c r="G1675" s="338"/>
      <c r="H1675" s="338"/>
      <c r="I1675" s="338"/>
      <c r="J1675" s="338"/>
    </row>
    <row r="1676" spans="2:10">
      <c r="B1676" s="319"/>
      <c r="D1676" s="332"/>
      <c r="F1676" s="340"/>
      <c r="G1676" s="338"/>
      <c r="H1676" s="338"/>
      <c r="I1676" s="338"/>
      <c r="J1676" s="338"/>
    </row>
    <row r="1677" spans="2:10">
      <c r="B1677" s="319"/>
      <c r="D1677" s="332"/>
      <c r="F1677" s="340"/>
      <c r="G1677" s="338"/>
      <c r="H1677" s="338"/>
      <c r="I1677" s="338"/>
      <c r="J1677" s="338"/>
    </row>
    <row r="1678" spans="2:10">
      <c r="B1678" s="319"/>
      <c r="D1678" s="332"/>
      <c r="F1678" s="340"/>
      <c r="G1678" s="338"/>
      <c r="H1678" s="338"/>
      <c r="I1678" s="338"/>
      <c r="J1678" s="338"/>
    </row>
    <row r="1679" spans="2:10">
      <c r="B1679" s="319"/>
      <c r="D1679" s="332"/>
      <c r="F1679" s="340"/>
      <c r="G1679" s="338"/>
      <c r="H1679" s="338"/>
      <c r="I1679" s="338"/>
      <c r="J1679" s="338"/>
    </row>
    <row r="1680" spans="2:10">
      <c r="B1680" s="319"/>
      <c r="D1680" s="332"/>
      <c r="F1680" s="340"/>
      <c r="G1680" s="338"/>
      <c r="H1680" s="338"/>
      <c r="I1680" s="338"/>
      <c r="J1680" s="338"/>
    </row>
    <row r="1681" spans="2:10">
      <c r="B1681" s="319"/>
      <c r="D1681" s="332"/>
      <c r="F1681" s="340"/>
      <c r="G1681" s="338"/>
      <c r="H1681" s="338"/>
      <c r="I1681" s="338"/>
      <c r="J1681" s="338"/>
    </row>
    <row r="1682" spans="2:10">
      <c r="B1682" s="319"/>
      <c r="D1682" s="332"/>
      <c r="F1682" s="340"/>
      <c r="G1682" s="338"/>
      <c r="H1682" s="338"/>
      <c r="I1682" s="338"/>
      <c r="J1682" s="338"/>
    </row>
    <row r="1683" spans="2:10">
      <c r="B1683" s="319"/>
      <c r="D1683" s="332"/>
      <c r="F1683" s="340"/>
      <c r="G1683" s="338"/>
      <c r="H1683" s="338"/>
      <c r="I1683" s="338"/>
      <c r="J1683" s="338"/>
    </row>
    <row r="1684" spans="2:10">
      <c r="B1684" s="319"/>
      <c r="D1684" s="332"/>
      <c r="F1684" s="340"/>
      <c r="G1684" s="338"/>
      <c r="H1684" s="338"/>
      <c r="I1684" s="338"/>
      <c r="J1684" s="338"/>
    </row>
    <row r="1685" spans="2:10">
      <c r="B1685" s="319"/>
      <c r="D1685" s="332"/>
      <c r="F1685" s="340"/>
      <c r="G1685" s="338"/>
      <c r="H1685" s="338"/>
      <c r="I1685" s="338"/>
      <c r="J1685" s="338"/>
    </row>
    <row r="1686" spans="2:10">
      <c r="B1686" s="319"/>
      <c r="D1686" s="332"/>
      <c r="F1686" s="340"/>
      <c r="G1686" s="338"/>
      <c r="H1686" s="338"/>
      <c r="I1686" s="338"/>
      <c r="J1686" s="338"/>
    </row>
    <row r="1687" spans="2:10">
      <c r="B1687" s="319"/>
      <c r="D1687" s="332"/>
      <c r="F1687" s="340"/>
      <c r="G1687" s="338"/>
      <c r="H1687" s="338"/>
      <c r="I1687" s="338"/>
      <c r="J1687" s="338"/>
    </row>
    <row r="1688" spans="2:10">
      <c r="B1688" s="319"/>
      <c r="D1688" s="332"/>
      <c r="F1688" s="340"/>
      <c r="G1688" s="338"/>
      <c r="H1688" s="338"/>
      <c r="I1688" s="338"/>
      <c r="J1688" s="338"/>
    </row>
    <row r="1689" spans="2:10">
      <c r="B1689" s="319"/>
      <c r="D1689" s="332"/>
      <c r="F1689" s="340"/>
      <c r="G1689" s="338"/>
      <c r="H1689" s="338"/>
      <c r="I1689" s="338"/>
      <c r="J1689" s="338"/>
    </row>
    <row r="1690" spans="2:10">
      <c r="B1690" s="319"/>
      <c r="D1690" s="332"/>
      <c r="F1690" s="340"/>
      <c r="G1690" s="338"/>
      <c r="H1690" s="338"/>
      <c r="I1690" s="338"/>
      <c r="J1690" s="338"/>
    </row>
    <row r="1691" spans="2:10">
      <c r="B1691" s="319"/>
      <c r="D1691" s="332"/>
      <c r="F1691" s="340"/>
      <c r="G1691" s="338"/>
      <c r="H1691" s="338"/>
      <c r="I1691" s="338"/>
      <c r="J1691" s="338"/>
    </row>
    <row r="1692" spans="2:10">
      <c r="B1692" s="319"/>
      <c r="D1692" s="332"/>
      <c r="F1692" s="340"/>
      <c r="G1692" s="338"/>
      <c r="H1692" s="338"/>
      <c r="I1692" s="338"/>
      <c r="J1692" s="338"/>
    </row>
    <row r="1693" spans="2:10">
      <c r="B1693" s="319"/>
      <c r="D1693" s="332"/>
      <c r="F1693" s="340"/>
      <c r="G1693" s="338"/>
      <c r="H1693" s="338"/>
      <c r="I1693" s="338"/>
      <c r="J1693" s="338"/>
    </row>
    <row r="1694" spans="2:10">
      <c r="B1694" s="319"/>
      <c r="D1694" s="332"/>
      <c r="F1694" s="340"/>
      <c r="G1694" s="338"/>
      <c r="H1694" s="338"/>
      <c r="I1694" s="338"/>
      <c r="J1694" s="338"/>
    </row>
    <row r="1695" spans="2:10">
      <c r="B1695" s="319"/>
      <c r="D1695" s="332"/>
      <c r="F1695" s="340"/>
      <c r="G1695" s="338"/>
      <c r="H1695" s="338"/>
      <c r="I1695" s="338"/>
      <c r="J1695" s="338"/>
    </row>
    <row r="1696" spans="2:10">
      <c r="B1696" s="319"/>
      <c r="D1696" s="332"/>
      <c r="F1696" s="340"/>
      <c r="G1696" s="338"/>
      <c r="H1696" s="338"/>
      <c r="I1696" s="338"/>
      <c r="J1696" s="338"/>
    </row>
    <row r="1697" spans="2:10">
      <c r="B1697" s="319"/>
      <c r="D1697" s="332"/>
      <c r="F1697" s="340"/>
      <c r="G1697" s="338"/>
      <c r="H1697" s="338"/>
      <c r="I1697" s="338"/>
      <c r="J1697" s="338"/>
    </row>
    <row r="1698" spans="2:10">
      <c r="B1698" s="319"/>
      <c r="D1698" s="332"/>
      <c r="F1698" s="340"/>
      <c r="G1698" s="338"/>
      <c r="H1698" s="338"/>
      <c r="I1698" s="338"/>
      <c r="J1698" s="338"/>
    </row>
    <row r="1699" spans="2:10">
      <c r="B1699" s="319"/>
      <c r="D1699" s="332"/>
      <c r="F1699" s="340"/>
      <c r="G1699" s="338"/>
      <c r="H1699" s="338"/>
      <c r="I1699" s="338"/>
      <c r="J1699" s="338"/>
    </row>
    <row r="1700" spans="2:10">
      <c r="B1700" s="319"/>
      <c r="D1700" s="332"/>
      <c r="F1700" s="340"/>
      <c r="G1700" s="338"/>
      <c r="H1700" s="338"/>
      <c r="I1700" s="338"/>
      <c r="J1700" s="338"/>
    </row>
    <row r="1701" spans="2:10">
      <c r="B1701" s="319"/>
      <c r="D1701" s="332"/>
      <c r="F1701" s="340"/>
      <c r="G1701" s="338"/>
      <c r="H1701" s="338"/>
      <c r="I1701" s="338"/>
      <c r="J1701" s="338"/>
    </row>
    <row r="1702" spans="2:10">
      <c r="B1702" s="319"/>
      <c r="D1702" s="332"/>
      <c r="F1702" s="340"/>
      <c r="G1702" s="338"/>
      <c r="H1702" s="338"/>
      <c r="I1702" s="338"/>
      <c r="J1702" s="338"/>
    </row>
    <row r="1703" spans="2:10">
      <c r="B1703" s="319"/>
      <c r="D1703" s="332"/>
      <c r="F1703" s="340"/>
      <c r="G1703" s="338"/>
      <c r="H1703" s="338"/>
      <c r="I1703" s="338"/>
      <c r="J1703" s="338"/>
    </row>
    <row r="1704" spans="2:10">
      <c r="B1704" s="319"/>
      <c r="D1704" s="332"/>
      <c r="F1704" s="340"/>
      <c r="G1704" s="338"/>
      <c r="H1704" s="338"/>
      <c r="I1704" s="338"/>
      <c r="J1704" s="338"/>
    </row>
    <row r="1705" spans="2:10">
      <c r="B1705" s="319"/>
      <c r="D1705" s="332"/>
      <c r="F1705" s="340"/>
      <c r="G1705" s="338"/>
      <c r="H1705" s="338"/>
      <c r="I1705" s="338"/>
      <c r="J1705" s="338"/>
    </row>
    <row r="1706" spans="2:10">
      <c r="B1706" s="319"/>
      <c r="D1706" s="332"/>
      <c r="F1706" s="340"/>
      <c r="G1706" s="338"/>
      <c r="H1706" s="338"/>
      <c r="I1706" s="338"/>
      <c r="J1706" s="338"/>
    </row>
    <row r="1707" spans="2:10">
      <c r="B1707" s="319"/>
      <c r="D1707" s="332"/>
      <c r="F1707" s="340"/>
      <c r="G1707" s="338"/>
      <c r="H1707" s="338"/>
      <c r="I1707" s="338"/>
      <c r="J1707" s="338"/>
    </row>
    <row r="1708" spans="2:10">
      <c r="B1708" s="319"/>
      <c r="D1708" s="332"/>
      <c r="F1708" s="340"/>
      <c r="G1708" s="338"/>
      <c r="H1708" s="338"/>
      <c r="I1708" s="338"/>
      <c r="J1708" s="338"/>
    </row>
    <row r="1709" spans="2:10">
      <c r="B1709" s="319"/>
      <c r="D1709" s="332"/>
      <c r="F1709" s="340"/>
      <c r="G1709" s="338"/>
      <c r="H1709" s="338"/>
      <c r="I1709" s="338"/>
      <c r="J1709" s="338"/>
    </row>
    <row r="1710" spans="2:10">
      <c r="B1710" s="319"/>
      <c r="D1710" s="332"/>
      <c r="F1710" s="340"/>
      <c r="G1710" s="338"/>
      <c r="H1710" s="338"/>
      <c r="I1710" s="338"/>
      <c r="J1710" s="338"/>
    </row>
    <row r="1711" spans="2:10">
      <c r="B1711" s="319"/>
      <c r="D1711" s="332"/>
      <c r="F1711" s="340"/>
      <c r="G1711" s="338"/>
      <c r="H1711" s="338"/>
      <c r="I1711" s="338"/>
      <c r="J1711" s="338"/>
    </row>
    <row r="1712" spans="2:10">
      <c r="B1712" s="319"/>
      <c r="D1712" s="332"/>
      <c r="F1712" s="340"/>
      <c r="G1712" s="338"/>
      <c r="H1712" s="338"/>
      <c r="I1712" s="338"/>
      <c r="J1712" s="338"/>
    </row>
    <row r="1713" spans="2:10">
      <c r="B1713" s="319"/>
      <c r="D1713" s="332"/>
      <c r="F1713" s="340"/>
      <c r="G1713" s="338"/>
      <c r="H1713" s="338"/>
      <c r="I1713" s="338"/>
      <c r="J1713" s="338"/>
    </row>
    <row r="1714" spans="2:10">
      <c r="B1714" s="319"/>
      <c r="D1714" s="332"/>
      <c r="F1714" s="340"/>
      <c r="G1714" s="338"/>
      <c r="H1714" s="338"/>
      <c r="I1714" s="338"/>
      <c r="J1714" s="338"/>
    </row>
    <row r="1715" spans="2:10">
      <c r="B1715" s="319"/>
      <c r="D1715" s="332"/>
      <c r="F1715" s="340"/>
      <c r="G1715" s="338"/>
      <c r="H1715" s="338"/>
      <c r="I1715" s="338"/>
      <c r="J1715" s="338"/>
    </row>
    <row r="1716" spans="2:10">
      <c r="B1716" s="319"/>
      <c r="D1716" s="332"/>
      <c r="F1716" s="340"/>
      <c r="G1716" s="338"/>
      <c r="H1716" s="338"/>
      <c r="I1716" s="338"/>
      <c r="J1716" s="338"/>
    </row>
    <row r="1717" spans="2:10">
      <c r="B1717" s="319"/>
      <c r="D1717" s="332"/>
      <c r="F1717" s="340"/>
      <c r="G1717" s="338"/>
      <c r="H1717" s="338"/>
      <c r="I1717" s="338"/>
      <c r="J1717" s="338"/>
    </row>
    <row r="1718" spans="2:10">
      <c r="B1718" s="319"/>
      <c r="D1718" s="332"/>
      <c r="F1718" s="340"/>
      <c r="G1718" s="338"/>
      <c r="H1718" s="338"/>
      <c r="I1718" s="338"/>
      <c r="J1718" s="338"/>
    </row>
    <row r="1719" spans="2:10">
      <c r="B1719" s="319"/>
      <c r="D1719" s="332"/>
      <c r="F1719" s="340"/>
      <c r="G1719" s="338"/>
      <c r="H1719" s="338"/>
      <c r="I1719" s="338"/>
      <c r="J1719" s="338"/>
    </row>
    <row r="1720" spans="2:10">
      <c r="B1720" s="319"/>
      <c r="D1720" s="332"/>
      <c r="F1720" s="340"/>
      <c r="G1720" s="338"/>
      <c r="H1720" s="338"/>
      <c r="I1720" s="338"/>
      <c r="J1720" s="338"/>
    </row>
    <row r="1721" spans="2:10">
      <c r="B1721" s="319"/>
      <c r="D1721" s="332"/>
      <c r="F1721" s="340"/>
      <c r="G1721" s="338"/>
      <c r="H1721" s="338"/>
      <c r="I1721" s="338"/>
      <c r="J1721" s="338"/>
    </row>
    <row r="1722" spans="2:10">
      <c r="B1722" s="319"/>
      <c r="D1722" s="332"/>
      <c r="F1722" s="340"/>
      <c r="G1722" s="338"/>
      <c r="H1722" s="338"/>
      <c r="I1722" s="338"/>
      <c r="J1722" s="338"/>
    </row>
    <row r="1723" spans="2:10">
      <c r="B1723" s="319"/>
      <c r="D1723" s="332"/>
      <c r="F1723" s="340"/>
      <c r="G1723" s="338"/>
      <c r="H1723" s="338"/>
      <c r="I1723" s="338"/>
      <c r="J1723" s="338"/>
    </row>
    <row r="1724" spans="2:10">
      <c r="B1724" s="319"/>
      <c r="D1724" s="332"/>
      <c r="F1724" s="340"/>
      <c r="G1724" s="338"/>
      <c r="H1724" s="338"/>
      <c r="I1724" s="338"/>
      <c r="J1724" s="338"/>
    </row>
    <row r="1725" spans="2:10">
      <c r="B1725" s="319"/>
      <c r="D1725" s="332"/>
      <c r="F1725" s="340"/>
      <c r="G1725" s="338"/>
      <c r="H1725" s="338"/>
      <c r="I1725" s="338"/>
      <c r="J1725" s="338"/>
    </row>
    <row r="1726" spans="2:10">
      <c r="B1726" s="319"/>
      <c r="D1726" s="332"/>
      <c r="F1726" s="340"/>
      <c r="G1726" s="338"/>
      <c r="H1726" s="338"/>
      <c r="I1726" s="338"/>
      <c r="J1726" s="338"/>
    </row>
    <row r="1727" spans="2:10">
      <c r="B1727" s="319"/>
      <c r="D1727" s="332"/>
      <c r="F1727" s="340"/>
      <c r="G1727" s="338"/>
      <c r="H1727" s="338"/>
      <c r="I1727" s="338"/>
      <c r="J1727" s="338"/>
    </row>
    <row r="1728" spans="2:10">
      <c r="B1728" s="319"/>
      <c r="D1728" s="332"/>
      <c r="F1728" s="340"/>
      <c r="G1728" s="338"/>
      <c r="H1728" s="338"/>
      <c r="I1728" s="338"/>
      <c r="J1728" s="338"/>
    </row>
    <row r="1729" spans="2:10">
      <c r="B1729" s="319"/>
      <c r="D1729" s="332"/>
      <c r="F1729" s="340"/>
      <c r="G1729" s="338"/>
      <c r="H1729" s="338"/>
      <c r="I1729" s="338"/>
      <c r="J1729" s="338"/>
    </row>
    <row r="1730" spans="2:10">
      <c r="B1730" s="319"/>
      <c r="D1730" s="332"/>
      <c r="F1730" s="340"/>
      <c r="G1730" s="338"/>
      <c r="H1730" s="338"/>
      <c r="I1730" s="338"/>
      <c r="J1730" s="338"/>
    </row>
    <row r="1731" spans="2:10">
      <c r="B1731" s="319"/>
      <c r="D1731" s="332"/>
      <c r="F1731" s="340"/>
      <c r="G1731" s="338"/>
      <c r="H1731" s="338"/>
      <c r="I1731" s="338"/>
      <c r="J1731" s="338"/>
    </row>
    <row r="1732" spans="2:10">
      <c r="B1732" s="319"/>
      <c r="D1732" s="332"/>
      <c r="F1732" s="340"/>
      <c r="G1732" s="338"/>
      <c r="H1732" s="338"/>
      <c r="I1732" s="338"/>
      <c r="J1732" s="338"/>
    </row>
    <row r="1733" spans="2:10">
      <c r="B1733" s="319"/>
      <c r="D1733" s="332"/>
      <c r="F1733" s="340"/>
      <c r="G1733" s="338"/>
      <c r="H1733" s="338"/>
      <c r="I1733" s="338"/>
      <c r="J1733" s="338"/>
    </row>
    <row r="1734" spans="2:10">
      <c r="B1734" s="319"/>
      <c r="D1734" s="332"/>
      <c r="F1734" s="340"/>
      <c r="G1734" s="338"/>
      <c r="H1734" s="338"/>
      <c r="I1734" s="338"/>
      <c r="J1734" s="338"/>
    </row>
    <row r="1735" spans="2:10">
      <c r="B1735" s="319"/>
      <c r="D1735" s="332"/>
      <c r="F1735" s="340"/>
      <c r="G1735" s="338"/>
      <c r="H1735" s="338"/>
      <c r="I1735" s="338"/>
      <c r="J1735" s="338"/>
    </row>
    <row r="1736" spans="2:10">
      <c r="B1736" s="319"/>
      <c r="D1736" s="332"/>
      <c r="F1736" s="340"/>
      <c r="G1736" s="338"/>
      <c r="H1736" s="338"/>
      <c r="I1736" s="338"/>
      <c r="J1736" s="338"/>
    </row>
    <row r="1737" spans="2:10">
      <c r="B1737" s="319"/>
      <c r="D1737" s="332"/>
      <c r="F1737" s="340"/>
      <c r="G1737" s="338"/>
      <c r="H1737" s="338"/>
      <c r="I1737" s="338"/>
      <c r="J1737" s="338"/>
    </row>
    <row r="1738" spans="2:10">
      <c r="B1738" s="319"/>
      <c r="D1738" s="332"/>
      <c r="F1738" s="340"/>
      <c r="G1738" s="338"/>
      <c r="H1738" s="338"/>
      <c r="I1738" s="338"/>
      <c r="J1738" s="338"/>
    </row>
    <row r="1739" spans="2:10">
      <c r="B1739" s="319"/>
      <c r="D1739" s="332"/>
      <c r="F1739" s="340"/>
      <c r="G1739" s="338"/>
      <c r="H1739" s="338"/>
      <c r="I1739" s="338"/>
      <c r="J1739" s="338"/>
    </row>
    <row r="1740" spans="2:10">
      <c r="B1740" s="319"/>
      <c r="D1740" s="332"/>
      <c r="F1740" s="340"/>
      <c r="G1740" s="338"/>
      <c r="H1740" s="338"/>
      <c r="I1740" s="338"/>
      <c r="J1740" s="338"/>
    </row>
    <row r="1741" spans="2:10">
      <c r="B1741" s="319"/>
      <c r="D1741" s="332"/>
      <c r="F1741" s="340"/>
      <c r="G1741" s="338"/>
      <c r="H1741" s="338"/>
      <c r="I1741" s="338"/>
      <c r="J1741" s="338"/>
    </row>
    <row r="1742" spans="2:10">
      <c r="B1742" s="319"/>
      <c r="D1742" s="332"/>
      <c r="F1742" s="340"/>
      <c r="G1742" s="338"/>
      <c r="H1742" s="338"/>
      <c r="I1742" s="338"/>
      <c r="J1742" s="338"/>
    </row>
    <row r="1743" spans="2:10">
      <c r="B1743" s="319"/>
      <c r="D1743" s="332"/>
      <c r="F1743" s="340"/>
      <c r="G1743" s="338"/>
      <c r="H1743" s="338"/>
      <c r="I1743" s="338"/>
      <c r="J1743" s="338"/>
    </row>
    <row r="1744" spans="2:10">
      <c r="B1744" s="319"/>
      <c r="D1744" s="332"/>
      <c r="F1744" s="340"/>
      <c r="G1744" s="338"/>
      <c r="H1744" s="338"/>
      <c r="I1744" s="338"/>
      <c r="J1744" s="338"/>
    </row>
    <row r="1745" spans="2:10">
      <c r="B1745" s="319"/>
      <c r="D1745" s="332"/>
      <c r="F1745" s="340"/>
      <c r="G1745" s="338"/>
      <c r="H1745" s="338"/>
      <c r="I1745" s="338"/>
      <c r="J1745" s="338"/>
    </row>
    <row r="1746" spans="2:10">
      <c r="B1746" s="319"/>
      <c r="D1746" s="332"/>
      <c r="F1746" s="340"/>
      <c r="G1746" s="338"/>
      <c r="H1746" s="338"/>
      <c r="I1746" s="338"/>
      <c r="J1746" s="338"/>
    </row>
    <row r="1747" spans="2:10">
      <c r="B1747" s="319"/>
      <c r="D1747" s="332"/>
      <c r="F1747" s="340"/>
      <c r="G1747" s="338"/>
      <c r="H1747" s="338"/>
      <c r="I1747" s="338"/>
      <c r="J1747" s="338"/>
    </row>
    <row r="1748" spans="2:10">
      <c r="B1748" s="319"/>
      <c r="D1748" s="332"/>
      <c r="F1748" s="340"/>
      <c r="G1748" s="338"/>
      <c r="H1748" s="338"/>
      <c r="I1748" s="338"/>
      <c r="J1748" s="338"/>
    </row>
    <row r="1749" spans="2:10">
      <c r="B1749" s="319"/>
      <c r="D1749" s="332"/>
      <c r="F1749" s="340"/>
      <c r="G1749" s="338"/>
      <c r="H1749" s="338"/>
      <c r="I1749" s="338"/>
      <c r="J1749" s="338"/>
    </row>
    <row r="1750" spans="2:10">
      <c r="B1750" s="319"/>
      <c r="D1750" s="332"/>
      <c r="F1750" s="340"/>
      <c r="G1750" s="338"/>
      <c r="H1750" s="338"/>
      <c r="I1750" s="338"/>
      <c r="J1750" s="338"/>
    </row>
    <row r="1751" spans="2:10">
      <c r="B1751" s="319"/>
      <c r="D1751" s="332"/>
      <c r="F1751" s="340"/>
      <c r="G1751" s="338"/>
      <c r="H1751" s="338"/>
      <c r="I1751" s="338"/>
      <c r="J1751" s="338"/>
    </row>
    <row r="1752" spans="2:10">
      <c r="B1752" s="319"/>
      <c r="D1752" s="332"/>
      <c r="F1752" s="340"/>
      <c r="G1752" s="338"/>
      <c r="H1752" s="338"/>
      <c r="I1752" s="338"/>
      <c r="J1752" s="338"/>
    </row>
    <row r="1753" spans="2:10">
      <c r="B1753" s="319"/>
      <c r="D1753" s="332"/>
      <c r="F1753" s="340"/>
      <c r="G1753" s="338"/>
      <c r="H1753" s="338"/>
      <c r="I1753" s="338"/>
      <c r="J1753" s="338"/>
    </row>
    <row r="1754" spans="2:10">
      <c r="B1754" s="319"/>
      <c r="D1754" s="332"/>
      <c r="F1754" s="340"/>
      <c r="G1754" s="338"/>
      <c r="H1754" s="338"/>
      <c r="I1754" s="338"/>
      <c r="J1754" s="338"/>
    </row>
    <row r="1755" spans="2:10">
      <c r="B1755" s="319"/>
      <c r="D1755" s="332"/>
      <c r="F1755" s="340"/>
      <c r="G1755" s="338"/>
      <c r="H1755" s="338"/>
      <c r="I1755" s="338"/>
      <c r="J1755" s="338"/>
    </row>
    <row r="1756" spans="2:10">
      <c r="B1756" s="319"/>
      <c r="D1756" s="332"/>
      <c r="F1756" s="340"/>
      <c r="G1756" s="338"/>
      <c r="H1756" s="338"/>
      <c r="I1756" s="338"/>
      <c r="J1756" s="338"/>
    </row>
    <row r="1757" spans="2:10">
      <c r="B1757" s="319"/>
      <c r="D1757" s="332"/>
      <c r="F1757" s="340"/>
      <c r="G1757" s="338"/>
      <c r="H1757" s="338"/>
      <c r="I1757" s="338"/>
      <c r="J1757" s="338"/>
    </row>
    <row r="1758" spans="2:10">
      <c r="B1758" s="319"/>
      <c r="D1758" s="332"/>
      <c r="F1758" s="340"/>
      <c r="G1758" s="338"/>
      <c r="H1758" s="338"/>
      <c r="I1758" s="338"/>
      <c r="J1758" s="338"/>
    </row>
    <row r="1759" spans="2:10">
      <c r="B1759" s="319"/>
      <c r="D1759" s="332"/>
      <c r="F1759" s="340"/>
      <c r="G1759" s="338"/>
      <c r="H1759" s="338"/>
      <c r="I1759" s="338"/>
      <c r="J1759" s="338"/>
    </row>
    <row r="1760" spans="2:10">
      <c r="B1760" s="319"/>
      <c r="D1760" s="332"/>
      <c r="F1760" s="340"/>
      <c r="G1760" s="338"/>
      <c r="H1760" s="338"/>
      <c r="I1760" s="338"/>
      <c r="J1760" s="338"/>
    </row>
    <row r="1761" spans="2:10">
      <c r="B1761" s="319"/>
      <c r="D1761" s="332"/>
      <c r="F1761" s="340"/>
      <c r="G1761" s="338"/>
      <c r="H1761" s="338"/>
      <c r="I1761" s="338"/>
      <c r="J1761" s="338"/>
    </row>
    <row r="1762" spans="2:10">
      <c r="B1762" s="319"/>
      <c r="D1762" s="332"/>
      <c r="F1762" s="340"/>
      <c r="G1762" s="338"/>
      <c r="H1762" s="338"/>
      <c r="I1762" s="338"/>
      <c r="J1762" s="338"/>
    </row>
    <row r="1763" spans="2:10">
      <c r="B1763" s="319"/>
      <c r="D1763" s="332"/>
      <c r="F1763" s="340"/>
      <c r="G1763" s="338"/>
      <c r="H1763" s="338"/>
      <c r="I1763" s="338"/>
      <c r="J1763" s="338"/>
    </row>
    <row r="1764" spans="2:10">
      <c r="B1764" s="319"/>
      <c r="D1764" s="332"/>
      <c r="F1764" s="340"/>
      <c r="G1764" s="338"/>
      <c r="H1764" s="338"/>
      <c r="I1764" s="338"/>
      <c r="J1764" s="338"/>
    </row>
    <row r="1765" spans="2:10">
      <c r="B1765" s="319"/>
      <c r="D1765" s="332"/>
      <c r="F1765" s="340"/>
      <c r="G1765" s="338"/>
      <c r="H1765" s="338"/>
      <c r="I1765" s="338"/>
      <c r="J1765" s="338"/>
    </row>
    <row r="1766" spans="2:10">
      <c r="B1766" s="319"/>
      <c r="D1766" s="332"/>
      <c r="F1766" s="340"/>
      <c r="G1766" s="338"/>
      <c r="H1766" s="338"/>
      <c r="I1766" s="338"/>
      <c r="J1766" s="338"/>
    </row>
    <row r="1767" spans="2:10">
      <c r="B1767" s="319"/>
      <c r="D1767" s="332"/>
      <c r="F1767" s="340"/>
      <c r="G1767" s="338"/>
      <c r="H1767" s="338"/>
      <c r="I1767" s="338"/>
      <c r="J1767" s="338"/>
    </row>
    <row r="1768" spans="2:10">
      <c r="B1768" s="319"/>
      <c r="D1768" s="332"/>
      <c r="F1768" s="340"/>
      <c r="G1768" s="338"/>
      <c r="H1768" s="338"/>
      <c r="I1768" s="338"/>
      <c r="J1768" s="338"/>
    </row>
    <row r="1769" spans="2:10">
      <c r="B1769" s="319"/>
      <c r="D1769" s="332"/>
      <c r="F1769" s="340"/>
      <c r="G1769" s="338"/>
      <c r="H1769" s="338"/>
      <c r="I1769" s="338"/>
      <c r="J1769" s="338"/>
    </row>
    <row r="1770" spans="2:10">
      <c r="B1770" s="319"/>
      <c r="D1770" s="332"/>
      <c r="F1770" s="340"/>
      <c r="G1770" s="338"/>
      <c r="H1770" s="338"/>
      <c r="I1770" s="338"/>
      <c r="J1770" s="338"/>
    </row>
    <row r="1771" spans="2:10">
      <c r="B1771" s="319"/>
      <c r="D1771" s="332"/>
      <c r="F1771" s="340"/>
      <c r="G1771" s="338"/>
      <c r="H1771" s="338"/>
      <c r="I1771" s="338"/>
      <c r="J1771" s="338"/>
    </row>
    <row r="1772" spans="2:10">
      <c r="B1772" s="319"/>
      <c r="D1772" s="332"/>
      <c r="F1772" s="340"/>
      <c r="G1772" s="338"/>
      <c r="H1772" s="338"/>
      <c r="I1772" s="338"/>
      <c r="J1772" s="338"/>
    </row>
    <row r="1773" spans="2:10">
      <c r="B1773" s="319"/>
      <c r="D1773" s="332"/>
      <c r="F1773" s="340"/>
      <c r="G1773" s="338"/>
      <c r="H1773" s="338"/>
      <c r="I1773" s="338"/>
      <c r="J1773" s="338"/>
    </row>
    <row r="1774" spans="2:10">
      <c r="B1774" s="319"/>
      <c r="D1774" s="332"/>
      <c r="F1774" s="340"/>
      <c r="G1774" s="338"/>
      <c r="H1774" s="338"/>
      <c r="I1774" s="338"/>
      <c r="J1774" s="338"/>
    </row>
    <row r="1775" spans="2:10">
      <c r="B1775" s="319"/>
      <c r="D1775" s="332"/>
      <c r="F1775" s="340"/>
      <c r="G1775" s="338"/>
      <c r="H1775" s="338"/>
      <c r="I1775" s="338"/>
      <c r="J1775" s="338"/>
    </row>
    <row r="1776" spans="2:10">
      <c r="B1776" s="319"/>
      <c r="D1776" s="332"/>
      <c r="F1776" s="340"/>
      <c r="G1776" s="338"/>
      <c r="H1776" s="338"/>
      <c r="I1776" s="338"/>
      <c r="J1776" s="338"/>
    </row>
    <row r="1777" spans="2:10">
      <c r="B1777" s="319"/>
      <c r="D1777" s="332"/>
      <c r="F1777" s="340"/>
      <c r="G1777" s="338"/>
      <c r="H1777" s="338"/>
      <c r="I1777" s="338"/>
      <c r="J1777" s="338"/>
    </row>
    <row r="1778" spans="2:10">
      <c r="B1778" s="319"/>
      <c r="D1778" s="332"/>
      <c r="F1778" s="340"/>
      <c r="G1778" s="338"/>
      <c r="H1778" s="338"/>
      <c r="I1778" s="338"/>
      <c r="J1778" s="338"/>
    </row>
    <row r="1779" spans="2:10">
      <c r="B1779" s="319"/>
      <c r="D1779" s="332"/>
      <c r="F1779" s="340"/>
      <c r="G1779" s="338"/>
      <c r="H1779" s="338"/>
      <c r="I1779" s="338"/>
      <c r="J1779" s="338"/>
    </row>
    <row r="1780" spans="2:10">
      <c r="B1780" s="319"/>
      <c r="D1780" s="332"/>
      <c r="F1780" s="340"/>
      <c r="G1780" s="338"/>
      <c r="H1780" s="338"/>
      <c r="I1780" s="338"/>
      <c r="J1780" s="338"/>
    </row>
    <row r="1781" spans="2:10">
      <c r="B1781" s="319"/>
      <c r="D1781" s="332"/>
      <c r="F1781" s="340"/>
      <c r="G1781" s="338"/>
      <c r="H1781" s="338"/>
      <c r="I1781" s="338"/>
      <c r="J1781" s="338"/>
    </row>
    <row r="1782" spans="2:10">
      <c r="B1782" s="319"/>
      <c r="D1782" s="332"/>
      <c r="F1782" s="340"/>
      <c r="G1782" s="338"/>
      <c r="H1782" s="338"/>
      <c r="I1782" s="338"/>
      <c r="J1782" s="338"/>
    </row>
    <row r="1783" spans="2:10">
      <c r="B1783" s="319"/>
      <c r="D1783" s="332"/>
      <c r="F1783" s="340"/>
      <c r="G1783" s="338"/>
      <c r="H1783" s="338"/>
      <c r="I1783" s="338"/>
      <c r="J1783" s="338"/>
    </row>
    <row r="1784" spans="2:10">
      <c r="B1784" s="319"/>
      <c r="D1784" s="332"/>
      <c r="F1784" s="340"/>
      <c r="G1784" s="338"/>
      <c r="H1784" s="338"/>
      <c r="I1784" s="338"/>
      <c r="J1784" s="338"/>
    </row>
    <row r="1785" spans="2:10">
      <c r="B1785" s="319"/>
      <c r="D1785" s="332"/>
      <c r="F1785" s="340"/>
      <c r="G1785" s="338"/>
      <c r="H1785" s="338"/>
      <c r="I1785" s="338"/>
      <c r="J1785" s="338"/>
    </row>
    <row r="1786" spans="2:10">
      <c r="B1786" s="319"/>
      <c r="D1786" s="332"/>
      <c r="F1786" s="340"/>
      <c r="G1786" s="338"/>
      <c r="H1786" s="338"/>
      <c r="I1786" s="338"/>
      <c r="J1786" s="338"/>
    </row>
    <row r="1787" spans="2:10">
      <c r="B1787" s="319"/>
      <c r="D1787" s="332"/>
      <c r="F1787" s="340"/>
      <c r="G1787" s="338"/>
      <c r="H1787" s="338"/>
      <c r="I1787" s="338"/>
      <c r="J1787" s="338"/>
    </row>
    <row r="1788" spans="2:10">
      <c r="B1788" s="319"/>
      <c r="D1788" s="332"/>
      <c r="F1788" s="340"/>
      <c r="G1788" s="338"/>
      <c r="H1788" s="338"/>
      <c r="I1788" s="338"/>
      <c r="J1788" s="338"/>
    </row>
    <row r="1789" spans="2:10">
      <c r="B1789" s="319"/>
      <c r="D1789" s="332"/>
      <c r="F1789" s="340"/>
      <c r="G1789" s="338"/>
      <c r="H1789" s="338"/>
      <c r="I1789" s="338"/>
      <c r="J1789" s="338"/>
    </row>
    <row r="1790" spans="2:10">
      <c r="B1790" s="319"/>
      <c r="D1790" s="332"/>
      <c r="F1790" s="340"/>
      <c r="G1790" s="338"/>
      <c r="H1790" s="338"/>
      <c r="I1790" s="338"/>
      <c r="J1790" s="338"/>
    </row>
    <row r="1791" spans="2:10">
      <c r="B1791" s="319"/>
      <c r="D1791" s="332"/>
      <c r="F1791" s="340"/>
      <c r="G1791" s="338"/>
      <c r="H1791" s="338"/>
      <c r="I1791" s="338"/>
      <c r="J1791" s="338"/>
    </row>
    <row r="1792" spans="2:10">
      <c r="B1792" s="319"/>
      <c r="D1792" s="332"/>
      <c r="F1792" s="340"/>
      <c r="G1792" s="338"/>
      <c r="H1792" s="338"/>
      <c r="I1792" s="338"/>
      <c r="J1792" s="338"/>
    </row>
    <row r="1793" spans="2:10">
      <c r="B1793" s="319"/>
      <c r="D1793" s="332"/>
      <c r="F1793" s="340"/>
      <c r="G1793" s="338"/>
      <c r="H1793" s="338"/>
      <c r="I1793" s="338"/>
      <c r="J1793" s="338"/>
    </row>
    <row r="1794" spans="2:10">
      <c r="B1794" s="319"/>
      <c r="D1794" s="332"/>
      <c r="F1794" s="340"/>
      <c r="G1794" s="338"/>
      <c r="H1794" s="338"/>
      <c r="I1794" s="338"/>
      <c r="J1794" s="338"/>
    </row>
    <row r="1795" spans="2:10">
      <c r="B1795" s="319"/>
      <c r="D1795" s="332"/>
      <c r="F1795" s="340"/>
      <c r="G1795" s="338"/>
      <c r="H1795" s="338"/>
      <c r="I1795" s="338"/>
      <c r="J1795" s="338"/>
    </row>
    <row r="1796" spans="2:10">
      <c r="B1796" s="319"/>
      <c r="D1796" s="332"/>
      <c r="F1796" s="340"/>
      <c r="G1796" s="338"/>
      <c r="H1796" s="338"/>
      <c r="I1796" s="338"/>
      <c r="J1796" s="338"/>
    </row>
    <row r="1797" spans="2:10">
      <c r="B1797" s="319"/>
      <c r="D1797" s="332"/>
      <c r="F1797" s="340"/>
      <c r="G1797" s="338"/>
      <c r="H1797" s="338"/>
      <c r="I1797" s="338"/>
      <c r="J1797" s="338"/>
    </row>
    <row r="1798" spans="2:10">
      <c r="B1798" s="319"/>
      <c r="D1798" s="332"/>
      <c r="F1798" s="340"/>
      <c r="G1798" s="338"/>
      <c r="H1798" s="338"/>
      <c r="I1798" s="338"/>
      <c r="J1798" s="338"/>
    </row>
    <row r="1799" spans="2:10">
      <c r="B1799" s="319"/>
      <c r="D1799" s="332"/>
      <c r="F1799" s="340"/>
      <c r="G1799" s="338"/>
      <c r="H1799" s="338"/>
      <c r="I1799" s="338"/>
      <c r="J1799" s="338"/>
    </row>
    <row r="1800" spans="2:10">
      <c r="B1800" s="319"/>
      <c r="D1800" s="332"/>
      <c r="F1800" s="340"/>
      <c r="G1800" s="338"/>
      <c r="H1800" s="338"/>
      <c r="I1800" s="338"/>
      <c r="J1800" s="338"/>
    </row>
    <row r="1801" spans="2:10">
      <c r="B1801" s="319"/>
      <c r="D1801" s="332"/>
      <c r="F1801" s="340"/>
      <c r="G1801" s="338"/>
      <c r="H1801" s="338"/>
      <c r="I1801" s="338"/>
      <c r="J1801" s="338"/>
    </row>
    <row r="1802" spans="2:10">
      <c r="B1802" s="319"/>
      <c r="D1802" s="332"/>
      <c r="F1802" s="340"/>
      <c r="G1802" s="338"/>
      <c r="H1802" s="338"/>
      <c r="I1802" s="338"/>
      <c r="J1802" s="338"/>
    </row>
    <row r="1803" spans="2:10">
      <c r="B1803" s="319"/>
      <c r="D1803" s="332"/>
      <c r="F1803" s="340"/>
      <c r="G1803" s="338"/>
      <c r="H1803" s="338"/>
      <c r="I1803" s="338"/>
      <c r="J1803" s="338"/>
    </row>
    <row r="1804" spans="2:10">
      <c r="B1804" s="319"/>
      <c r="D1804" s="332"/>
      <c r="F1804" s="340"/>
      <c r="G1804" s="338"/>
      <c r="H1804" s="338"/>
      <c r="I1804" s="338"/>
      <c r="J1804" s="338"/>
    </row>
    <row r="1805" spans="2:10">
      <c r="B1805" s="319"/>
      <c r="D1805" s="332"/>
      <c r="F1805" s="340"/>
      <c r="G1805" s="338"/>
      <c r="H1805" s="338"/>
      <c r="I1805" s="338"/>
      <c r="J1805" s="338"/>
    </row>
    <row r="1806" spans="2:10">
      <c r="B1806" s="319"/>
      <c r="D1806" s="332"/>
      <c r="F1806" s="340"/>
      <c r="G1806" s="338"/>
      <c r="H1806" s="338"/>
      <c r="I1806" s="338"/>
      <c r="J1806" s="338"/>
    </row>
    <row r="1807" spans="2:10">
      <c r="B1807" s="319"/>
      <c r="D1807" s="332"/>
      <c r="F1807" s="340"/>
      <c r="G1807" s="338"/>
      <c r="H1807" s="338"/>
      <c r="I1807" s="338"/>
      <c r="J1807" s="338"/>
    </row>
    <row r="1808" spans="2:10">
      <c r="B1808" s="319"/>
      <c r="D1808" s="332"/>
      <c r="F1808" s="340"/>
      <c r="G1808" s="338"/>
      <c r="H1808" s="338"/>
      <c r="I1808" s="338"/>
      <c r="J1808" s="338"/>
    </row>
    <row r="1809" spans="2:10">
      <c r="B1809" s="319"/>
      <c r="D1809" s="332"/>
      <c r="F1809" s="340"/>
      <c r="G1809" s="338"/>
      <c r="H1809" s="338"/>
      <c r="I1809" s="338"/>
      <c r="J1809" s="338"/>
    </row>
    <row r="1810" spans="2:10">
      <c r="B1810" s="319"/>
      <c r="D1810" s="332"/>
      <c r="F1810" s="340"/>
      <c r="G1810" s="338"/>
      <c r="H1810" s="338"/>
      <c r="I1810" s="338"/>
      <c r="J1810" s="338"/>
    </row>
    <row r="1811" spans="2:10">
      <c r="B1811" s="319"/>
      <c r="D1811" s="332"/>
      <c r="F1811" s="340"/>
      <c r="G1811" s="338"/>
      <c r="H1811" s="338"/>
      <c r="I1811" s="338"/>
      <c r="J1811" s="338"/>
    </row>
    <row r="1812" spans="2:10">
      <c r="B1812" s="319"/>
      <c r="D1812" s="332"/>
      <c r="F1812" s="340"/>
      <c r="G1812" s="338"/>
      <c r="H1812" s="338"/>
      <c r="I1812" s="338"/>
      <c r="J1812" s="338"/>
    </row>
    <row r="1813" spans="2:10">
      <c r="B1813" s="319"/>
      <c r="D1813" s="332"/>
      <c r="F1813" s="340"/>
      <c r="G1813" s="338"/>
      <c r="H1813" s="338"/>
      <c r="I1813" s="338"/>
      <c r="J1813" s="338"/>
    </row>
    <row r="1814" spans="2:10">
      <c r="B1814" s="319"/>
      <c r="D1814" s="332"/>
      <c r="F1814" s="340"/>
      <c r="G1814" s="338"/>
      <c r="H1814" s="338"/>
      <c r="I1814" s="338"/>
      <c r="J1814" s="338"/>
    </row>
    <row r="1815" spans="2:10">
      <c r="B1815" s="319"/>
      <c r="D1815" s="332"/>
      <c r="F1815" s="340"/>
      <c r="G1815" s="338"/>
      <c r="H1815" s="338"/>
      <c r="I1815" s="338"/>
      <c r="J1815" s="338"/>
    </row>
    <row r="1816" spans="2:10">
      <c r="B1816" s="319"/>
      <c r="D1816" s="332"/>
      <c r="F1816" s="340"/>
      <c r="G1816" s="338"/>
      <c r="H1816" s="338"/>
      <c r="I1816" s="338"/>
      <c r="J1816" s="338"/>
    </row>
    <row r="1817" spans="2:10">
      <c r="B1817" s="319"/>
      <c r="D1817" s="332"/>
      <c r="F1817" s="340"/>
      <c r="G1817" s="338"/>
      <c r="H1817" s="338"/>
      <c r="I1817" s="338"/>
      <c r="J1817" s="338"/>
    </row>
    <row r="1818" spans="2:10">
      <c r="B1818" s="319"/>
      <c r="D1818" s="332"/>
      <c r="F1818" s="340"/>
      <c r="G1818" s="338"/>
      <c r="H1818" s="338"/>
      <c r="I1818" s="338"/>
      <c r="J1818" s="338"/>
    </row>
    <row r="1819" spans="2:10">
      <c r="B1819" s="319"/>
      <c r="D1819" s="332"/>
      <c r="F1819" s="340"/>
      <c r="G1819" s="338"/>
      <c r="H1819" s="338"/>
      <c r="I1819" s="338"/>
      <c r="J1819" s="338"/>
    </row>
    <row r="1820" spans="2:10">
      <c r="B1820" s="319"/>
      <c r="D1820" s="332"/>
      <c r="F1820" s="340"/>
      <c r="G1820" s="338"/>
      <c r="H1820" s="338"/>
      <c r="I1820" s="338"/>
      <c r="J1820" s="338"/>
    </row>
    <row r="1821" spans="2:10">
      <c r="B1821" s="319"/>
      <c r="D1821" s="332"/>
      <c r="F1821" s="340"/>
      <c r="G1821" s="338"/>
      <c r="H1821" s="338"/>
      <c r="I1821" s="338"/>
      <c r="J1821" s="338"/>
    </row>
    <row r="1822" spans="2:10">
      <c r="B1822" s="319"/>
      <c r="D1822" s="332"/>
      <c r="F1822" s="340"/>
      <c r="G1822" s="338"/>
      <c r="H1822" s="338"/>
      <c r="I1822" s="338"/>
      <c r="J1822" s="338"/>
    </row>
    <row r="1823" spans="2:10">
      <c r="B1823" s="319"/>
      <c r="D1823" s="332"/>
      <c r="F1823" s="340"/>
      <c r="G1823" s="338"/>
      <c r="H1823" s="338"/>
      <c r="I1823" s="338"/>
      <c r="J1823" s="338"/>
    </row>
    <row r="1824" spans="2:10">
      <c r="B1824" s="319"/>
      <c r="D1824" s="332"/>
      <c r="F1824" s="340"/>
      <c r="G1824" s="338"/>
      <c r="H1824" s="338"/>
      <c r="I1824" s="338"/>
      <c r="J1824" s="338"/>
    </row>
    <row r="1825" spans="2:10">
      <c r="B1825" s="319"/>
      <c r="D1825" s="332"/>
      <c r="F1825" s="340"/>
      <c r="G1825" s="338"/>
      <c r="H1825" s="338"/>
      <c r="I1825" s="338"/>
      <c r="J1825" s="338"/>
    </row>
    <row r="1826" spans="2:10">
      <c r="B1826" s="319"/>
      <c r="D1826" s="332"/>
      <c r="F1826" s="340"/>
      <c r="G1826" s="338"/>
      <c r="H1826" s="338"/>
      <c r="I1826" s="338"/>
      <c r="J1826" s="338"/>
    </row>
    <row r="1827" spans="2:10">
      <c r="B1827" s="319"/>
      <c r="D1827" s="332"/>
      <c r="F1827" s="340"/>
      <c r="G1827" s="338"/>
      <c r="H1827" s="338"/>
      <c r="I1827" s="338"/>
      <c r="J1827" s="338"/>
    </row>
    <row r="1828" spans="2:10">
      <c r="B1828" s="319"/>
      <c r="D1828" s="332"/>
      <c r="F1828" s="340"/>
      <c r="G1828" s="338"/>
      <c r="H1828" s="338"/>
      <c r="I1828" s="338"/>
      <c r="J1828" s="338"/>
    </row>
    <row r="1829" spans="2:10">
      <c r="B1829" s="319"/>
      <c r="D1829" s="332"/>
      <c r="F1829" s="340"/>
      <c r="G1829" s="338"/>
      <c r="H1829" s="338"/>
      <c r="I1829" s="338"/>
      <c r="J1829" s="338"/>
    </row>
    <row r="1830" spans="2:10">
      <c r="B1830" s="319"/>
      <c r="D1830" s="332"/>
      <c r="F1830" s="340"/>
      <c r="G1830" s="338"/>
      <c r="H1830" s="338"/>
      <c r="I1830" s="338"/>
      <c r="J1830" s="338"/>
    </row>
    <row r="1831" spans="2:10">
      <c r="B1831" s="319"/>
      <c r="D1831" s="332"/>
      <c r="F1831" s="340"/>
      <c r="G1831" s="338"/>
      <c r="H1831" s="338"/>
      <c r="I1831" s="338"/>
      <c r="J1831" s="338"/>
    </row>
    <row r="1832" spans="2:10">
      <c r="B1832" s="319"/>
      <c r="D1832" s="332"/>
      <c r="F1832" s="340"/>
      <c r="G1832" s="338"/>
      <c r="H1832" s="338"/>
      <c r="I1832" s="338"/>
      <c r="J1832" s="338"/>
    </row>
    <row r="1833" spans="2:10">
      <c r="B1833" s="319"/>
      <c r="D1833" s="332"/>
      <c r="F1833" s="340"/>
      <c r="G1833" s="338"/>
      <c r="H1833" s="338"/>
      <c r="I1833" s="338"/>
      <c r="J1833" s="338"/>
    </row>
    <row r="1834" spans="2:10">
      <c r="B1834" s="319"/>
      <c r="D1834" s="332"/>
      <c r="F1834" s="340"/>
      <c r="G1834" s="338"/>
      <c r="H1834" s="338"/>
      <c r="I1834" s="338"/>
      <c r="J1834" s="338"/>
    </row>
    <row r="1835" spans="2:10">
      <c r="B1835" s="319"/>
      <c r="D1835" s="332"/>
      <c r="F1835" s="340"/>
      <c r="G1835" s="338"/>
      <c r="H1835" s="338"/>
      <c r="I1835" s="338"/>
      <c r="J1835" s="338"/>
    </row>
    <row r="1836" spans="2:10">
      <c r="B1836" s="319"/>
      <c r="D1836" s="332"/>
      <c r="F1836" s="340"/>
      <c r="G1836" s="338"/>
      <c r="H1836" s="338"/>
      <c r="I1836" s="338"/>
      <c r="J1836" s="338"/>
    </row>
    <row r="1837" spans="2:10">
      <c r="B1837" s="319"/>
      <c r="D1837" s="332"/>
      <c r="F1837" s="340"/>
      <c r="G1837" s="338"/>
      <c r="H1837" s="338"/>
      <c r="I1837" s="338"/>
      <c r="J1837" s="338"/>
    </row>
    <row r="1838" spans="2:10">
      <c r="B1838" s="319"/>
      <c r="D1838" s="332"/>
      <c r="F1838" s="340"/>
      <c r="G1838" s="338"/>
      <c r="H1838" s="338"/>
      <c r="I1838" s="338"/>
      <c r="J1838" s="338"/>
    </row>
    <row r="1839" spans="2:10">
      <c r="B1839" s="319"/>
      <c r="D1839" s="332"/>
      <c r="F1839" s="340"/>
      <c r="G1839" s="338"/>
      <c r="H1839" s="338"/>
      <c r="I1839" s="338"/>
      <c r="J1839" s="338"/>
    </row>
    <row r="1840" spans="2:10">
      <c r="B1840" s="319"/>
      <c r="D1840" s="332"/>
      <c r="F1840" s="340"/>
      <c r="G1840" s="338"/>
      <c r="H1840" s="338"/>
      <c r="I1840" s="338"/>
      <c r="J1840" s="338"/>
    </row>
    <row r="1841" spans="2:10">
      <c r="B1841" s="319"/>
      <c r="D1841" s="332"/>
      <c r="F1841" s="340"/>
      <c r="G1841" s="338"/>
      <c r="H1841" s="338"/>
      <c r="I1841" s="338"/>
      <c r="J1841" s="338"/>
    </row>
    <row r="1842" spans="2:10">
      <c r="B1842" s="319"/>
      <c r="D1842" s="332"/>
      <c r="F1842" s="340"/>
      <c r="G1842" s="338"/>
      <c r="H1842" s="338"/>
      <c r="I1842" s="338"/>
      <c r="J1842" s="338"/>
    </row>
    <row r="1843" spans="2:10">
      <c r="B1843" s="319"/>
      <c r="D1843" s="332"/>
      <c r="F1843" s="340"/>
      <c r="G1843" s="338"/>
      <c r="H1843" s="338"/>
      <c r="I1843" s="338"/>
      <c r="J1843" s="338"/>
    </row>
    <row r="1844" spans="2:10">
      <c r="B1844" s="319"/>
      <c r="D1844" s="332"/>
      <c r="F1844" s="340"/>
      <c r="G1844" s="338"/>
      <c r="H1844" s="338"/>
      <c r="I1844" s="338"/>
      <c r="J1844" s="338"/>
    </row>
    <row r="1845" spans="2:10">
      <c r="B1845" s="319"/>
      <c r="D1845" s="332"/>
      <c r="F1845" s="340"/>
      <c r="G1845" s="338"/>
      <c r="H1845" s="338"/>
      <c r="I1845" s="338"/>
      <c r="J1845" s="338"/>
    </row>
    <row r="1846" spans="2:10">
      <c r="B1846" s="319"/>
      <c r="D1846" s="332"/>
      <c r="F1846" s="340"/>
      <c r="G1846" s="338"/>
      <c r="H1846" s="338"/>
      <c r="I1846" s="338"/>
      <c r="J1846" s="338"/>
    </row>
    <row r="1847" spans="2:10">
      <c r="B1847" s="319"/>
      <c r="D1847" s="332"/>
      <c r="F1847" s="340"/>
      <c r="G1847" s="338"/>
      <c r="H1847" s="338"/>
      <c r="I1847" s="338"/>
      <c r="J1847" s="338"/>
    </row>
    <row r="1848" spans="2:10">
      <c r="B1848" s="319"/>
      <c r="D1848" s="332"/>
      <c r="F1848" s="340"/>
      <c r="G1848" s="338"/>
      <c r="H1848" s="338"/>
      <c r="I1848" s="338"/>
      <c r="J1848" s="338"/>
    </row>
    <row r="1849" spans="2:10">
      <c r="B1849" s="319"/>
      <c r="D1849" s="332"/>
      <c r="F1849" s="340"/>
      <c r="G1849" s="338"/>
      <c r="H1849" s="338"/>
      <c r="I1849" s="338"/>
      <c r="J1849" s="338"/>
    </row>
    <row r="1850" spans="2:10">
      <c r="B1850" s="319"/>
      <c r="D1850" s="332"/>
      <c r="F1850" s="340"/>
      <c r="G1850" s="338"/>
      <c r="H1850" s="338"/>
      <c r="I1850" s="338"/>
      <c r="J1850" s="338"/>
    </row>
    <row r="1851" spans="2:10">
      <c r="B1851" s="319"/>
      <c r="D1851" s="332"/>
      <c r="F1851" s="340"/>
      <c r="G1851" s="338"/>
      <c r="H1851" s="338"/>
      <c r="I1851" s="338"/>
      <c r="J1851" s="338"/>
    </row>
    <row r="1852" spans="2:10">
      <c r="B1852" s="319"/>
      <c r="D1852" s="332"/>
      <c r="F1852" s="340"/>
      <c r="G1852" s="338"/>
      <c r="H1852" s="338"/>
      <c r="I1852" s="338"/>
      <c r="J1852" s="338"/>
    </row>
    <row r="1853" spans="2:10">
      <c r="B1853" s="319"/>
      <c r="D1853" s="332"/>
      <c r="F1853" s="340"/>
      <c r="G1853" s="338"/>
      <c r="H1853" s="338"/>
      <c r="I1853" s="338"/>
      <c r="J1853" s="338"/>
    </row>
    <row r="1854" spans="2:10">
      <c r="B1854" s="319"/>
      <c r="D1854" s="332"/>
      <c r="F1854" s="340"/>
      <c r="G1854" s="338"/>
      <c r="H1854" s="338"/>
      <c r="I1854" s="338"/>
      <c r="J1854" s="338"/>
    </row>
    <row r="1855" spans="2:10">
      <c r="B1855" s="319"/>
      <c r="D1855" s="332"/>
      <c r="F1855" s="340"/>
      <c r="G1855" s="338"/>
      <c r="H1855" s="338"/>
      <c r="I1855" s="338"/>
      <c r="J1855" s="338"/>
    </row>
    <row r="1856" spans="2:10">
      <c r="B1856" s="319"/>
      <c r="D1856" s="332"/>
      <c r="F1856" s="340"/>
      <c r="G1856" s="338"/>
      <c r="H1856" s="338"/>
      <c r="I1856" s="338"/>
      <c r="J1856" s="338"/>
    </row>
    <row r="1857" spans="2:10">
      <c r="B1857" s="319"/>
      <c r="D1857" s="332"/>
      <c r="F1857" s="340"/>
      <c r="G1857" s="338"/>
      <c r="H1857" s="338"/>
      <c r="I1857" s="338"/>
      <c r="J1857" s="338"/>
    </row>
    <row r="1858" spans="2:10">
      <c r="B1858" s="319"/>
      <c r="D1858" s="332"/>
      <c r="F1858" s="340"/>
      <c r="G1858" s="338"/>
      <c r="H1858" s="338"/>
      <c r="I1858" s="338"/>
      <c r="J1858" s="338"/>
    </row>
    <row r="1859" spans="2:10">
      <c r="B1859" s="319"/>
      <c r="D1859" s="332"/>
      <c r="F1859" s="340"/>
      <c r="G1859" s="338"/>
      <c r="H1859" s="338"/>
      <c r="I1859" s="338"/>
      <c r="J1859" s="338"/>
    </row>
    <row r="1860" spans="2:10">
      <c r="B1860" s="319"/>
      <c r="D1860" s="332"/>
      <c r="F1860" s="340"/>
      <c r="G1860" s="338"/>
      <c r="H1860" s="338"/>
      <c r="I1860" s="338"/>
      <c r="J1860" s="338"/>
    </row>
    <row r="1861" spans="2:10">
      <c r="B1861" s="319"/>
      <c r="D1861" s="332"/>
      <c r="F1861" s="340"/>
      <c r="G1861" s="338"/>
      <c r="H1861" s="338"/>
      <c r="I1861" s="338"/>
      <c r="J1861" s="338"/>
    </row>
    <row r="1862" spans="2:10">
      <c r="B1862" s="319"/>
      <c r="D1862" s="332"/>
      <c r="F1862" s="340"/>
      <c r="G1862" s="338"/>
      <c r="H1862" s="338"/>
      <c r="I1862" s="338"/>
      <c r="J1862" s="338"/>
    </row>
    <row r="1863" spans="2:10">
      <c r="B1863" s="319"/>
      <c r="D1863" s="332"/>
      <c r="F1863" s="340"/>
      <c r="G1863" s="338"/>
      <c r="H1863" s="338"/>
      <c r="I1863" s="338"/>
      <c r="J1863" s="338"/>
    </row>
    <row r="1864" spans="2:10">
      <c r="B1864" s="319"/>
      <c r="D1864" s="332"/>
      <c r="F1864" s="340"/>
      <c r="G1864" s="338"/>
      <c r="H1864" s="338"/>
      <c r="I1864" s="338"/>
      <c r="J1864" s="338"/>
    </row>
    <row r="1865" spans="2:10">
      <c r="B1865" s="319"/>
      <c r="D1865" s="332"/>
      <c r="F1865" s="340"/>
      <c r="G1865" s="338"/>
      <c r="H1865" s="338"/>
      <c r="I1865" s="338"/>
      <c r="J1865" s="338"/>
    </row>
    <row r="1866" spans="2:10">
      <c r="B1866" s="319"/>
      <c r="D1866" s="332"/>
      <c r="F1866" s="340"/>
      <c r="J1866" s="338"/>
    </row>
    <row r="1867" spans="2:10">
      <c r="B1867" s="319"/>
      <c r="D1867" s="332"/>
      <c r="F1867" s="340"/>
      <c r="J1867" s="338"/>
    </row>
    <row r="1868" spans="2:10">
      <c r="B1868" s="319"/>
      <c r="D1868" s="332"/>
      <c r="F1868" s="340"/>
      <c r="J1868" s="338"/>
    </row>
    <row r="1869" spans="2:10">
      <c r="B1869" s="319"/>
      <c r="D1869" s="332"/>
      <c r="F1869" s="340"/>
      <c r="J1869" s="338"/>
    </row>
    <row r="1870" spans="2:10">
      <c r="B1870" s="319"/>
      <c r="D1870" s="332"/>
      <c r="F1870" s="340"/>
      <c r="J1870" s="338"/>
    </row>
    <row r="1871" spans="2:10">
      <c r="B1871" s="319"/>
      <c r="D1871" s="332"/>
      <c r="F1871" s="340"/>
      <c r="J1871" s="338"/>
    </row>
    <row r="1872" spans="2:10">
      <c r="B1872" s="319"/>
      <c r="D1872" s="332"/>
      <c r="F1872" s="340"/>
      <c r="J1872" s="338"/>
    </row>
    <row r="1873" spans="2:10">
      <c r="B1873" s="319"/>
      <c r="D1873" s="332"/>
      <c r="F1873" s="340"/>
      <c r="J1873" s="338"/>
    </row>
    <row r="1874" spans="2:10">
      <c r="B1874" s="319"/>
      <c r="D1874" s="332"/>
      <c r="F1874" s="340"/>
      <c r="J1874" s="338"/>
    </row>
    <row r="1875" spans="2:10">
      <c r="B1875" s="319"/>
      <c r="D1875" s="332"/>
      <c r="F1875" s="340"/>
      <c r="J1875" s="338"/>
    </row>
    <row r="1876" spans="2:10">
      <c r="B1876" s="319"/>
      <c r="D1876" s="332"/>
      <c r="F1876" s="340"/>
      <c r="J1876" s="338"/>
    </row>
    <row r="1877" spans="2:10">
      <c r="B1877" s="319"/>
      <c r="D1877" s="332"/>
      <c r="F1877" s="340"/>
      <c r="J1877" s="338"/>
    </row>
    <row r="1878" spans="2:10">
      <c r="B1878" s="319"/>
      <c r="D1878" s="332"/>
      <c r="F1878" s="340"/>
      <c r="J1878" s="338"/>
    </row>
    <row r="1879" spans="2:10">
      <c r="B1879" s="319"/>
      <c r="D1879" s="332"/>
      <c r="F1879" s="340"/>
      <c r="J1879" s="338"/>
    </row>
    <row r="1880" spans="2:10">
      <c r="B1880" s="319"/>
      <c r="D1880" s="332"/>
      <c r="F1880" s="340"/>
      <c r="J1880" s="338"/>
    </row>
    <row r="1881" spans="2:10">
      <c r="B1881" s="319"/>
      <c r="D1881" s="332"/>
      <c r="F1881" s="340"/>
      <c r="J1881" s="338"/>
    </row>
    <row r="1882" spans="2:10">
      <c r="B1882" s="319"/>
      <c r="D1882" s="332"/>
      <c r="F1882" s="340"/>
      <c r="J1882" s="338"/>
    </row>
    <row r="1883" spans="2:10">
      <c r="B1883" s="319"/>
      <c r="D1883" s="332"/>
      <c r="F1883" s="340"/>
      <c r="J1883" s="338"/>
    </row>
    <row r="1884" spans="2:10">
      <c r="B1884" s="319"/>
      <c r="D1884" s="332"/>
      <c r="F1884" s="340"/>
      <c r="J1884" s="338"/>
    </row>
    <row r="1885" spans="2:10">
      <c r="B1885" s="319"/>
      <c r="D1885" s="332"/>
      <c r="F1885" s="340"/>
      <c r="J1885" s="338"/>
    </row>
    <row r="1886" spans="2:10">
      <c r="B1886" s="319"/>
      <c r="D1886" s="332"/>
      <c r="F1886" s="340"/>
      <c r="J1886" s="338"/>
    </row>
    <row r="1887" spans="2:10">
      <c r="B1887" s="319"/>
      <c r="D1887" s="332"/>
      <c r="F1887" s="340"/>
      <c r="J1887" s="338"/>
    </row>
    <row r="1888" spans="2:10">
      <c r="B1888" s="319"/>
      <c r="D1888" s="332"/>
      <c r="F1888" s="340"/>
      <c r="J1888" s="338"/>
    </row>
    <row r="1889" spans="2:10">
      <c r="B1889" s="319"/>
      <c r="D1889" s="332"/>
      <c r="F1889" s="340"/>
      <c r="J1889" s="338"/>
    </row>
    <row r="1890" spans="2:10">
      <c r="B1890" s="319"/>
      <c r="D1890" s="332"/>
      <c r="F1890" s="340"/>
      <c r="J1890" s="338"/>
    </row>
    <row r="1891" spans="2:10">
      <c r="B1891" s="319"/>
      <c r="D1891" s="332"/>
      <c r="F1891" s="340"/>
      <c r="J1891" s="338"/>
    </row>
    <row r="1892" spans="2:10">
      <c r="B1892" s="319"/>
      <c r="D1892" s="332"/>
      <c r="F1892" s="340"/>
      <c r="J1892" s="338"/>
    </row>
    <row r="1893" spans="2:10">
      <c r="B1893" s="319"/>
      <c r="D1893" s="332"/>
      <c r="F1893" s="340"/>
      <c r="J1893" s="338"/>
    </row>
    <row r="1894" spans="2:10">
      <c r="B1894" s="319"/>
      <c r="D1894" s="332"/>
      <c r="F1894" s="340"/>
      <c r="J1894" s="338"/>
    </row>
    <row r="1895" spans="2:10">
      <c r="B1895" s="319"/>
      <c r="D1895" s="332"/>
      <c r="F1895" s="340"/>
      <c r="J1895" s="338"/>
    </row>
    <row r="1896" spans="2:10">
      <c r="B1896" s="319"/>
      <c r="D1896" s="332"/>
      <c r="F1896" s="340"/>
      <c r="J1896" s="338"/>
    </row>
    <row r="1897" spans="2:10">
      <c r="B1897" s="319"/>
      <c r="D1897" s="332"/>
      <c r="F1897" s="340"/>
      <c r="J1897" s="338"/>
    </row>
    <row r="1898" spans="2:10">
      <c r="B1898" s="319"/>
      <c r="D1898" s="332"/>
      <c r="F1898" s="340"/>
      <c r="J1898" s="338"/>
    </row>
    <row r="1899" spans="2:10">
      <c r="B1899" s="319"/>
      <c r="D1899" s="332"/>
      <c r="F1899" s="340"/>
      <c r="J1899" s="338"/>
    </row>
    <row r="1900" spans="2:10">
      <c r="B1900" s="319"/>
      <c r="D1900" s="332"/>
      <c r="F1900" s="340"/>
      <c r="J1900" s="338"/>
    </row>
    <row r="1901" spans="2:10">
      <c r="B1901" s="319"/>
      <c r="D1901" s="332"/>
      <c r="F1901" s="340"/>
      <c r="J1901" s="338"/>
    </row>
    <row r="1902" spans="2:10">
      <c r="B1902" s="319"/>
      <c r="D1902" s="332"/>
      <c r="F1902" s="340"/>
      <c r="J1902" s="338"/>
    </row>
    <row r="1903" spans="2:10">
      <c r="B1903" s="319"/>
      <c r="D1903" s="332"/>
      <c r="F1903" s="340"/>
      <c r="J1903" s="338"/>
    </row>
    <row r="1904" spans="2:10">
      <c r="B1904" s="319"/>
      <c r="D1904" s="332"/>
      <c r="F1904" s="340"/>
      <c r="J1904" s="338"/>
    </row>
    <row r="1905" spans="2:10">
      <c r="B1905" s="319"/>
      <c r="D1905" s="332"/>
      <c r="F1905" s="340"/>
      <c r="J1905" s="338"/>
    </row>
    <row r="1906" spans="2:10">
      <c r="B1906" s="319"/>
      <c r="D1906" s="332"/>
      <c r="F1906" s="340"/>
      <c r="J1906" s="338"/>
    </row>
    <row r="1907" spans="2:10">
      <c r="B1907" s="319"/>
      <c r="D1907" s="332"/>
      <c r="F1907" s="340"/>
      <c r="J1907" s="338"/>
    </row>
    <row r="1908" spans="2:10">
      <c r="B1908" s="319"/>
      <c r="D1908" s="332"/>
      <c r="F1908" s="340"/>
      <c r="J1908" s="338"/>
    </row>
    <row r="1909" spans="2:10">
      <c r="B1909" s="319"/>
      <c r="D1909" s="332"/>
      <c r="F1909" s="340"/>
      <c r="J1909" s="338"/>
    </row>
    <row r="1910" spans="2:10">
      <c r="B1910" s="319"/>
      <c r="D1910" s="332"/>
      <c r="F1910" s="340"/>
      <c r="J1910" s="338"/>
    </row>
    <row r="1911" spans="2:10">
      <c r="B1911" s="319"/>
      <c r="D1911" s="332"/>
      <c r="F1911" s="340"/>
      <c r="J1911" s="338"/>
    </row>
    <row r="1912" spans="2:10">
      <c r="B1912" s="319"/>
      <c r="D1912" s="332"/>
      <c r="F1912" s="340"/>
      <c r="J1912" s="338"/>
    </row>
    <row r="1913" spans="2:10">
      <c r="B1913" s="319"/>
      <c r="D1913" s="332"/>
      <c r="F1913" s="340"/>
      <c r="J1913" s="338"/>
    </row>
    <row r="1914" spans="2:10">
      <c r="B1914" s="319"/>
      <c r="D1914" s="332"/>
      <c r="F1914" s="340"/>
      <c r="J1914" s="338"/>
    </row>
    <row r="1915" spans="2:10">
      <c r="B1915" s="319"/>
      <c r="D1915" s="332"/>
      <c r="F1915" s="340"/>
      <c r="J1915" s="338"/>
    </row>
    <row r="1916" spans="2:10">
      <c r="B1916" s="319"/>
      <c r="D1916" s="332"/>
      <c r="F1916" s="340"/>
      <c r="J1916" s="338"/>
    </row>
    <row r="1917" spans="2:10">
      <c r="B1917" s="319"/>
      <c r="D1917" s="332"/>
      <c r="F1917" s="340"/>
      <c r="J1917" s="338"/>
    </row>
    <row r="1918" spans="2:10">
      <c r="B1918" s="319"/>
      <c r="D1918" s="332"/>
      <c r="F1918" s="340"/>
      <c r="J1918" s="338"/>
    </row>
    <row r="1919" spans="2:10">
      <c r="B1919" s="319"/>
      <c r="D1919" s="332"/>
      <c r="F1919" s="340"/>
      <c r="J1919" s="338"/>
    </row>
    <row r="1920" spans="2:10">
      <c r="B1920" s="319"/>
      <c r="D1920" s="332"/>
      <c r="F1920" s="340"/>
      <c r="J1920" s="338"/>
    </row>
    <row r="1921" spans="2:10">
      <c r="B1921" s="319"/>
      <c r="D1921" s="332"/>
      <c r="F1921" s="340"/>
      <c r="J1921" s="338"/>
    </row>
    <row r="1922" spans="2:10">
      <c r="B1922" s="319"/>
      <c r="D1922" s="332"/>
      <c r="F1922" s="340"/>
      <c r="J1922" s="338"/>
    </row>
    <row r="1923" spans="2:10">
      <c r="B1923" s="319"/>
      <c r="D1923" s="332"/>
      <c r="F1923" s="340"/>
      <c r="J1923" s="338"/>
    </row>
    <row r="1924" spans="2:10">
      <c r="B1924" s="319"/>
      <c r="D1924" s="332"/>
      <c r="F1924" s="340"/>
      <c r="J1924" s="338"/>
    </row>
    <row r="1925" spans="2:10">
      <c r="B1925" s="319"/>
      <c r="D1925" s="332"/>
      <c r="F1925" s="340"/>
      <c r="J1925" s="338"/>
    </row>
    <row r="1926" spans="2:10">
      <c r="B1926" s="319"/>
      <c r="D1926" s="332"/>
      <c r="F1926" s="340"/>
      <c r="J1926" s="338"/>
    </row>
    <row r="1927" spans="2:10">
      <c r="B1927" s="319"/>
      <c r="D1927" s="332"/>
      <c r="F1927" s="340"/>
      <c r="J1927" s="338"/>
    </row>
    <row r="1928" spans="2:10">
      <c r="B1928" s="319"/>
      <c r="D1928" s="332"/>
      <c r="F1928" s="340"/>
      <c r="J1928" s="338"/>
    </row>
    <row r="1929" spans="2:10">
      <c r="B1929" s="319"/>
      <c r="D1929" s="332"/>
      <c r="F1929" s="340"/>
      <c r="J1929" s="338"/>
    </row>
    <row r="1930" spans="2:10">
      <c r="B1930" s="319"/>
      <c r="D1930" s="332"/>
      <c r="F1930" s="340"/>
      <c r="J1930" s="338"/>
    </row>
    <row r="1931" spans="2:10">
      <c r="B1931" s="319"/>
      <c r="D1931" s="332"/>
      <c r="F1931" s="340"/>
      <c r="J1931" s="338"/>
    </row>
    <row r="1932" spans="2:10">
      <c r="B1932" s="319"/>
      <c r="D1932" s="332"/>
      <c r="F1932" s="340"/>
      <c r="J1932" s="338"/>
    </row>
    <row r="1933" spans="2:10">
      <c r="B1933" s="319"/>
      <c r="D1933" s="332"/>
      <c r="F1933" s="340"/>
      <c r="J1933" s="338"/>
    </row>
    <row r="1934" spans="2:10">
      <c r="B1934" s="319"/>
      <c r="D1934" s="332"/>
      <c r="F1934" s="340"/>
      <c r="J1934" s="338"/>
    </row>
    <row r="1935" spans="2:10">
      <c r="B1935" s="319"/>
      <c r="D1935" s="332"/>
      <c r="F1935" s="340"/>
      <c r="J1935" s="338"/>
    </row>
    <row r="1936" spans="2:10">
      <c r="B1936" s="319"/>
      <c r="D1936" s="332"/>
      <c r="F1936" s="340"/>
      <c r="J1936" s="338"/>
    </row>
    <row r="1937" spans="2:10">
      <c r="B1937" s="319"/>
      <c r="D1937" s="332"/>
      <c r="F1937" s="340"/>
      <c r="J1937" s="338"/>
    </row>
    <row r="1938" spans="2:10">
      <c r="B1938" s="319"/>
      <c r="D1938" s="332"/>
      <c r="F1938" s="340"/>
      <c r="J1938" s="338"/>
    </row>
    <row r="1939" spans="2:10">
      <c r="B1939" s="319"/>
      <c r="D1939" s="332"/>
      <c r="F1939" s="340"/>
      <c r="J1939" s="338"/>
    </row>
    <row r="1940" spans="2:10">
      <c r="B1940" s="319"/>
      <c r="D1940" s="332"/>
      <c r="F1940" s="340"/>
      <c r="J1940" s="338"/>
    </row>
    <row r="1941" spans="2:10">
      <c r="B1941" s="319"/>
      <c r="D1941" s="332"/>
      <c r="F1941" s="340"/>
      <c r="J1941" s="338"/>
    </row>
    <row r="1942" spans="2:10">
      <c r="B1942" s="319"/>
      <c r="D1942" s="332"/>
      <c r="F1942" s="340"/>
      <c r="J1942" s="338"/>
    </row>
    <row r="1943" spans="2:10">
      <c r="B1943" s="319"/>
      <c r="D1943" s="332"/>
      <c r="F1943" s="340"/>
      <c r="J1943" s="338"/>
    </row>
    <row r="1944" spans="2:10">
      <c r="B1944" s="319"/>
      <c r="D1944" s="332"/>
      <c r="F1944" s="340"/>
      <c r="J1944" s="338"/>
    </row>
    <row r="1945" spans="2:10">
      <c r="B1945" s="319"/>
      <c r="D1945" s="332"/>
      <c r="F1945" s="340"/>
      <c r="J1945" s="338"/>
    </row>
    <row r="1946" spans="2:10">
      <c r="B1946" s="319"/>
      <c r="D1946" s="332"/>
      <c r="F1946" s="340"/>
      <c r="J1946" s="338"/>
    </row>
    <row r="1947" spans="2:10">
      <c r="B1947" s="319"/>
      <c r="D1947" s="332"/>
      <c r="F1947" s="340"/>
      <c r="J1947" s="338"/>
    </row>
    <row r="1948" spans="2:10">
      <c r="B1948" s="319"/>
      <c r="D1948" s="332"/>
      <c r="F1948" s="340"/>
      <c r="J1948" s="338"/>
    </row>
    <row r="1949" spans="2:10">
      <c r="B1949" s="319"/>
      <c r="D1949" s="332"/>
      <c r="F1949" s="340"/>
      <c r="J1949" s="338"/>
    </row>
    <row r="1950" spans="2:10">
      <c r="B1950" s="319"/>
      <c r="D1950" s="332"/>
      <c r="F1950" s="340"/>
      <c r="J1950" s="338"/>
    </row>
    <row r="1951" spans="2:10">
      <c r="B1951" s="319"/>
      <c r="D1951" s="332"/>
      <c r="F1951" s="340"/>
      <c r="J1951" s="338"/>
    </row>
    <row r="1952" spans="2:10">
      <c r="B1952" s="319"/>
      <c r="D1952" s="332"/>
      <c r="F1952" s="340"/>
      <c r="J1952" s="338"/>
    </row>
    <row r="1953" spans="2:10">
      <c r="B1953" s="319"/>
      <c r="D1953" s="332"/>
      <c r="F1953" s="340"/>
      <c r="J1953" s="338"/>
    </row>
    <row r="1954" spans="2:10">
      <c r="B1954" s="319"/>
      <c r="D1954" s="332"/>
      <c r="F1954" s="340"/>
      <c r="J1954" s="338"/>
    </row>
    <row r="1955" spans="2:10">
      <c r="B1955" s="319"/>
      <c r="D1955" s="332"/>
      <c r="F1955" s="340"/>
      <c r="J1955" s="338"/>
    </row>
    <row r="1956" spans="2:10">
      <c r="B1956" s="319"/>
      <c r="D1956" s="332"/>
      <c r="F1956" s="340"/>
      <c r="J1956" s="338"/>
    </row>
    <row r="1957" spans="2:10">
      <c r="B1957" s="319"/>
      <c r="D1957" s="332"/>
      <c r="F1957" s="340"/>
      <c r="J1957" s="338"/>
    </row>
    <row r="1958" spans="2:10">
      <c r="B1958" s="319"/>
      <c r="D1958" s="332"/>
      <c r="F1958" s="340"/>
      <c r="J1958" s="338"/>
    </row>
    <row r="1959" spans="2:10">
      <c r="B1959" s="319"/>
      <c r="D1959" s="332"/>
      <c r="F1959" s="340"/>
      <c r="J1959" s="338"/>
    </row>
    <row r="1960" spans="2:10">
      <c r="B1960" s="319"/>
      <c r="D1960" s="332"/>
      <c r="F1960" s="340"/>
      <c r="J1960" s="338"/>
    </row>
    <row r="1961" spans="2:10">
      <c r="B1961" s="319"/>
      <c r="D1961" s="332"/>
      <c r="F1961" s="340"/>
      <c r="J1961" s="338"/>
    </row>
    <row r="1962" spans="2:10">
      <c r="B1962" s="319"/>
      <c r="D1962" s="332"/>
      <c r="F1962" s="340"/>
      <c r="J1962" s="338"/>
    </row>
    <row r="1963" spans="2:10">
      <c r="B1963" s="319"/>
      <c r="D1963" s="332"/>
      <c r="F1963" s="340"/>
      <c r="J1963" s="338"/>
    </row>
    <row r="1964" spans="2:10">
      <c r="B1964" s="319"/>
      <c r="D1964" s="332"/>
      <c r="F1964" s="340"/>
      <c r="J1964" s="338"/>
    </row>
    <row r="1965" spans="2:10">
      <c r="B1965" s="319"/>
      <c r="D1965" s="332"/>
      <c r="F1965" s="340"/>
      <c r="J1965" s="338"/>
    </row>
    <row r="1966" spans="2:10">
      <c r="B1966" s="319"/>
      <c r="D1966" s="332"/>
      <c r="F1966" s="340"/>
      <c r="J1966" s="338"/>
    </row>
    <row r="1967" spans="2:10">
      <c r="B1967" s="319"/>
      <c r="D1967" s="332"/>
      <c r="F1967" s="340"/>
      <c r="J1967" s="338"/>
    </row>
    <row r="1968" spans="2:10">
      <c r="B1968" s="319"/>
      <c r="D1968" s="332"/>
      <c r="F1968" s="340"/>
      <c r="J1968" s="338"/>
    </row>
    <row r="1969" spans="2:10">
      <c r="B1969" s="319"/>
      <c r="D1969" s="332"/>
      <c r="F1969" s="340"/>
      <c r="J1969" s="338"/>
    </row>
    <row r="1970" spans="2:10">
      <c r="B1970" s="319"/>
      <c r="D1970" s="332"/>
      <c r="F1970" s="340"/>
      <c r="J1970" s="338"/>
    </row>
    <row r="1971" spans="2:10">
      <c r="B1971" s="319"/>
      <c r="D1971" s="332"/>
      <c r="F1971" s="340"/>
      <c r="J1971" s="338"/>
    </row>
    <row r="1972" spans="2:10">
      <c r="B1972" s="319"/>
      <c r="D1972" s="332"/>
      <c r="F1972" s="340"/>
      <c r="J1972" s="338"/>
    </row>
    <row r="1973" spans="2:10">
      <c r="B1973" s="319"/>
      <c r="D1973" s="332"/>
      <c r="F1973" s="340"/>
      <c r="J1973" s="338"/>
    </row>
    <row r="1974" spans="2:10">
      <c r="B1974" s="319"/>
      <c r="D1974" s="332"/>
      <c r="F1974" s="340"/>
      <c r="J1974" s="338"/>
    </row>
    <row r="1975" spans="2:10">
      <c r="B1975" s="319"/>
      <c r="D1975" s="332"/>
      <c r="F1975" s="340"/>
      <c r="J1975" s="338"/>
    </row>
    <row r="1976" spans="2:10">
      <c r="B1976" s="319"/>
      <c r="D1976" s="332"/>
      <c r="F1976" s="340"/>
      <c r="J1976" s="338"/>
    </row>
    <row r="1977" spans="2:10">
      <c r="B1977" s="319"/>
      <c r="D1977" s="332"/>
      <c r="F1977" s="340"/>
      <c r="J1977" s="338"/>
    </row>
    <row r="1978" spans="2:10">
      <c r="B1978" s="319"/>
      <c r="D1978" s="332"/>
      <c r="F1978" s="340"/>
      <c r="J1978" s="338"/>
    </row>
    <row r="1979" spans="2:10">
      <c r="B1979" s="319"/>
      <c r="D1979" s="332"/>
      <c r="F1979" s="340"/>
      <c r="J1979" s="338"/>
    </row>
    <row r="1980" spans="2:10">
      <c r="B1980" s="319"/>
      <c r="D1980" s="332"/>
      <c r="F1980" s="340"/>
      <c r="J1980" s="338"/>
    </row>
    <row r="1981" spans="2:10">
      <c r="B1981" s="319"/>
      <c r="D1981" s="332"/>
      <c r="F1981" s="340"/>
      <c r="J1981" s="338"/>
    </row>
    <row r="1982" spans="2:10">
      <c r="B1982" s="319"/>
      <c r="D1982" s="332"/>
      <c r="F1982" s="340"/>
      <c r="J1982" s="338"/>
    </row>
    <row r="1983" spans="2:10">
      <c r="B1983" s="319"/>
      <c r="D1983" s="332"/>
      <c r="F1983" s="340"/>
      <c r="J1983" s="338"/>
    </row>
    <row r="1984" spans="2:10">
      <c r="B1984" s="319"/>
      <c r="D1984" s="332"/>
      <c r="F1984" s="340"/>
      <c r="J1984" s="338"/>
    </row>
    <row r="1985" spans="2:10">
      <c r="B1985" s="319"/>
      <c r="D1985" s="332"/>
      <c r="F1985" s="340"/>
      <c r="J1985" s="338"/>
    </row>
    <row r="1986" spans="2:10">
      <c r="B1986" s="319"/>
      <c r="D1986" s="332"/>
      <c r="F1986" s="340"/>
      <c r="J1986" s="338"/>
    </row>
    <row r="1987" spans="2:10">
      <c r="B1987" s="319"/>
      <c r="D1987" s="332"/>
      <c r="F1987" s="340"/>
      <c r="J1987" s="338"/>
    </row>
    <row r="1988" spans="2:10">
      <c r="B1988" s="319"/>
      <c r="D1988" s="332"/>
      <c r="F1988" s="340"/>
      <c r="J1988" s="338"/>
    </row>
    <row r="1989" spans="2:10">
      <c r="B1989" s="319"/>
      <c r="D1989" s="332"/>
      <c r="F1989" s="340"/>
      <c r="J1989" s="338"/>
    </row>
    <row r="1990" spans="2:10">
      <c r="B1990" s="319"/>
      <c r="D1990" s="332"/>
      <c r="F1990" s="340"/>
      <c r="J1990" s="338"/>
    </row>
    <row r="1991" spans="2:10">
      <c r="B1991" s="319"/>
      <c r="D1991" s="332"/>
      <c r="F1991" s="340"/>
      <c r="J1991" s="338"/>
    </row>
    <row r="1992" spans="2:10">
      <c r="B1992" s="319"/>
      <c r="D1992" s="332"/>
      <c r="F1992" s="340"/>
      <c r="J1992" s="338"/>
    </row>
    <row r="1993" spans="2:10">
      <c r="B1993" s="319"/>
      <c r="D1993" s="332"/>
      <c r="F1993" s="340"/>
      <c r="J1993" s="338"/>
    </row>
    <row r="1994" spans="2:10">
      <c r="B1994" s="319"/>
      <c r="D1994" s="332"/>
      <c r="F1994" s="340"/>
      <c r="J1994" s="338"/>
    </row>
    <row r="1995" spans="2:10">
      <c r="B1995" s="319"/>
      <c r="D1995" s="332"/>
      <c r="F1995" s="340"/>
      <c r="J1995" s="338"/>
    </row>
    <row r="1996" spans="2:10">
      <c r="B1996" s="319"/>
      <c r="D1996" s="332"/>
      <c r="F1996" s="340"/>
      <c r="J1996" s="338"/>
    </row>
    <row r="1997" spans="2:10">
      <c r="B1997" s="319"/>
      <c r="D1997" s="332"/>
      <c r="F1997" s="340"/>
      <c r="J1997" s="338"/>
    </row>
    <row r="1998" spans="2:10">
      <c r="B1998" s="319"/>
      <c r="D1998" s="332"/>
      <c r="F1998" s="340"/>
      <c r="J1998" s="338"/>
    </row>
    <row r="1999" spans="2:10">
      <c r="B1999" s="319"/>
      <c r="D1999" s="332"/>
      <c r="F1999" s="340"/>
      <c r="J1999" s="338"/>
    </row>
    <row r="2000" spans="2:10">
      <c r="B2000" s="319"/>
      <c r="D2000" s="332"/>
      <c r="F2000" s="340"/>
      <c r="J2000" s="338"/>
    </row>
    <row r="2001" spans="2:10">
      <c r="B2001" s="319"/>
      <c r="D2001" s="332"/>
      <c r="F2001" s="340"/>
      <c r="J2001" s="338"/>
    </row>
    <row r="2002" spans="2:10">
      <c r="B2002" s="319"/>
      <c r="D2002" s="332"/>
      <c r="F2002" s="340"/>
      <c r="J2002" s="338"/>
    </row>
    <row r="2003" spans="2:10">
      <c r="B2003" s="319"/>
      <c r="D2003" s="332"/>
      <c r="F2003" s="340"/>
      <c r="J2003" s="338"/>
    </row>
    <row r="2004" spans="2:10">
      <c r="B2004" s="319"/>
      <c r="D2004" s="332"/>
      <c r="F2004" s="340"/>
      <c r="J2004" s="338"/>
    </row>
    <row r="2005" spans="2:10">
      <c r="B2005" s="319"/>
      <c r="D2005" s="332"/>
      <c r="F2005" s="340"/>
      <c r="J2005" s="338"/>
    </row>
    <row r="2006" spans="2:10">
      <c r="B2006" s="319"/>
      <c r="D2006" s="332"/>
      <c r="F2006" s="340"/>
      <c r="J2006" s="338"/>
    </row>
    <row r="2007" spans="2:10">
      <c r="B2007" s="319"/>
      <c r="D2007" s="332"/>
      <c r="F2007" s="340"/>
      <c r="J2007" s="338"/>
    </row>
    <row r="2008" spans="2:10">
      <c r="B2008" s="319"/>
      <c r="D2008" s="332"/>
      <c r="F2008" s="340"/>
      <c r="J2008" s="338"/>
    </row>
    <row r="2009" spans="2:10">
      <c r="B2009" s="319"/>
      <c r="D2009" s="332"/>
      <c r="F2009" s="340"/>
      <c r="J2009" s="338"/>
    </row>
    <row r="2010" spans="2:10">
      <c r="B2010" s="319"/>
      <c r="D2010" s="332"/>
      <c r="F2010" s="340"/>
      <c r="J2010" s="338"/>
    </row>
    <row r="2011" spans="2:10">
      <c r="B2011" s="319"/>
      <c r="D2011" s="332"/>
      <c r="F2011" s="340"/>
      <c r="J2011" s="338"/>
    </row>
    <row r="2012" spans="2:10">
      <c r="B2012" s="319"/>
      <c r="D2012" s="332"/>
      <c r="F2012" s="340"/>
      <c r="J2012" s="338"/>
    </row>
    <row r="2013" spans="2:10">
      <c r="B2013" s="319"/>
      <c r="D2013" s="332"/>
      <c r="F2013" s="340"/>
      <c r="J2013" s="338"/>
    </row>
    <row r="2014" spans="2:10">
      <c r="B2014" s="319"/>
      <c r="D2014" s="332"/>
      <c r="F2014" s="340"/>
      <c r="J2014" s="338"/>
    </row>
    <row r="2015" spans="2:10">
      <c r="B2015" s="319"/>
      <c r="D2015" s="332"/>
      <c r="F2015" s="340"/>
      <c r="J2015" s="338"/>
    </row>
    <row r="2016" spans="2:10">
      <c r="B2016" s="319"/>
      <c r="D2016" s="332"/>
      <c r="F2016" s="340"/>
      <c r="J2016" s="338"/>
    </row>
    <row r="2017" spans="2:10">
      <c r="B2017" s="319"/>
      <c r="D2017" s="332"/>
      <c r="F2017" s="340"/>
      <c r="J2017" s="338"/>
    </row>
    <row r="2018" spans="2:10">
      <c r="B2018" s="319"/>
      <c r="D2018" s="332"/>
      <c r="F2018" s="340"/>
      <c r="J2018" s="338"/>
    </row>
    <row r="2019" spans="2:10">
      <c r="B2019" s="319"/>
      <c r="D2019" s="332"/>
    </row>
    <row r="2020" spans="2:10">
      <c r="B2020" s="319"/>
      <c r="D2020" s="332"/>
    </row>
    <row r="2021" spans="2:10">
      <c r="B2021" s="319"/>
      <c r="D2021" s="332"/>
    </row>
    <row r="2022" spans="2:10">
      <c r="B2022" s="319"/>
      <c r="D2022" s="332"/>
    </row>
    <row r="2023" spans="2:10">
      <c r="B2023" s="319"/>
      <c r="D2023" s="332"/>
    </row>
    <row r="2024" spans="2:10">
      <c r="B2024" s="319"/>
      <c r="D2024" s="332"/>
    </row>
    <row r="2025" spans="2:10">
      <c r="B2025" s="319"/>
      <c r="D2025" s="332"/>
    </row>
    <row r="2026" spans="2:10">
      <c r="B2026" s="319"/>
      <c r="D2026" s="332"/>
    </row>
    <row r="2027" spans="2:10">
      <c r="B2027" s="319"/>
      <c r="D2027" s="332"/>
    </row>
    <row r="2028" spans="2:10">
      <c r="B2028" s="319"/>
      <c r="D2028" s="332"/>
    </row>
    <row r="2029" spans="2:10">
      <c r="B2029" s="319"/>
      <c r="D2029" s="332"/>
    </row>
    <row r="2030" spans="2:10">
      <c r="B2030" s="319"/>
      <c r="D2030" s="332"/>
    </row>
    <row r="2031" spans="2:10">
      <c r="B2031" s="319"/>
      <c r="D2031" s="332"/>
    </row>
    <row r="2032" spans="2:10">
      <c r="B2032" s="319"/>
      <c r="D2032" s="332"/>
    </row>
    <row r="2033" spans="2:4">
      <c r="B2033" s="319"/>
      <c r="D2033" s="332"/>
    </row>
    <row r="2034" spans="2:4">
      <c r="B2034" s="319"/>
      <c r="D2034" s="332"/>
    </row>
    <row r="2035" spans="2:4">
      <c r="B2035" s="319"/>
      <c r="D2035" s="332"/>
    </row>
    <row r="2036" spans="2:4">
      <c r="B2036" s="319"/>
      <c r="D2036" s="332"/>
    </row>
    <row r="2037" spans="2:4">
      <c r="B2037" s="319"/>
      <c r="D2037" s="332"/>
    </row>
    <row r="2038" spans="2:4">
      <c r="B2038" s="319"/>
      <c r="D2038" s="332"/>
    </row>
    <row r="2039" spans="2:4">
      <c r="B2039" s="319"/>
      <c r="D2039" s="332"/>
    </row>
    <row r="2040" spans="2:4">
      <c r="B2040" s="319"/>
      <c r="D2040" s="332"/>
    </row>
    <row r="2041" spans="2:4">
      <c r="B2041" s="319"/>
      <c r="D2041" s="332"/>
    </row>
    <row r="2042" spans="2:4">
      <c r="B2042" s="319"/>
      <c r="D2042" s="332"/>
    </row>
    <row r="2043" spans="2:4">
      <c r="B2043" s="319"/>
      <c r="D2043" s="332"/>
    </row>
    <row r="2044" spans="2:4">
      <c r="B2044" s="319"/>
      <c r="D2044" s="332"/>
    </row>
    <row r="2045" spans="2:4">
      <c r="B2045" s="319"/>
      <c r="D2045" s="332"/>
    </row>
    <row r="2046" spans="2:4">
      <c r="B2046" s="319"/>
      <c r="D2046" s="332"/>
    </row>
    <row r="2047" spans="2:4">
      <c r="B2047" s="319"/>
      <c r="D2047" s="332"/>
    </row>
    <row r="2048" spans="2:4">
      <c r="B2048" s="319"/>
      <c r="D2048" s="332"/>
    </row>
    <row r="2049" spans="2:4">
      <c r="B2049" s="319"/>
      <c r="D2049" s="332"/>
    </row>
    <row r="2050" spans="2:4">
      <c r="B2050" s="319"/>
      <c r="D2050" s="332"/>
    </row>
    <row r="2051" spans="2:4">
      <c r="B2051" s="319"/>
      <c r="D2051" s="332"/>
    </row>
    <row r="2052" spans="2:4">
      <c r="B2052" s="319"/>
      <c r="D2052" s="332"/>
    </row>
    <row r="2053" spans="2:4">
      <c r="B2053" s="319"/>
      <c r="D2053" s="332"/>
    </row>
    <row r="2054" spans="2:4">
      <c r="B2054" s="319"/>
      <c r="D2054" s="332"/>
    </row>
    <row r="2055" spans="2:4">
      <c r="B2055" s="319"/>
      <c r="D2055" s="332"/>
    </row>
    <row r="2056" spans="2:4">
      <c r="B2056" s="319"/>
      <c r="D2056" s="332"/>
    </row>
    <row r="2057" spans="2:4">
      <c r="B2057" s="319"/>
      <c r="D2057" s="332"/>
    </row>
    <row r="2058" spans="2:4">
      <c r="B2058" s="319"/>
      <c r="D2058" s="332"/>
    </row>
    <row r="2059" spans="2:4">
      <c r="B2059" s="319"/>
      <c r="D2059" s="332"/>
    </row>
    <row r="2060" spans="2:4">
      <c r="B2060" s="319"/>
      <c r="D2060" s="332"/>
    </row>
    <row r="2061" spans="2:4">
      <c r="B2061" s="319"/>
      <c r="D2061" s="332"/>
    </row>
    <row r="2062" spans="2:4">
      <c r="B2062" s="319"/>
      <c r="D2062" s="332"/>
    </row>
    <row r="2063" spans="2:4">
      <c r="B2063" s="319"/>
      <c r="D2063" s="332"/>
    </row>
    <row r="2064" spans="2:4">
      <c r="B2064" s="319"/>
      <c r="D2064" s="332"/>
    </row>
    <row r="2065" spans="2:4">
      <c r="B2065" s="319"/>
      <c r="D2065" s="332"/>
    </row>
    <row r="2066" spans="2:4">
      <c r="B2066" s="319"/>
      <c r="D2066" s="332"/>
    </row>
    <row r="2067" spans="2:4">
      <c r="B2067" s="319"/>
      <c r="D2067" s="332"/>
    </row>
    <row r="2068" spans="2:4">
      <c r="B2068" s="319"/>
      <c r="D2068" s="332"/>
    </row>
    <row r="2069" spans="2:4">
      <c r="B2069" s="319"/>
      <c r="D2069" s="332"/>
    </row>
    <row r="2070" spans="2:4">
      <c r="B2070" s="319"/>
      <c r="D2070" s="332"/>
    </row>
    <row r="2071" spans="2:4">
      <c r="B2071" s="319"/>
      <c r="D2071" s="332"/>
    </row>
    <row r="2072" spans="2:4">
      <c r="B2072" s="319"/>
      <c r="D2072" s="332"/>
    </row>
    <row r="2073" spans="2:4">
      <c r="B2073" s="319"/>
      <c r="D2073" s="332"/>
    </row>
    <row r="2074" spans="2:4">
      <c r="B2074" s="319"/>
      <c r="D2074" s="332"/>
    </row>
    <row r="2075" spans="2:4">
      <c r="B2075" s="319"/>
      <c r="D2075" s="332"/>
    </row>
    <row r="2076" spans="2:4">
      <c r="B2076" s="319"/>
      <c r="D2076" s="332"/>
    </row>
    <row r="2077" spans="2:4">
      <c r="B2077" s="319"/>
      <c r="D2077" s="332"/>
    </row>
    <row r="2078" spans="2:4">
      <c r="B2078" s="319"/>
      <c r="D2078" s="332"/>
    </row>
    <row r="2079" spans="2:4">
      <c r="B2079" s="319"/>
      <c r="D2079" s="332"/>
    </row>
    <row r="2080" spans="2:4">
      <c r="B2080" s="319"/>
      <c r="D2080" s="332"/>
    </row>
    <row r="2081" spans="2:4">
      <c r="B2081" s="319"/>
      <c r="D2081" s="332"/>
    </row>
    <row r="2082" spans="2:4">
      <c r="B2082" s="319"/>
      <c r="D2082" s="332"/>
    </row>
    <row r="2083" spans="2:4">
      <c r="B2083" s="319"/>
      <c r="D2083" s="332"/>
    </row>
    <row r="2084" spans="2:4">
      <c r="B2084" s="319"/>
      <c r="D2084" s="332"/>
    </row>
    <row r="2085" spans="2:4">
      <c r="B2085" s="319"/>
      <c r="D2085" s="332"/>
    </row>
    <row r="2086" spans="2:4">
      <c r="B2086" s="319"/>
      <c r="D2086" s="332"/>
    </row>
    <row r="2087" spans="2:4">
      <c r="B2087" s="319"/>
      <c r="D2087" s="332"/>
    </row>
    <row r="2088" spans="2:4">
      <c r="B2088" s="319"/>
      <c r="D2088" s="332"/>
    </row>
    <row r="2089" spans="2:4">
      <c r="B2089" s="319"/>
      <c r="D2089" s="332"/>
    </row>
    <row r="2090" spans="2:4">
      <c r="B2090" s="319"/>
      <c r="D2090" s="332"/>
    </row>
    <row r="2091" spans="2:4">
      <c r="B2091" s="319"/>
      <c r="D2091" s="332"/>
    </row>
    <row r="2092" spans="2:4">
      <c r="B2092" s="319"/>
      <c r="D2092" s="332"/>
    </row>
    <row r="2093" spans="2:4">
      <c r="B2093" s="319"/>
      <c r="D2093" s="332"/>
    </row>
    <row r="2094" spans="2:4">
      <c r="B2094" s="319"/>
      <c r="D2094" s="332"/>
    </row>
    <row r="2095" spans="2:4">
      <c r="B2095" s="319"/>
      <c r="D2095" s="332"/>
    </row>
    <row r="2096" spans="2:4">
      <c r="B2096" s="319"/>
      <c r="D2096" s="332"/>
    </row>
    <row r="2097" spans="2:4">
      <c r="B2097" s="319"/>
      <c r="D2097" s="332"/>
    </row>
    <row r="2098" spans="2:4">
      <c r="B2098" s="319"/>
      <c r="D2098" s="332"/>
    </row>
    <row r="2099" spans="2:4">
      <c r="B2099" s="319"/>
      <c r="D2099" s="332"/>
    </row>
    <row r="2100" spans="2:4">
      <c r="B2100" s="319"/>
      <c r="D2100" s="332"/>
    </row>
    <row r="2101" spans="2:4">
      <c r="B2101" s="319"/>
      <c r="D2101" s="332"/>
    </row>
    <row r="2102" spans="2:4">
      <c r="B2102" s="319"/>
      <c r="D2102" s="332"/>
    </row>
    <row r="2103" spans="2:4">
      <c r="B2103" s="319"/>
      <c r="D2103" s="332"/>
    </row>
    <row r="2104" spans="2:4">
      <c r="B2104" s="319"/>
      <c r="D2104" s="332"/>
    </row>
    <row r="2105" spans="2:4">
      <c r="B2105" s="319"/>
      <c r="D2105" s="332"/>
    </row>
    <row r="2106" spans="2:4">
      <c r="B2106" s="319"/>
      <c r="D2106" s="332"/>
    </row>
    <row r="2107" spans="2:4">
      <c r="B2107" s="319"/>
      <c r="D2107" s="332"/>
    </row>
    <row r="2108" spans="2:4">
      <c r="B2108" s="319"/>
      <c r="D2108" s="332"/>
    </row>
    <row r="2109" spans="2:4">
      <c r="B2109" s="319"/>
      <c r="D2109" s="332"/>
    </row>
    <row r="2110" spans="2:4">
      <c r="B2110" s="319"/>
      <c r="D2110" s="332"/>
    </row>
    <row r="2111" spans="2:4">
      <c r="B2111" s="319"/>
      <c r="D2111" s="332"/>
    </row>
    <row r="2112" spans="2:4">
      <c r="B2112" s="319"/>
      <c r="D2112" s="332"/>
    </row>
    <row r="2113" spans="2:4">
      <c r="B2113" s="319"/>
      <c r="D2113" s="332"/>
    </row>
    <row r="2114" spans="2:4">
      <c r="B2114" s="319"/>
      <c r="D2114" s="332"/>
    </row>
    <row r="2115" spans="2:4">
      <c r="B2115" s="319"/>
      <c r="D2115" s="332"/>
    </row>
    <row r="2116" spans="2:4">
      <c r="B2116" s="319"/>
      <c r="D2116" s="332"/>
    </row>
    <row r="2117" spans="2:4">
      <c r="B2117" s="319"/>
      <c r="D2117" s="332"/>
    </row>
    <row r="2118" spans="2:4">
      <c r="B2118" s="319"/>
      <c r="D2118" s="332"/>
    </row>
    <row r="2119" spans="2:4">
      <c r="B2119" s="319"/>
      <c r="D2119" s="332"/>
    </row>
    <row r="2120" spans="2:4">
      <c r="B2120" s="319"/>
      <c r="D2120" s="332"/>
    </row>
    <row r="2121" spans="2:4">
      <c r="B2121" s="319"/>
      <c r="D2121" s="332"/>
    </row>
    <row r="2122" spans="2:4">
      <c r="B2122" s="319"/>
      <c r="D2122" s="332"/>
    </row>
    <row r="2123" spans="2:4">
      <c r="B2123" s="319"/>
      <c r="D2123" s="332"/>
    </row>
    <row r="2124" spans="2:4">
      <c r="B2124" s="319"/>
      <c r="D2124" s="332"/>
    </row>
    <row r="2125" spans="2:4">
      <c r="B2125" s="319"/>
      <c r="D2125" s="332"/>
    </row>
    <row r="2126" spans="2:4">
      <c r="B2126" s="319"/>
      <c r="D2126" s="332"/>
    </row>
    <row r="2127" spans="2:4">
      <c r="B2127" s="319"/>
      <c r="D2127" s="332"/>
    </row>
    <row r="2128" spans="2:4">
      <c r="B2128" s="319"/>
      <c r="D2128" s="332"/>
    </row>
    <row r="2129" spans="2:4">
      <c r="B2129" s="319"/>
      <c r="D2129" s="332"/>
    </row>
    <row r="2130" spans="2:4">
      <c r="B2130" s="319"/>
      <c r="D2130" s="332"/>
    </row>
    <row r="2131" spans="2:4">
      <c r="B2131" s="319"/>
      <c r="D2131" s="332"/>
    </row>
    <row r="2132" spans="2:4">
      <c r="B2132" s="319"/>
      <c r="D2132" s="332"/>
    </row>
    <row r="2133" spans="2:4">
      <c r="B2133" s="319"/>
      <c r="D2133" s="332"/>
    </row>
    <row r="2134" spans="2:4">
      <c r="B2134" s="319"/>
      <c r="D2134" s="332"/>
    </row>
    <row r="2135" spans="2:4">
      <c r="B2135" s="319"/>
      <c r="D2135" s="332"/>
    </row>
    <row r="2136" spans="2:4">
      <c r="B2136" s="319"/>
      <c r="D2136" s="332"/>
    </row>
    <row r="2137" spans="2:4">
      <c r="B2137" s="319"/>
      <c r="D2137" s="332"/>
    </row>
    <row r="2138" spans="2:4">
      <c r="B2138" s="319"/>
      <c r="D2138" s="332"/>
    </row>
    <row r="2139" spans="2:4">
      <c r="B2139" s="319"/>
      <c r="D2139" s="332"/>
    </row>
    <row r="2140" spans="2:4">
      <c r="B2140" s="319"/>
      <c r="D2140" s="332"/>
    </row>
    <row r="2141" spans="2:4">
      <c r="B2141" s="319"/>
      <c r="D2141" s="332"/>
    </row>
    <row r="2142" spans="2:4">
      <c r="B2142" s="319"/>
      <c r="D2142" s="332"/>
    </row>
    <row r="2143" spans="2:4">
      <c r="B2143" s="319"/>
      <c r="D2143" s="332"/>
    </row>
    <row r="2144" spans="2:4">
      <c r="B2144" s="319"/>
      <c r="D2144" s="332"/>
    </row>
    <row r="2145" spans="2:4">
      <c r="B2145" s="319"/>
      <c r="D2145" s="332"/>
    </row>
    <row r="2146" spans="2:4">
      <c r="B2146" s="319"/>
      <c r="D2146" s="332"/>
    </row>
    <row r="2147" spans="2:4">
      <c r="B2147" s="319"/>
      <c r="D2147" s="332"/>
    </row>
    <row r="2148" spans="2:4">
      <c r="B2148" s="319"/>
      <c r="D2148" s="332"/>
    </row>
    <row r="2149" spans="2:4">
      <c r="B2149" s="319"/>
      <c r="D2149" s="332"/>
    </row>
    <row r="2150" spans="2:4">
      <c r="B2150" s="319"/>
      <c r="D2150" s="332"/>
    </row>
    <row r="2151" spans="2:4">
      <c r="B2151" s="319"/>
      <c r="D2151" s="332"/>
    </row>
    <row r="2152" spans="2:4">
      <c r="B2152" s="319"/>
      <c r="D2152" s="332"/>
    </row>
    <row r="2153" spans="2:4">
      <c r="B2153" s="319"/>
      <c r="D2153" s="332"/>
    </row>
    <row r="2154" spans="2:4">
      <c r="B2154" s="319"/>
      <c r="D2154" s="332"/>
    </row>
    <row r="2155" spans="2:4">
      <c r="B2155" s="319"/>
      <c r="D2155" s="332"/>
    </row>
    <row r="2156" spans="2:4">
      <c r="B2156" s="319"/>
      <c r="D2156" s="332"/>
    </row>
    <row r="2157" spans="2:4">
      <c r="B2157" s="319"/>
      <c r="D2157" s="332"/>
    </row>
    <row r="2158" spans="2:4">
      <c r="B2158" s="319"/>
      <c r="D2158" s="332"/>
    </row>
    <row r="2159" spans="2:4">
      <c r="B2159" s="319"/>
      <c r="D2159" s="332"/>
    </row>
    <row r="2160" spans="2:4">
      <c r="B2160" s="319"/>
      <c r="D2160" s="332"/>
    </row>
    <row r="2161" spans="2:4">
      <c r="B2161" s="319"/>
      <c r="D2161" s="332"/>
    </row>
    <row r="2162" spans="2:4">
      <c r="B2162" s="319"/>
      <c r="D2162" s="332"/>
    </row>
    <row r="2163" spans="2:4">
      <c r="B2163" s="319"/>
      <c r="D2163" s="332"/>
    </row>
    <row r="2164" spans="2:4">
      <c r="B2164" s="319"/>
      <c r="D2164" s="332"/>
    </row>
    <row r="2165" spans="2:4">
      <c r="B2165" s="319"/>
      <c r="D2165" s="332"/>
    </row>
    <row r="2166" spans="2:4">
      <c r="B2166" s="319"/>
      <c r="D2166" s="332"/>
    </row>
    <row r="2167" spans="2:4">
      <c r="B2167" s="319"/>
      <c r="D2167" s="332"/>
    </row>
    <row r="2168" spans="2:4">
      <c r="B2168" s="319"/>
      <c r="D2168" s="332"/>
    </row>
    <row r="2169" spans="2:4">
      <c r="B2169" s="319"/>
      <c r="D2169" s="332"/>
    </row>
    <row r="2170" spans="2:4">
      <c r="B2170" s="319"/>
      <c r="D2170" s="332"/>
    </row>
    <row r="2171" spans="2:4">
      <c r="B2171" s="319"/>
      <c r="D2171" s="332"/>
    </row>
    <row r="2172" spans="2:4">
      <c r="B2172" s="319"/>
      <c r="D2172" s="332"/>
    </row>
    <row r="2173" spans="2:4">
      <c r="B2173" s="319"/>
      <c r="D2173" s="332"/>
    </row>
    <row r="2174" spans="2:4">
      <c r="B2174" s="319"/>
      <c r="D2174" s="332"/>
    </row>
    <row r="2175" spans="2:4">
      <c r="B2175" s="319"/>
      <c r="D2175" s="332"/>
    </row>
    <row r="2176" spans="2:4">
      <c r="B2176" s="319"/>
      <c r="D2176" s="332"/>
    </row>
    <row r="2177" spans="2:4">
      <c r="B2177" s="319"/>
      <c r="D2177" s="332"/>
    </row>
    <row r="2178" spans="2:4">
      <c r="B2178" s="319"/>
      <c r="D2178" s="332"/>
    </row>
    <row r="2179" spans="2:4">
      <c r="B2179" s="319"/>
      <c r="D2179" s="332"/>
    </row>
    <row r="2180" spans="2:4">
      <c r="B2180" s="319"/>
      <c r="D2180" s="332"/>
    </row>
    <row r="2181" spans="2:4">
      <c r="B2181" s="319"/>
      <c r="D2181" s="332"/>
    </row>
    <row r="2182" spans="2:4">
      <c r="B2182" s="319"/>
      <c r="D2182" s="332"/>
    </row>
    <row r="2183" spans="2:4">
      <c r="B2183" s="319"/>
      <c r="D2183" s="332"/>
    </row>
    <row r="2184" spans="2:4">
      <c r="B2184" s="319"/>
      <c r="D2184" s="332"/>
    </row>
    <row r="2185" spans="2:4">
      <c r="B2185" s="319"/>
      <c r="D2185" s="332"/>
    </row>
    <row r="2186" spans="2:4">
      <c r="B2186" s="319"/>
      <c r="D2186" s="332"/>
    </row>
    <row r="2187" spans="2:4">
      <c r="B2187" s="319"/>
      <c r="D2187" s="332"/>
    </row>
    <row r="2188" spans="2:4">
      <c r="B2188" s="319"/>
      <c r="D2188" s="332"/>
    </row>
    <row r="2189" spans="2:4">
      <c r="B2189" s="319"/>
      <c r="D2189" s="332"/>
    </row>
    <row r="2190" spans="2:4">
      <c r="B2190" s="319"/>
      <c r="D2190" s="332"/>
    </row>
    <row r="2191" spans="2:4">
      <c r="B2191" s="319"/>
      <c r="D2191" s="332"/>
    </row>
    <row r="2192" spans="2:4">
      <c r="B2192" s="319"/>
      <c r="D2192" s="332"/>
    </row>
    <row r="2193" spans="2:4">
      <c r="B2193" s="319"/>
      <c r="D2193" s="332"/>
    </row>
    <row r="2194" spans="2:4">
      <c r="B2194" s="319"/>
      <c r="D2194" s="332"/>
    </row>
    <row r="2195" spans="2:4">
      <c r="B2195" s="319"/>
      <c r="D2195" s="332"/>
    </row>
    <row r="2196" spans="2:4">
      <c r="B2196" s="319"/>
      <c r="D2196" s="332"/>
    </row>
    <row r="2197" spans="2:4">
      <c r="B2197" s="319"/>
      <c r="D2197" s="332"/>
    </row>
    <row r="2198" spans="2:4">
      <c r="B2198" s="319"/>
      <c r="D2198" s="332"/>
    </row>
    <row r="2199" spans="2:4">
      <c r="B2199" s="319"/>
      <c r="D2199" s="332"/>
    </row>
    <row r="2200" spans="2:4">
      <c r="B2200" s="319"/>
      <c r="D2200" s="332"/>
    </row>
    <row r="2201" spans="2:4">
      <c r="B2201" s="319"/>
      <c r="D2201" s="332"/>
    </row>
    <row r="2202" spans="2:4">
      <c r="B2202" s="319"/>
      <c r="D2202" s="332"/>
    </row>
    <row r="2203" spans="2:4">
      <c r="B2203" s="319"/>
      <c r="D2203" s="332"/>
    </row>
    <row r="2204" spans="2:4">
      <c r="B2204" s="319"/>
      <c r="D2204" s="332"/>
    </row>
    <row r="2205" spans="2:4">
      <c r="B2205" s="319"/>
      <c r="D2205" s="332"/>
    </row>
    <row r="2206" spans="2:4">
      <c r="B2206" s="319"/>
      <c r="D2206" s="332"/>
    </row>
    <row r="2207" spans="2:4">
      <c r="B2207" s="319"/>
      <c r="D2207" s="332"/>
    </row>
    <row r="2208" spans="2:4">
      <c r="B2208" s="319"/>
      <c r="D2208" s="332"/>
    </row>
    <row r="2209" spans="2:4">
      <c r="B2209" s="319"/>
      <c r="D2209" s="332"/>
    </row>
    <row r="2210" spans="2:4">
      <c r="B2210" s="319"/>
      <c r="D2210" s="332"/>
    </row>
    <row r="2211" spans="2:4">
      <c r="B2211" s="319"/>
      <c r="D2211" s="332"/>
    </row>
    <row r="2212" spans="2:4">
      <c r="B2212" s="319"/>
      <c r="D2212" s="332"/>
    </row>
    <row r="2213" spans="2:4">
      <c r="B2213" s="319"/>
      <c r="D2213" s="332"/>
    </row>
    <row r="2214" spans="2:4">
      <c r="B2214" s="319"/>
      <c r="D2214" s="332"/>
    </row>
    <row r="2215" spans="2:4">
      <c r="B2215" s="319"/>
      <c r="D2215" s="332"/>
    </row>
    <row r="2216" spans="2:4">
      <c r="B2216" s="319"/>
      <c r="D2216" s="332"/>
    </row>
    <row r="2217" spans="2:4">
      <c r="B2217" s="319"/>
      <c r="D2217" s="332"/>
    </row>
    <row r="2218" spans="2:4">
      <c r="B2218" s="319"/>
      <c r="D2218" s="332"/>
    </row>
    <row r="2219" spans="2:4">
      <c r="B2219" s="319"/>
      <c r="D2219" s="332"/>
    </row>
    <row r="2220" spans="2:4">
      <c r="B2220" s="319"/>
      <c r="D2220" s="332"/>
    </row>
    <row r="2221" spans="2:4">
      <c r="B2221" s="319"/>
      <c r="D2221" s="332"/>
    </row>
    <row r="2222" spans="2:4">
      <c r="B2222" s="319"/>
      <c r="D2222" s="332"/>
    </row>
    <row r="2223" spans="2:4">
      <c r="B2223" s="319"/>
      <c r="D2223" s="332"/>
    </row>
    <row r="2224" spans="2:4">
      <c r="B2224" s="319"/>
      <c r="D2224" s="332"/>
    </row>
    <row r="2225" spans="2:4">
      <c r="B2225" s="319"/>
      <c r="D2225" s="332"/>
    </row>
    <row r="2226" spans="2:4">
      <c r="B2226" s="319"/>
      <c r="D2226" s="332"/>
    </row>
    <row r="2227" spans="2:4">
      <c r="B2227" s="319"/>
      <c r="D2227" s="332"/>
    </row>
    <row r="2228" spans="2:4">
      <c r="B2228" s="319"/>
      <c r="D2228" s="332"/>
    </row>
    <row r="2229" spans="2:4">
      <c r="B2229" s="319"/>
      <c r="D2229" s="332"/>
    </row>
    <row r="2230" spans="2:4">
      <c r="B2230" s="319"/>
      <c r="D2230" s="332"/>
    </row>
    <row r="2231" spans="2:4">
      <c r="B2231" s="319"/>
      <c r="D2231" s="332"/>
    </row>
    <row r="2232" spans="2:4">
      <c r="B2232" s="319"/>
      <c r="D2232" s="332"/>
    </row>
    <row r="2233" spans="2:4">
      <c r="B2233" s="319"/>
      <c r="D2233" s="332"/>
    </row>
    <row r="2234" spans="2:4">
      <c r="B2234" s="319"/>
      <c r="D2234" s="332"/>
    </row>
    <row r="2235" spans="2:4">
      <c r="B2235" s="319"/>
      <c r="D2235" s="332"/>
    </row>
    <row r="2236" spans="2:4">
      <c r="B2236" s="319"/>
      <c r="D2236" s="332"/>
    </row>
    <row r="2237" spans="2:4">
      <c r="B2237" s="319"/>
      <c r="D2237" s="332"/>
    </row>
    <row r="2238" spans="2:4">
      <c r="B2238" s="319"/>
      <c r="D2238" s="332"/>
    </row>
    <row r="2239" spans="2:4">
      <c r="B2239" s="319"/>
      <c r="D2239" s="332"/>
    </row>
    <row r="2240" spans="2:4">
      <c r="B2240" s="319"/>
      <c r="D2240" s="332"/>
    </row>
    <row r="2241" spans="2:4">
      <c r="B2241" s="319"/>
      <c r="D2241" s="332"/>
    </row>
    <row r="2242" spans="2:4">
      <c r="B2242" s="319"/>
      <c r="D2242" s="332"/>
    </row>
    <row r="2243" spans="2:4">
      <c r="B2243" s="319"/>
      <c r="D2243" s="332"/>
    </row>
    <row r="2244" spans="2:4">
      <c r="B2244" s="319"/>
      <c r="D2244" s="332"/>
    </row>
    <row r="2245" spans="2:4">
      <c r="B2245" s="319"/>
      <c r="D2245" s="332"/>
    </row>
    <row r="2246" spans="2:4">
      <c r="B2246" s="319"/>
      <c r="D2246" s="332"/>
    </row>
    <row r="2247" spans="2:4">
      <c r="B2247" s="319"/>
      <c r="D2247" s="332"/>
    </row>
    <row r="2248" spans="2:4">
      <c r="B2248" s="319"/>
      <c r="D2248" s="332"/>
    </row>
    <row r="2249" spans="2:4">
      <c r="B2249" s="319"/>
      <c r="D2249" s="332"/>
    </row>
    <row r="2250" spans="2:4">
      <c r="B2250" s="319"/>
      <c r="D2250" s="332"/>
    </row>
    <row r="2251" spans="2:4">
      <c r="B2251" s="319"/>
      <c r="D2251" s="332"/>
    </row>
    <row r="2252" spans="2:4">
      <c r="B2252" s="319"/>
      <c r="D2252" s="332"/>
    </row>
    <row r="2253" spans="2:4">
      <c r="B2253" s="319"/>
      <c r="D2253" s="332"/>
    </row>
    <row r="2254" spans="2:4">
      <c r="B2254" s="319"/>
      <c r="D2254" s="332"/>
    </row>
    <row r="2255" spans="2:4">
      <c r="B2255" s="319"/>
      <c r="D2255" s="332"/>
    </row>
    <row r="2256" spans="2:4">
      <c r="B2256" s="319"/>
      <c r="D2256" s="332"/>
    </row>
    <row r="2257" spans="2:4">
      <c r="B2257" s="319"/>
      <c r="D2257" s="332"/>
    </row>
    <row r="2258" spans="2:4">
      <c r="B2258" s="319"/>
      <c r="D2258" s="332"/>
    </row>
    <row r="2259" spans="2:4">
      <c r="B2259" s="319"/>
      <c r="D2259" s="332"/>
    </row>
    <row r="2260" spans="2:4">
      <c r="B2260" s="319"/>
      <c r="D2260" s="332"/>
    </row>
    <row r="2261" spans="2:4">
      <c r="B2261" s="319"/>
      <c r="D2261" s="332"/>
    </row>
    <row r="2262" spans="2:4">
      <c r="B2262" s="319"/>
      <c r="D2262" s="332"/>
    </row>
    <row r="2263" spans="2:4">
      <c r="B2263" s="319"/>
      <c r="D2263" s="332"/>
    </row>
    <row r="2264" spans="2:4">
      <c r="B2264" s="319"/>
      <c r="D2264" s="332"/>
    </row>
    <row r="2265" spans="2:4">
      <c r="B2265" s="319"/>
      <c r="D2265" s="332"/>
    </row>
    <row r="2266" spans="2:4">
      <c r="B2266" s="319"/>
      <c r="D2266" s="332"/>
    </row>
    <row r="2267" spans="2:4">
      <c r="B2267" s="319"/>
      <c r="D2267" s="332"/>
    </row>
    <row r="2268" spans="2:4">
      <c r="B2268" s="319"/>
      <c r="D2268" s="332"/>
    </row>
    <row r="2269" spans="2:4">
      <c r="B2269" s="319"/>
      <c r="D2269" s="332"/>
    </row>
    <row r="2270" spans="2:4">
      <c r="B2270" s="319"/>
      <c r="D2270" s="332"/>
    </row>
    <row r="2271" spans="2:4">
      <c r="B2271" s="319"/>
      <c r="D2271" s="332"/>
    </row>
    <row r="2272" spans="2:4">
      <c r="B2272" s="319"/>
      <c r="D2272" s="332"/>
    </row>
    <row r="2273" spans="2:4">
      <c r="B2273" s="319"/>
      <c r="D2273" s="332"/>
    </row>
    <row r="2274" spans="2:4">
      <c r="B2274" s="319"/>
      <c r="D2274" s="332"/>
    </row>
    <row r="2275" spans="2:4">
      <c r="B2275" s="319"/>
      <c r="D2275" s="332"/>
    </row>
    <row r="2276" spans="2:4">
      <c r="B2276" s="319"/>
      <c r="D2276" s="332"/>
    </row>
    <row r="2277" spans="2:4">
      <c r="B2277" s="319"/>
      <c r="D2277" s="332"/>
    </row>
    <row r="2278" spans="2:4">
      <c r="B2278" s="319"/>
      <c r="D2278" s="332"/>
    </row>
    <row r="2279" spans="2:4">
      <c r="B2279" s="319"/>
      <c r="D2279" s="332"/>
    </row>
    <row r="2280" spans="2:4">
      <c r="B2280" s="319"/>
      <c r="D2280" s="332"/>
    </row>
    <row r="2281" spans="2:4">
      <c r="B2281" s="319"/>
      <c r="D2281" s="332"/>
    </row>
    <row r="2282" spans="2:4">
      <c r="B2282" s="319"/>
      <c r="D2282" s="332"/>
    </row>
    <row r="2283" spans="2:4">
      <c r="B2283" s="319"/>
      <c r="D2283" s="332"/>
    </row>
    <row r="2284" spans="2:4">
      <c r="B2284" s="319"/>
      <c r="D2284" s="332"/>
    </row>
    <row r="2285" spans="2:4">
      <c r="B2285" s="319"/>
      <c r="D2285" s="332"/>
    </row>
    <row r="2286" spans="2:4">
      <c r="B2286" s="319"/>
      <c r="D2286" s="332"/>
    </row>
    <row r="2287" spans="2:4">
      <c r="B2287" s="319"/>
      <c r="D2287" s="332"/>
    </row>
    <row r="2288" spans="2:4">
      <c r="B2288" s="319"/>
      <c r="D2288" s="332"/>
    </row>
    <row r="2289" spans="2:4">
      <c r="B2289" s="319"/>
      <c r="D2289" s="332"/>
    </row>
    <row r="2290" spans="2:4">
      <c r="B2290" s="319"/>
      <c r="D2290" s="332"/>
    </row>
    <row r="2291" spans="2:4">
      <c r="B2291" s="319"/>
      <c r="D2291" s="332"/>
    </row>
    <row r="2292" spans="2:4">
      <c r="B2292" s="319"/>
      <c r="D2292" s="332"/>
    </row>
    <row r="2293" spans="2:4">
      <c r="B2293" s="319"/>
      <c r="D2293" s="332"/>
    </row>
    <row r="2294" spans="2:4">
      <c r="B2294" s="319"/>
      <c r="D2294" s="332"/>
    </row>
    <row r="2295" spans="2:4">
      <c r="B2295" s="319"/>
      <c r="D2295" s="332"/>
    </row>
    <row r="2296" spans="2:4">
      <c r="B2296" s="319"/>
      <c r="D2296" s="332"/>
    </row>
    <row r="2297" spans="2:4">
      <c r="B2297" s="319"/>
      <c r="D2297" s="332"/>
    </row>
    <row r="2298" spans="2:4">
      <c r="B2298" s="319"/>
      <c r="D2298" s="332"/>
    </row>
    <row r="2299" spans="2:4">
      <c r="B2299" s="319"/>
      <c r="D2299" s="332"/>
    </row>
    <row r="2300" spans="2:4">
      <c r="B2300" s="319"/>
      <c r="D2300" s="332"/>
    </row>
    <row r="2301" spans="2:4">
      <c r="B2301" s="319"/>
      <c r="D2301" s="332"/>
    </row>
    <row r="2302" spans="2:4">
      <c r="B2302" s="319"/>
      <c r="D2302" s="332"/>
    </row>
    <row r="2303" spans="2:4">
      <c r="B2303" s="319"/>
      <c r="D2303" s="332"/>
    </row>
    <row r="2304" spans="2:4">
      <c r="B2304" s="319"/>
      <c r="D2304" s="332"/>
    </row>
    <row r="2305" spans="2:4">
      <c r="B2305" s="319"/>
      <c r="D2305" s="332"/>
    </row>
    <row r="2306" spans="2:4">
      <c r="B2306" s="319"/>
      <c r="D2306" s="332"/>
    </row>
    <row r="2307" spans="2:4">
      <c r="B2307" s="319"/>
      <c r="D2307" s="332"/>
    </row>
    <row r="2308" spans="2:4">
      <c r="B2308" s="319"/>
      <c r="D2308" s="332"/>
    </row>
    <row r="2309" spans="2:4">
      <c r="B2309" s="319"/>
      <c r="D2309" s="332"/>
    </row>
    <row r="2310" spans="2:4">
      <c r="B2310" s="319"/>
      <c r="D2310" s="332"/>
    </row>
    <row r="2311" spans="2:4">
      <c r="B2311" s="319"/>
      <c r="D2311" s="332"/>
    </row>
    <row r="2312" spans="2:4">
      <c r="B2312" s="319"/>
      <c r="D2312" s="332"/>
    </row>
    <row r="2313" spans="2:4">
      <c r="B2313" s="319"/>
      <c r="D2313" s="332"/>
    </row>
    <row r="2314" spans="2:4">
      <c r="B2314" s="319"/>
      <c r="D2314" s="332"/>
    </row>
    <row r="2315" spans="2:4">
      <c r="B2315" s="319"/>
      <c r="D2315" s="332"/>
    </row>
    <row r="2316" spans="2:4">
      <c r="B2316" s="319"/>
      <c r="D2316" s="332"/>
    </row>
    <row r="2317" spans="2:4">
      <c r="B2317" s="319"/>
      <c r="D2317" s="332"/>
    </row>
    <row r="2318" spans="2:4">
      <c r="B2318" s="319"/>
      <c r="D2318" s="332"/>
    </row>
    <row r="2319" spans="2:4">
      <c r="B2319" s="319"/>
      <c r="D2319" s="332"/>
    </row>
    <row r="2320" spans="2:4">
      <c r="B2320" s="319"/>
      <c r="D2320" s="332"/>
    </row>
    <row r="2321" spans="2:4">
      <c r="B2321" s="319"/>
      <c r="D2321" s="332"/>
    </row>
    <row r="2322" spans="2:4">
      <c r="B2322" s="319"/>
      <c r="D2322" s="332"/>
    </row>
    <row r="2323" spans="2:4">
      <c r="B2323" s="319"/>
      <c r="D2323" s="332"/>
    </row>
    <row r="2324" spans="2:4">
      <c r="B2324" s="319"/>
      <c r="D2324" s="332"/>
    </row>
    <row r="2325" spans="2:4">
      <c r="B2325" s="319"/>
      <c r="D2325" s="332"/>
    </row>
    <row r="2326" spans="2:4">
      <c r="B2326" s="319"/>
      <c r="D2326" s="332"/>
    </row>
    <row r="2327" spans="2:4">
      <c r="B2327" s="319"/>
      <c r="D2327" s="332"/>
    </row>
    <row r="2328" spans="2:4">
      <c r="B2328" s="319"/>
      <c r="D2328" s="332"/>
    </row>
    <row r="2329" spans="2:4">
      <c r="B2329" s="319"/>
      <c r="D2329" s="332"/>
    </row>
    <row r="2330" spans="2:4">
      <c r="B2330" s="319"/>
      <c r="D2330" s="332"/>
    </row>
    <row r="2331" spans="2:4">
      <c r="B2331" s="319"/>
      <c r="D2331" s="332"/>
    </row>
    <row r="2332" spans="2:4">
      <c r="B2332" s="319"/>
      <c r="D2332" s="332"/>
    </row>
    <row r="2333" spans="2:4">
      <c r="B2333" s="319"/>
      <c r="D2333" s="332"/>
    </row>
    <row r="2334" spans="2:4">
      <c r="B2334" s="319"/>
      <c r="D2334" s="332"/>
    </row>
    <row r="2335" spans="2:4">
      <c r="B2335" s="319"/>
      <c r="D2335" s="332"/>
    </row>
    <row r="2336" spans="2:4">
      <c r="B2336" s="319"/>
      <c r="D2336" s="332"/>
    </row>
    <row r="2337" spans="2:4">
      <c r="B2337" s="319"/>
      <c r="D2337" s="332"/>
    </row>
    <row r="2338" spans="2:4">
      <c r="B2338" s="319"/>
      <c r="D2338" s="332"/>
    </row>
    <row r="2339" spans="2:4">
      <c r="B2339" s="319"/>
      <c r="D2339" s="332"/>
    </row>
    <row r="2340" spans="2:4">
      <c r="B2340" s="319"/>
      <c r="D2340" s="332"/>
    </row>
    <row r="2341" spans="2:4">
      <c r="B2341" s="319"/>
      <c r="D2341" s="332"/>
    </row>
    <row r="2342" spans="2:4">
      <c r="B2342" s="319"/>
      <c r="D2342" s="332"/>
    </row>
    <row r="2343" spans="2:4">
      <c r="B2343" s="319"/>
      <c r="D2343" s="332"/>
    </row>
    <row r="2344" spans="2:4">
      <c r="B2344" s="319"/>
      <c r="D2344" s="332"/>
    </row>
    <row r="2345" spans="2:4">
      <c r="B2345" s="319"/>
      <c r="D2345" s="332"/>
    </row>
    <row r="2346" spans="2:4">
      <c r="B2346" s="319"/>
      <c r="D2346" s="332"/>
    </row>
    <row r="2347" spans="2:4">
      <c r="B2347" s="319"/>
      <c r="D2347" s="332"/>
    </row>
    <row r="2348" spans="2:4">
      <c r="B2348" s="319"/>
      <c r="D2348" s="332"/>
    </row>
    <row r="2349" spans="2:4">
      <c r="B2349" s="319"/>
      <c r="D2349" s="332"/>
    </row>
    <row r="2350" spans="2:4">
      <c r="B2350" s="319"/>
      <c r="D2350" s="332"/>
    </row>
    <row r="2351" spans="2:4">
      <c r="B2351" s="319"/>
      <c r="D2351" s="332"/>
    </row>
    <row r="2352" spans="2:4">
      <c r="B2352" s="319"/>
      <c r="D2352" s="332"/>
    </row>
    <row r="2353" spans="2:4">
      <c r="B2353" s="319"/>
      <c r="D2353" s="332"/>
    </row>
    <row r="2354" spans="2:4">
      <c r="B2354" s="319"/>
      <c r="D2354" s="332"/>
    </row>
    <row r="2355" spans="2:4">
      <c r="B2355" s="319"/>
      <c r="D2355" s="332"/>
    </row>
    <row r="2356" spans="2:4">
      <c r="B2356" s="319"/>
      <c r="D2356" s="332"/>
    </row>
    <row r="2357" spans="2:4">
      <c r="B2357" s="319"/>
      <c r="D2357" s="332"/>
    </row>
    <row r="2358" spans="2:4">
      <c r="B2358" s="319"/>
      <c r="D2358" s="332"/>
    </row>
    <row r="2359" spans="2:4">
      <c r="B2359" s="319"/>
      <c r="D2359" s="332"/>
    </row>
    <row r="2360" spans="2:4">
      <c r="B2360" s="319"/>
      <c r="D2360" s="332"/>
    </row>
    <row r="2361" spans="2:4">
      <c r="B2361" s="319"/>
      <c r="D2361" s="332"/>
    </row>
    <row r="2362" spans="2:4">
      <c r="B2362" s="319"/>
      <c r="D2362" s="332"/>
    </row>
    <row r="2363" spans="2:4">
      <c r="B2363" s="319"/>
      <c r="D2363" s="332"/>
    </row>
    <row r="2364" spans="2:4">
      <c r="B2364" s="319"/>
      <c r="D2364" s="332"/>
    </row>
    <row r="2365" spans="2:4">
      <c r="B2365" s="319"/>
      <c r="D2365" s="332"/>
    </row>
    <row r="2366" spans="2:4">
      <c r="B2366" s="319"/>
      <c r="D2366" s="332"/>
    </row>
    <row r="2367" spans="2:4">
      <c r="B2367" s="319"/>
      <c r="D2367" s="332"/>
    </row>
    <row r="2368" spans="2:4">
      <c r="B2368" s="319"/>
      <c r="D2368" s="332"/>
    </row>
    <row r="2369" spans="2:4">
      <c r="B2369" s="319"/>
      <c r="D2369" s="332"/>
    </row>
    <row r="2370" spans="2:4">
      <c r="B2370" s="319"/>
      <c r="D2370" s="332"/>
    </row>
    <row r="2371" spans="2:4">
      <c r="B2371" s="319"/>
      <c r="D2371" s="332"/>
    </row>
    <row r="2372" spans="2:4">
      <c r="B2372" s="319"/>
      <c r="D2372" s="332"/>
    </row>
    <row r="2373" spans="2:4">
      <c r="B2373" s="319"/>
      <c r="D2373" s="332"/>
    </row>
    <row r="2374" spans="2:4">
      <c r="B2374" s="319"/>
      <c r="D2374" s="332"/>
    </row>
    <row r="2375" spans="2:4">
      <c r="B2375" s="319"/>
    </row>
    <row r="2376" spans="2:4">
      <c r="B2376" s="319"/>
    </row>
    <row r="2377" spans="2:4">
      <c r="B2377" s="319"/>
    </row>
    <row r="2378" spans="2:4">
      <c r="B2378" s="319"/>
    </row>
  </sheetData>
  <sheetProtection password="DFF3" sheet="1" objects="1" scenarios="1" formatCells="0" formatColumns="0" formatRows="0" insertColumns="0" insertRows="0" insertHyperlinks="0" deleteColumns="0" deleteRows="0" sort="0" autoFilter="0" pivotTables="0"/>
  <autoFilter ref="A1:M2378"/>
  <pageMargins left="0.39370078740157483" right="0.39370078740157483" top="0.70866141732283472" bottom="0.59055118110236227" header="0.31496062992125984" footer="0.31496062992125984"/>
  <pageSetup paperSize="9" scale="96" fitToHeight="0" orientation="landscape" verticalDpi="4294967293" r:id="rId1"/>
  <headerFooter alignWithMargins="0">
    <oddFooter>&amp;LIng. Kateřina Svobodová&amp;CStránka &amp;P&amp;R&amp;D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zoomScale="110" workbookViewId="0">
      <pane ySplit="3" topLeftCell="A10" activePane="bottomLeft" state="frozen"/>
      <selection activeCell="A3" sqref="A3:F3"/>
      <selection pane="bottomLeft" activeCell="J24" sqref="J24"/>
    </sheetView>
  </sheetViews>
  <sheetFormatPr defaultRowHeight="12.75"/>
  <cols>
    <col min="1" max="1" width="11" style="341" customWidth="1"/>
    <col min="2" max="2" width="54.42578125" style="341" customWidth="1"/>
    <col min="3" max="3" width="6.7109375" style="341" customWidth="1"/>
    <col min="4" max="4" width="7.85546875" style="341" customWidth="1"/>
    <col min="5" max="5" width="12.85546875" style="341" customWidth="1"/>
    <col min="6" max="6" width="17.140625" style="341" customWidth="1"/>
    <col min="7" max="7" width="9.140625" style="341"/>
    <col min="8" max="8" width="11" style="341" bestFit="1" customWidth="1"/>
    <col min="9" max="10" width="12.28515625" style="341" bestFit="1" customWidth="1"/>
    <col min="11" max="16384" width="9.140625" style="341"/>
  </cols>
  <sheetData>
    <row r="1" spans="1:10" ht="13.5" thickBot="1"/>
    <row r="2" spans="1:10" ht="15">
      <c r="A2" s="561" t="s">
        <v>444</v>
      </c>
      <c r="B2" s="562"/>
      <c r="C2" s="562"/>
      <c r="D2" s="562"/>
      <c r="E2" s="562"/>
      <c r="F2" s="563"/>
    </row>
    <row r="3" spans="1:10" ht="15.75" thickBot="1">
      <c r="A3" s="564" t="s">
        <v>445</v>
      </c>
      <c r="B3" s="565"/>
      <c r="C3" s="565"/>
      <c r="D3" s="565"/>
      <c r="E3" s="565"/>
      <c r="F3" s="566"/>
    </row>
    <row r="4" spans="1:10">
      <c r="A4" s="342"/>
      <c r="B4" s="343"/>
      <c r="C4" s="344"/>
      <c r="D4" s="344"/>
      <c r="E4" s="345"/>
      <c r="F4" s="346"/>
    </row>
    <row r="5" spans="1:10" ht="15.75">
      <c r="A5" s="347"/>
      <c r="B5" s="348" t="s">
        <v>446</v>
      </c>
      <c r="C5" s="349"/>
      <c r="D5" s="349"/>
      <c r="E5" s="349"/>
      <c r="F5" s="350"/>
    </row>
    <row r="6" spans="1:10" ht="15">
      <c r="A6" s="351"/>
      <c r="B6" s="352" t="s">
        <v>447</v>
      </c>
      <c r="C6" s="353"/>
      <c r="D6" s="353"/>
      <c r="E6" s="353"/>
      <c r="F6" s="354"/>
    </row>
    <row r="7" spans="1:10">
      <c r="A7" s="355"/>
      <c r="B7" s="345" t="s">
        <v>448</v>
      </c>
      <c r="C7" s="345"/>
      <c r="D7" s="345"/>
      <c r="E7" s="345"/>
      <c r="F7" s="356"/>
    </row>
    <row r="8" spans="1:10" ht="15.75" thickBot="1">
      <c r="A8" s="357"/>
      <c r="B8" s="358" t="s">
        <v>449</v>
      </c>
      <c r="C8" s="359"/>
      <c r="D8" s="359"/>
      <c r="E8" s="359"/>
      <c r="F8" s="360">
        <v>0</v>
      </c>
    </row>
    <row r="9" spans="1:10" ht="15">
      <c r="A9" s="351"/>
      <c r="B9" s="352" t="s">
        <v>57</v>
      </c>
      <c r="C9" s="353"/>
      <c r="D9" s="353"/>
      <c r="E9" s="353"/>
      <c r="F9" s="354"/>
    </row>
    <row r="10" spans="1:10">
      <c r="A10" s="342"/>
      <c r="B10" s="345" t="s">
        <v>450</v>
      </c>
      <c r="C10" s="345"/>
      <c r="D10" s="345"/>
      <c r="E10" s="345"/>
      <c r="F10" s="356">
        <f>'El Inst'!H20+'El Inst'!H31</f>
        <v>0</v>
      </c>
    </row>
    <row r="11" spans="1:10">
      <c r="A11" s="342"/>
      <c r="B11" s="345" t="s">
        <v>451</v>
      </c>
      <c r="C11" s="345"/>
      <c r="D11" s="345"/>
      <c r="E11" s="345"/>
      <c r="F11" s="356">
        <f>'El Inst'!J20+'El Inst'!J31</f>
        <v>0</v>
      </c>
    </row>
    <row r="12" spans="1:10">
      <c r="A12" s="342"/>
      <c r="B12" s="345" t="s">
        <v>452</v>
      </c>
      <c r="C12" s="345"/>
      <c r="D12" s="345"/>
      <c r="E12" s="345"/>
      <c r="F12" s="361">
        <f>F10*0.036</f>
        <v>0</v>
      </c>
    </row>
    <row r="13" spans="1:10">
      <c r="A13" s="342"/>
      <c r="B13" s="345" t="s">
        <v>453</v>
      </c>
      <c r="C13" s="345"/>
      <c r="D13" s="345"/>
      <c r="E13" s="345"/>
      <c r="F13" s="361">
        <f>F10*0.01</f>
        <v>0</v>
      </c>
    </row>
    <row r="14" spans="1:10">
      <c r="A14" s="342"/>
      <c r="B14" s="345" t="s">
        <v>454</v>
      </c>
      <c r="C14" s="345"/>
      <c r="D14" s="345"/>
      <c r="E14" s="345"/>
      <c r="F14" s="361">
        <f>F11*0.06</f>
        <v>0</v>
      </c>
    </row>
    <row r="15" spans="1:10">
      <c r="A15" s="342"/>
      <c r="B15" s="362" t="s">
        <v>455</v>
      </c>
      <c r="C15" s="345"/>
      <c r="D15" s="345"/>
      <c r="E15" s="345"/>
      <c r="F15" s="361">
        <f>0.05*(F10+F11)</f>
        <v>0</v>
      </c>
    </row>
    <row r="16" spans="1:10" ht="15" customHeight="1" thickBot="1">
      <c r="A16" s="357"/>
      <c r="B16" s="358" t="s">
        <v>449</v>
      </c>
      <c r="C16" s="363"/>
      <c r="D16" s="363"/>
      <c r="E16" s="363"/>
      <c r="F16" s="360">
        <f>SUM(F10:F15)</f>
        <v>0</v>
      </c>
      <c r="H16" s="364"/>
      <c r="I16" s="365"/>
      <c r="J16" s="365"/>
    </row>
    <row r="17" spans="1:10" ht="15">
      <c r="A17" s="351"/>
      <c r="B17" s="352" t="s">
        <v>456</v>
      </c>
      <c r="C17" s="353"/>
      <c r="D17" s="353"/>
      <c r="E17" s="353"/>
      <c r="F17" s="354"/>
    </row>
    <row r="18" spans="1:10">
      <c r="A18" s="342" t="s">
        <v>457</v>
      </c>
      <c r="B18" s="345" t="s">
        <v>458</v>
      </c>
      <c r="C18" s="345"/>
      <c r="D18" s="345"/>
      <c r="E18" s="345"/>
      <c r="F18" s="356">
        <v>0</v>
      </c>
      <c r="H18" s="364"/>
      <c r="I18" s="364"/>
      <c r="J18" s="364"/>
    </row>
    <row r="19" spans="1:10" ht="15.75" thickBot="1">
      <c r="A19" s="357"/>
      <c r="B19" s="358" t="s">
        <v>449</v>
      </c>
      <c r="C19" s="363"/>
      <c r="D19" s="363"/>
      <c r="E19" s="363"/>
      <c r="F19" s="360">
        <f>SUM(F18)</f>
        <v>0</v>
      </c>
    </row>
    <row r="20" spans="1:10" ht="15.75" thickBot="1">
      <c r="A20" s="366"/>
      <c r="B20" s="367" t="s">
        <v>459</v>
      </c>
      <c r="C20" s="368"/>
      <c r="D20" s="368"/>
      <c r="E20" s="368"/>
      <c r="F20" s="369">
        <f>F19+F16+F8</f>
        <v>0</v>
      </c>
    </row>
    <row r="21" spans="1:10">
      <c r="A21" s="342"/>
      <c r="B21" s="345"/>
      <c r="C21" s="345"/>
      <c r="D21" s="345"/>
      <c r="E21" s="345"/>
      <c r="F21" s="346"/>
    </row>
    <row r="22" spans="1:10">
      <c r="A22" s="355"/>
      <c r="B22" s="370" t="s">
        <v>460</v>
      </c>
      <c r="C22" s="371"/>
      <c r="D22" s="371"/>
      <c r="E22" s="371"/>
      <c r="F22" s="372"/>
    </row>
    <row r="23" spans="1:10">
      <c r="A23" s="342"/>
      <c r="B23" s="345" t="s">
        <v>461</v>
      </c>
      <c r="C23" s="343">
        <v>15</v>
      </c>
      <c r="D23" s="373" t="s">
        <v>462</v>
      </c>
      <c r="E23" s="374">
        <f>SUM(F20)</f>
        <v>0</v>
      </c>
      <c r="F23" s="361">
        <f>E23*0.15</f>
        <v>0</v>
      </c>
    </row>
    <row r="24" spans="1:10">
      <c r="A24" s="355"/>
      <c r="B24" s="345"/>
      <c r="C24" s="343"/>
      <c r="D24" s="373"/>
      <c r="E24" s="375"/>
      <c r="F24" s="361"/>
    </row>
    <row r="25" spans="1:10">
      <c r="A25" s="342"/>
      <c r="B25" s="376" t="s">
        <v>19</v>
      </c>
      <c r="C25" s="377"/>
      <c r="D25" s="377"/>
      <c r="E25" s="378"/>
      <c r="F25" s="379">
        <f>SUM(F23:F24)</f>
        <v>0</v>
      </c>
    </row>
    <row r="26" spans="1:10" ht="15.75" thickBot="1">
      <c r="A26" s="380"/>
      <c r="B26" s="381" t="s">
        <v>463</v>
      </c>
      <c r="C26" s="381"/>
      <c r="D26" s="381"/>
      <c r="E26" s="381"/>
      <c r="F26" s="382">
        <f>F25+F20</f>
        <v>0</v>
      </c>
    </row>
    <row r="27" spans="1:10">
      <c r="E27" s="383"/>
    </row>
    <row r="28" spans="1:10">
      <c r="A28" s="384" t="s">
        <v>464</v>
      </c>
      <c r="B28" s="384"/>
      <c r="C28" s="384"/>
    </row>
    <row r="29" spans="1:10">
      <c r="A29" s="385" t="s">
        <v>465</v>
      </c>
      <c r="B29" s="385"/>
      <c r="C29" s="384"/>
    </row>
    <row r="30" spans="1:10">
      <c r="A30" s="385" t="s">
        <v>466</v>
      </c>
      <c r="B30" s="385"/>
      <c r="C30" s="384"/>
    </row>
    <row r="31" spans="1:10">
      <c r="A31" s="386"/>
    </row>
    <row r="32" spans="1:10">
      <c r="A32" s="386"/>
    </row>
  </sheetData>
  <mergeCells count="2">
    <mergeCell ref="A2:F2"/>
    <mergeCell ref="A3:F3"/>
  </mergeCells>
  <pageMargins left="0.98425196850393704" right="0.19685039370078741" top="0.70866141732283472" bottom="0.6692913385826772" header="0.31496062992125984" footer="0.31496062992125984"/>
  <pageSetup paperSize="9" fitToHeight="0" orientation="landscape" cellComments="atEnd" verticalDpi="300" r:id="rId1"/>
  <headerFooter alignWithMargins="0">
    <oddHeader>&amp;R&amp;"Arial Narrow,Obyčejné"</oddHeader>
    <oddFooter>&amp;LIng. Kateřina Svobodová&amp;CStránka &amp;P&amp;R&amp;D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showGridLines="0" topLeftCell="B49" zoomScaleSheetLayoutView="75" workbookViewId="0">
      <selection activeCell="G40" sqref="G40"/>
    </sheetView>
  </sheetViews>
  <sheetFormatPr defaultRowHeight="12.75"/>
  <cols>
    <col min="1" max="1" width="0.5703125" style="149" hidden="1" customWidth="1"/>
    <col min="2" max="2" width="7.140625" style="149" customWidth="1"/>
    <col min="3" max="3" width="9.140625" style="149"/>
    <col min="4" max="4" width="19.7109375" style="149" customWidth="1"/>
    <col min="5" max="5" width="6.85546875" style="149" customWidth="1"/>
    <col min="6" max="6" width="13.140625" style="149" customWidth="1"/>
    <col min="7" max="7" width="12.42578125" style="387" customWidth="1"/>
    <col min="8" max="8" width="13.5703125" style="149" customWidth="1"/>
    <col min="9" max="9" width="11.42578125" style="387" customWidth="1"/>
    <col min="10" max="10" width="7" style="387" customWidth="1"/>
    <col min="11" max="15" width="10.7109375" style="149" customWidth="1"/>
    <col min="16" max="16384" width="9.140625" style="149"/>
  </cols>
  <sheetData>
    <row r="1" spans="2:15" ht="12" customHeight="1"/>
    <row r="2" spans="2:15" ht="17.25" customHeight="1">
      <c r="B2" s="388"/>
      <c r="C2" s="389" t="s">
        <v>467</v>
      </c>
      <c r="E2" s="390"/>
      <c r="F2" s="389"/>
      <c r="G2" s="391"/>
      <c r="H2" s="392" t="s">
        <v>0</v>
      </c>
      <c r="I2" s="393">
        <v>42724</v>
      </c>
      <c r="K2" s="388"/>
    </row>
    <row r="3" spans="2:15" ht="6" customHeight="1">
      <c r="C3" s="394"/>
      <c r="D3" s="395" t="s">
        <v>1</v>
      </c>
    </row>
    <row r="4" spans="2:15" ht="4.5" customHeight="1"/>
    <row r="5" spans="2:15" ht="13.5" customHeight="1">
      <c r="C5" s="396" t="s">
        <v>2</v>
      </c>
      <c r="D5" s="397" t="s">
        <v>468</v>
      </c>
      <c r="E5" s="398" t="s">
        <v>469</v>
      </c>
      <c r="F5" s="399"/>
      <c r="G5" s="400"/>
      <c r="H5" s="399"/>
      <c r="I5" s="400"/>
      <c r="O5" s="393"/>
    </row>
    <row r="7" spans="2:15">
      <c r="C7" s="401" t="s">
        <v>4</v>
      </c>
      <c r="D7" s="402"/>
      <c r="H7" s="403" t="s">
        <v>5</v>
      </c>
      <c r="J7" s="402"/>
      <c r="K7" s="402"/>
    </row>
    <row r="8" spans="2:15">
      <c r="D8" s="402"/>
      <c r="H8" s="403" t="s">
        <v>6</v>
      </c>
      <c r="J8" s="402"/>
      <c r="K8" s="402"/>
    </row>
    <row r="9" spans="2:15">
      <c r="C9" s="403"/>
      <c r="D9" s="402"/>
      <c r="H9" s="403"/>
      <c r="J9" s="402"/>
    </row>
    <row r="10" spans="2:15">
      <c r="H10" s="403"/>
      <c r="J10" s="402"/>
    </row>
    <row r="11" spans="2:15">
      <c r="C11" s="401" t="s">
        <v>7</v>
      </c>
      <c r="D11" s="402"/>
      <c r="H11" s="403" t="s">
        <v>5</v>
      </c>
      <c r="J11" s="402"/>
      <c r="K11" s="402"/>
    </row>
    <row r="12" spans="2:15">
      <c r="D12" s="402"/>
      <c r="H12" s="403" t="s">
        <v>6</v>
      </c>
      <c r="J12" s="402"/>
      <c r="K12" s="402"/>
    </row>
    <row r="13" spans="2:15" ht="12" customHeight="1">
      <c r="C13" s="403"/>
      <c r="D13" s="402"/>
      <c r="J13" s="403"/>
    </row>
    <row r="14" spans="2:15" ht="24.75" customHeight="1">
      <c r="C14" s="404" t="s">
        <v>8</v>
      </c>
      <c r="H14" s="404" t="s">
        <v>9</v>
      </c>
      <c r="J14" s="403"/>
    </row>
    <row r="15" spans="2:15" ht="12.75" customHeight="1">
      <c r="J15" s="403"/>
    </row>
    <row r="16" spans="2:15" ht="28.5" customHeight="1">
      <c r="C16" s="404" t="s">
        <v>10</v>
      </c>
      <c r="H16" s="404" t="s">
        <v>10</v>
      </c>
    </row>
    <row r="17" spans="2:12" ht="25.5" customHeight="1"/>
    <row r="18" spans="2:12" ht="13.5" customHeight="1">
      <c r="B18" s="405"/>
      <c r="C18" s="406"/>
      <c r="D18" s="406"/>
      <c r="E18" s="407"/>
      <c r="F18" s="408"/>
      <c r="G18" s="409"/>
      <c r="H18" s="410"/>
      <c r="I18" s="409"/>
      <c r="J18" s="411" t="s">
        <v>11</v>
      </c>
      <c r="K18" s="412"/>
    </row>
    <row r="19" spans="2:12" ht="15" customHeight="1">
      <c r="B19" s="413" t="s">
        <v>12</v>
      </c>
      <c r="C19" s="414"/>
      <c r="D19" s="415">
        <v>15</v>
      </c>
      <c r="E19" s="416" t="s">
        <v>13</v>
      </c>
      <c r="F19" s="417"/>
      <c r="G19" s="418"/>
      <c r="H19" s="418"/>
      <c r="I19" s="567">
        <f>ROUND(G31,0)</f>
        <v>0</v>
      </c>
      <c r="J19" s="568"/>
      <c r="K19" s="419"/>
    </row>
    <row r="20" spans="2:12">
      <c r="B20" s="413" t="s">
        <v>14</v>
      </c>
      <c r="C20" s="414"/>
      <c r="D20" s="415">
        <f>SazbaDPH1</f>
        <v>15</v>
      </c>
      <c r="E20" s="416" t="s">
        <v>13</v>
      </c>
      <c r="F20" s="420"/>
      <c r="G20" s="421"/>
      <c r="H20" s="421"/>
      <c r="I20" s="569">
        <f>ROUND(I19*D20/100,0)</f>
        <v>0</v>
      </c>
      <c r="J20" s="570"/>
      <c r="K20" s="419"/>
    </row>
    <row r="21" spans="2:12">
      <c r="B21" s="413" t="s">
        <v>12</v>
      </c>
      <c r="C21" s="414"/>
      <c r="D21" s="415">
        <v>21</v>
      </c>
      <c r="E21" s="416" t="s">
        <v>13</v>
      </c>
      <c r="F21" s="420"/>
      <c r="G21" s="421"/>
      <c r="H21" s="421"/>
      <c r="I21" s="569">
        <f>ROUND(H31,0)</f>
        <v>0</v>
      </c>
      <c r="J21" s="570"/>
      <c r="K21" s="419"/>
    </row>
    <row r="22" spans="2:12" ht="13.5" thickBot="1">
      <c r="B22" s="413" t="s">
        <v>14</v>
      </c>
      <c r="C22" s="414"/>
      <c r="D22" s="415">
        <f>SazbaDPH2</f>
        <v>21</v>
      </c>
      <c r="E22" s="416" t="s">
        <v>13</v>
      </c>
      <c r="F22" s="422"/>
      <c r="G22" s="423"/>
      <c r="H22" s="423"/>
      <c r="I22" s="571">
        <f>ROUND(I21*D21/100,0)</f>
        <v>0</v>
      </c>
      <c r="J22" s="572"/>
      <c r="K22" s="419"/>
    </row>
    <row r="23" spans="2:12" ht="16.5" thickBot="1">
      <c r="B23" s="424" t="s">
        <v>15</v>
      </c>
      <c r="C23" s="425"/>
      <c r="D23" s="425"/>
      <c r="E23" s="426"/>
      <c r="F23" s="427"/>
      <c r="G23" s="428"/>
      <c r="H23" s="428"/>
      <c r="I23" s="573">
        <f>SUM(I19:I22)</f>
        <v>0</v>
      </c>
      <c r="J23" s="574"/>
      <c r="K23" s="429"/>
    </row>
    <row r="26" spans="2:12" ht="1.5" customHeight="1"/>
    <row r="27" spans="2:12" ht="15.75" customHeight="1">
      <c r="B27" s="398" t="s">
        <v>16</v>
      </c>
      <c r="C27" s="430"/>
      <c r="D27" s="430"/>
      <c r="E27" s="430"/>
      <c r="F27" s="430"/>
      <c r="G27" s="430"/>
      <c r="H27" s="430"/>
      <c r="I27" s="430"/>
      <c r="J27" s="430"/>
      <c r="K27" s="430"/>
      <c r="L27" s="431"/>
    </row>
    <row r="28" spans="2:12" ht="5.25" customHeight="1">
      <c r="L28" s="431"/>
    </row>
    <row r="29" spans="2:12" ht="24" customHeight="1">
      <c r="B29" s="432" t="s">
        <v>17</v>
      </c>
      <c r="C29" s="433"/>
      <c r="D29" s="433"/>
      <c r="E29" s="434"/>
      <c r="F29" s="435" t="s">
        <v>18</v>
      </c>
      <c r="G29" s="436" t="str">
        <f>CONCATENATE("Základ DPH ",SazbaDPH1," %")</f>
        <v>Základ DPH 15 %</v>
      </c>
      <c r="H29" s="435" t="str">
        <f>CONCATENATE("Základ DPH ",SazbaDPH2," %")</f>
        <v>Základ DPH 21 %</v>
      </c>
      <c r="I29" s="435" t="s">
        <v>19</v>
      </c>
      <c r="J29" s="435" t="s">
        <v>13</v>
      </c>
    </row>
    <row r="30" spans="2:12">
      <c r="B30" s="437" t="s">
        <v>470</v>
      </c>
      <c r="C30" s="438" t="s">
        <v>24</v>
      </c>
      <c r="D30" s="439"/>
      <c r="E30" s="440"/>
      <c r="F30" s="441">
        <f>G30+H30+I30</f>
        <v>0</v>
      </c>
      <c r="G30" s="442">
        <f>G41</f>
        <v>0</v>
      </c>
      <c r="H30" s="443">
        <v>0</v>
      </c>
      <c r="I30" s="443">
        <f t="shared" ref="I30" si="0">(G30*SazbaDPH1)/100+(H30*SazbaDPH2)/100</f>
        <v>0</v>
      </c>
      <c r="J30" s="444" t="str">
        <f t="shared" ref="J30" si="1">IF(CelkemObjekty=0,"",F30/CelkemObjekty*100)</f>
        <v/>
      </c>
    </row>
    <row r="31" spans="2:12" ht="17.25" customHeight="1">
      <c r="B31" s="445" t="s">
        <v>20</v>
      </c>
      <c r="C31" s="446"/>
      <c r="D31" s="447"/>
      <c r="E31" s="448"/>
      <c r="F31" s="449">
        <f>SUM(F30:F30)</f>
        <v>0</v>
      </c>
      <c r="G31" s="449">
        <f>SUM(G30:G30)</f>
        <v>0</v>
      </c>
      <c r="H31" s="449">
        <f>SUM(H30:H30)</f>
        <v>0</v>
      </c>
      <c r="I31" s="449">
        <f>SUM(I30:I30)</f>
        <v>0</v>
      </c>
      <c r="J31" s="450" t="str">
        <f t="shared" ref="J31" si="2">IF(CelkemObjekty=0,"",F31/CelkemObjekty*100)</f>
        <v/>
      </c>
    </row>
    <row r="32" spans="2:12">
      <c r="B32" s="451"/>
      <c r="C32" s="451"/>
      <c r="D32" s="451"/>
      <c r="E32" s="451"/>
      <c r="F32" s="451"/>
      <c r="G32" s="451"/>
      <c r="H32" s="451"/>
      <c r="I32" s="451"/>
      <c r="J32" s="451"/>
      <c r="K32" s="451"/>
    </row>
    <row r="33" spans="2:11" ht="9.75" customHeight="1">
      <c r="B33" s="451"/>
      <c r="C33" s="451"/>
      <c r="D33" s="451"/>
      <c r="E33" s="451"/>
      <c r="F33" s="451"/>
      <c r="G33" s="451"/>
      <c r="H33" s="451"/>
      <c r="I33" s="451"/>
      <c r="J33" s="451"/>
      <c r="K33" s="451"/>
    </row>
    <row r="34" spans="2:11" ht="7.5" customHeight="1">
      <c r="B34" s="451"/>
      <c r="C34" s="451"/>
      <c r="D34" s="451"/>
      <c r="E34" s="451"/>
      <c r="F34" s="451"/>
      <c r="G34" s="451"/>
      <c r="H34" s="451"/>
      <c r="I34" s="451"/>
      <c r="J34" s="451"/>
      <c r="K34" s="451"/>
    </row>
    <row r="35" spans="2:11" ht="18">
      <c r="B35" s="398" t="s">
        <v>471</v>
      </c>
      <c r="C35" s="430"/>
      <c r="D35" s="430"/>
      <c r="E35" s="430"/>
      <c r="F35" s="430"/>
      <c r="G35" s="430"/>
      <c r="H35" s="430"/>
      <c r="I35" s="430"/>
      <c r="J35" s="430"/>
      <c r="K35" s="451"/>
    </row>
    <row r="36" spans="2:11">
      <c r="K36" s="451"/>
    </row>
    <row r="37" spans="2:11" ht="25.5">
      <c r="B37" s="452" t="s">
        <v>472</v>
      </c>
      <c r="C37" s="453" t="s">
        <v>473</v>
      </c>
      <c r="D37" s="433"/>
      <c r="E37" s="434"/>
      <c r="F37" s="435" t="s">
        <v>18</v>
      </c>
      <c r="G37" s="436" t="str">
        <f>CONCATENATE("Základ DPH ",SazbaDPH1," %")</f>
        <v>Základ DPH 15 %</v>
      </c>
      <c r="H37" s="435" t="str">
        <f>CONCATENATE("Základ DPH ",SazbaDPH2," %")</f>
        <v>Základ DPH 21 %</v>
      </c>
      <c r="I37" s="436" t="s">
        <v>19</v>
      </c>
      <c r="J37" s="435" t="s">
        <v>13</v>
      </c>
    </row>
    <row r="38" spans="2:11">
      <c r="B38" s="454" t="s">
        <v>470</v>
      </c>
      <c r="C38" s="455" t="s">
        <v>474</v>
      </c>
      <c r="D38" s="439"/>
      <c r="E38" s="440"/>
      <c r="F38" s="441">
        <f>G38+H38+I38</f>
        <v>0</v>
      </c>
      <c r="G38" s="442">
        <f>ROUND('TZB-1 KL'!F30,0)</f>
        <v>0</v>
      </c>
      <c r="H38" s="443">
        <v>0</v>
      </c>
      <c r="I38" s="456">
        <f t="shared" ref="I38:I40" si="3">(G38*SazbaDPH1)/100+(H38*SazbaDPH2)/100</f>
        <v>0</v>
      </c>
      <c r="J38" s="444" t="str">
        <f t="shared" ref="J38:J40" si="4">IF(CelkemObjekty=0,"",F38/CelkemObjekty*100)</f>
        <v/>
      </c>
    </row>
    <row r="39" spans="2:11">
      <c r="B39" s="457" t="s">
        <v>470</v>
      </c>
      <c r="C39" s="458" t="s">
        <v>475</v>
      </c>
      <c r="D39" s="189"/>
      <c r="E39" s="459"/>
      <c r="F39" s="460">
        <f t="shared" ref="F39:F40" si="5">G39+H39+I39</f>
        <v>0</v>
      </c>
      <c r="G39" s="456">
        <f>ROUND('TZB-2 KL'!F30,0)</f>
        <v>0</v>
      </c>
      <c r="H39" s="461">
        <v>0</v>
      </c>
      <c r="I39" s="456">
        <f t="shared" si="3"/>
        <v>0</v>
      </c>
      <c r="J39" s="444" t="str">
        <f t="shared" si="4"/>
        <v/>
      </c>
    </row>
    <row r="40" spans="2:11">
      <c r="B40" s="457" t="s">
        <v>470</v>
      </c>
      <c r="C40" s="458" t="s">
        <v>476</v>
      </c>
      <c r="D40" s="189"/>
      <c r="E40" s="459"/>
      <c r="F40" s="460">
        <f t="shared" si="5"/>
        <v>0</v>
      </c>
      <c r="G40" s="456">
        <f>ROUND('TZB-3 KL'!F30,0)</f>
        <v>0</v>
      </c>
      <c r="H40" s="461">
        <v>0</v>
      </c>
      <c r="I40" s="456">
        <f t="shared" si="3"/>
        <v>0</v>
      </c>
      <c r="J40" s="444" t="str">
        <f t="shared" si="4"/>
        <v/>
      </c>
    </row>
    <row r="41" spans="2:11">
      <c r="B41" s="445" t="s">
        <v>20</v>
      </c>
      <c r="C41" s="446"/>
      <c r="D41" s="447"/>
      <c r="E41" s="448"/>
      <c r="F41" s="449">
        <f>SUM(F38:F40)</f>
        <v>0</v>
      </c>
      <c r="G41" s="462">
        <f>SUM(G38:G40)</f>
        <v>0</v>
      </c>
      <c r="H41" s="449">
        <f>SUM(H38:H40)</f>
        <v>0</v>
      </c>
      <c r="I41" s="462">
        <f>SUM(I38:I40)</f>
        <v>0</v>
      </c>
      <c r="J41" s="450" t="str">
        <f t="shared" ref="J41" si="6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398" t="s">
        <v>477</v>
      </c>
      <c r="C46" s="430"/>
      <c r="D46" s="430"/>
      <c r="E46" s="430"/>
      <c r="F46" s="430"/>
      <c r="G46" s="430"/>
      <c r="H46" s="430"/>
      <c r="I46" s="430"/>
      <c r="J46" s="430"/>
    </row>
    <row r="47" spans="2:11" ht="9" customHeight="1"/>
    <row r="48" spans="2:11">
      <c r="B48" s="432" t="s">
        <v>478</v>
      </c>
      <c r="C48" s="433"/>
      <c r="D48" s="433"/>
      <c r="E48" s="435" t="s">
        <v>13</v>
      </c>
      <c r="F48" s="435" t="s">
        <v>90</v>
      </c>
      <c r="G48" s="436" t="s">
        <v>91</v>
      </c>
      <c r="H48" s="435" t="s">
        <v>92</v>
      </c>
      <c r="I48" s="436" t="s">
        <v>93</v>
      </c>
      <c r="J48" s="463" t="s">
        <v>67</v>
      </c>
    </row>
    <row r="49" spans="2:10">
      <c r="B49" s="437" t="s">
        <v>3</v>
      </c>
      <c r="C49" s="438" t="s">
        <v>118</v>
      </c>
      <c r="D49" s="439"/>
      <c r="E49" s="464" t="str">
        <f t="shared" ref="E49:E58" si="7">IF(SUM(SoucetDilu)=0,"",SUM(F49:J49)/SUM(SoucetDilu)*100)</f>
        <v/>
      </c>
      <c r="F49" s="443">
        <f>'TZB-2 Rek'!E7</f>
        <v>0</v>
      </c>
      <c r="G49" s="442">
        <v>0</v>
      </c>
      <c r="H49" s="443">
        <v>0</v>
      </c>
      <c r="I49" s="442">
        <v>0</v>
      </c>
      <c r="J49" s="443">
        <v>0</v>
      </c>
    </row>
    <row r="50" spans="2:10">
      <c r="B50" s="465" t="s">
        <v>142</v>
      </c>
      <c r="C50" s="466" t="s">
        <v>143</v>
      </c>
      <c r="D50" s="189"/>
      <c r="E50" s="467" t="str">
        <f t="shared" si="7"/>
        <v/>
      </c>
      <c r="F50" s="461">
        <f>'TZB-2 Rek'!E8+'TZB-3 Rek'!E7</f>
        <v>0</v>
      </c>
      <c r="G50" s="456">
        <v>0</v>
      </c>
      <c r="H50" s="461">
        <v>0</v>
      </c>
      <c r="I50" s="456">
        <v>0</v>
      </c>
      <c r="J50" s="461">
        <v>0</v>
      </c>
    </row>
    <row r="51" spans="2:10">
      <c r="B51" s="465" t="s">
        <v>210</v>
      </c>
      <c r="C51" s="466" t="s">
        <v>211</v>
      </c>
      <c r="D51" s="189"/>
      <c r="E51" s="467" t="str">
        <f t="shared" si="7"/>
        <v/>
      </c>
      <c r="F51" s="461">
        <f>'TZB-1 Rek'!E7+'TZB-2 Rek'!E9+'TZB-3 Rek'!E8</f>
        <v>0</v>
      </c>
      <c r="G51" s="456">
        <v>0</v>
      </c>
      <c r="H51" s="461">
        <v>0</v>
      </c>
      <c r="I51" s="456">
        <v>0</v>
      </c>
      <c r="J51" s="461">
        <v>0</v>
      </c>
    </row>
    <row r="52" spans="2:10">
      <c r="B52" s="465" t="s">
        <v>479</v>
      </c>
      <c r="C52" s="466" t="s">
        <v>480</v>
      </c>
      <c r="D52" s="189"/>
      <c r="E52" s="467" t="str">
        <f t="shared" si="7"/>
        <v/>
      </c>
      <c r="F52" s="461">
        <v>0</v>
      </c>
      <c r="G52" s="456">
        <f>'TZB-2 Rek'!F12</f>
        <v>0</v>
      </c>
      <c r="H52" s="461">
        <v>0</v>
      </c>
      <c r="I52" s="456">
        <v>0</v>
      </c>
      <c r="J52" s="461">
        <f>'TZB-2 Rek'!I12</f>
        <v>0</v>
      </c>
    </row>
    <row r="53" spans="2:10">
      <c r="B53" s="465" t="s">
        <v>481</v>
      </c>
      <c r="C53" s="466" t="s">
        <v>482</v>
      </c>
      <c r="D53" s="189"/>
      <c r="E53" s="467" t="str">
        <f t="shared" si="7"/>
        <v/>
      </c>
      <c r="F53" s="461">
        <v>0</v>
      </c>
      <c r="G53" s="456">
        <f>'TZB-1 Rek'!F9</f>
        <v>0</v>
      </c>
      <c r="H53" s="461">
        <v>0</v>
      </c>
      <c r="I53" s="456">
        <v>0</v>
      </c>
      <c r="J53" s="461">
        <f>'TZB-1 Rek'!I9</f>
        <v>0</v>
      </c>
    </row>
    <row r="54" spans="2:10">
      <c r="B54" s="465" t="s">
        <v>483</v>
      </c>
      <c r="C54" s="466" t="s">
        <v>484</v>
      </c>
      <c r="D54" s="189"/>
      <c r="E54" s="467" t="str">
        <f t="shared" si="7"/>
        <v/>
      </c>
      <c r="F54" s="461">
        <v>0</v>
      </c>
      <c r="G54" s="456">
        <f>'TZB-3 Rek'!F10</f>
        <v>0</v>
      </c>
      <c r="H54" s="461">
        <v>0</v>
      </c>
      <c r="I54" s="456">
        <v>0</v>
      </c>
      <c r="J54" s="461">
        <v>0</v>
      </c>
    </row>
    <row r="55" spans="2:10">
      <c r="B55" s="465" t="s">
        <v>485</v>
      </c>
      <c r="C55" s="466" t="s">
        <v>486</v>
      </c>
      <c r="D55" s="189"/>
      <c r="E55" s="467" t="str">
        <f t="shared" si="7"/>
        <v/>
      </c>
      <c r="F55" s="461">
        <f>'TZB-2 Rek'!E10</f>
        <v>0</v>
      </c>
      <c r="G55" s="456">
        <v>0</v>
      </c>
      <c r="H55" s="461">
        <v>0</v>
      </c>
      <c r="I55" s="456">
        <v>0</v>
      </c>
      <c r="J55" s="461">
        <v>0</v>
      </c>
    </row>
    <row r="56" spans="2:10">
      <c r="B56" s="465" t="s">
        <v>306</v>
      </c>
      <c r="C56" s="466" t="s">
        <v>307</v>
      </c>
      <c r="D56" s="189"/>
      <c r="E56" s="467" t="str">
        <f t="shared" si="7"/>
        <v/>
      </c>
      <c r="F56" s="461">
        <f>'TZB-1 Rek'!E8+'TZB-2 Rek'!E11+'TZB-3 Rek'!E9</f>
        <v>0</v>
      </c>
      <c r="G56" s="456">
        <v>0</v>
      </c>
      <c r="H56" s="461">
        <v>0</v>
      </c>
      <c r="I56" s="456">
        <v>0</v>
      </c>
      <c r="J56" s="461">
        <v>0</v>
      </c>
    </row>
    <row r="57" spans="2:10">
      <c r="B57" s="465" t="s">
        <v>380</v>
      </c>
      <c r="C57" s="466" t="s">
        <v>381</v>
      </c>
      <c r="D57" s="189"/>
      <c r="E57" s="467" t="str">
        <f t="shared" si="7"/>
        <v/>
      </c>
      <c r="F57" s="461">
        <f>'TZB-1 Rek'!E10+'TZB-2 Rek'!E13+'TZB-3 Rek'!E11</f>
        <v>0</v>
      </c>
      <c r="G57" s="456">
        <v>0</v>
      </c>
      <c r="H57" s="461">
        <v>0</v>
      </c>
      <c r="I57" s="456">
        <v>0</v>
      </c>
      <c r="J57" s="461">
        <v>0</v>
      </c>
    </row>
    <row r="58" spans="2:10">
      <c r="B58" s="445" t="s">
        <v>20</v>
      </c>
      <c r="C58" s="446"/>
      <c r="D58" s="447"/>
      <c r="E58" s="468" t="str">
        <f t="shared" si="7"/>
        <v/>
      </c>
      <c r="F58" s="449">
        <f>SUM(F49:F57)</f>
        <v>0</v>
      </c>
      <c r="G58" s="462">
        <f>SUM(G49:G57)</f>
        <v>0</v>
      </c>
      <c r="H58" s="449">
        <f>SUM(H49:H57)</f>
        <v>0</v>
      </c>
      <c r="I58" s="462">
        <f>SUM(I49:I57)</f>
        <v>0</v>
      </c>
      <c r="J58" s="449">
        <f>SUM(J49:J57)</f>
        <v>0</v>
      </c>
    </row>
    <row r="60" spans="2:10" ht="2.25" customHeight="1"/>
    <row r="61" spans="2:10" ht="1.5" customHeight="1"/>
    <row r="62" spans="2:10" ht="0.75" customHeight="1"/>
    <row r="63" spans="2:10" ht="0.75" customHeight="1"/>
    <row r="64" spans="2:10" ht="0.75" customHeight="1"/>
    <row r="65" spans="2:10" ht="18">
      <c r="B65" s="398" t="s">
        <v>487</v>
      </c>
      <c r="C65" s="430"/>
      <c r="D65" s="430"/>
      <c r="E65" s="430"/>
      <c r="F65" s="430"/>
      <c r="G65" s="430"/>
      <c r="H65" s="430"/>
      <c r="I65" s="430"/>
      <c r="J65" s="430"/>
    </row>
    <row r="67" spans="2:10">
      <c r="B67" s="432" t="s">
        <v>488</v>
      </c>
      <c r="C67" s="433"/>
      <c r="D67" s="433"/>
      <c r="E67" s="469"/>
      <c r="F67" s="470"/>
      <c r="G67" s="436"/>
      <c r="H67" s="435" t="s">
        <v>18</v>
      </c>
      <c r="I67" s="149"/>
      <c r="J67" s="149"/>
    </row>
    <row r="68" spans="2:10">
      <c r="B68" s="437" t="s">
        <v>99</v>
      </c>
      <c r="C68" s="438"/>
      <c r="D68" s="439"/>
      <c r="E68" s="471"/>
      <c r="F68" s="472"/>
      <c r="G68" s="442"/>
      <c r="H68" s="443">
        <v>0</v>
      </c>
      <c r="I68" s="149"/>
      <c r="J68" s="149"/>
    </row>
    <row r="69" spans="2:10">
      <c r="B69" s="465" t="s">
        <v>100</v>
      </c>
      <c r="C69" s="466"/>
      <c r="D69" s="189"/>
      <c r="E69" s="473"/>
      <c r="F69" s="474"/>
      <c r="G69" s="456"/>
      <c r="H69" s="461">
        <v>0</v>
      </c>
      <c r="I69" s="149"/>
      <c r="J69" s="149"/>
    </row>
    <row r="70" spans="2:10">
      <c r="B70" s="465" t="s">
        <v>101</v>
      </c>
      <c r="C70" s="466"/>
      <c r="D70" s="189"/>
      <c r="E70" s="473"/>
      <c r="F70" s="474"/>
      <c r="G70" s="456"/>
      <c r="H70" s="461">
        <v>0</v>
      </c>
      <c r="I70" s="149"/>
      <c r="J70" s="149"/>
    </row>
    <row r="71" spans="2:10">
      <c r="B71" s="465" t="s">
        <v>102</v>
      </c>
      <c r="C71" s="466"/>
      <c r="D71" s="189"/>
      <c r="E71" s="473"/>
      <c r="F71" s="474"/>
      <c r="G71" s="456"/>
      <c r="H71" s="461">
        <v>0</v>
      </c>
      <c r="I71" s="149"/>
      <c r="J71" s="149"/>
    </row>
    <row r="72" spans="2:10">
      <c r="B72" s="465" t="s">
        <v>103</v>
      </c>
      <c r="C72" s="466"/>
      <c r="D72" s="189"/>
      <c r="E72" s="473"/>
      <c r="F72" s="474"/>
      <c r="G72" s="456"/>
      <c r="H72" s="461">
        <v>0</v>
      </c>
      <c r="I72" s="149"/>
      <c r="J72" s="149"/>
    </row>
    <row r="73" spans="2:10">
      <c r="B73" s="465" t="s">
        <v>104</v>
      </c>
      <c r="C73" s="466"/>
      <c r="D73" s="189"/>
      <c r="E73" s="473"/>
      <c r="F73" s="474"/>
      <c r="G73" s="456"/>
      <c r="H73" s="461">
        <v>0</v>
      </c>
      <c r="I73" s="149"/>
      <c r="J73" s="149"/>
    </row>
    <row r="74" spans="2:10">
      <c r="B74" s="465" t="s">
        <v>105</v>
      </c>
      <c r="C74" s="466"/>
      <c r="D74" s="189"/>
      <c r="E74" s="473"/>
      <c r="F74" s="474"/>
      <c r="G74" s="456"/>
      <c r="H74" s="461">
        <v>0</v>
      </c>
      <c r="I74" s="149"/>
      <c r="J74" s="149"/>
    </row>
    <row r="75" spans="2:10">
      <c r="B75" s="465" t="s">
        <v>106</v>
      </c>
      <c r="C75" s="466"/>
      <c r="D75" s="189"/>
      <c r="E75" s="473"/>
      <c r="F75" s="474"/>
      <c r="G75" s="456"/>
      <c r="H75" s="461">
        <f>'TZB-1 Rek'!I23+'TZB-2 Rek'!I26+'TZB-3 Rek'!I24</f>
        <v>0</v>
      </c>
      <c r="I75" s="149"/>
      <c r="J75" s="149"/>
    </row>
    <row r="76" spans="2:10">
      <c r="B76" s="445" t="s">
        <v>20</v>
      </c>
      <c r="C76" s="446"/>
      <c r="D76" s="447"/>
      <c r="E76" s="475"/>
      <c r="F76" s="476"/>
      <c r="G76" s="462"/>
      <c r="H76" s="449">
        <f>SUM(H68:H75)</f>
        <v>0</v>
      </c>
      <c r="I76" s="149"/>
      <c r="J76" s="149"/>
    </row>
    <row r="77" spans="2:10">
      <c r="I77" s="149"/>
      <c r="J77" s="149"/>
    </row>
  </sheetData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1"/>
  <sheetViews>
    <sheetView workbookViewId="0">
      <selection activeCell="L58" sqref="L58"/>
    </sheetView>
  </sheetViews>
  <sheetFormatPr defaultRowHeight="12.75"/>
  <cols>
    <col min="1" max="1" width="2" style="149" customWidth="1"/>
    <col min="2" max="2" width="15" style="149" customWidth="1"/>
    <col min="3" max="3" width="15.85546875" style="149" customWidth="1"/>
    <col min="4" max="4" width="14.5703125" style="149" customWidth="1"/>
    <col min="5" max="5" width="13.5703125" style="149" customWidth="1"/>
    <col min="6" max="6" width="16.5703125" style="149" customWidth="1"/>
    <col min="7" max="7" width="15.28515625" style="149" customWidth="1"/>
    <col min="8" max="16384" width="9.140625" style="149"/>
  </cols>
  <sheetData>
    <row r="1" spans="1:57" ht="24.75" customHeight="1" thickBot="1">
      <c r="A1" s="72" t="s">
        <v>32</v>
      </c>
      <c r="B1" s="73"/>
      <c r="C1" s="73"/>
      <c r="D1" s="73"/>
      <c r="E1" s="73"/>
      <c r="F1" s="73"/>
      <c r="G1" s="73"/>
    </row>
    <row r="2" spans="1:57" ht="12.75" customHeight="1">
      <c r="A2" s="75" t="s">
        <v>33</v>
      </c>
      <c r="B2" s="76"/>
      <c r="C2" s="77" t="s">
        <v>489</v>
      </c>
      <c r="D2" s="77" t="s">
        <v>482</v>
      </c>
      <c r="E2" s="78"/>
      <c r="F2" s="79" t="s">
        <v>34</v>
      </c>
      <c r="G2" s="80"/>
    </row>
    <row r="3" spans="1:57" ht="3" hidden="1" customHeight="1">
      <c r="A3" s="81"/>
      <c r="B3" s="82"/>
      <c r="C3" s="83"/>
      <c r="D3" s="83"/>
      <c r="E3" s="84"/>
      <c r="F3" s="85"/>
      <c r="G3" s="86"/>
    </row>
    <row r="4" spans="1:57" ht="12" customHeight="1">
      <c r="A4" s="87" t="s">
        <v>35</v>
      </c>
      <c r="B4" s="82"/>
      <c r="C4" s="83"/>
      <c r="D4" s="83"/>
      <c r="E4" s="84"/>
      <c r="F4" s="85" t="s">
        <v>37</v>
      </c>
      <c r="G4" s="88"/>
    </row>
    <row r="5" spans="1:57" ht="12.95" customHeight="1">
      <c r="A5" s="89" t="s">
        <v>470</v>
      </c>
      <c r="B5" s="90"/>
      <c r="C5" s="91" t="s">
        <v>24</v>
      </c>
      <c r="D5" s="92"/>
      <c r="E5" s="90"/>
      <c r="F5" s="85" t="s">
        <v>40</v>
      </c>
      <c r="G5" s="86"/>
    </row>
    <row r="6" spans="1:57" ht="12.95" customHeight="1">
      <c r="A6" s="87" t="s">
        <v>41</v>
      </c>
      <c r="B6" s="82"/>
      <c r="C6" s="83"/>
      <c r="D6" s="83"/>
      <c r="E6" s="84"/>
      <c r="F6" s="93" t="s">
        <v>43</v>
      </c>
      <c r="G6" s="94">
        <v>0</v>
      </c>
      <c r="O6" s="477"/>
    </row>
    <row r="7" spans="1:57" ht="12.95" customHeight="1">
      <c r="A7" s="96" t="s">
        <v>468</v>
      </c>
      <c r="B7" s="97"/>
      <c r="C7" s="98" t="s">
        <v>469</v>
      </c>
      <c r="D7" s="99"/>
      <c r="E7" s="99"/>
      <c r="F7" s="100" t="s">
        <v>45</v>
      </c>
      <c r="G7" s="94">
        <f>IF(G6=0,,ROUND((F30+F32)/G6,1))</f>
        <v>0</v>
      </c>
    </row>
    <row r="8" spans="1:57">
      <c r="A8" s="101" t="s">
        <v>46</v>
      </c>
      <c r="B8" s="85"/>
      <c r="C8" s="535"/>
      <c r="D8" s="535"/>
      <c r="E8" s="536"/>
      <c r="F8" s="102" t="s">
        <v>47</v>
      </c>
      <c r="G8" s="103"/>
      <c r="H8" s="478"/>
      <c r="I8" s="479"/>
    </row>
    <row r="9" spans="1:57">
      <c r="A9" s="101" t="s">
        <v>48</v>
      </c>
      <c r="B9" s="85"/>
      <c r="C9" s="535"/>
      <c r="D9" s="535"/>
      <c r="E9" s="536"/>
      <c r="F9" s="85"/>
      <c r="G9" s="106"/>
      <c r="H9" s="138"/>
    </row>
    <row r="10" spans="1:57">
      <c r="A10" s="101" t="s">
        <v>50</v>
      </c>
      <c r="B10" s="85"/>
      <c r="C10" s="535"/>
      <c r="D10" s="535"/>
      <c r="E10" s="535"/>
      <c r="F10" s="108"/>
      <c r="G10" s="109"/>
      <c r="H10" s="480"/>
    </row>
    <row r="11" spans="1:57" ht="13.5" customHeight="1">
      <c r="A11" s="101" t="s">
        <v>52</v>
      </c>
      <c r="B11" s="85"/>
      <c r="C11" s="535"/>
      <c r="D11" s="535"/>
      <c r="E11" s="535"/>
      <c r="F11" s="111" t="s">
        <v>53</v>
      </c>
      <c r="G11" s="112"/>
      <c r="H11" s="138"/>
      <c r="BA11" s="481"/>
      <c r="BB11" s="481"/>
      <c r="BC11" s="481"/>
      <c r="BD11" s="481"/>
      <c r="BE11" s="481"/>
    </row>
    <row r="12" spans="1:57" ht="12.75" customHeight="1">
      <c r="A12" s="114" t="s">
        <v>54</v>
      </c>
      <c r="B12" s="82"/>
      <c r="C12" s="537"/>
      <c r="D12" s="537"/>
      <c r="E12" s="537"/>
      <c r="F12" s="115" t="s">
        <v>55</v>
      </c>
      <c r="G12" s="116"/>
      <c r="H12" s="138"/>
    </row>
    <row r="13" spans="1:57" ht="28.5" customHeight="1" thickBot="1">
      <c r="A13" s="117" t="s">
        <v>56</v>
      </c>
      <c r="B13" s="118"/>
      <c r="C13" s="118"/>
      <c r="D13" s="118"/>
      <c r="E13" s="119"/>
      <c r="F13" s="119"/>
      <c r="G13" s="120"/>
      <c r="H13" s="138"/>
    </row>
    <row r="14" spans="1:57" ht="17.25" customHeight="1" thickBot="1">
      <c r="A14" s="121" t="s">
        <v>57</v>
      </c>
      <c r="B14" s="122"/>
      <c r="C14" s="123"/>
      <c r="D14" s="124" t="s">
        <v>58</v>
      </c>
      <c r="E14" s="125"/>
      <c r="F14" s="125"/>
      <c r="G14" s="123"/>
    </row>
    <row r="15" spans="1:57" ht="15.95" customHeight="1">
      <c r="A15" s="126"/>
      <c r="B15" s="127" t="s">
        <v>59</v>
      </c>
      <c r="C15" s="128">
        <f>'TZB-1 Rek'!E11</f>
        <v>0</v>
      </c>
      <c r="D15" s="129" t="str">
        <f>'TZB-1 Rek'!A16</f>
        <v>Ztížené výrobní podmínky</v>
      </c>
      <c r="E15" s="130"/>
      <c r="F15" s="131"/>
      <c r="G15" s="128">
        <f>'TZB-1 Rek'!I16</f>
        <v>0</v>
      </c>
    </row>
    <row r="16" spans="1:57" ht="15.95" customHeight="1">
      <c r="A16" s="126" t="s">
        <v>60</v>
      </c>
      <c r="B16" s="127" t="s">
        <v>61</v>
      </c>
      <c r="C16" s="128">
        <f>'TZB-1 Rek'!F11</f>
        <v>0</v>
      </c>
      <c r="D16" s="81" t="str">
        <f>'TZB-1 Rek'!A17</f>
        <v>Oborová přirážka</v>
      </c>
      <c r="E16" s="132"/>
      <c r="F16" s="133"/>
      <c r="G16" s="128">
        <f>'TZB-1 Rek'!I17</f>
        <v>0</v>
      </c>
    </row>
    <row r="17" spans="1:7" ht="15.95" customHeight="1">
      <c r="A17" s="126" t="s">
        <v>62</v>
      </c>
      <c r="B17" s="127" t="s">
        <v>63</v>
      </c>
      <c r="C17" s="128">
        <f>'TZB-1 Rek'!H11</f>
        <v>0</v>
      </c>
      <c r="D17" s="81" t="str">
        <f>'TZB-1 Rek'!A18</f>
        <v>Přesun stavebních kapacit</v>
      </c>
      <c r="E17" s="132"/>
      <c r="F17" s="133"/>
      <c r="G17" s="128">
        <f>'TZB-1 Rek'!I18</f>
        <v>0</v>
      </c>
    </row>
    <row r="18" spans="1:7" ht="15.95" customHeight="1">
      <c r="A18" s="134" t="s">
        <v>64</v>
      </c>
      <c r="B18" s="135" t="s">
        <v>65</v>
      </c>
      <c r="C18" s="128">
        <f>'TZB-1 Rek'!G11</f>
        <v>0</v>
      </c>
      <c r="D18" s="81" t="str">
        <f>'TZB-1 Rek'!A19</f>
        <v>Mimostaveništní doprava</v>
      </c>
      <c r="E18" s="132"/>
      <c r="F18" s="133"/>
      <c r="G18" s="128">
        <f>'TZB-1 Rek'!I19</f>
        <v>0</v>
      </c>
    </row>
    <row r="19" spans="1:7" ht="15.95" customHeight="1">
      <c r="A19" s="136" t="s">
        <v>66</v>
      </c>
      <c r="B19" s="127"/>
      <c r="C19" s="128">
        <f>SUM(C15:C18)</f>
        <v>0</v>
      </c>
      <c r="D19" s="81" t="str">
        <f>'TZB-1 Rek'!A20</f>
        <v>Zařízení staveniště</v>
      </c>
      <c r="E19" s="132"/>
      <c r="F19" s="133"/>
      <c r="G19" s="128">
        <f>'TZB-1 Rek'!I20</f>
        <v>0</v>
      </c>
    </row>
    <row r="20" spans="1:7" ht="15.95" customHeight="1">
      <c r="A20" s="136"/>
      <c r="B20" s="127"/>
      <c r="C20" s="128"/>
      <c r="D20" s="81" t="str">
        <f>'TZB-1 Rek'!A21</f>
        <v>Provoz investora</v>
      </c>
      <c r="E20" s="132"/>
      <c r="F20" s="133"/>
      <c r="G20" s="128">
        <f>'TZB-1 Rek'!I21</f>
        <v>0</v>
      </c>
    </row>
    <row r="21" spans="1:7" ht="15.95" customHeight="1">
      <c r="A21" s="136" t="s">
        <v>67</v>
      </c>
      <c r="B21" s="127"/>
      <c r="C21" s="128">
        <f>'TZB-1 Rek'!I11</f>
        <v>0</v>
      </c>
      <c r="D21" s="81" t="str">
        <f>'TZB-1 Rek'!A22</f>
        <v>Kompletační činnost (IČD)</v>
      </c>
      <c r="E21" s="132"/>
      <c r="F21" s="133"/>
      <c r="G21" s="128">
        <f>'TZB-1 Rek'!I22</f>
        <v>0</v>
      </c>
    </row>
    <row r="22" spans="1:7" ht="15.95" customHeight="1">
      <c r="A22" s="137" t="s">
        <v>68</v>
      </c>
      <c r="B22" s="138"/>
      <c r="C22" s="128">
        <f>C19+C21</f>
        <v>0</v>
      </c>
      <c r="D22" s="81" t="s">
        <v>69</v>
      </c>
      <c r="E22" s="132"/>
      <c r="F22" s="133"/>
      <c r="G22" s="128">
        <f>G23-SUM(G15:G21)</f>
        <v>0</v>
      </c>
    </row>
    <row r="23" spans="1:7" ht="15.95" customHeight="1" thickBot="1">
      <c r="A23" s="538" t="s">
        <v>70</v>
      </c>
      <c r="B23" s="539"/>
      <c r="C23" s="139">
        <f>C22+G23</f>
        <v>0</v>
      </c>
      <c r="D23" s="140" t="s">
        <v>71</v>
      </c>
      <c r="E23" s="141"/>
      <c r="F23" s="142"/>
      <c r="G23" s="128">
        <f>'TZB-1 Rek'!H24</f>
        <v>0</v>
      </c>
    </row>
    <row r="24" spans="1:7">
      <c r="A24" s="143" t="s">
        <v>72</v>
      </c>
      <c r="B24" s="144"/>
      <c r="C24" s="145"/>
      <c r="D24" s="144" t="s">
        <v>73</v>
      </c>
      <c r="E24" s="144"/>
      <c r="F24" s="146" t="s">
        <v>74</v>
      </c>
      <c r="G24" s="147"/>
    </row>
    <row r="25" spans="1:7">
      <c r="A25" s="137" t="s">
        <v>75</v>
      </c>
      <c r="B25" s="138"/>
      <c r="C25" s="148"/>
      <c r="D25" s="138" t="s">
        <v>75</v>
      </c>
      <c r="F25" s="150" t="s">
        <v>75</v>
      </c>
      <c r="G25" s="151"/>
    </row>
    <row r="26" spans="1:7" ht="37.5" customHeight="1">
      <c r="A26" s="137" t="s">
        <v>77</v>
      </c>
      <c r="B26" s="152"/>
      <c r="C26" s="148"/>
      <c r="D26" s="138" t="s">
        <v>77</v>
      </c>
      <c r="F26" s="150" t="s">
        <v>77</v>
      </c>
      <c r="G26" s="151"/>
    </row>
    <row r="27" spans="1:7">
      <c r="A27" s="137"/>
      <c r="B27" s="153"/>
      <c r="C27" s="148"/>
      <c r="D27" s="138"/>
      <c r="F27" s="150"/>
      <c r="G27" s="151"/>
    </row>
    <row r="28" spans="1:7">
      <c r="A28" s="137" t="s">
        <v>78</v>
      </c>
      <c r="B28" s="138"/>
      <c r="C28" s="148"/>
      <c r="D28" s="150" t="s">
        <v>79</v>
      </c>
      <c r="E28" s="148"/>
      <c r="F28" s="155" t="s">
        <v>79</v>
      </c>
      <c r="G28" s="151"/>
    </row>
    <row r="29" spans="1:7" ht="69" customHeight="1">
      <c r="A29" s="137"/>
      <c r="B29" s="138"/>
      <c r="C29" s="156"/>
      <c r="D29" s="157"/>
      <c r="E29" s="156"/>
      <c r="F29" s="138"/>
      <c r="G29" s="151"/>
    </row>
    <row r="30" spans="1:7">
      <c r="A30" s="158" t="s">
        <v>12</v>
      </c>
      <c r="B30" s="159"/>
      <c r="C30" s="160">
        <v>15</v>
      </c>
      <c r="D30" s="159" t="s">
        <v>80</v>
      </c>
      <c r="E30" s="161"/>
      <c r="F30" s="540">
        <f>C23-F32</f>
        <v>0</v>
      </c>
      <c r="G30" s="541"/>
    </row>
    <row r="31" spans="1:7">
      <c r="A31" s="158" t="s">
        <v>81</v>
      </c>
      <c r="B31" s="159"/>
      <c r="C31" s="160">
        <f>C30</f>
        <v>15</v>
      </c>
      <c r="D31" s="159" t="s">
        <v>82</v>
      </c>
      <c r="E31" s="161"/>
      <c r="F31" s="540">
        <f>ROUND(PRODUCT(F30,C31/100),0)</f>
        <v>0</v>
      </c>
      <c r="G31" s="541"/>
    </row>
    <row r="32" spans="1:7">
      <c r="A32" s="158" t="s">
        <v>12</v>
      </c>
      <c r="B32" s="159"/>
      <c r="C32" s="160">
        <v>0</v>
      </c>
      <c r="D32" s="159" t="s">
        <v>82</v>
      </c>
      <c r="E32" s="161"/>
      <c r="F32" s="540">
        <v>0</v>
      </c>
      <c r="G32" s="541"/>
    </row>
    <row r="33" spans="1:8">
      <c r="A33" s="158" t="s">
        <v>81</v>
      </c>
      <c r="B33" s="162"/>
      <c r="C33" s="163">
        <f>C32</f>
        <v>0</v>
      </c>
      <c r="D33" s="159" t="s">
        <v>82</v>
      </c>
      <c r="E33" s="133"/>
      <c r="F33" s="540">
        <f>ROUND(PRODUCT(F32,C33/100),0)</f>
        <v>0</v>
      </c>
      <c r="G33" s="541"/>
    </row>
    <row r="34" spans="1:8" s="482" customFormat="1" ht="19.5" customHeight="1" thickBot="1">
      <c r="A34" s="164" t="s">
        <v>83</v>
      </c>
      <c r="B34" s="165"/>
      <c r="C34" s="165"/>
      <c r="D34" s="165"/>
      <c r="E34" s="166"/>
      <c r="F34" s="542">
        <f>ROUND(SUM(F30:F33),0)</f>
        <v>0</v>
      </c>
      <c r="G34" s="543"/>
    </row>
    <row r="36" spans="1:8">
      <c r="A36" s="387" t="s">
        <v>84</v>
      </c>
      <c r="B36" s="387"/>
      <c r="C36" s="387"/>
      <c r="D36" s="387"/>
      <c r="E36" s="387"/>
      <c r="F36" s="387"/>
      <c r="G36" s="387"/>
      <c r="H36" s="149" t="s">
        <v>1</v>
      </c>
    </row>
    <row r="37" spans="1:8" ht="14.25" customHeight="1">
      <c r="A37" s="387"/>
      <c r="B37" s="576" t="s">
        <v>490</v>
      </c>
      <c r="C37" s="576"/>
      <c r="D37" s="576"/>
      <c r="E37" s="576"/>
      <c r="F37" s="576"/>
      <c r="G37" s="576"/>
      <c r="H37" s="149" t="s">
        <v>1</v>
      </c>
    </row>
    <row r="38" spans="1:8" ht="12.75" customHeight="1">
      <c r="A38" s="483"/>
      <c r="B38" s="576"/>
      <c r="C38" s="576"/>
      <c r="D38" s="576"/>
      <c r="E38" s="576"/>
      <c r="F38" s="576"/>
      <c r="G38" s="576"/>
      <c r="H38" s="149" t="s">
        <v>1</v>
      </c>
    </row>
    <row r="39" spans="1:8">
      <c r="A39" s="483"/>
      <c r="B39" s="576"/>
      <c r="C39" s="576"/>
      <c r="D39" s="576"/>
      <c r="E39" s="576"/>
      <c r="F39" s="576"/>
      <c r="G39" s="576"/>
      <c r="H39" s="149" t="s">
        <v>1</v>
      </c>
    </row>
    <row r="40" spans="1:8">
      <c r="A40" s="483"/>
      <c r="B40" s="576"/>
      <c r="C40" s="576"/>
      <c r="D40" s="576"/>
      <c r="E40" s="576"/>
      <c r="F40" s="576"/>
      <c r="G40" s="576"/>
      <c r="H40" s="149" t="s">
        <v>1</v>
      </c>
    </row>
    <row r="41" spans="1:8">
      <c r="A41" s="483"/>
      <c r="B41" s="576"/>
      <c r="C41" s="576"/>
      <c r="D41" s="576"/>
      <c r="E41" s="576"/>
      <c r="F41" s="576"/>
      <c r="G41" s="576"/>
      <c r="H41" s="149" t="s">
        <v>1</v>
      </c>
    </row>
    <row r="42" spans="1:8">
      <c r="A42" s="483"/>
      <c r="B42" s="576"/>
      <c r="C42" s="576"/>
      <c r="D42" s="576"/>
      <c r="E42" s="576"/>
      <c r="F42" s="576"/>
      <c r="G42" s="576"/>
      <c r="H42" s="149" t="s">
        <v>1</v>
      </c>
    </row>
    <row r="43" spans="1:8">
      <c r="A43" s="483"/>
      <c r="B43" s="576"/>
      <c r="C43" s="576"/>
      <c r="D43" s="576"/>
      <c r="E43" s="576"/>
      <c r="F43" s="576"/>
      <c r="G43" s="576"/>
      <c r="H43" s="149" t="s">
        <v>1</v>
      </c>
    </row>
    <row r="44" spans="1:8" ht="12.75" customHeight="1">
      <c r="A44" s="483"/>
      <c r="B44" s="576"/>
      <c r="C44" s="576"/>
      <c r="D44" s="576"/>
      <c r="E44" s="576"/>
      <c r="F44" s="576"/>
      <c r="G44" s="576"/>
      <c r="H44" s="149" t="s">
        <v>1</v>
      </c>
    </row>
    <row r="45" spans="1:8" ht="12.75" customHeight="1">
      <c r="A45" s="483"/>
      <c r="B45" s="576"/>
      <c r="C45" s="576"/>
      <c r="D45" s="576"/>
      <c r="E45" s="576"/>
      <c r="F45" s="576"/>
      <c r="G45" s="576"/>
      <c r="H45" s="149" t="s">
        <v>1</v>
      </c>
    </row>
    <row r="46" spans="1:8">
      <c r="B46" s="575"/>
      <c r="C46" s="575"/>
      <c r="D46" s="575"/>
      <c r="E46" s="575"/>
      <c r="F46" s="575"/>
      <c r="G46" s="575"/>
    </row>
    <row r="47" spans="1:8">
      <c r="B47" s="575"/>
      <c r="C47" s="575"/>
      <c r="D47" s="575"/>
      <c r="E47" s="575"/>
      <c r="F47" s="575"/>
      <c r="G47" s="575"/>
    </row>
    <row r="48" spans="1:8">
      <c r="B48" s="575"/>
      <c r="C48" s="575"/>
      <c r="D48" s="575"/>
      <c r="E48" s="575"/>
      <c r="F48" s="575"/>
      <c r="G48" s="575"/>
    </row>
    <row r="49" spans="2:7">
      <c r="B49" s="575"/>
      <c r="C49" s="575"/>
      <c r="D49" s="575"/>
      <c r="E49" s="575"/>
      <c r="F49" s="575"/>
      <c r="G49" s="575"/>
    </row>
    <row r="50" spans="2:7">
      <c r="B50" s="575"/>
      <c r="C50" s="575"/>
      <c r="D50" s="575"/>
      <c r="E50" s="575"/>
      <c r="F50" s="575"/>
      <c r="G50" s="575"/>
    </row>
    <row r="51" spans="2:7">
      <c r="B51" s="575"/>
      <c r="C51" s="575"/>
      <c r="D51" s="575"/>
      <c r="E51" s="575"/>
      <c r="F51" s="575"/>
      <c r="G51" s="575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5"/>
  <sheetViews>
    <sheetView workbookViewId="0">
      <selection activeCell="F23" sqref="F23"/>
    </sheetView>
  </sheetViews>
  <sheetFormatPr defaultRowHeight="12.75"/>
  <cols>
    <col min="1" max="1" width="5.85546875" style="149" customWidth="1"/>
    <col min="2" max="2" width="6.140625" style="149" customWidth="1"/>
    <col min="3" max="3" width="11.42578125" style="149" customWidth="1"/>
    <col min="4" max="4" width="15.85546875" style="149" customWidth="1"/>
    <col min="5" max="5" width="11.28515625" style="149" customWidth="1"/>
    <col min="6" max="6" width="10.85546875" style="149" customWidth="1"/>
    <col min="7" max="7" width="11" style="149" customWidth="1"/>
    <col min="8" max="8" width="11.140625" style="149" customWidth="1"/>
    <col min="9" max="9" width="10.7109375" style="149" customWidth="1"/>
    <col min="10" max="16384" width="9.140625" style="149"/>
  </cols>
  <sheetData>
    <row r="1" spans="1:57" ht="13.5" thickTop="1">
      <c r="A1" s="544" t="s">
        <v>2</v>
      </c>
      <c r="B1" s="545"/>
      <c r="C1" s="170" t="s">
        <v>491</v>
      </c>
      <c r="D1" s="171"/>
      <c r="E1" s="172"/>
      <c r="F1" s="171"/>
      <c r="G1" s="173" t="s">
        <v>86</v>
      </c>
      <c r="H1" s="174" t="s">
        <v>489</v>
      </c>
      <c r="I1" s="175"/>
    </row>
    <row r="2" spans="1:57" ht="13.5" thickBot="1">
      <c r="A2" s="546" t="s">
        <v>87</v>
      </c>
      <c r="B2" s="547"/>
      <c r="C2" s="176" t="s">
        <v>492</v>
      </c>
      <c r="D2" s="177"/>
      <c r="E2" s="178"/>
      <c r="F2" s="177"/>
      <c r="G2" s="548" t="s">
        <v>482</v>
      </c>
      <c r="H2" s="549"/>
      <c r="I2" s="550"/>
    </row>
    <row r="3" spans="1:57" ht="13.5" thickTop="1">
      <c r="F3" s="138"/>
    </row>
    <row r="4" spans="1:57" ht="19.5" customHeight="1">
      <c r="A4" s="179" t="s">
        <v>88</v>
      </c>
      <c r="B4" s="180"/>
      <c r="C4" s="180"/>
      <c r="D4" s="180"/>
      <c r="E4" s="181"/>
      <c r="F4" s="180"/>
      <c r="G4" s="180"/>
      <c r="H4" s="180"/>
      <c r="I4" s="180"/>
    </row>
    <row r="5" spans="1:57" ht="13.5" thickBot="1"/>
    <row r="6" spans="1:57" s="138" customFormat="1" ht="13.5" thickBot="1">
      <c r="A6" s="182"/>
      <c r="B6" s="183" t="s">
        <v>89</v>
      </c>
      <c r="C6" s="183"/>
      <c r="D6" s="184"/>
      <c r="E6" s="185" t="s">
        <v>90</v>
      </c>
      <c r="F6" s="186" t="s">
        <v>91</v>
      </c>
      <c r="G6" s="186" t="s">
        <v>92</v>
      </c>
      <c r="H6" s="186" t="s">
        <v>93</v>
      </c>
      <c r="I6" s="187" t="s">
        <v>67</v>
      </c>
    </row>
    <row r="7" spans="1:57" s="138" customFormat="1">
      <c r="A7" s="188" t="str">
        <f>'TZB-1 Pol'!B7</f>
        <v>61</v>
      </c>
      <c r="B7" s="189" t="str">
        <f>'TZB-1 Pol'!C7</f>
        <v>Upravy povrchů vnitřní</v>
      </c>
      <c r="D7" s="190"/>
      <c r="E7" s="191">
        <f>'TZB-1 Pol'!BA9</f>
        <v>0</v>
      </c>
      <c r="F7" s="192">
        <f>'TZB-1 Pol'!BB9</f>
        <v>0</v>
      </c>
      <c r="G7" s="192">
        <f>'TZB-1 Pol'!BC9</f>
        <v>0</v>
      </c>
      <c r="H7" s="192">
        <f>'TZB-1 Pol'!BD9</f>
        <v>0</v>
      </c>
      <c r="I7" s="193">
        <f>'TZB-1 Pol'!BE9</f>
        <v>0</v>
      </c>
    </row>
    <row r="8" spans="1:57" s="138" customFormat="1">
      <c r="A8" s="188" t="str">
        <f>'TZB-1 Pol'!B10</f>
        <v>99</v>
      </c>
      <c r="B8" s="189" t="str">
        <f>'TZB-1 Pol'!C10</f>
        <v>Staveništní přesun hmot</v>
      </c>
      <c r="D8" s="190"/>
      <c r="E8" s="191">
        <f>'TZB-1 Pol'!BA12</f>
        <v>0</v>
      </c>
      <c r="F8" s="192">
        <f>'TZB-1 Pol'!BB12</f>
        <v>0</v>
      </c>
      <c r="G8" s="192">
        <f>'TZB-1 Pol'!BC12</f>
        <v>0</v>
      </c>
      <c r="H8" s="192">
        <f>'TZB-1 Pol'!BD12</f>
        <v>0</v>
      </c>
      <c r="I8" s="193">
        <f>'TZB-1 Pol'!BE12</f>
        <v>0</v>
      </c>
    </row>
    <row r="9" spans="1:57" s="138" customFormat="1">
      <c r="A9" s="188" t="str">
        <f>'TZB-1 Pol'!B13</f>
        <v>722</v>
      </c>
      <c r="B9" s="189" t="str">
        <f>'TZB-1 Pol'!C13</f>
        <v>Vnitřní vodovod</v>
      </c>
      <c r="D9" s="190"/>
      <c r="E9" s="191">
        <f>'TZB-1 Pol'!BA44</f>
        <v>0</v>
      </c>
      <c r="F9" s="192">
        <f>'TZB-1 Pol'!BB44</f>
        <v>0</v>
      </c>
      <c r="G9" s="192">
        <f>'TZB-1 Pol'!BC44</f>
        <v>0</v>
      </c>
      <c r="H9" s="192">
        <f>'TZB-1 Pol'!BD44</f>
        <v>0</v>
      </c>
      <c r="I9" s="193">
        <f>'TZB-1 Pol'!BE44</f>
        <v>0</v>
      </c>
    </row>
    <row r="10" spans="1:57" s="138" customFormat="1" ht="13.5" thickBot="1">
      <c r="A10" s="188" t="str">
        <f>'TZB-1 Pol'!B45</f>
        <v>D96</v>
      </c>
      <c r="B10" s="189" t="str">
        <f>'TZB-1 Pol'!C45</f>
        <v>Přesuny suti a vybouraných hmot</v>
      </c>
      <c r="D10" s="190"/>
      <c r="E10" s="191">
        <f>'TZB-1 Pol'!BA51</f>
        <v>0</v>
      </c>
      <c r="F10" s="192">
        <f>'TZB-1 Pol'!BB51</f>
        <v>0</v>
      </c>
      <c r="G10" s="192">
        <f>'TZB-1 Pol'!BC51</f>
        <v>0</v>
      </c>
      <c r="H10" s="192">
        <f>'TZB-1 Pol'!BD51</f>
        <v>0</v>
      </c>
      <c r="I10" s="193">
        <f>'TZB-1 Pol'!BE51</f>
        <v>0</v>
      </c>
    </row>
    <row r="11" spans="1:57" s="399" customFormat="1" ht="13.5" thickBot="1">
      <c r="A11" s="194"/>
      <c r="B11" s="195" t="s">
        <v>94</v>
      </c>
      <c r="C11" s="195"/>
      <c r="D11" s="196"/>
      <c r="E11" s="197">
        <f>SUM(E7:E10)</f>
        <v>0</v>
      </c>
      <c r="F11" s="198">
        <f>SUM(F7:F10)</f>
        <v>0</v>
      </c>
      <c r="G11" s="198">
        <f>SUM(G7:G10)</f>
        <v>0</v>
      </c>
      <c r="H11" s="198">
        <f>SUM(H7:H10)</f>
        <v>0</v>
      </c>
      <c r="I11" s="199">
        <f>SUM(I7:I10)</f>
        <v>0</v>
      </c>
    </row>
    <row r="12" spans="1:57">
      <c r="A12" s="138"/>
      <c r="B12" s="138"/>
      <c r="C12" s="138"/>
      <c r="D12" s="138"/>
      <c r="E12" s="138"/>
      <c r="F12" s="138"/>
      <c r="G12" s="138"/>
      <c r="H12" s="138"/>
      <c r="I12" s="138"/>
    </row>
    <row r="13" spans="1:57" ht="19.5" customHeight="1">
      <c r="A13" s="180" t="s">
        <v>95</v>
      </c>
      <c r="B13" s="180"/>
      <c r="C13" s="180"/>
      <c r="D13" s="180"/>
      <c r="E13" s="180"/>
      <c r="F13" s="180"/>
      <c r="G13" s="201"/>
      <c r="H13" s="180"/>
      <c r="I13" s="180"/>
      <c r="BA13" s="481"/>
      <c r="BB13" s="481"/>
      <c r="BC13" s="481"/>
      <c r="BD13" s="481"/>
      <c r="BE13" s="481"/>
    </row>
    <row r="14" spans="1:57" ht="13.5" thickBot="1"/>
    <row r="15" spans="1:57">
      <c r="A15" s="143" t="s">
        <v>96</v>
      </c>
      <c r="B15" s="144"/>
      <c r="C15" s="144"/>
      <c r="D15" s="202"/>
      <c r="E15" s="203" t="s">
        <v>97</v>
      </c>
      <c r="F15" s="204" t="s">
        <v>13</v>
      </c>
      <c r="G15" s="205" t="s">
        <v>98</v>
      </c>
      <c r="H15" s="206"/>
      <c r="I15" s="207" t="s">
        <v>97</v>
      </c>
    </row>
    <row r="16" spans="1:57">
      <c r="A16" s="136" t="s">
        <v>99</v>
      </c>
      <c r="B16" s="127"/>
      <c r="C16" s="127"/>
      <c r="D16" s="208"/>
      <c r="E16" s="209"/>
      <c r="F16" s="210"/>
      <c r="G16" s="211">
        <f t="shared" ref="G16:G23" si="0">$E$11+$F$11</f>
        <v>0</v>
      </c>
      <c r="H16" s="212"/>
      <c r="I16" s="213">
        <f t="shared" ref="I16:I23" si="1">E16+F16*G16/100</f>
        <v>0</v>
      </c>
      <c r="BA16" s="149">
        <v>0</v>
      </c>
    </row>
    <row r="17" spans="1:53">
      <c r="A17" s="136" t="s">
        <v>100</v>
      </c>
      <c r="B17" s="127"/>
      <c r="C17" s="127"/>
      <c r="D17" s="208"/>
      <c r="E17" s="209"/>
      <c r="F17" s="210"/>
      <c r="G17" s="211">
        <f t="shared" si="0"/>
        <v>0</v>
      </c>
      <c r="H17" s="212"/>
      <c r="I17" s="213">
        <f t="shared" si="1"/>
        <v>0</v>
      </c>
      <c r="BA17" s="149">
        <v>0</v>
      </c>
    </row>
    <row r="18" spans="1:53">
      <c r="A18" s="136" t="s">
        <v>101</v>
      </c>
      <c r="B18" s="127"/>
      <c r="C18" s="127"/>
      <c r="D18" s="208"/>
      <c r="E18" s="209"/>
      <c r="F18" s="210"/>
      <c r="G18" s="211">
        <f t="shared" si="0"/>
        <v>0</v>
      </c>
      <c r="H18" s="212"/>
      <c r="I18" s="213">
        <f t="shared" si="1"/>
        <v>0</v>
      </c>
      <c r="BA18" s="149">
        <v>0</v>
      </c>
    </row>
    <row r="19" spans="1:53">
      <c r="A19" s="136" t="s">
        <v>102</v>
      </c>
      <c r="B19" s="127"/>
      <c r="C19" s="127"/>
      <c r="D19" s="208"/>
      <c r="E19" s="209"/>
      <c r="F19" s="210"/>
      <c r="G19" s="211">
        <f t="shared" si="0"/>
        <v>0</v>
      </c>
      <c r="H19" s="212"/>
      <c r="I19" s="213">
        <f t="shared" si="1"/>
        <v>0</v>
      </c>
      <c r="BA19" s="149">
        <v>0</v>
      </c>
    </row>
    <row r="20" spans="1:53">
      <c r="A20" s="136" t="s">
        <v>103</v>
      </c>
      <c r="B20" s="127"/>
      <c r="C20" s="127"/>
      <c r="D20" s="208"/>
      <c r="E20" s="209"/>
      <c r="F20" s="210"/>
      <c r="G20" s="211">
        <f t="shared" si="0"/>
        <v>0</v>
      </c>
      <c r="H20" s="212"/>
      <c r="I20" s="213">
        <f t="shared" si="1"/>
        <v>0</v>
      </c>
      <c r="BA20" s="149">
        <v>1</v>
      </c>
    </row>
    <row r="21" spans="1:53">
      <c r="A21" s="136" t="s">
        <v>104</v>
      </c>
      <c r="B21" s="127"/>
      <c r="C21" s="127"/>
      <c r="D21" s="208"/>
      <c r="E21" s="209"/>
      <c r="F21" s="210"/>
      <c r="G21" s="211">
        <f t="shared" si="0"/>
        <v>0</v>
      </c>
      <c r="H21" s="212"/>
      <c r="I21" s="213">
        <f t="shared" si="1"/>
        <v>0</v>
      </c>
      <c r="BA21" s="149">
        <v>1</v>
      </c>
    </row>
    <row r="22" spans="1:53">
      <c r="A22" s="136" t="s">
        <v>105</v>
      </c>
      <c r="B22" s="127"/>
      <c r="C22" s="127"/>
      <c r="D22" s="208"/>
      <c r="E22" s="209"/>
      <c r="F22" s="210"/>
      <c r="G22" s="211">
        <f t="shared" si="0"/>
        <v>0</v>
      </c>
      <c r="H22" s="212"/>
      <c r="I22" s="213">
        <f t="shared" si="1"/>
        <v>0</v>
      </c>
      <c r="BA22" s="149">
        <v>2</v>
      </c>
    </row>
    <row r="23" spans="1:53">
      <c r="A23" s="136" t="s">
        <v>106</v>
      </c>
      <c r="B23" s="127"/>
      <c r="C23" s="127"/>
      <c r="D23" s="208"/>
      <c r="E23" s="209"/>
      <c r="F23" s="210">
        <v>5</v>
      </c>
      <c r="G23" s="211">
        <f t="shared" si="0"/>
        <v>0</v>
      </c>
      <c r="H23" s="212"/>
      <c r="I23" s="213">
        <f t="shared" si="1"/>
        <v>0</v>
      </c>
      <c r="BA23" s="149">
        <v>2</v>
      </c>
    </row>
    <row r="24" spans="1:53" ht="13.5" thickBot="1">
      <c r="A24" s="214"/>
      <c r="B24" s="215" t="s">
        <v>107</v>
      </c>
      <c r="C24" s="216"/>
      <c r="D24" s="217"/>
      <c r="E24" s="218"/>
      <c r="F24" s="219"/>
      <c r="G24" s="219"/>
      <c r="H24" s="551">
        <f>SUM(I16:I23)</f>
        <v>0</v>
      </c>
      <c r="I24" s="552"/>
    </row>
    <row r="26" spans="1:53">
      <c r="B26" s="399"/>
      <c r="F26" s="484"/>
      <c r="G26" s="485"/>
      <c r="H26" s="485"/>
      <c r="I26" s="431"/>
    </row>
    <row r="27" spans="1:53">
      <c r="F27" s="484"/>
      <c r="G27" s="485"/>
      <c r="H27" s="485"/>
      <c r="I27" s="431"/>
    </row>
    <row r="28" spans="1:53">
      <c r="F28" s="484"/>
      <c r="G28" s="485"/>
      <c r="H28" s="485"/>
      <c r="I28" s="431"/>
    </row>
    <row r="29" spans="1:53">
      <c r="F29" s="484"/>
      <c r="G29" s="485"/>
      <c r="H29" s="485"/>
      <c r="I29" s="431"/>
    </row>
    <row r="30" spans="1:53">
      <c r="F30" s="484"/>
      <c r="G30" s="485"/>
      <c r="H30" s="485"/>
      <c r="I30" s="431"/>
    </row>
    <row r="31" spans="1:53">
      <c r="F31" s="484"/>
      <c r="G31" s="485"/>
      <c r="H31" s="485"/>
      <c r="I31" s="431"/>
    </row>
    <row r="32" spans="1:53">
      <c r="F32" s="484"/>
      <c r="G32" s="485"/>
      <c r="H32" s="485"/>
      <c r="I32" s="431"/>
    </row>
    <row r="33" spans="6:9">
      <c r="F33" s="484"/>
      <c r="G33" s="485"/>
      <c r="H33" s="485"/>
      <c r="I33" s="431"/>
    </row>
    <row r="34" spans="6:9">
      <c r="F34" s="484"/>
      <c r="G34" s="485"/>
      <c r="H34" s="485"/>
      <c r="I34" s="431"/>
    </row>
    <row r="35" spans="6:9">
      <c r="F35" s="484"/>
      <c r="G35" s="485"/>
      <c r="H35" s="485"/>
      <c r="I35" s="431"/>
    </row>
    <row r="36" spans="6:9">
      <c r="F36" s="484"/>
      <c r="G36" s="485"/>
      <c r="H36" s="485"/>
      <c r="I36" s="431"/>
    </row>
    <row r="37" spans="6:9">
      <c r="F37" s="484"/>
      <c r="G37" s="485"/>
      <c r="H37" s="485"/>
      <c r="I37" s="431"/>
    </row>
    <row r="38" spans="6:9">
      <c r="F38" s="484"/>
      <c r="G38" s="485"/>
      <c r="H38" s="485"/>
      <c r="I38" s="431"/>
    </row>
    <row r="39" spans="6:9">
      <c r="F39" s="484"/>
      <c r="G39" s="485"/>
      <c r="H39" s="485"/>
      <c r="I39" s="431"/>
    </row>
    <row r="40" spans="6:9">
      <c r="F40" s="484"/>
      <c r="G40" s="485"/>
      <c r="H40" s="485"/>
      <c r="I40" s="431"/>
    </row>
    <row r="41" spans="6:9">
      <c r="F41" s="484"/>
      <c r="G41" s="485"/>
      <c r="H41" s="485"/>
      <c r="I41" s="431"/>
    </row>
    <row r="42" spans="6:9">
      <c r="F42" s="484"/>
      <c r="G42" s="485"/>
      <c r="H42" s="485"/>
      <c r="I42" s="431"/>
    </row>
    <row r="43" spans="6:9">
      <c r="F43" s="484"/>
      <c r="G43" s="485"/>
      <c r="H43" s="485"/>
      <c r="I43" s="431"/>
    </row>
    <row r="44" spans="6:9">
      <c r="F44" s="484"/>
      <c r="G44" s="485"/>
      <c r="H44" s="485"/>
      <c r="I44" s="431"/>
    </row>
    <row r="45" spans="6:9">
      <c r="F45" s="484"/>
      <c r="G45" s="485"/>
      <c r="H45" s="485"/>
      <c r="I45" s="431"/>
    </row>
    <row r="46" spans="6:9">
      <c r="F46" s="484"/>
      <c r="G46" s="485"/>
      <c r="H46" s="485"/>
      <c r="I46" s="431"/>
    </row>
    <row r="47" spans="6:9">
      <c r="F47" s="484"/>
      <c r="G47" s="485"/>
      <c r="H47" s="485"/>
      <c r="I47" s="431"/>
    </row>
    <row r="48" spans="6:9">
      <c r="F48" s="484"/>
      <c r="G48" s="485"/>
      <c r="H48" s="485"/>
      <c r="I48" s="431"/>
    </row>
    <row r="49" spans="6:9">
      <c r="F49" s="484"/>
      <c r="G49" s="485"/>
      <c r="H49" s="485"/>
      <c r="I49" s="431"/>
    </row>
    <row r="50" spans="6:9">
      <c r="F50" s="484"/>
      <c r="G50" s="485"/>
      <c r="H50" s="485"/>
      <c r="I50" s="431"/>
    </row>
    <row r="51" spans="6:9">
      <c r="F51" s="484"/>
      <c r="G51" s="485"/>
      <c r="H51" s="485"/>
      <c r="I51" s="431"/>
    </row>
    <row r="52" spans="6:9">
      <c r="F52" s="484"/>
      <c r="G52" s="485"/>
      <c r="H52" s="485"/>
      <c r="I52" s="431"/>
    </row>
    <row r="53" spans="6:9">
      <c r="F53" s="484"/>
      <c r="G53" s="485"/>
      <c r="H53" s="485"/>
      <c r="I53" s="431"/>
    </row>
    <row r="54" spans="6:9">
      <c r="F54" s="484"/>
      <c r="G54" s="485"/>
      <c r="H54" s="485"/>
      <c r="I54" s="431"/>
    </row>
    <row r="55" spans="6:9">
      <c r="F55" s="484"/>
      <c r="G55" s="485"/>
      <c r="H55" s="485"/>
      <c r="I55" s="431"/>
    </row>
    <row r="56" spans="6:9">
      <c r="F56" s="484"/>
      <c r="G56" s="485"/>
      <c r="H56" s="485"/>
      <c r="I56" s="431"/>
    </row>
    <row r="57" spans="6:9">
      <c r="F57" s="484"/>
      <c r="G57" s="485"/>
      <c r="H57" s="485"/>
      <c r="I57" s="431"/>
    </row>
    <row r="58" spans="6:9">
      <c r="F58" s="484"/>
      <c r="G58" s="485"/>
      <c r="H58" s="485"/>
      <c r="I58" s="431"/>
    </row>
    <row r="59" spans="6:9">
      <c r="F59" s="484"/>
      <c r="G59" s="485"/>
      <c r="H59" s="485"/>
      <c r="I59" s="431"/>
    </row>
    <row r="60" spans="6:9">
      <c r="F60" s="484"/>
      <c r="G60" s="485"/>
      <c r="H60" s="485"/>
      <c r="I60" s="431"/>
    </row>
    <row r="61" spans="6:9">
      <c r="F61" s="484"/>
      <c r="G61" s="485"/>
      <c r="H61" s="485"/>
      <c r="I61" s="431"/>
    </row>
    <row r="62" spans="6:9">
      <c r="F62" s="484"/>
      <c r="G62" s="485"/>
      <c r="H62" s="485"/>
      <c r="I62" s="431"/>
    </row>
    <row r="63" spans="6:9">
      <c r="F63" s="484"/>
      <c r="G63" s="485"/>
      <c r="H63" s="485"/>
      <c r="I63" s="431"/>
    </row>
    <row r="64" spans="6:9">
      <c r="F64" s="484"/>
      <c r="G64" s="485"/>
      <c r="H64" s="485"/>
      <c r="I64" s="431"/>
    </row>
    <row r="65" spans="6:9">
      <c r="F65" s="484"/>
      <c r="G65" s="485"/>
      <c r="H65" s="485"/>
      <c r="I65" s="431"/>
    </row>
    <row r="66" spans="6:9">
      <c r="F66" s="484"/>
      <c r="G66" s="485"/>
      <c r="H66" s="485"/>
      <c r="I66" s="431"/>
    </row>
    <row r="67" spans="6:9">
      <c r="F67" s="484"/>
      <c r="G67" s="485"/>
      <c r="H67" s="485"/>
      <c r="I67" s="431"/>
    </row>
    <row r="68" spans="6:9">
      <c r="F68" s="484"/>
      <c r="G68" s="485"/>
      <c r="H68" s="485"/>
      <c r="I68" s="431"/>
    </row>
    <row r="69" spans="6:9">
      <c r="F69" s="484"/>
      <c r="G69" s="485"/>
      <c r="H69" s="485"/>
      <c r="I69" s="431"/>
    </row>
    <row r="70" spans="6:9">
      <c r="F70" s="484"/>
      <c r="G70" s="485"/>
      <c r="H70" s="485"/>
      <c r="I70" s="431"/>
    </row>
    <row r="71" spans="6:9">
      <c r="F71" s="484"/>
      <c r="G71" s="485"/>
      <c r="H71" s="485"/>
      <c r="I71" s="431"/>
    </row>
    <row r="72" spans="6:9">
      <c r="F72" s="484"/>
      <c r="G72" s="485"/>
      <c r="H72" s="485"/>
      <c r="I72" s="431"/>
    </row>
    <row r="73" spans="6:9">
      <c r="F73" s="484"/>
      <c r="G73" s="485"/>
      <c r="H73" s="485"/>
      <c r="I73" s="431"/>
    </row>
    <row r="74" spans="6:9">
      <c r="F74" s="484"/>
      <c r="G74" s="485"/>
      <c r="H74" s="485"/>
      <c r="I74" s="431"/>
    </row>
    <row r="75" spans="6:9">
      <c r="F75" s="484"/>
      <c r="G75" s="485"/>
      <c r="H75" s="485"/>
      <c r="I75" s="431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79</vt:i4>
      </vt:variant>
    </vt:vector>
  </HeadingPairs>
  <TitlesOfParts>
    <vt:vector size="95" baseType="lpstr">
      <vt:lpstr>Celkem</vt:lpstr>
      <vt:lpstr>Stavba KL</vt:lpstr>
      <vt:lpstr>Stavba Rek</vt:lpstr>
      <vt:lpstr>Stavba Pol</vt:lpstr>
      <vt:lpstr>El Inst</vt:lpstr>
      <vt:lpstr>El Rek</vt:lpstr>
      <vt:lpstr>TZB</vt:lpstr>
      <vt:lpstr>TZB-1 KL</vt:lpstr>
      <vt:lpstr>TZB-1 Rek</vt:lpstr>
      <vt:lpstr>TZB-1 Pol</vt:lpstr>
      <vt:lpstr>TZB-2 KL</vt:lpstr>
      <vt:lpstr>TZB-2 Rek</vt:lpstr>
      <vt:lpstr>TZB-2 Pol</vt:lpstr>
      <vt:lpstr>TZB-3 KL</vt:lpstr>
      <vt:lpstr>TZB-3 Rek</vt:lpstr>
      <vt:lpstr>TZB-3 Pol</vt:lpstr>
      <vt:lpstr>Celkem!CelkemObjekty</vt:lpstr>
      <vt:lpstr>TZB!CelkemObjekty</vt:lpstr>
      <vt:lpstr>cisloobjektu</vt:lpstr>
      <vt:lpstr>TZB!CisloStavby</vt:lpstr>
      <vt:lpstr>cislostavby</vt:lpstr>
      <vt:lpstr>TZB!dadresa</vt:lpstr>
      <vt:lpstr>Datum</vt:lpstr>
      <vt:lpstr>TZB!DIČ</vt:lpstr>
      <vt:lpstr>Dil</vt:lpstr>
      <vt:lpstr>TZB!dmisto</vt:lpstr>
      <vt:lpstr>Dodavka</vt:lpstr>
      <vt:lpstr>TZB!dpsc</vt:lpstr>
      <vt:lpstr>HSV</vt:lpstr>
      <vt:lpstr>HZS</vt:lpstr>
      <vt:lpstr>TZB!IČO</vt:lpstr>
      <vt:lpstr>JKSO</vt:lpstr>
      <vt:lpstr>MJ</vt:lpstr>
      <vt:lpstr>Mont</vt:lpstr>
      <vt:lpstr>NazevDilu</vt:lpstr>
      <vt:lpstr>TZB!NazevObjektu</vt:lpstr>
      <vt:lpstr>nazevobjektu</vt:lpstr>
      <vt:lpstr>TZB!NazevStavby</vt:lpstr>
      <vt:lpstr>nazevstavby</vt:lpstr>
      <vt:lpstr>TZB!Objednatel</vt:lpstr>
      <vt:lpstr>Objednatel</vt:lpstr>
      <vt:lpstr>TZB!Objekt</vt:lpstr>
      <vt:lpstr>TZB!odic</vt:lpstr>
      <vt:lpstr>TZB!oico</vt:lpstr>
      <vt:lpstr>TZB!omisto</vt:lpstr>
      <vt:lpstr>TZB!onazev</vt:lpstr>
      <vt:lpstr>TZB!opsc</vt:lpstr>
      <vt:lpstr>PocetMJ</vt:lpstr>
      <vt:lpstr>Poznamka</vt:lpstr>
      <vt:lpstr>'El Rek'!Print_Area</vt:lpstr>
      <vt:lpstr>'Stavba KL'!Print_Area</vt:lpstr>
      <vt:lpstr>'Stavba Pol'!Print_Area</vt:lpstr>
      <vt:lpstr>'Stavba Rek'!Print_Area</vt:lpstr>
      <vt:lpstr>TZB!Print_Area</vt:lpstr>
      <vt:lpstr>'TZB-1 KL'!Print_Area</vt:lpstr>
      <vt:lpstr>'TZB-1 Pol'!Print_Area</vt:lpstr>
      <vt:lpstr>'TZB-1 Rek'!Print_Area</vt:lpstr>
      <vt:lpstr>'TZB-2 KL'!Print_Area</vt:lpstr>
      <vt:lpstr>'TZB-2 Pol'!Print_Area</vt:lpstr>
      <vt:lpstr>'TZB-2 Rek'!Print_Area</vt:lpstr>
      <vt:lpstr>'TZB-3 KL'!Print_Area</vt:lpstr>
      <vt:lpstr>'TZB-3 Pol'!Print_Area</vt:lpstr>
      <vt:lpstr>'TZB-3 Rek'!Print_Area</vt:lpstr>
      <vt:lpstr>'El Inst'!Print_Titles</vt:lpstr>
      <vt:lpstr>'Stavba Pol'!Print_Titles</vt:lpstr>
      <vt:lpstr>'Stavba Rek'!Print_Titles</vt:lpstr>
      <vt:lpstr>'TZB-1 Pol'!Print_Titles</vt:lpstr>
      <vt:lpstr>'TZB-1 Rek'!Print_Titles</vt:lpstr>
      <vt:lpstr>'TZB-2 Pol'!Print_Titles</vt:lpstr>
      <vt:lpstr>'TZB-2 Rek'!Print_Titles</vt:lpstr>
      <vt:lpstr>'TZB-3 Pol'!Print_Titles</vt:lpstr>
      <vt:lpstr>'TZB-3 Rek'!Print_Titles</vt:lpstr>
      <vt:lpstr>Projektant</vt:lpstr>
      <vt:lpstr>PSV</vt:lpstr>
      <vt:lpstr>Celkem!SazbaDPH1</vt:lpstr>
      <vt:lpstr>TZB!SazbaDPH1</vt:lpstr>
      <vt:lpstr>SazbaDPH1</vt:lpstr>
      <vt:lpstr>Celkem!SazbaDPH2</vt:lpstr>
      <vt:lpstr>TZB!SazbaDPH2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TZB!SoucetDilu</vt:lpstr>
      <vt:lpstr>TZB!StavbaCelkem</vt:lpstr>
      <vt:lpstr>VRN</vt:lpstr>
      <vt:lpstr>Zakazka</vt:lpstr>
      <vt:lpstr>Zaklad22</vt:lpstr>
      <vt:lpstr>Zaklad5</vt:lpstr>
      <vt:lpstr>TZB!Zhotovitel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winxp</cp:lastModifiedBy>
  <cp:lastPrinted>2016-12-21T15:21:44Z</cp:lastPrinted>
  <dcterms:created xsi:type="dcterms:W3CDTF">2016-12-21T15:10:38Z</dcterms:created>
  <dcterms:modified xsi:type="dcterms:W3CDTF">2017-02-14T06:36:31Z</dcterms:modified>
</cp:coreProperties>
</file>