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locha\Václavská 3\E-ZAK\Václavská 3 byt č_14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1 1 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1  Pol'!$A$1:$U$76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64" i="12" l="1"/>
  <c r="AF66" i="12"/>
  <c r="G40" i="1" s="1"/>
  <c r="BA27" i="12"/>
  <c r="G8" i="12"/>
  <c r="M8" i="12" s="1"/>
  <c r="I8" i="12"/>
  <c r="K8" i="12"/>
  <c r="O8" i="12"/>
  <c r="Q8" i="12"/>
  <c r="U8" i="12"/>
  <c r="G9" i="12"/>
  <c r="M9" i="12" s="1"/>
  <c r="I9" i="12"/>
  <c r="K9" i="12"/>
  <c r="O9" i="12"/>
  <c r="Q9" i="12"/>
  <c r="U9" i="12"/>
  <c r="G10" i="12"/>
  <c r="G7" i="12" s="1"/>
  <c r="I49" i="1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51" i="1" s="1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U17" i="12"/>
  <c r="U16" i="12" s="1"/>
  <c r="G19" i="12"/>
  <c r="G18" i="12" s="1"/>
  <c r="I52" i="1" s="1"/>
  <c r="I19" i="12"/>
  <c r="I18" i="12" s="1"/>
  <c r="K19" i="12"/>
  <c r="K18" i="12" s="1"/>
  <c r="O19" i="12"/>
  <c r="O18" i="12" s="1"/>
  <c r="Q19" i="12"/>
  <c r="Q18" i="12" s="1"/>
  <c r="U19" i="12"/>
  <c r="U18" i="12" s="1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U21" i="12"/>
  <c r="U20" i="12" s="1"/>
  <c r="G23" i="12"/>
  <c r="G22" i="12" s="1"/>
  <c r="I54" i="1" s="1"/>
  <c r="I23" i="12"/>
  <c r="I22" i="12" s="1"/>
  <c r="K23" i="12"/>
  <c r="K22" i="12" s="1"/>
  <c r="O23" i="12"/>
  <c r="O22" i="12" s="1"/>
  <c r="Q23" i="12"/>
  <c r="Q22" i="12" s="1"/>
  <c r="U23" i="12"/>
  <c r="U22" i="12" s="1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Q24" i="12" s="1"/>
  <c r="U26" i="12"/>
  <c r="U24" i="12" s="1"/>
  <c r="G29" i="12"/>
  <c r="G28" i="12" s="1"/>
  <c r="I56" i="1" s="1"/>
  <c r="I29" i="12"/>
  <c r="I28" i="12" s="1"/>
  <c r="K29" i="12"/>
  <c r="K28" i="12" s="1"/>
  <c r="O29" i="12"/>
  <c r="O28" i="12" s="1"/>
  <c r="Q29" i="12"/>
  <c r="Q28" i="12" s="1"/>
  <c r="U29" i="12"/>
  <c r="U28" i="12" s="1"/>
  <c r="G31" i="12"/>
  <c r="G30" i="12" s="1"/>
  <c r="I57" i="1" s="1"/>
  <c r="I31" i="12"/>
  <c r="K31" i="12"/>
  <c r="O31" i="12"/>
  <c r="O30" i="12" s="1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58" i="1" s="1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M43" i="12" s="1"/>
  <c r="I43" i="12"/>
  <c r="K43" i="12"/>
  <c r="K42" i="12" s="1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Q30" i="12" l="1"/>
  <c r="O35" i="12"/>
  <c r="K53" i="12"/>
  <c r="G49" i="12"/>
  <c r="I61" i="1" s="1"/>
  <c r="I18" i="1" s="1"/>
  <c r="M23" i="12"/>
  <c r="M22" i="12" s="1"/>
  <c r="I35" i="12"/>
  <c r="Q42" i="12"/>
  <c r="G53" i="12"/>
  <c r="I62" i="1" s="1"/>
  <c r="I24" i="12"/>
  <c r="O53" i="12"/>
  <c r="U7" i="12"/>
  <c r="U61" i="12"/>
  <c r="U42" i="12"/>
  <c r="G20" i="12"/>
  <c r="I53" i="1" s="1"/>
  <c r="G45" i="12"/>
  <c r="I60" i="1" s="1"/>
  <c r="K24" i="12"/>
  <c r="I7" i="12"/>
  <c r="G12" i="12"/>
  <c r="I50" i="1" s="1"/>
  <c r="O24" i="12"/>
  <c r="M31" i="12"/>
  <c r="U30" i="12"/>
  <c r="I30" i="12"/>
  <c r="M30" i="12"/>
  <c r="Q35" i="12"/>
  <c r="U45" i="12"/>
  <c r="M29" i="12"/>
  <c r="M28" i="12" s="1"/>
  <c r="M14" i="12"/>
  <c r="M12" i="12" s="1"/>
  <c r="Q7" i="12"/>
  <c r="Q45" i="12"/>
  <c r="K30" i="12"/>
  <c r="O7" i="12"/>
  <c r="O45" i="12"/>
  <c r="K7" i="12"/>
  <c r="K35" i="12"/>
  <c r="Q12" i="12"/>
  <c r="O12" i="12"/>
  <c r="I53" i="12"/>
  <c r="K12" i="12"/>
  <c r="I49" i="12"/>
  <c r="I12" i="12"/>
  <c r="Q61" i="12"/>
  <c r="O61" i="12"/>
  <c r="O49" i="12"/>
  <c r="I61" i="12"/>
  <c r="U49" i="12"/>
  <c r="U12" i="12"/>
  <c r="K61" i="12"/>
  <c r="Q49" i="12"/>
  <c r="I45" i="12"/>
  <c r="M49" i="12"/>
  <c r="O42" i="12"/>
  <c r="U35" i="12"/>
  <c r="Q53" i="12"/>
  <c r="K49" i="12"/>
  <c r="M45" i="12"/>
  <c r="K45" i="12"/>
  <c r="U53" i="12"/>
  <c r="I42" i="12"/>
  <c r="G42" i="12"/>
  <c r="I59" i="1" s="1"/>
  <c r="I17" i="1" s="1"/>
  <c r="M10" i="12"/>
  <c r="M7" i="12" s="1"/>
  <c r="AE66" i="12"/>
  <c r="G41" i="1"/>
  <c r="G61" i="12"/>
  <c r="M61" i="12"/>
  <c r="G39" i="1"/>
  <c r="G42" i="1" s="1"/>
  <c r="G25" i="1" s="1"/>
  <c r="G26" i="1" s="1"/>
  <c r="M24" i="12"/>
  <c r="M35" i="12"/>
  <c r="M53" i="12"/>
  <c r="M42" i="12"/>
  <c r="G24" i="12"/>
  <c r="I55" i="1" s="1"/>
  <c r="M19" i="12"/>
  <c r="M18" i="12" s="1"/>
  <c r="I16" i="1" l="1"/>
  <c r="I63" i="1"/>
  <c r="G66" i="12"/>
  <c r="F41" i="1"/>
  <c r="H41" i="1" s="1"/>
  <c r="I41" i="1" s="1"/>
  <c r="F40" i="1"/>
  <c r="H40" i="1" s="1"/>
  <c r="I40" i="1" s="1"/>
  <c r="F39" i="1"/>
  <c r="F42" i="1" l="1"/>
  <c r="H39" i="1"/>
  <c r="I19" i="1"/>
  <c r="I21" i="1" s="1"/>
  <c r="I64" i="1"/>
  <c r="J63" i="1" l="1"/>
  <c r="J62" i="1"/>
  <c r="J57" i="1"/>
  <c r="J51" i="1"/>
  <c r="J52" i="1"/>
  <c r="J61" i="1"/>
  <c r="J50" i="1"/>
  <c r="J53" i="1"/>
  <c r="J55" i="1"/>
  <c r="J59" i="1"/>
  <c r="J58" i="1"/>
  <c r="J56" i="1"/>
  <c r="J60" i="1"/>
  <c r="J49" i="1"/>
  <c r="J54" i="1"/>
  <c r="I39" i="1"/>
  <c r="I42" i="1" s="1"/>
  <c r="H42" i="1"/>
  <c r="G23" i="1"/>
  <c r="G24" i="1" s="1"/>
  <c r="G29" i="1" s="1"/>
  <c r="G28" i="1"/>
  <c r="J64" i="1" l="1"/>
  <c r="J41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<sst xmlns="http://schemas.openxmlformats.org/spreadsheetml/2006/main" count="399" uniqueCount="216">
  <si>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</si>
  <si>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</si>
  <si>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</si>
  <si>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</si>
  <si>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</si>
  <si>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</si>
  <si>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</si>
  <si>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</si>
  <si>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</si>
  <si>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</si>
  <si>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</si>
  <si>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</si>
  <si>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</si>
  <si>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</si>
  <si>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</si>
  <si>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</si>
  <si>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</si>
  <si>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</si>
  <si>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</si>
  <si>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</si>
  <si>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</si>
  <si>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</si>
  <si>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</si>
  <si>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</si>
  <si>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</si>
  <si>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</si>
  <si>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</si>
  <si>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</si>
  <si>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</si>
  <si>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</si>
  <si>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</si>
  <si>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</si>
  <si>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</si>
  <si>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</si>
  <si>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</si>
  <si>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</si>
  <si>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</si>
  <si>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</si>
  <si>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</si>
  <si>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</si>
  <si>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</si>
  <si>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</si>
  <si>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</si>
  <si>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 xml:space="preserve">1 </t>
  </si>
  <si>
    <t>stavební část</t>
  </si>
  <si>
    <t>001</t>
  </si>
  <si>
    <t>Václavská 3 - oprava stropu v bytě č.14</t>
  </si>
  <si>
    <t>Objekt:</t>
  </si>
  <si>
    <t>Rozpočet:</t>
  </si>
  <si>
    <t>0117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</si>
  <si>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</si>
  <si>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</si>
  <si>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</si>
  <si>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</si>
  <si>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</si>
  <si>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</si>
  <si>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</si>
  <si>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</si>
  <si>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</si>
  <si>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</si>
  <si>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</si>
  <si>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</si>
  <si>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</si>
  <si>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</si>
  <si>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</si>
  <si>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</si>
  <si>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</si>
  <si>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</si>
  <si>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</si>
  <si>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</si>
  <si>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</si>
  <si>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</si>
  <si>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</si>
  <si>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</si>
  <si>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</si>
  <si>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</si>
  <si>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</si>
  <si>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</si>
  <si>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</si>
  <si>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</si>
  <si>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</si>
  <si>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</si>
  <si>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</si>
  <si>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</si>
  <si>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</si>
  <si>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</si>
  <si>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</si>
  <si>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</si>
  <si>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</si>
  <si>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</si>
  <si>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</si>
  <si>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</si>
  <si>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</si>
  <si>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</si>
  <si>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</si>
  <si>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</si>
  <si>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</si>
  <si>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</si>
  <si>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</si>
  <si>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</si>
  <si>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</si>
  <si>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</si>
  <si>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</si>
  <si>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</si>
  <si>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</si>
  <si>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</si>
  <si>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</si>
  <si>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</si>
  <si>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</si>
  <si>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</si>
  <si>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342264051RT2</t>
  </si>
  <si>
    <t>Podhled sádrokartonový na zavěšenou ocel. konstr., desky protipožární tl. 12,5 mm, bez izolace</t>
  </si>
  <si>
    <t>m2</t>
  </si>
  <si>
    <t>POL1_1</t>
  </si>
  <si>
    <t>342264091R00</t>
  </si>
  <si>
    <t>Příplatek k podhledu sádrokart. za tl. desek 15 mm</t>
  </si>
  <si>
    <t>POL1_</t>
  </si>
  <si>
    <t>342264098RT3</t>
  </si>
  <si>
    <t>Příplatek k podhledu sádrokart. za plochu do 10 m2, pro plochy 5 - 10 m2</t>
  </si>
  <si>
    <t>342266111RY8</t>
  </si>
  <si>
    <t>Obklad stěn sádrokartonem na ocelovou konstrukci, desky protipožární tl. 18 mm, bez izolace</t>
  </si>
  <si>
    <t>413232221R00</t>
  </si>
  <si>
    <t>Zazdívka zhlaví válcovaných nosníků výšky do 30cm</t>
  </si>
  <si>
    <t>kus</t>
  </si>
  <si>
    <t>13383425</t>
  </si>
  <si>
    <t>Tyč průřezu IPE 140, střední, jakost oceli 11375</t>
  </si>
  <si>
    <t>T</t>
  </si>
  <si>
    <t>POL3_1</t>
  </si>
  <si>
    <t>13483310</t>
  </si>
  <si>
    <t>Tyč průřezu U 180, hrubé, jakost oceli 11373</t>
  </si>
  <si>
    <t>612421231R00</t>
  </si>
  <si>
    <t>Oprava vápen.omítek stěn do 10 % pl. - štukových</t>
  </si>
  <si>
    <t>938902121R00</t>
  </si>
  <si>
    <t>Čištění dřevěných konstrukcí ocelovými kartáči</t>
  </si>
  <si>
    <t>941955002R00</t>
  </si>
  <si>
    <t>Lešení lehké pomocné, výška podlahy do 1,9 m</t>
  </si>
  <si>
    <t>952901111R00</t>
  </si>
  <si>
    <t>Vyčištění budov o výšce podlaží do 4 m</t>
  </si>
  <si>
    <t>978013121R00</t>
  </si>
  <si>
    <t>Otlučení omítek vnitřních stěn v rozsahu do 10 %</t>
  </si>
  <si>
    <t>973031345R00</t>
  </si>
  <si>
    <t>Vysekání kapes zeď cih. MVC pl. 0,25 m2, hl. 30 cm</t>
  </si>
  <si>
    <t>Včetně pomocného lešení o výšce podlahy do 1900 mm a pro zatížení do 1,5 kPa  (150 kg/m2).</t>
  </si>
  <si>
    <t>POP</t>
  </si>
  <si>
    <t>999281105R00</t>
  </si>
  <si>
    <t>Přesun hmot pro opravy a údržbu do výšky 6 m</t>
  </si>
  <si>
    <t>t</t>
  </si>
  <si>
    <t>POL7_</t>
  </si>
  <si>
    <t>713111121RT1</t>
  </si>
  <si>
    <t>Izolace tepelné stropů rovných spodem, drátem, 1 vrstva - materiál ve specifikaci</t>
  </si>
  <si>
    <t>POL1_7</t>
  </si>
  <si>
    <t>713111221RK2</t>
  </si>
  <si>
    <t>Montáž parozábrany, zavěšené podhl., přelep. spojů vč. fólie</t>
  </si>
  <si>
    <t>998713201R00</t>
  </si>
  <si>
    <t>Přesun hmot pro izolace tepelné, výšky do 6 m</t>
  </si>
  <si>
    <t>631508591R</t>
  </si>
  <si>
    <t>Pás izolační ISOVER UNIROL PROFI 9500x1200 tl.50mm</t>
  </si>
  <si>
    <t>POL3_0</t>
  </si>
  <si>
    <t>762811210RT3</t>
  </si>
  <si>
    <t>Podchycení záklopu,na sraz, hrubá prkna, včetně dodávky řeziva, prkna tl. 24 mm</t>
  </si>
  <si>
    <t>762331921R00</t>
  </si>
  <si>
    <t>Vyřezání části střešní vazby do 224 cm2,do dl.3 m</t>
  </si>
  <si>
    <t>m</t>
  </si>
  <si>
    <t>762711820R00</t>
  </si>
  <si>
    <t>Demontáž dřevěných konstrukcí  do 224 cm2</t>
  </si>
  <si>
    <t>soubor</t>
  </si>
  <si>
    <t>998762202R00</t>
  </si>
  <si>
    <t>Přesun hmot pro tesařské konstrukce, výšky do 12 m</t>
  </si>
  <si>
    <t>762313113R00</t>
  </si>
  <si>
    <t>Montáž svorníků, šroubů délky 450 mm</t>
  </si>
  <si>
    <t>309001790000R</t>
  </si>
  <si>
    <t>Šroub ocelový 02 1301.0 M20x440 mm vč. matek a velkopločných podložek</t>
  </si>
  <si>
    <t>POL3_</t>
  </si>
  <si>
    <t>783226100R00</t>
  </si>
  <si>
    <t>Nátěr syntetický kovových konstrukcí základní</t>
  </si>
  <si>
    <t>783782205R00</t>
  </si>
  <si>
    <t>Nátěr tesařských konstrukcí Bochemitem QB 2x</t>
  </si>
  <si>
    <t>784402801R00</t>
  </si>
  <si>
    <t>Odstranění malby oškrábáním v místnosti H do 3,8 m</t>
  </si>
  <si>
    <t>784161101R00</t>
  </si>
  <si>
    <t>Penetrace podkladu nátěrem  1x</t>
  </si>
  <si>
    <t>784165512R00</t>
  </si>
  <si>
    <t>Malba tekutá , bílá, bez penetrace, 2 x</t>
  </si>
  <si>
    <t>21004</t>
  </si>
  <si>
    <t>Revizní zpráva na nové rozvody</t>
  </si>
  <si>
    <t>kpl</t>
  </si>
  <si>
    <t>21005</t>
  </si>
  <si>
    <t>Revize stáv.el. jističů s případnou nutnou opravou</t>
  </si>
  <si>
    <t>21006</t>
  </si>
  <si>
    <t>Nové světlo, vč.vypínače a nových rozvodů</t>
  </si>
  <si>
    <t>979087112R00</t>
  </si>
  <si>
    <t>Nakládání suti na dopravní prostředky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</si>
  <si>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</si>
  <si>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</si>
  <si>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</si>
  <si>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</si>
  <si>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</si>
  <si>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</si>
  <si>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</si>
  <si>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</si>
  <si>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</si>
  <si>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</si>
  <si>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</si>
  <si>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979093111R00</t>
  </si>
  <si>
    <t>Uložení suti na skládku bez zhutnění</t>
  </si>
  <si>
    <t>VN - 01</t>
  </si>
  <si>
    <t>Zařízení staveniště</t>
  </si>
  <si>
    <t>Soubor</t>
  </si>
  <si>
    <t>POL99_8</t>
  </si>
  <si>
    <t>005261030R</t>
  </si>
  <si>
    <t xml:space="preserve">Finanční rezerva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</si>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</sst>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0" fillId="3" borderId="31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0" xfId="0" applyNumberFormat="1" applyFon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29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08" t="s">
        <v>41</v>
      </c>
      <c r="B2" s="208"/>
      <c r="C2" s="208"/>
      <c r="D2" s="208"/>
      <c r="E2" s="208"/>
      <c r="F2" s="208"/>
      <c r="G2" s="208"/>
    </row>
  </sheetData>
  <sheetProtection algorithmName="SHA-512" hashValue="uAX/OMk8UawsF+n7w/00Jy6L64LdseY9X/gGHiynQTl/uQSGCLpvPQdcGtmz1ynGLg6LVgMG7pnnzY3u/HeCjQ==" saltValue="XLP3+nSq1nb3yO2bljqCk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46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1064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25"/>
      <c r="E11" s="225"/>
      <c r="F11" s="225"/>
      <c r="G11" s="225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0"/>
      <c r="E12" s="230"/>
      <c r="F12" s="230"/>
      <c r="G12" s="230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1"/>
      <c r="E13" s="231"/>
      <c r="F13" s="231"/>
      <c r="G13" s="231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4"/>
      <c r="F15" s="224"/>
      <c r="G15" s="226"/>
      <c r="H15" s="226"/>
      <c r="I15" s="226" t="s">
        <v>31</v>
      </c>
      <c r="J15" s="227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28"/>
      <c r="F16" s="229"/>
      <c r="G16" s="228"/>
      <c r="H16" s="229"/>
      <c r="I16" s="228">
        <f>SUMIF(F49:F63,A16,I49:I63)+SUMIF(F49:F63,"PSU",I49:I63)</f>
        <v>0</v>
      </c>
      <c r="J16" s="241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28"/>
      <c r="F17" s="229"/>
      <c r="G17" s="228"/>
      <c r="H17" s="229"/>
      <c r="I17" s="228">
        <f>SUMIF(F49:F63,A17,I49:I63)</f>
        <v>0</v>
      </c>
      <c r="J17" s="241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28"/>
      <c r="F18" s="229"/>
      <c r="G18" s="228"/>
      <c r="H18" s="229"/>
      <c r="I18" s="228">
        <f>SUMIF(F49:F63,A18,I49:I63)</f>
        <v>0</v>
      </c>
      <c r="J18" s="241"/>
    </row>
    <row r="19" spans="1:10" ht="23.25" customHeight="1" x14ac:dyDescent="0.2">
      <c r="A19" s="160" t="s">
        <v>84</v>
      </c>
      <c r="B19" s="58" t="s">
        <v>29</v>
      </c>
      <c r="C19" s="59"/>
      <c r="D19" s="60"/>
      <c r="E19" s="228"/>
      <c r="F19" s="229"/>
      <c r="G19" s="228"/>
      <c r="H19" s="229"/>
      <c r="I19" s="228">
        <f>SUMIF(F49:F63,A19,I49:I63)</f>
        <v>20000</v>
      </c>
      <c r="J19" s="241"/>
    </row>
    <row r="20" spans="1:10" ht="23.25" customHeight="1" x14ac:dyDescent="0.2">
      <c r="A20" s="160" t="s">
        <v>85</v>
      </c>
      <c r="B20" s="58" t="s">
        <v>30</v>
      </c>
      <c r="C20" s="59"/>
      <c r="D20" s="60"/>
      <c r="E20" s="228"/>
      <c r="F20" s="229"/>
      <c r="G20" s="228"/>
      <c r="H20" s="229"/>
      <c r="I20" s="228">
        <f>SUMIF(F49:F63,A20,I49:I63)</f>
        <v>0</v>
      </c>
      <c r="J20" s="241"/>
    </row>
    <row r="21" spans="1:10" ht="23.25" customHeight="1" x14ac:dyDescent="0.2">
      <c r="A21" s="4"/>
      <c r="B21" s="75" t="s">
        <v>31</v>
      </c>
      <c r="C21" s="76"/>
      <c r="D21" s="77"/>
      <c r="E21" s="242"/>
      <c r="F21" s="243"/>
      <c r="G21" s="242"/>
      <c r="H21" s="243"/>
      <c r="I21" s="242">
        <f>SUM(I16:J20)</f>
        <v>20000</v>
      </c>
      <c r="J21" s="248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39">
        <f>ZakladDPHSniVypocet</f>
        <v>20000</v>
      </c>
      <c r="H23" s="240"/>
      <c r="I23" s="240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46">
        <f>ZakladDPHSni*SazbaDPH1/100</f>
        <v>3000</v>
      </c>
      <c r="H24" s="247"/>
      <c r="I24" s="24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39">
        <f>ZakladDPHZaklVypocet</f>
        <v>0</v>
      </c>
      <c r="H25" s="240"/>
      <c r="I25" s="240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35">
        <f>ZakladDPHZakl*SazbaDPH2/100</f>
        <v>0</v>
      </c>
      <c r="H26" s="236"/>
      <c r="I26" s="23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37">
        <f>0</f>
        <v>0</v>
      </c>
      <c r="H27" s="237"/>
      <c r="I27" s="237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44">
        <f>ZakladDPHSniVypocet+ZakladDPHZaklVypocet</f>
        <v>20000</v>
      </c>
      <c r="H28" s="244"/>
      <c r="I28" s="244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38">
        <f>ZakladDPHSni+DPHSni+ZakladDPHZakl+DPHZakl+Zaokrouhleni</f>
        <v>23000</v>
      </c>
      <c r="H29" s="238"/>
      <c r="I29" s="238"/>
      <c r="J29" s="13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43049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45" t="s">
        <v>2</v>
      </c>
      <c r="E35" s="24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50</v>
      </c>
      <c r="C39" s="213"/>
      <c r="D39" s="214"/>
      <c r="E39" s="214"/>
      <c r="F39" s="120">
        <f>'001 1  Pol'!AE66</f>
        <v>20000</v>
      </c>
      <c r="G39" s="121">
        <f>'001 1  Pol'!AF66</f>
        <v>0</v>
      </c>
      <c r="H39" s="122">
        <f>(F39*SazbaDPH1/100)+(G39*SazbaDPH2/100)</f>
        <v>3000</v>
      </c>
      <c r="I39" s="122">
        <f>F39+G39+H39</f>
        <v>23000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15" t="s">
        <v>46</v>
      </c>
      <c r="D40" s="216"/>
      <c r="E40" s="216"/>
      <c r="F40" s="123">
        <f>'001 1  Pol'!AE66</f>
        <v>20000</v>
      </c>
      <c r="G40" s="124">
        <f>'001 1  Pol'!AF66</f>
        <v>0</v>
      </c>
      <c r="H40" s="124">
        <f>(F40*SazbaDPH1/100)+(G40*SazbaDPH2/100)</f>
        <v>3000</v>
      </c>
      <c r="I40" s="124">
        <f>F40+G40+H40</f>
        <v>23000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17" t="s">
        <v>44</v>
      </c>
      <c r="D41" s="218"/>
      <c r="E41" s="218"/>
      <c r="F41" s="125">
        <f>'001 1  Pol'!AE66</f>
        <v>20000</v>
      </c>
      <c r="G41" s="126">
        <f>'001 1  Pol'!AF66</f>
        <v>0</v>
      </c>
      <c r="H41" s="126">
        <f>(F41*SazbaDPH1/100)+(G41*SazbaDPH2/100)</f>
        <v>3000</v>
      </c>
      <c r="I41" s="126">
        <f>F41+G41+H41</f>
        <v>23000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19" t="s">
        <v>51</v>
      </c>
      <c r="C42" s="220"/>
      <c r="D42" s="220"/>
      <c r="E42" s="221"/>
      <c r="F42" s="127">
        <f>SUMIF(A39:A41,"=1",F39:F41)</f>
        <v>20000</v>
      </c>
      <c r="G42" s="128">
        <f>SUMIF(A39:A41,"=1",G39:G41)</f>
        <v>0</v>
      </c>
      <c r="H42" s="128">
        <f>SUMIF(A39:A41,"=1",H39:H41)</f>
        <v>3000</v>
      </c>
      <c r="I42" s="128">
        <f>SUMIF(A39:A41,"=1",I39:I41)</f>
        <v>23000</v>
      </c>
      <c r="J42" s="108">
        <f>SUMIF(A39:A41,"=1",J39:J41)</f>
        <v>100</v>
      </c>
    </row>
    <row r="46" spans="1:10" ht="15.75" x14ac:dyDescent="0.25">
      <c r="B46" s="136" t="s">
        <v>53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54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55</v>
      </c>
      <c r="C49" s="222" t="s">
        <v>56</v>
      </c>
      <c r="D49" s="223"/>
      <c r="E49" s="223"/>
      <c r="F49" s="152" t="s">
        <v>26</v>
      </c>
      <c r="G49" s="153"/>
      <c r="H49" s="153"/>
      <c r="I49" s="153">
        <f>'001 1  Pol'!G7</f>
        <v>0</v>
      </c>
      <c r="J49" s="148">
        <f>IF(I64=0,"",I49/I64*100)</f>
        <v>0</v>
      </c>
    </row>
    <row r="50" spans="1:10" ht="25.5" customHeight="1" x14ac:dyDescent="0.2">
      <c r="A50" s="138"/>
      <c r="B50" s="140" t="s">
        <v>57</v>
      </c>
      <c r="C50" s="211" t="s">
        <v>58</v>
      </c>
      <c r="D50" s="212"/>
      <c r="E50" s="212"/>
      <c r="F50" s="154" t="s">
        <v>26</v>
      </c>
      <c r="G50" s="155"/>
      <c r="H50" s="155"/>
      <c r="I50" s="155">
        <f>'001 1  Pol'!G12</f>
        <v>0</v>
      </c>
      <c r="J50" s="149">
        <f>IF(I64=0,"",I50/I64*100)</f>
        <v>0</v>
      </c>
    </row>
    <row r="51" spans="1:10" ht="25.5" customHeight="1" x14ac:dyDescent="0.2">
      <c r="A51" s="138"/>
      <c r="B51" s="140" t="s">
        <v>59</v>
      </c>
      <c r="C51" s="211" t="s">
        <v>60</v>
      </c>
      <c r="D51" s="212"/>
      <c r="E51" s="212"/>
      <c r="F51" s="154" t="s">
        <v>26</v>
      </c>
      <c r="G51" s="155"/>
      <c r="H51" s="155"/>
      <c r="I51" s="155">
        <f>'001 1  Pol'!G16</f>
        <v>0</v>
      </c>
      <c r="J51" s="149">
        <f>IF(I64=0,"",I51/I64*100)</f>
        <v>0</v>
      </c>
    </row>
    <row r="52" spans="1:10" ht="25.5" customHeight="1" x14ac:dyDescent="0.2">
      <c r="A52" s="138"/>
      <c r="B52" s="140" t="s">
        <v>61</v>
      </c>
      <c r="C52" s="211" t="s">
        <v>62</v>
      </c>
      <c r="D52" s="212"/>
      <c r="E52" s="212"/>
      <c r="F52" s="154" t="s">
        <v>26</v>
      </c>
      <c r="G52" s="155"/>
      <c r="H52" s="155"/>
      <c r="I52" s="155">
        <f>'001 1  Pol'!G18</f>
        <v>0</v>
      </c>
      <c r="J52" s="149">
        <f>IF(I64=0,"",I52/I64*100)</f>
        <v>0</v>
      </c>
    </row>
    <row r="53" spans="1:10" ht="25.5" customHeight="1" x14ac:dyDescent="0.2">
      <c r="A53" s="138"/>
      <c r="B53" s="140" t="s">
        <v>63</v>
      </c>
      <c r="C53" s="211" t="s">
        <v>64</v>
      </c>
      <c r="D53" s="212"/>
      <c r="E53" s="212"/>
      <c r="F53" s="154" t="s">
        <v>26</v>
      </c>
      <c r="G53" s="155"/>
      <c r="H53" s="155"/>
      <c r="I53" s="155">
        <f>'001 1  Pol'!G20</f>
        <v>0</v>
      </c>
      <c r="J53" s="149">
        <f>IF(I64=0,"",I53/I64*100)</f>
        <v>0</v>
      </c>
    </row>
    <row r="54" spans="1:10" ht="25.5" customHeight="1" x14ac:dyDescent="0.2">
      <c r="A54" s="138"/>
      <c r="B54" s="140" t="s">
        <v>65</v>
      </c>
      <c r="C54" s="211" t="s">
        <v>66</v>
      </c>
      <c r="D54" s="212"/>
      <c r="E54" s="212"/>
      <c r="F54" s="154" t="s">
        <v>26</v>
      </c>
      <c r="G54" s="155"/>
      <c r="H54" s="155"/>
      <c r="I54" s="155">
        <f>'001 1  Pol'!G22</f>
        <v>0</v>
      </c>
      <c r="J54" s="149">
        <f>IF(I64=0,"",I54/I64*100)</f>
        <v>0</v>
      </c>
    </row>
    <row r="55" spans="1:10" ht="25.5" customHeight="1" x14ac:dyDescent="0.2">
      <c r="A55" s="138"/>
      <c r="B55" s="140" t="s">
        <v>67</v>
      </c>
      <c r="C55" s="211" t="s">
        <v>68</v>
      </c>
      <c r="D55" s="212"/>
      <c r="E55" s="212"/>
      <c r="F55" s="154" t="s">
        <v>26</v>
      </c>
      <c r="G55" s="155"/>
      <c r="H55" s="155"/>
      <c r="I55" s="155">
        <f>'001 1  Pol'!G24</f>
        <v>0</v>
      </c>
      <c r="J55" s="149">
        <f>IF(I64=0,"",I55/I64*100)</f>
        <v>0</v>
      </c>
    </row>
    <row r="56" spans="1:10" ht="25.5" customHeight="1" x14ac:dyDescent="0.2">
      <c r="A56" s="138"/>
      <c r="B56" s="140" t="s">
        <v>69</v>
      </c>
      <c r="C56" s="211" t="s">
        <v>70</v>
      </c>
      <c r="D56" s="212"/>
      <c r="E56" s="212"/>
      <c r="F56" s="154" t="s">
        <v>26</v>
      </c>
      <c r="G56" s="155"/>
      <c r="H56" s="155"/>
      <c r="I56" s="155">
        <f>'001 1  Pol'!G28</f>
        <v>0</v>
      </c>
      <c r="J56" s="149">
        <f>IF(I64=0,"",I56/I64*100)</f>
        <v>0</v>
      </c>
    </row>
    <row r="57" spans="1:10" ht="25.5" customHeight="1" x14ac:dyDescent="0.2">
      <c r="A57" s="138"/>
      <c r="B57" s="140" t="s">
        <v>71</v>
      </c>
      <c r="C57" s="211" t="s">
        <v>72</v>
      </c>
      <c r="D57" s="212"/>
      <c r="E57" s="212"/>
      <c r="F57" s="154" t="s">
        <v>27</v>
      </c>
      <c r="G57" s="155"/>
      <c r="H57" s="155"/>
      <c r="I57" s="155">
        <f>'001 1  Pol'!G30</f>
        <v>0</v>
      </c>
      <c r="J57" s="149">
        <f>IF(I64=0,"",I57/I64*100)</f>
        <v>0</v>
      </c>
    </row>
    <row r="58" spans="1:10" ht="25.5" customHeight="1" x14ac:dyDescent="0.2">
      <c r="A58" s="138"/>
      <c r="B58" s="140" t="s">
        <v>73</v>
      </c>
      <c r="C58" s="211" t="s">
        <v>74</v>
      </c>
      <c r="D58" s="212"/>
      <c r="E58" s="212"/>
      <c r="F58" s="154" t="s">
        <v>27</v>
      </c>
      <c r="G58" s="155"/>
      <c r="H58" s="155"/>
      <c r="I58" s="155">
        <f>'001 1  Pol'!G35</f>
        <v>0</v>
      </c>
      <c r="J58" s="149">
        <f>IF(I64=0,"",I58/I64*100)</f>
        <v>0</v>
      </c>
    </row>
    <row r="59" spans="1:10" ht="25.5" customHeight="1" x14ac:dyDescent="0.2">
      <c r="A59" s="138"/>
      <c r="B59" s="140" t="s">
        <v>75</v>
      </c>
      <c r="C59" s="211" t="s">
        <v>76</v>
      </c>
      <c r="D59" s="212"/>
      <c r="E59" s="212"/>
      <c r="F59" s="154" t="s">
        <v>27</v>
      </c>
      <c r="G59" s="155"/>
      <c r="H59" s="155"/>
      <c r="I59" s="155">
        <f>'001 1  Pol'!G42</f>
        <v>0</v>
      </c>
      <c r="J59" s="149">
        <f>IF(I64=0,"",I59/I64*100)</f>
        <v>0</v>
      </c>
    </row>
    <row r="60" spans="1:10" ht="25.5" customHeight="1" x14ac:dyDescent="0.2">
      <c r="A60" s="138"/>
      <c r="B60" s="140" t="s">
        <v>77</v>
      </c>
      <c r="C60" s="211" t="s">
        <v>78</v>
      </c>
      <c r="D60" s="212"/>
      <c r="E60" s="212"/>
      <c r="F60" s="154" t="s">
        <v>27</v>
      </c>
      <c r="G60" s="155"/>
      <c r="H60" s="155"/>
      <c r="I60" s="155">
        <f>'001 1  Pol'!G45</f>
        <v>0</v>
      </c>
      <c r="J60" s="149">
        <f>IF(I64=0,"",I60/I64*100)</f>
        <v>0</v>
      </c>
    </row>
    <row r="61" spans="1:10" ht="25.5" customHeight="1" x14ac:dyDescent="0.2">
      <c r="A61" s="138"/>
      <c r="B61" s="140" t="s">
        <v>79</v>
      </c>
      <c r="C61" s="211" t="s">
        <v>80</v>
      </c>
      <c r="D61" s="212"/>
      <c r="E61" s="212"/>
      <c r="F61" s="154" t="s">
        <v>28</v>
      </c>
      <c r="G61" s="155"/>
      <c r="H61" s="155"/>
      <c r="I61" s="155">
        <f>'001 1  Pol'!G49</f>
        <v>0</v>
      </c>
      <c r="J61" s="149">
        <f>IF(I64=0,"",I61/I64*100)</f>
        <v>0</v>
      </c>
    </row>
    <row r="62" spans="1:10" ht="25.5" customHeight="1" x14ac:dyDescent="0.2">
      <c r="A62" s="138"/>
      <c r="B62" s="140" t="s">
        <v>81</v>
      </c>
      <c r="C62" s="211" t="s">
        <v>82</v>
      </c>
      <c r="D62" s="212"/>
      <c r="E62" s="212"/>
      <c r="F62" s="154" t="s">
        <v>83</v>
      </c>
      <c r="G62" s="155"/>
      <c r="H62" s="155"/>
      <c r="I62" s="155">
        <f>'001 1  Pol'!G53</f>
        <v>0</v>
      </c>
      <c r="J62" s="149">
        <f>IF(I64=0,"",I62/I64*100)</f>
        <v>0</v>
      </c>
    </row>
    <row r="63" spans="1:10" ht="25.5" customHeight="1" x14ac:dyDescent="0.2">
      <c r="A63" s="138"/>
      <c r="B63" s="147" t="s">
        <v>84</v>
      </c>
      <c r="C63" s="209" t="s">
        <v>29</v>
      </c>
      <c r="D63" s="210"/>
      <c r="E63" s="210"/>
      <c r="F63" s="156" t="s">
        <v>84</v>
      </c>
      <c r="G63" s="157"/>
      <c r="H63" s="157"/>
      <c r="I63" s="157">
        <f>'001 1  Pol'!G61</f>
        <v>20000</v>
      </c>
      <c r="J63" s="150">
        <f>IF(I64=0,"",I63/I64*100)</f>
        <v>100</v>
      </c>
    </row>
    <row r="64" spans="1:10" ht="25.5" customHeight="1" x14ac:dyDescent="0.2">
      <c r="A64" s="139"/>
      <c r="B64" s="143" t="s">
        <v>1</v>
      </c>
      <c r="C64" s="143"/>
      <c r="D64" s="144"/>
      <c r="E64" s="144"/>
      <c r="F64" s="158"/>
      <c r="G64" s="159"/>
      <c r="H64" s="159"/>
      <c r="I64" s="159">
        <f>SUM(I49:I63)</f>
        <v>20000</v>
      </c>
      <c r="J64" s="151">
        <f>SUM(J49:J63)</f>
        <v>100</v>
      </c>
    </row>
    <row r="65" spans="6:10" x14ac:dyDescent="0.2">
      <c r="F65" s="103"/>
      <c r="G65" s="102"/>
      <c r="H65" s="103"/>
      <c r="I65" s="102"/>
      <c r="J65" s="104"/>
    </row>
    <row r="66" spans="6:10" x14ac:dyDescent="0.2">
      <c r="F66" s="103"/>
      <c r="G66" s="102"/>
      <c r="H66" s="103"/>
      <c r="I66" s="102"/>
      <c r="J66" s="104"/>
    </row>
    <row r="67" spans="6:10" x14ac:dyDescent="0.2">
      <c r="F67" s="103"/>
      <c r="G67" s="102"/>
      <c r="H67" s="103"/>
      <c r="I67" s="102"/>
      <c r="J67" s="104"/>
    </row>
  </sheetData>
  <sheetProtection algorithmName="SHA-512" hashValue="hNYoG1tjijZKRvfst86wJo4wv3ArpjqbfS8AVfmozXkRhZ2A819bc2WrGf0XbUfP0fIfRPJwbzfrA8Tvu6kvdg==" saltValue="y/PN/VNclDbBtpLMeR8r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3:E63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80" t="s">
        <v>8</v>
      </c>
      <c r="B2" s="79"/>
      <c r="C2" s="251"/>
      <c r="D2" s="251"/>
      <c r="E2" s="251"/>
      <c r="F2" s="251"/>
      <c r="G2" s="252"/>
    </row>
    <row r="3" spans="1:7" ht="24.95" customHeight="1" x14ac:dyDescent="0.2">
      <c r="A3" s="80" t="s">
        <v>9</v>
      </c>
      <c r="B3" s="79"/>
      <c r="C3" s="251"/>
      <c r="D3" s="251"/>
      <c r="E3" s="251"/>
      <c r="F3" s="251"/>
      <c r="G3" s="252"/>
    </row>
    <row r="4" spans="1:7" ht="24.95" customHeight="1" x14ac:dyDescent="0.2">
      <c r="A4" s="80" t="s">
        <v>10</v>
      </c>
      <c r="B4" s="79"/>
      <c r="C4" s="251"/>
      <c r="D4" s="251"/>
      <c r="E4" s="251"/>
      <c r="F4" s="251"/>
      <c r="G4" s="252"/>
    </row>
    <row r="5" spans="1:7" x14ac:dyDescent="0.2">
      <c r="B5" s="7"/>
      <c r="C5" s="8"/>
      <c r="D5" s="9"/>
    </row>
  </sheetData>
  <sheetProtection algorithmName="SHA-512" hashValue="uot31WB1OqW2NYBsv+QOKg825GlN3/smgY6J+n+U45qXW5ueyNpcQPOha3BoBe1WDiOw7Ojc20nDazZLJg5lzg==" saltValue="gNBvMee5ddxQ5VYqWYhaI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62" sqref="F62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72" t="s">
        <v>7</v>
      </c>
      <c r="B1" s="272"/>
      <c r="C1" s="272"/>
      <c r="D1" s="272"/>
      <c r="E1" s="272"/>
      <c r="F1" s="272"/>
      <c r="G1" s="272"/>
      <c r="AG1" t="s">
        <v>86</v>
      </c>
    </row>
    <row r="2" spans="1:60" ht="24.95" customHeight="1" x14ac:dyDescent="0.2">
      <c r="A2" s="162" t="s">
        <v>8</v>
      </c>
      <c r="B2" s="79" t="s">
        <v>49</v>
      </c>
      <c r="C2" s="273" t="s">
        <v>46</v>
      </c>
      <c r="D2" s="274"/>
      <c r="E2" s="274"/>
      <c r="F2" s="274"/>
      <c r="G2" s="275"/>
      <c r="AG2" t="s">
        <v>87</v>
      </c>
    </row>
    <row r="3" spans="1:60" ht="24.95" customHeight="1" x14ac:dyDescent="0.2">
      <c r="A3" s="162" t="s">
        <v>9</v>
      </c>
      <c r="B3" s="79" t="s">
        <v>45</v>
      </c>
      <c r="C3" s="273" t="s">
        <v>46</v>
      </c>
      <c r="D3" s="274"/>
      <c r="E3" s="274"/>
      <c r="F3" s="274"/>
      <c r="G3" s="275"/>
      <c r="AC3" s="101" t="s">
        <v>87</v>
      </c>
      <c r="AG3" t="s">
        <v>88</v>
      </c>
    </row>
    <row r="4" spans="1:60" ht="24.95" customHeight="1" x14ac:dyDescent="0.2">
      <c r="A4" s="163" t="s">
        <v>10</v>
      </c>
      <c r="B4" s="164" t="s">
        <v>43</v>
      </c>
      <c r="C4" s="276" t="s">
        <v>44</v>
      </c>
      <c r="D4" s="277"/>
      <c r="E4" s="277"/>
      <c r="F4" s="277"/>
      <c r="G4" s="278"/>
      <c r="AG4" t="s">
        <v>89</v>
      </c>
    </row>
    <row r="5" spans="1:60" x14ac:dyDescent="0.2">
      <c r="D5" s="161"/>
    </row>
    <row r="6" spans="1:60" ht="38.25" x14ac:dyDescent="0.2">
      <c r="A6" s="170" t="s">
        <v>90</v>
      </c>
      <c r="B6" s="168" t="s">
        <v>91</v>
      </c>
      <c r="C6" s="168" t="s">
        <v>92</v>
      </c>
      <c r="D6" s="169" t="s">
        <v>93</v>
      </c>
      <c r="E6" s="170" t="s">
        <v>94</v>
      </c>
      <c r="F6" s="165" t="s">
        <v>95</v>
      </c>
      <c r="G6" s="170" t="s">
        <v>31</v>
      </c>
      <c r="H6" s="171" t="s">
        <v>32</v>
      </c>
      <c r="I6" s="171" t="s">
        <v>96</v>
      </c>
      <c r="J6" s="171" t="s">
        <v>33</v>
      </c>
      <c r="K6" s="171" t="s">
        <v>97</v>
      </c>
      <c r="L6" s="171" t="s">
        <v>98</v>
      </c>
      <c r="M6" s="171" t="s">
        <v>99</v>
      </c>
      <c r="N6" s="171" t="s">
        <v>100</v>
      </c>
      <c r="O6" s="171" t="s">
        <v>101</v>
      </c>
      <c r="P6" s="171" t="s">
        <v>102</v>
      </c>
      <c r="Q6" s="171" t="s">
        <v>103</v>
      </c>
      <c r="R6" s="171" t="s">
        <v>104</v>
      </c>
      <c r="S6" s="171" t="s">
        <v>105</v>
      </c>
      <c r="T6" s="171" t="s">
        <v>106</v>
      </c>
      <c r="U6" s="171" t="s">
        <v>107</v>
      </c>
    </row>
    <row r="7" spans="1:60" x14ac:dyDescent="0.2">
      <c r="A7" s="173" t="s">
        <v>108</v>
      </c>
      <c r="B7" s="176" t="s">
        <v>55</v>
      </c>
      <c r="C7" s="177" t="s">
        <v>56</v>
      </c>
      <c r="D7" s="172"/>
      <c r="E7" s="182"/>
      <c r="F7" s="186"/>
      <c r="G7" s="186">
        <f>SUMIF(AG8:AG11,"&lt;&gt;NOR",G8:G11)</f>
        <v>0</v>
      </c>
      <c r="H7" s="186"/>
      <c r="I7" s="186">
        <f>SUM(I8:I11)</f>
        <v>0</v>
      </c>
      <c r="J7" s="186"/>
      <c r="K7" s="186">
        <f>SUM(K8:K11)</f>
        <v>0</v>
      </c>
      <c r="L7" s="186"/>
      <c r="M7" s="186">
        <f>SUM(M8:M11)</f>
        <v>0</v>
      </c>
      <c r="N7" s="186"/>
      <c r="O7" s="186">
        <f>SUM(O8:O11)</f>
        <v>0.65000000000000013</v>
      </c>
      <c r="P7" s="186"/>
      <c r="Q7" s="186">
        <f>SUM(Q8:Q11)</f>
        <v>0</v>
      </c>
      <c r="R7" s="186"/>
      <c r="S7" s="186"/>
      <c r="T7" s="187"/>
      <c r="U7" s="186">
        <f>SUM(U8:U11)</f>
        <v>32.880000000000003</v>
      </c>
      <c r="AG7" t="s">
        <v>109</v>
      </c>
    </row>
    <row r="8" spans="1:60" ht="22.5" outlineLevel="1" x14ac:dyDescent="0.2">
      <c r="A8" s="167">
        <v>1</v>
      </c>
      <c r="B8" s="178" t="s">
        <v>110</v>
      </c>
      <c r="C8" s="202" t="s">
        <v>111</v>
      </c>
      <c r="D8" s="180" t="s">
        <v>112</v>
      </c>
      <c r="E8" s="183">
        <v>26.7</v>
      </c>
      <c r="F8" s="188"/>
      <c r="G8" s="189">
        <f>ROUND(E8*F8,2)</f>
        <v>0</v>
      </c>
      <c r="H8" s="188"/>
      <c r="I8" s="189">
        <f>ROUND(E8*H8,2)</f>
        <v>0</v>
      </c>
      <c r="J8" s="188"/>
      <c r="K8" s="189">
        <f>ROUND(E8*J8,2)</f>
        <v>0</v>
      </c>
      <c r="L8" s="189">
        <v>15</v>
      </c>
      <c r="M8" s="189">
        <f>G8*(1+L8/100)</f>
        <v>0</v>
      </c>
      <c r="N8" s="189">
        <v>2.01E-2</v>
      </c>
      <c r="O8" s="189">
        <f>ROUND(E8*N8,2)</f>
        <v>0.54</v>
      </c>
      <c r="P8" s="189">
        <v>0</v>
      </c>
      <c r="Q8" s="189">
        <f>ROUND(E8*P8,2)</f>
        <v>0</v>
      </c>
      <c r="R8" s="189"/>
      <c r="S8" s="189"/>
      <c r="T8" s="190">
        <v>1.0109999999999999</v>
      </c>
      <c r="U8" s="189">
        <f>ROUND(E8*T8,2)</f>
        <v>26.99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113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>
        <v>2</v>
      </c>
      <c r="B9" s="178" t="s">
        <v>114</v>
      </c>
      <c r="C9" s="202" t="s">
        <v>115</v>
      </c>
      <c r="D9" s="180" t="s">
        <v>112</v>
      </c>
      <c r="E9" s="183">
        <v>26.7</v>
      </c>
      <c r="F9" s="188"/>
      <c r="G9" s="189">
        <f>ROUND(E9*F9,2)</f>
        <v>0</v>
      </c>
      <c r="H9" s="188"/>
      <c r="I9" s="189">
        <f>ROUND(E9*H9,2)</f>
        <v>0</v>
      </c>
      <c r="J9" s="188"/>
      <c r="K9" s="189">
        <f>ROUND(E9*J9,2)</f>
        <v>0</v>
      </c>
      <c r="L9" s="189">
        <v>15</v>
      </c>
      <c r="M9" s="189">
        <f>G9*(1+L9/100)</f>
        <v>0</v>
      </c>
      <c r="N9" s="189">
        <v>1.81E-3</v>
      </c>
      <c r="O9" s="189">
        <f>ROUND(E9*N9,2)</f>
        <v>0.05</v>
      </c>
      <c r="P9" s="189">
        <v>0</v>
      </c>
      <c r="Q9" s="189">
        <f>ROUND(E9*P9,2)</f>
        <v>0</v>
      </c>
      <c r="R9" s="189"/>
      <c r="S9" s="189"/>
      <c r="T9" s="190">
        <v>3.2000000000000001E-2</v>
      </c>
      <c r="U9" s="189">
        <f>ROUND(E9*T9,2)</f>
        <v>0.85</v>
      </c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116</v>
      </c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ht="22.5" outlineLevel="1" x14ac:dyDescent="0.2">
      <c r="A10" s="167">
        <v>3</v>
      </c>
      <c r="B10" s="178" t="s">
        <v>117</v>
      </c>
      <c r="C10" s="202" t="s">
        <v>118</v>
      </c>
      <c r="D10" s="180" t="s">
        <v>112</v>
      </c>
      <c r="E10" s="183">
        <v>8.8000000000000007</v>
      </c>
      <c r="F10" s="188"/>
      <c r="G10" s="189">
        <f>ROUND(E10*F10,2)</f>
        <v>0</v>
      </c>
      <c r="H10" s="188"/>
      <c r="I10" s="189">
        <f>ROUND(E10*H10,2)</f>
        <v>0</v>
      </c>
      <c r="J10" s="188"/>
      <c r="K10" s="189">
        <f>ROUND(E10*J10,2)</f>
        <v>0</v>
      </c>
      <c r="L10" s="189">
        <v>15</v>
      </c>
      <c r="M10" s="189">
        <f>G10*(1+L10/100)</f>
        <v>0</v>
      </c>
      <c r="N10" s="189">
        <v>0</v>
      </c>
      <c r="O10" s="189">
        <f>ROUND(E10*N10,2)</f>
        <v>0</v>
      </c>
      <c r="P10" s="189">
        <v>0</v>
      </c>
      <c r="Q10" s="189">
        <f>ROUND(E10*P10,2)</f>
        <v>0</v>
      </c>
      <c r="R10" s="189"/>
      <c r="S10" s="189"/>
      <c r="T10" s="190">
        <v>0.28000000000000003</v>
      </c>
      <c r="U10" s="189">
        <f>ROUND(E10*T10,2)</f>
        <v>2.46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116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22.5" outlineLevel="1" x14ac:dyDescent="0.2">
      <c r="A11" s="167">
        <v>4</v>
      </c>
      <c r="B11" s="178" t="s">
        <v>119</v>
      </c>
      <c r="C11" s="202" t="s">
        <v>120</v>
      </c>
      <c r="D11" s="180" t="s">
        <v>112</v>
      </c>
      <c r="E11" s="183">
        <v>3</v>
      </c>
      <c r="F11" s="188"/>
      <c r="G11" s="189">
        <f>ROUND(E11*F11,2)</f>
        <v>0</v>
      </c>
      <c r="H11" s="188"/>
      <c r="I11" s="189">
        <f>ROUND(E11*H11,2)</f>
        <v>0</v>
      </c>
      <c r="J11" s="188"/>
      <c r="K11" s="189">
        <f>ROUND(E11*J11,2)</f>
        <v>0</v>
      </c>
      <c r="L11" s="189">
        <v>15</v>
      </c>
      <c r="M11" s="189">
        <f>G11*(1+L11/100)</f>
        <v>0</v>
      </c>
      <c r="N11" s="189">
        <v>2.1610000000000001E-2</v>
      </c>
      <c r="O11" s="189">
        <f>ROUND(E11*N11,2)</f>
        <v>0.06</v>
      </c>
      <c r="P11" s="189">
        <v>0</v>
      </c>
      <c r="Q11" s="189">
        <f>ROUND(E11*P11,2)</f>
        <v>0</v>
      </c>
      <c r="R11" s="189"/>
      <c r="S11" s="189"/>
      <c r="T11" s="190">
        <v>0.86</v>
      </c>
      <c r="U11" s="189">
        <f>ROUND(E11*T11,2)</f>
        <v>2.58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116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x14ac:dyDescent="0.2">
      <c r="A12" s="174" t="s">
        <v>108</v>
      </c>
      <c r="B12" s="179" t="s">
        <v>57</v>
      </c>
      <c r="C12" s="203" t="s">
        <v>58</v>
      </c>
      <c r="D12" s="181"/>
      <c r="E12" s="184"/>
      <c r="F12" s="191"/>
      <c r="G12" s="191">
        <f>SUMIF(AG13:AG15,"&lt;&gt;NOR",G13:G15)</f>
        <v>0</v>
      </c>
      <c r="H12" s="191"/>
      <c r="I12" s="191">
        <f>SUM(I13:I15)</f>
        <v>0</v>
      </c>
      <c r="J12" s="191"/>
      <c r="K12" s="191">
        <f>SUM(K13:K15)</f>
        <v>0</v>
      </c>
      <c r="L12" s="191"/>
      <c r="M12" s="191">
        <f>SUM(M13:M15)</f>
        <v>0</v>
      </c>
      <c r="N12" s="191"/>
      <c r="O12" s="191">
        <f>SUM(O13:O15)</f>
        <v>0</v>
      </c>
      <c r="P12" s="191"/>
      <c r="Q12" s="191">
        <f>SUM(Q13:Q15)</f>
        <v>0</v>
      </c>
      <c r="R12" s="191"/>
      <c r="S12" s="191"/>
      <c r="T12" s="192"/>
      <c r="U12" s="191">
        <f>SUM(U13:U15)</f>
        <v>0</v>
      </c>
      <c r="AG12" t="s">
        <v>109</v>
      </c>
    </row>
    <row r="13" spans="1:60" ht="22.5" outlineLevel="1" x14ac:dyDescent="0.2">
      <c r="A13" s="167">
        <v>5</v>
      </c>
      <c r="B13" s="178" t="s">
        <v>121</v>
      </c>
      <c r="C13" s="202" t="s">
        <v>122</v>
      </c>
      <c r="D13" s="180" t="s">
        <v>123</v>
      </c>
      <c r="E13" s="183">
        <v>7</v>
      </c>
      <c r="F13" s="188"/>
      <c r="G13" s="189">
        <f>ROUND(E13*F13,2)</f>
        <v>0</v>
      </c>
      <c r="H13" s="188"/>
      <c r="I13" s="189">
        <f>ROUND(E13*H13,2)</f>
        <v>0</v>
      </c>
      <c r="J13" s="188"/>
      <c r="K13" s="189">
        <f>ROUND(E13*J13,2)</f>
        <v>0</v>
      </c>
      <c r="L13" s="189">
        <v>15</v>
      </c>
      <c r="M13" s="189">
        <f>G13*(1+L13/100)</f>
        <v>0</v>
      </c>
      <c r="N13" s="189">
        <v>0</v>
      </c>
      <c r="O13" s="189">
        <f>ROUND(E13*N13,2)</f>
        <v>0</v>
      </c>
      <c r="P13" s="189">
        <v>0</v>
      </c>
      <c r="Q13" s="189">
        <f>ROUND(E13*P13,2)</f>
        <v>0</v>
      </c>
      <c r="R13" s="189"/>
      <c r="S13" s="189"/>
      <c r="T13" s="190">
        <v>0</v>
      </c>
      <c r="U13" s="189">
        <f>ROUND(E13*T13,2)</f>
        <v>0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113</v>
      </c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6</v>
      </c>
      <c r="B14" s="178" t="s">
        <v>124</v>
      </c>
      <c r="C14" s="202" t="s">
        <v>125</v>
      </c>
      <c r="D14" s="180" t="s">
        <v>126</v>
      </c>
      <c r="E14" s="183">
        <v>0.06</v>
      </c>
      <c r="F14" s="188"/>
      <c r="G14" s="189">
        <f>ROUND(E14*F14,2)</f>
        <v>0</v>
      </c>
      <c r="H14" s="188"/>
      <c r="I14" s="189">
        <f>ROUND(E14*H14,2)</f>
        <v>0</v>
      </c>
      <c r="J14" s="188"/>
      <c r="K14" s="189">
        <f>ROUND(E14*J14,2)</f>
        <v>0</v>
      </c>
      <c r="L14" s="189">
        <v>15</v>
      </c>
      <c r="M14" s="189">
        <f>G14*(1+L14/100)</f>
        <v>0</v>
      </c>
      <c r="N14" s="189">
        <v>0</v>
      </c>
      <c r="O14" s="189">
        <f>ROUND(E14*N14,2)</f>
        <v>0</v>
      </c>
      <c r="P14" s="189">
        <v>0</v>
      </c>
      <c r="Q14" s="189">
        <f>ROUND(E14*P14,2)</f>
        <v>0</v>
      </c>
      <c r="R14" s="189"/>
      <c r="S14" s="189"/>
      <c r="T14" s="190">
        <v>0</v>
      </c>
      <c r="U14" s="189">
        <f>ROUND(E14*T14,2)</f>
        <v>0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127</v>
      </c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7</v>
      </c>
      <c r="B15" s="178" t="s">
        <v>128</v>
      </c>
      <c r="C15" s="202" t="s">
        <v>129</v>
      </c>
      <c r="D15" s="180" t="s">
        <v>126</v>
      </c>
      <c r="E15" s="183">
        <v>0.14399999999999999</v>
      </c>
      <c r="F15" s="188"/>
      <c r="G15" s="189">
        <f>ROUND(E15*F15,2)</f>
        <v>0</v>
      </c>
      <c r="H15" s="188"/>
      <c r="I15" s="189">
        <f>ROUND(E15*H15,2)</f>
        <v>0</v>
      </c>
      <c r="J15" s="188"/>
      <c r="K15" s="189">
        <f>ROUND(E15*J15,2)</f>
        <v>0</v>
      </c>
      <c r="L15" s="189">
        <v>15</v>
      </c>
      <c r="M15" s="189">
        <f>G15*(1+L15/100)</f>
        <v>0</v>
      </c>
      <c r="N15" s="189">
        <v>0</v>
      </c>
      <c r="O15" s="189">
        <f>ROUND(E15*N15,2)</f>
        <v>0</v>
      </c>
      <c r="P15" s="189">
        <v>0</v>
      </c>
      <c r="Q15" s="189">
        <f>ROUND(E15*P15,2)</f>
        <v>0</v>
      </c>
      <c r="R15" s="189"/>
      <c r="S15" s="189"/>
      <c r="T15" s="190">
        <v>0</v>
      </c>
      <c r="U15" s="189">
        <f>ROUND(E15*T15,2)</f>
        <v>0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127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74" t="s">
        <v>108</v>
      </c>
      <c r="B16" s="179" t="s">
        <v>59</v>
      </c>
      <c r="C16" s="203" t="s">
        <v>60</v>
      </c>
      <c r="D16" s="181"/>
      <c r="E16" s="184"/>
      <c r="F16" s="191"/>
      <c r="G16" s="191">
        <f>SUMIF(AG17:AG17,"&lt;&gt;NOR",G17:G17)</f>
        <v>0</v>
      </c>
      <c r="H16" s="191"/>
      <c r="I16" s="191">
        <f>SUM(I17:I17)</f>
        <v>0</v>
      </c>
      <c r="J16" s="191"/>
      <c r="K16" s="191">
        <f>SUM(K17:K17)</f>
        <v>0</v>
      </c>
      <c r="L16" s="191"/>
      <c r="M16" s="191">
        <f>SUM(M17:M17)</f>
        <v>0</v>
      </c>
      <c r="N16" s="191"/>
      <c r="O16" s="191">
        <f>SUM(O17:O17)</f>
        <v>0.12</v>
      </c>
      <c r="P16" s="191"/>
      <c r="Q16" s="191">
        <f>SUM(Q17:Q17)</f>
        <v>0</v>
      </c>
      <c r="R16" s="191"/>
      <c r="S16" s="191"/>
      <c r="T16" s="192"/>
      <c r="U16" s="191">
        <f>SUM(U17:U17)</f>
        <v>0</v>
      </c>
      <c r="AG16" t="s">
        <v>109</v>
      </c>
    </row>
    <row r="17" spans="1:60" outlineLevel="1" x14ac:dyDescent="0.2">
      <c r="A17" s="167">
        <v>8</v>
      </c>
      <c r="B17" s="178" t="s">
        <v>130</v>
      </c>
      <c r="C17" s="202" t="s">
        <v>131</v>
      </c>
      <c r="D17" s="180" t="s">
        <v>112</v>
      </c>
      <c r="E17" s="183">
        <v>22.445</v>
      </c>
      <c r="F17" s="188"/>
      <c r="G17" s="189">
        <f>ROUND(E17*F17,2)</f>
        <v>0</v>
      </c>
      <c r="H17" s="188"/>
      <c r="I17" s="189">
        <f>ROUND(E17*H17,2)</f>
        <v>0</v>
      </c>
      <c r="J17" s="188"/>
      <c r="K17" s="189">
        <f>ROUND(E17*J17,2)</f>
        <v>0</v>
      </c>
      <c r="L17" s="189">
        <v>15</v>
      </c>
      <c r="M17" s="189">
        <f>G17*(1+L17/100)</f>
        <v>0</v>
      </c>
      <c r="N17" s="189">
        <v>5.4299999999999999E-3</v>
      </c>
      <c r="O17" s="189">
        <f>ROUND(E17*N17,2)</f>
        <v>0.12</v>
      </c>
      <c r="P17" s="189">
        <v>0</v>
      </c>
      <c r="Q17" s="189">
        <f>ROUND(E17*P17,2)</f>
        <v>0</v>
      </c>
      <c r="R17" s="189"/>
      <c r="S17" s="189"/>
      <c r="T17" s="190">
        <v>0</v>
      </c>
      <c r="U17" s="189">
        <f>ROUND(E17*T17,2)</f>
        <v>0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116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x14ac:dyDescent="0.2">
      <c r="A18" s="174" t="s">
        <v>108</v>
      </c>
      <c r="B18" s="179" t="s">
        <v>61</v>
      </c>
      <c r="C18" s="203" t="s">
        <v>62</v>
      </c>
      <c r="D18" s="181"/>
      <c r="E18" s="184"/>
      <c r="F18" s="191"/>
      <c r="G18" s="191">
        <f>SUMIF(AG19:AG19,"&lt;&gt;NOR",G19:G19)</f>
        <v>0</v>
      </c>
      <c r="H18" s="191"/>
      <c r="I18" s="191">
        <f>SUM(I19:I19)</f>
        <v>0</v>
      </c>
      <c r="J18" s="191"/>
      <c r="K18" s="191">
        <f>SUM(K19:K19)</f>
        <v>0</v>
      </c>
      <c r="L18" s="191"/>
      <c r="M18" s="191">
        <f>SUM(M19:M19)</f>
        <v>0</v>
      </c>
      <c r="N18" s="191"/>
      <c r="O18" s="191">
        <f>SUM(O19:O19)</f>
        <v>0</v>
      </c>
      <c r="P18" s="191"/>
      <c r="Q18" s="191">
        <f>SUM(Q19:Q19)</f>
        <v>0</v>
      </c>
      <c r="R18" s="191"/>
      <c r="S18" s="191"/>
      <c r="T18" s="192"/>
      <c r="U18" s="191">
        <f>SUM(U19:U19)</f>
        <v>31.16</v>
      </c>
      <c r="AG18" t="s">
        <v>109</v>
      </c>
    </row>
    <row r="19" spans="1:60" outlineLevel="1" x14ac:dyDescent="0.2">
      <c r="A19" s="167">
        <v>9</v>
      </c>
      <c r="B19" s="178" t="s">
        <v>132</v>
      </c>
      <c r="C19" s="202" t="s">
        <v>133</v>
      </c>
      <c r="D19" s="180" t="s">
        <v>112</v>
      </c>
      <c r="E19" s="183">
        <v>40</v>
      </c>
      <c r="F19" s="188"/>
      <c r="G19" s="189">
        <f>ROUND(E19*F19,2)</f>
        <v>0</v>
      </c>
      <c r="H19" s="188"/>
      <c r="I19" s="189">
        <f>ROUND(E19*H19,2)</f>
        <v>0</v>
      </c>
      <c r="J19" s="188"/>
      <c r="K19" s="189">
        <f>ROUND(E19*J19,2)</f>
        <v>0</v>
      </c>
      <c r="L19" s="189">
        <v>15</v>
      </c>
      <c r="M19" s="189">
        <f>G19*(1+L19/100)</f>
        <v>0</v>
      </c>
      <c r="N19" s="189">
        <v>0</v>
      </c>
      <c r="O19" s="189">
        <f>ROUND(E19*N19,2)</f>
        <v>0</v>
      </c>
      <c r="P19" s="189">
        <v>0</v>
      </c>
      <c r="Q19" s="189">
        <f>ROUND(E19*P19,2)</f>
        <v>0</v>
      </c>
      <c r="R19" s="189"/>
      <c r="S19" s="189"/>
      <c r="T19" s="190">
        <v>0.77900000000000003</v>
      </c>
      <c r="U19" s="189">
        <f>ROUND(E19*T19,2)</f>
        <v>31.16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116</v>
      </c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x14ac:dyDescent="0.2">
      <c r="A20" s="174" t="s">
        <v>108</v>
      </c>
      <c r="B20" s="179" t="s">
        <v>63</v>
      </c>
      <c r="C20" s="203" t="s">
        <v>64</v>
      </c>
      <c r="D20" s="181"/>
      <c r="E20" s="184"/>
      <c r="F20" s="191"/>
      <c r="G20" s="191">
        <f>SUMIF(AG21:AG21,"&lt;&gt;NOR",G21:G21)</f>
        <v>0</v>
      </c>
      <c r="H20" s="191"/>
      <c r="I20" s="191">
        <f>SUM(I21:I21)</f>
        <v>0</v>
      </c>
      <c r="J20" s="191"/>
      <c r="K20" s="191">
        <f>SUM(K21:K21)</f>
        <v>0</v>
      </c>
      <c r="L20" s="191"/>
      <c r="M20" s="191">
        <f>SUM(M21:M21)</f>
        <v>0</v>
      </c>
      <c r="N20" s="191"/>
      <c r="O20" s="191">
        <f>SUM(O21:O21)</f>
        <v>0.04</v>
      </c>
      <c r="P20" s="191"/>
      <c r="Q20" s="191">
        <f>SUM(Q21:Q21)</f>
        <v>0</v>
      </c>
      <c r="R20" s="191"/>
      <c r="S20" s="191"/>
      <c r="T20" s="192"/>
      <c r="U20" s="191">
        <f>SUM(U21:U21)</f>
        <v>0</v>
      </c>
      <c r="AG20" t="s">
        <v>109</v>
      </c>
    </row>
    <row r="21" spans="1:60" outlineLevel="1" x14ac:dyDescent="0.2">
      <c r="A21" s="167">
        <v>10</v>
      </c>
      <c r="B21" s="178" t="s">
        <v>134</v>
      </c>
      <c r="C21" s="202" t="s">
        <v>135</v>
      </c>
      <c r="D21" s="180" t="s">
        <v>112</v>
      </c>
      <c r="E21" s="183">
        <v>26.7</v>
      </c>
      <c r="F21" s="188"/>
      <c r="G21" s="189">
        <f>ROUND(E21*F21,2)</f>
        <v>0</v>
      </c>
      <c r="H21" s="188"/>
      <c r="I21" s="189">
        <f>ROUND(E21*H21,2)</f>
        <v>0</v>
      </c>
      <c r="J21" s="188"/>
      <c r="K21" s="189">
        <f>ROUND(E21*J21,2)</f>
        <v>0</v>
      </c>
      <c r="L21" s="189">
        <v>15</v>
      </c>
      <c r="M21" s="189">
        <f>G21*(1+L21/100)</f>
        <v>0</v>
      </c>
      <c r="N21" s="189">
        <v>1.58E-3</v>
      </c>
      <c r="O21" s="189">
        <f>ROUND(E21*N21,2)</f>
        <v>0.04</v>
      </c>
      <c r="P21" s="189">
        <v>0</v>
      </c>
      <c r="Q21" s="189">
        <f>ROUND(E21*P21,2)</f>
        <v>0</v>
      </c>
      <c r="R21" s="189"/>
      <c r="S21" s="189"/>
      <c r="T21" s="190">
        <v>0</v>
      </c>
      <c r="U21" s="189">
        <f>ROUND(E21*T21,2)</f>
        <v>0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113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ht="25.5" x14ac:dyDescent="0.2">
      <c r="A22" s="174" t="s">
        <v>108</v>
      </c>
      <c r="B22" s="179" t="s">
        <v>65</v>
      </c>
      <c r="C22" s="203" t="s">
        <v>66</v>
      </c>
      <c r="D22" s="181"/>
      <c r="E22" s="184"/>
      <c r="F22" s="191"/>
      <c r="G22" s="191">
        <f>SUMIF(AG23:AG23,"&lt;&gt;NOR",G23:G23)</f>
        <v>0</v>
      </c>
      <c r="H22" s="191"/>
      <c r="I22" s="191">
        <f>SUM(I23:I23)</f>
        <v>0</v>
      </c>
      <c r="J22" s="191"/>
      <c r="K22" s="191">
        <f>SUM(K23:K23)</f>
        <v>0</v>
      </c>
      <c r="L22" s="191"/>
      <c r="M22" s="191">
        <f>SUM(M23:M23)</f>
        <v>0</v>
      </c>
      <c r="N22" s="191"/>
      <c r="O22" s="191">
        <f>SUM(O23:O23)</f>
        <v>0</v>
      </c>
      <c r="P22" s="191"/>
      <c r="Q22" s="191">
        <f>SUM(Q23:Q23)</f>
        <v>0</v>
      </c>
      <c r="R22" s="191"/>
      <c r="S22" s="191"/>
      <c r="T22" s="192"/>
      <c r="U22" s="191">
        <f>SUM(U23:U23)</f>
        <v>0</v>
      </c>
      <c r="AG22" t="s">
        <v>109</v>
      </c>
    </row>
    <row r="23" spans="1:60" outlineLevel="1" x14ac:dyDescent="0.2">
      <c r="A23" s="167">
        <v>11</v>
      </c>
      <c r="B23" s="178" t="s">
        <v>136</v>
      </c>
      <c r="C23" s="202" t="s">
        <v>137</v>
      </c>
      <c r="D23" s="180" t="s">
        <v>112</v>
      </c>
      <c r="E23" s="183">
        <v>26.7</v>
      </c>
      <c r="F23" s="188"/>
      <c r="G23" s="189">
        <f>ROUND(E23*F23,2)</f>
        <v>0</v>
      </c>
      <c r="H23" s="188"/>
      <c r="I23" s="189">
        <f>ROUND(E23*H23,2)</f>
        <v>0</v>
      </c>
      <c r="J23" s="188"/>
      <c r="K23" s="189">
        <f>ROUND(E23*J23,2)</f>
        <v>0</v>
      </c>
      <c r="L23" s="189">
        <v>15</v>
      </c>
      <c r="M23" s="189">
        <f>G23*(1+L23/100)</f>
        <v>0</v>
      </c>
      <c r="N23" s="189">
        <v>4.0000000000000003E-5</v>
      </c>
      <c r="O23" s="189">
        <f>ROUND(E23*N23,2)</f>
        <v>0</v>
      </c>
      <c r="P23" s="189">
        <v>0</v>
      </c>
      <c r="Q23" s="189">
        <f>ROUND(E23*P23,2)</f>
        <v>0</v>
      </c>
      <c r="R23" s="189"/>
      <c r="S23" s="189"/>
      <c r="T23" s="190">
        <v>0</v>
      </c>
      <c r="U23" s="189">
        <f>ROUND(E23*T23,2)</f>
        <v>0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116</v>
      </c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x14ac:dyDescent="0.2">
      <c r="A24" s="174" t="s">
        <v>108</v>
      </c>
      <c r="B24" s="179" t="s">
        <v>67</v>
      </c>
      <c r="C24" s="203" t="s">
        <v>68</v>
      </c>
      <c r="D24" s="181"/>
      <c r="E24" s="184"/>
      <c r="F24" s="191"/>
      <c r="G24" s="191">
        <f>SUMIF(AG25:AG27,"&lt;&gt;NOR",G25:G27)</f>
        <v>0</v>
      </c>
      <c r="H24" s="191"/>
      <c r="I24" s="191">
        <f>SUM(I25:I27)</f>
        <v>0</v>
      </c>
      <c r="J24" s="191"/>
      <c r="K24" s="191">
        <f>SUM(K25:K27)</f>
        <v>0</v>
      </c>
      <c r="L24" s="191"/>
      <c r="M24" s="191">
        <f>SUM(M25:M27)</f>
        <v>0</v>
      </c>
      <c r="N24" s="191"/>
      <c r="O24" s="191">
        <f>SUM(O25:O27)</f>
        <v>0.01</v>
      </c>
      <c r="P24" s="191"/>
      <c r="Q24" s="191">
        <f>SUM(Q25:Q27)</f>
        <v>0.77</v>
      </c>
      <c r="R24" s="191"/>
      <c r="S24" s="191"/>
      <c r="T24" s="192"/>
      <c r="U24" s="191">
        <f>SUM(U25:U27)</f>
        <v>8.27</v>
      </c>
      <c r="AG24" t="s">
        <v>109</v>
      </c>
    </row>
    <row r="25" spans="1:60" outlineLevel="1" x14ac:dyDescent="0.2">
      <c r="A25" s="167">
        <v>12</v>
      </c>
      <c r="B25" s="178" t="s">
        <v>138</v>
      </c>
      <c r="C25" s="202" t="s">
        <v>139</v>
      </c>
      <c r="D25" s="180" t="s">
        <v>112</v>
      </c>
      <c r="E25" s="183">
        <v>22.445</v>
      </c>
      <c r="F25" s="188"/>
      <c r="G25" s="189">
        <f>ROUND(E25*F25,2)</f>
        <v>0</v>
      </c>
      <c r="H25" s="188"/>
      <c r="I25" s="189">
        <f>ROUND(E25*H25,2)</f>
        <v>0</v>
      </c>
      <c r="J25" s="188"/>
      <c r="K25" s="189">
        <f>ROUND(E25*J25,2)</f>
        <v>0</v>
      </c>
      <c r="L25" s="189">
        <v>15</v>
      </c>
      <c r="M25" s="189">
        <f>G25*(1+L25/100)</f>
        <v>0</v>
      </c>
      <c r="N25" s="189">
        <v>0</v>
      </c>
      <c r="O25" s="189">
        <f>ROUND(E25*N25,2)</f>
        <v>0</v>
      </c>
      <c r="P25" s="189">
        <v>4.0000000000000001E-3</v>
      </c>
      <c r="Q25" s="189">
        <f>ROUND(E25*P25,2)</f>
        <v>0.09</v>
      </c>
      <c r="R25" s="189"/>
      <c r="S25" s="189"/>
      <c r="T25" s="190">
        <v>0</v>
      </c>
      <c r="U25" s="189">
        <f>ROUND(E25*T25,2)</f>
        <v>0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116</v>
      </c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13</v>
      </c>
      <c r="B26" s="178" t="s">
        <v>140</v>
      </c>
      <c r="C26" s="202" t="s">
        <v>141</v>
      </c>
      <c r="D26" s="180" t="s">
        <v>123</v>
      </c>
      <c r="E26" s="183">
        <v>7</v>
      </c>
      <c r="F26" s="188"/>
      <c r="G26" s="189">
        <f>ROUND(E26*F26,2)</f>
        <v>0</v>
      </c>
      <c r="H26" s="188"/>
      <c r="I26" s="189">
        <f>ROUND(E26*H26,2)</f>
        <v>0</v>
      </c>
      <c r="J26" s="188"/>
      <c r="K26" s="189">
        <f>ROUND(E26*J26,2)</f>
        <v>0</v>
      </c>
      <c r="L26" s="189">
        <v>15</v>
      </c>
      <c r="M26" s="189">
        <f>G26*(1+L26/100)</f>
        <v>0</v>
      </c>
      <c r="N26" s="189">
        <v>9.1E-4</v>
      </c>
      <c r="O26" s="189">
        <f>ROUND(E26*N26,2)</f>
        <v>0.01</v>
      </c>
      <c r="P26" s="189">
        <v>9.7000000000000003E-2</v>
      </c>
      <c r="Q26" s="189">
        <f>ROUND(E26*P26,2)</f>
        <v>0.68</v>
      </c>
      <c r="R26" s="189"/>
      <c r="S26" s="189"/>
      <c r="T26" s="190">
        <v>1.1819999999999999</v>
      </c>
      <c r="U26" s="189">
        <f>ROUND(E26*T26,2)</f>
        <v>8.27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113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8"/>
      <c r="C27" s="279" t="s">
        <v>142</v>
      </c>
      <c r="D27" s="280"/>
      <c r="E27" s="281"/>
      <c r="F27" s="282"/>
      <c r="G27" s="283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90"/>
      <c r="U27" s="189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143</v>
      </c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75" t="str">
        <f>C27</f>
        <v>Včetně pomocného lešení o výšce podlahy do 1900 mm a pro zatížení do 1,5 kPa  (150 kg/m2).</v>
      </c>
      <c r="BB27" s="166"/>
      <c r="BC27" s="166"/>
      <c r="BD27" s="166"/>
      <c r="BE27" s="166"/>
      <c r="BF27" s="166"/>
      <c r="BG27" s="166"/>
      <c r="BH27" s="166"/>
    </row>
    <row r="28" spans="1:60" x14ac:dyDescent="0.2">
      <c r="A28" s="174" t="s">
        <v>108</v>
      </c>
      <c r="B28" s="179" t="s">
        <v>69</v>
      </c>
      <c r="C28" s="203" t="s">
        <v>70</v>
      </c>
      <c r="D28" s="181"/>
      <c r="E28" s="184"/>
      <c r="F28" s="191"/>
      <c r="G28" s="191">
        <f>SUMIF(AG29:AG29,"&lt;&gt;NOR",G29:G29)</f>
        <v>0</v>
      </c>
      <c r="H28" s="191"/>
      <c r="I28" s="191">
        <f>SUM(I29:I29)</f>
        <v>0</v>
      </c>
      <c r="J28" s="191"/>
      <c r="K28" s="191">
        <f>SUM(K29:K29)</f>
        <v>0</v>
      </c>
      <c r="L28" s="191"/>
      <c r="M28" s="191">
        <f>SUM(M29:M29)</f>
        <v>0</v>
      </c>
      <c r="N28" s="191"/>
      <c r="O28" s="191">
        <f>SUM(O29:O29)</f>
        <v>0</v>
      </c>
      <c r="P28" s="191"/>
      <c r="Q28" s="191">
        <f>SUM(Q29:Q29)</f>
        <v>0</v>
      </c>
      <c r="R28" s="191"/>
      <c r="S28" s="191"/>
      <c r="T28" s="192"/>
      <c r="U28" s="191">
        <f>SUM(U29:U29)</f>
        <v>0</v>
      </c>
      <c r="AG28" t="s">
        <v>109</v>
      </c>
    </row>
    <row r="29" spans="1:60" outlineLevel="1" x14ac:dyDescent="0.2">
      <c r="A29" s="167">
        <v>14</v>
      </c>
      <c r="B29" s="178" t="s">
        <v>144</v>
      </c>
      <c r="C29" s="202" t="s">
        <v>145</v>
      </c>
      <c r="D29" s="180" t="s">
        <v>146</v>
      </c>
      <c r="E29" s="183">
        <v>0.82133</v>
      </c>
      <c r="F29" s="188"/>
      <c r="G29" s="189">
        <f>ROUND(E29*F29,2)</f>
        <v>0</v>
      </c>
      <c r="H29" s="188"/>
      <c r="I29" s="189">
        <f>ROUND(E29*H29,2)</f>
        <v>0</v>
      </c>
      <c r="J29" s="188"/>
      <c r="K29" s="189">
        <f>ROUND(E29*J29,2)</f>
        <v>0</v>
      </c>
      <c r="L29" s="189">
        <v>15</v>
      </c>
      <c r="M29" s="189">
        <f>G29*(1+L29/100)</f>
        <v>0</v>
      </c>
      <c r="N29" s="189">
        <v>0</v>
      </c>
      <c r="O29" s="189">
        <f>ROUND(E29*N29,2)</f>
        <v>0</v>
      </c>
      <c r="P29" s="189">
        <v>0</v>
      </c>
      <c r="Q29" s="189">
        <f>ROUND(E29*P29,2)</f>
        <v>0</v>
      </c>
      <c r="R29" s="189"/>
      <c r="S29" s="189"/>
      <c r="T29" s="190">
        <v>0</v>
      </c>
      <c r="U29" s="189">
        <f>ROUND(E29*T29,2)</f>
        <v>0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147</v>
      </c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x14ac:dyDescent="0.2">
      <c r="A30" s="174" t="s">
        <v>108</v>
      </c>
      <c r="B30" s="179" t="s">
        <v>71</v>
      </c>
      <c r="C30" s="203" t="s">
        <v>72</v>
      </c>
      <c r="D30" s="181"/>
      <c r="E30" s="184"/>
      <c r="F30" s="191"/>
      <c r="G30" s="191">
        <f>SUMIF(AG31:AG34,"&lt;&gt;NOR",G31:G34)</f>
        <v>0</v>
      </c>
      <c r="H30" s="191"/>
      <c r="I30" s="191">
        <f>SUM(I31:I34)</f>
        <v>0</v>
      </c>
      <c r="J30" s="191"/>
      <c r="K30" s="191">
        <f>SUM(K31:K34)</f>
        <v>0</v>
      </c>
      <c r="L30" s="191"/>
      <c r="M30" s="191">
        <f>SUM(M31:M34)</f>
        <v>0</v>
      </c>
      <c r="N30" s="191"/>
      <c r="O30" s="191">
        <f>SUM(O31:O34)</f>
        <v>0.03</v>
      </c>
      <c r="P30" s="191"/>
      <c r="Q30" s="191">
        <f>SUM(Q31:Q34)</f>
        <v>0</v>
      </c>
      <c r="R30" s="191"/>
      <c r="S30" s="191"/>
      <c r="T30" s="192"/>
      <c r="U30" s="191">
        <f>SUM(U31:U34)</f>
        <v>6.17</v>
      </c>
      <c r="AG30" t="s">
        <v>109</v>
      </c>
    </row>
    <row r="31" spans="1:60" ht="22.5" outlineLevel="1" x14ac:dyDescent="0.2">
      <c r="A31" s="167">
        <v>15</v>
      </c>
      <c r="B31" s="178" t="s">
        <v>148</v>
      </c>
      <c r="C31" s="202" t="s">
        <v>149</v>
      </c>
      <c r="D31" s="180" t="s">
        <v>112</v>
      </c>
      <c r="E31" s="183">
        <v>26.7</v>
      </c>
      <c r="F31" s="188"/>
      <c r="G31" s="189">
        <f>ROUND(E31*F31,2)</f>
        <v>0</v>
      </c>
      <c r="H31" s="188"/>
      <c r="I31" s="189">
        <f>ROUND(E31*H31,2)</f>
        <v>0</v>
      </c>
      <c r="J31" s="188"/>
      <c r="K31" s="189">
        <f>ROUND(E31*J31,2)</f>
        <v>0</v>
      </c>
      <c r="L31" s="189">
        <v>15</v>
      </c>
      <c r="M31" s="189">
        <f>G31*(1+L31/100)</f>
        <v>0</v>
      </c>
      <c r="N31" s="189">
        <v>5.2999999999999998E-4</v>
      </c>
      <c r="O31" s="189">
        <f>ROUND(E31*N31,2)</f>
        <v>0.01</v>
      </c>
      <c r="P31" s="189">
        <v>0</v>
      </c>
      <c r="Q31" s="189">
        <f>ROUND(E31*P31,2)</f>
        <v>0</v>
      </c>
      <c r="R31" s="189"/>
      <c r="S31" s="189"/>
      <c r="T31" s="190">
        <v>0.23100000000000001</v>
      </c>
      <c r="U31" s="189">
        <f>ROUND(E31*T31,2)</f>
        <v>6.17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150</v>
      </c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ht="22.5" outlineLevel="1" x14ac:dyDescent="0.2">
      <c r="A32" s="167">
        <v>16</v>
      </c>
      <c r="B32" s="178" t="s">
        <v>151</v>
      </c>
      <c r="C32" s="202" t="s">
        <v>152</v>
      </c>
      <c r="D32" s="180" t="s">
        <v>112</v>
      </c>
      <c r="E32" s="183">
        <v>26.7</v>
      </c>
      <c r="F32" s="188"/>
      <c r="G32" s="189">
        <f>ROUND(E32*F32,2)</f>
        <v>0</v>
      </c>
      <c r="H32" s="188"/>
      <c r="I32" s="189">
        <f>ROUND(E32*H32,2)</f>
        <v>0</v>
      </c>
      <c r="J32" s="188"/>
      <c r="K32" s="189">
        <f>ROUND(E32*J32,2)</f>
        <v>0</v>
      </c>
      <c r="L32" s="189">
        <v>15</v>
      </c>
      <c r="M32" s="189">
        <f>G32*(1+L32/100)</f>
        <v>0</v>
      </c>
      <c r="N32" s="189">
        <v>1.4999999999999999E-4</v>
      </c>
      <c r="O32" s="189">
        <f>ROUND(E32*N32,2)</f>
        <v>0</v>
      </c>
      <c r="P32" s="189">
        <v>0</v>
      </c>
      <c r="Q32" s="189">
        <f>ROUND(E32*P32,2)</f>
        <v>0</v>
      </c>
      <c r="R32" s="189"/>
      <c r="S32" s="189"/>
      <c r="T32" s="190">
        <v>0</v>
      </c>
      <c r="U32" s="189">
        <f>ROUND(E32*T32,2)</f>
        <v>0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150</v>
      </c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>
        <v>17</v>
      </c>
      <c r="B33" s="178" t="s">
        <v>153</v>
      </c>
      <c r="C33" s="202" t="s">
        <v>154</v>
      </c>
      <c r="D33" s="180" t="s">
        <v>0</v>
      </c>
      <c r="E33" s="185"/>
      <c r="F33" s="188"/>
      <c r="G33" s="189">
        <f>ROUND(E33*F33,2)</f>
        <v>0</v>
      </c>
      <c r="H33" s="188"/>
      <c r="I33" s="189">
        <f>ROUND(E33*H33,2)</f>
        <v>0</v>
      </c>
      <c r="J33" s="188"/>
      <c r="K33" s="189">
        <f>ROUND(E33*J33,2)</f>
        <v>0</v>
      </c>
      <c r="L33" s="189">
        <v>15</v>
      </c>
      <c r="M33" s="189">
        <f>G33*(1+L33/100)</f>
        <v>0</v>
      </c>
      <c r="N33" s="189">
        <v>0</v>
      </c>
      <c r="O33" s="189">
        <f>ROUND(E33*N33,2)</f>
        <v>0</v>
      </c>
      <c r="P33" s="189">
        <v>0</v>
      </c>
      <c r="Q33" s="189">
        <f>ROUND(E33*P33,2)</f>
        <v>0</v>
      </c>
      <c r="R33" s="189"/>
      <c r="S33" s="189"/>
      <c r="T33" s="190">
        <v>0</v>
      </c>
      <c r="U33" s="189">
        <f>ROUND(E33*T33,2)</f>
        <v>0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147</v>
      </c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ht="22.5" outlineLevel="1" x14ac:dyDescent="0.2">
      <c r="A34" s="167">
        <v>18</v>
      </c>
      <c r="B34" s="178" t="s">
        <v>155</v>
      </c>
      <c r="C34" s="202" t="s">
        <v>156</v>
      </c>
      <c r="D34" s="180" t="s">
        <v>112</v>
      </c>
      <c r="E34" s="183">
        <v>26.7</v>
      </c>
      <c r="F34" s="188"/>
      <c r="G34" s="189">
        <f>ROUND(E34*F34,2)</f>
        <v>0</v>
      </c>
      <c r="H34" s="188"/>
      <c r="I34" s="189">
        <f>ROUND(E34*H34,2)</f>
        <v>0</v>
      </c>
      <c r="J34" s="188"/>
      <c r="K34" s="189">
        <f>ROUND(E34*J34,2)</f>
        <v>0</v>
      </c>
      <c r="L34" s="189">
        <v>15</v>
      </c>
      <c r="M34" s="189">
        <f>G34*(1+L34/100)</f>
        <v>0</v>
      </c>
      <c r="N34" s="189">
        <v>5.9999999999999995E-4</v>
      </c>
      <c r="O34" s="189">
        <f>ROUND(E34*N34,2)</f>
        <v>0.02</v>
      </c>
      <c r="P34" s="189">
        <v>0</v>
      </c>
      <c r="Q34" s="189">
        <f>ROUND(E34*P34,2)</f>
        <v>0</v>
      </c>
      <c r="R34" s="189"/>
      <c r="S34" s="189"/>
      <c r="T34" s="190">
        <v>0</v>
      </c>
      <c r="U34" s="189">
        <f>ROUND(E34*T34,2)</f>
        <v>0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157</v>
      </c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x14ac:dyDescent="0.2">
      <c r="A35" s="174" t="s">
        <v>108</v>
      </c>
      <c r="B35" s="179" t="s">
        <v>73</v>
      </c>
      <c r="C35" s="203" t="s">
        <v>74</v>
      </c>
      <c r="D35" s="181"/>
      <c r="E35" s="184"/>
      <c r="F35" s="191"/>
      <c r="G35" s="191">
        <f>SUMIF(AG36:AG41,"&lt;&gt;NOR",G36:G41)</f>
        <v>0</v>
      </c>
      <c r="H35" s="191"/>
      <c r="I35" s="191">
        <f>SUM(I36:I41)</f>
        <v>0</v>
      </c>
      <c r="J35" s="191"/>
      <c r="K35" s="191">
        <f>SUM(K36:K41)</f>
        <v>0</v>
      </c>
      <c r="L35" s="191"/>
      <c r="M35" s="191">
        <f>SUM(M36:M41)</f>
        <v>0</v>
      </c>
      <c r="N35" s="191"/>
      <c r="O35" s="191">
        <f>SUM(O36:O41)</f>
        <v>0.03</v>
      </c>
      <c r="P35" s="191"/>
      <c r="Q35" s="191">
        <f>SUM(Q36:Q41)</f>
        <v>6.9999999999999993E-2</v>
      </c>
      <c r="R35" s="191"/>
      <c r="S35" s="191"/>
      <c r="T35" s="192"/>
      <c r="U35" s="191">
        <f>SUM(U36:U41)</f>
        <v>4.58</v>
      </c>
      <c r="AG35" t="s">
        <v>109</v>
      </c>
    </row>
    <row r="36" spans="1:60" ht="22.5" outlineLevel="1" x14ac:dyDescent="0.2">
      <c r="A36" s="167">
        <v>19</v>
      </c>
      <c r="B36" s="178" t="s">
        <v>158</v>
      </c>
      <c r="C36" s="202" t="s">
        <v>159</v>
      </c>
      <c r="D36" s="180" t="s">
        <v>112</v>
      </c>
      <c r="E36" s="183">
        <v>2</v>
      </c>
      <c r="F36" s="188"/>
      <c r="G36" s="189">
        <f t="shared" ref="G36:G41" si="0">ROUND(E36*F36,2)</f>
        <v>0</v>
      </c>
      <c r="H36" s="188"/>
      <c r="I36" s="189">
        <f t="shared" ref="I36:I41" si="1">ROUND(E36*H36,2)</f>
        <v>0</v>
      </c>
      <c r="J36" s="188"/>
      <c r="K36" s="189">
        <f t="shared" ref="K36:K41" si="2">ROUND(E36*J36,2)</f>
        <v>0</v>
      </c>
      <c r="L36" s="189">
        <v>15</v>
      </c>
      <c r="M36" s="189">
        <f t="shared" ref="M36:M41" si="3">G36*(1+L36/100)</f>
        <v>0</v>
      </c>
      <c r="N36" s="189">
        <v>1.426E-2</v>
      </c>
      <c r="O36" s="189">
        <f t="shared" ref="O36:O41" si="4">ROUND(E36*N36,2)</f>
        <v>0.03</v>
      </c>
      <c r="P36" s="189">
        <v>0</v>
      </c>
      <c r="Q36" s="189">
        <f t="shared" ref="Q36:Q41" si="5">ROUND(E36*P36,2)</f>
        <v>0</v>
      </c>
      <c r="R36" s="189"/>
      <c r="S36" s="189"/>
      <c r="T36" s="190">
        <v>0</v>
      </c>
      <c r="U36" s="189">
        <f t="shared" ref="U36:U41" si="6">ROUND(E36*T36,2)</f>
        <v>0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150</v>
      </c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>
        <v>20</v>
      </c>
      <c r="B37" s="178" t="s">
        <v>160</v>
      </c>
      <c r="C37" s="202" t="s">
        <v>161</v>
      </c>
      <c r="D37" s="180" t="s">
        <v>162</v>
      </c>
      <c r="E37" s="183">
        <v>5</v>
      </c>
      <c r="F37" s="188"/>
      <c r="G37" s="189">
        <f t="shared" si="0"/>
        <v>0</v>
      </c>
      <c r="H37" s="188"/>
      <c r="I37" s="189">
        <f t="shared" si="1"/>
        <v>0</v>
      </c>
      <c r="J37" s="188"/>
      <c r="K37" s="189">
        <f t="shared" si="2"/>
        <v>0</v>
      </c>
      <c r="L37" s="189">
        <v>15</v>
      </c>
      <c r="M37" s="189">
        <f t="shared" si="3"/>
        <v>0</v>
      </c>
      <c r="N37" s="189">
        <v>1.6000000000000001E-4</v>
      </c>
      <c r="O37" s="189">
        <f t="shared" si="4"/>
        <v>0</v>
      </c>
      <c r="P37" s="189">
        <v>1.2319999999999999E-2</v>
      </c>
      <c r="Q37" s="189">
        <f t="shared" si="5"/>
        <v>0.06</v>
      </c>
      <c r="R37" s="189"/>
      <c r="S37" s="189"/>
      <c r="T37" s="190">
        <v>0.33815000000000001</v>
      </c>
      <c r="U37" s="189">
        <f t="shared" si="6"/>
        <v>1.69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116</v>
      </c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21</v>
      </c>
      <c r="B38" s="178" t="s">
        <v>163</v>
      </c>
      <c r="C38" s="202" t="s">
        <v>164</v>
      </c>
      <c r="D38" s="180" t="s">
        <v>165</v>
      </c>
      <c r="E38" s="183">
        <v>1</v>
      </c>
      <c r="F38" s="188"/>
      <c r="G38" s="189">
        <f t="shared" si="0"/>
        <v>0</v>
      </c>
      <c r="H38" s="188"/>
      <c r="I38" s="189">
        <f t="shared" si="1"/>
        <v>0</v>
      </c>
      <c r="J38" s="188"/>
      <c r="K38" s="189">
        <f t="shared" si="2"/>
        <v>0</v>
      </c>
      <c r="L38" s="189">
        <v>15</v>
      </c>
      <c r="M38" s="189">
        <f t="shared" si="3"/>
        <v>0</v>
      </c>
      <c r="N38" s="189">
        <v>1.6000000000000001E-4</v>
      </c>
      <c r="O38" s="189">
        <f t="shared" si="4"/>
        <v>0</v>
      </c>
      <c r="P38" s="189">
        <v>0.01</v>
      </c>
      <c r="Q38" s="189">
        <f t="shared" si="5"/>
        <v>0.01</v>
      </c>
      <c r="R38" s="189"/>
      <c r="S38" s="189"/>
      <c r="T38" s="190">
        <v>0.11600000000000001</v>
      </c>
      <c r="U38" s="189">
        <f t="shared" si="6"/>
        <v>0.12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116</v>
      </c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>
        <v>22</v>
      </c>
      <c r="B39" s="178" t="s">
        <v>166</v>
      </c>
      <c r="C39" s="202" t="s">
        <v>167</v>
      </c>
      <c r="D39" s="180" t="s">
        <v>0</v>
      </c>
      <c r="E39" s="185"/>
      <c r="F39" s="188"/>
      <c r="G39" s="189">
        <f t="shared" si="0"/>
        <v>0</v>
      </c>
      <c r="H39" s="188"/>
      <c r="I39" s="189">
        <f t="shared" si="1"/>
        <v>0</v>
      </c>
      <c r="J39" s="188"/>
      <c r="K39" s="189">
        <f t="shared" si="2"/>
        <v>0</v>
      </c>
      <c r="L39" s="189">
        <v>15</v>
      </c>
      <c r="M39" s="189">
        <f t="shared" si="3"/>
        <v>0</v>
      </c>
      <c r="N39" s="189">
        <v>0</v>
      </c>
      <c r="O39" s="189">
        <f t="shared" si="4"/>
        <v>0</v>
      </c>
      <c r="P39" s="189">
        <v>0</v>
      </c>
      <c r="Q39" s="189">
        <f t="shared" si="5"/>
        <v>0</v>
      </c>
      <c r="R39" s="189"/>
      <c r="S39" s="189"/>
      <c r="T39" s="190">
        <v>0</v>
      </c>
      <c r="U39" s="189">
        <f t="shared" si="6"/>
        <v>0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147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>
        <v>23</v>
      </c>
      <c r="B40" s="178" t="s">
        <v>168</v>
      </c>
      <c r="C40" s="202" t="s">
        <v>169</v>
      </c>
      <c r="D40" s="180" t="s">
        <v>123</v>
      </c>
      <c r="E40" s="183">
        <v>19</v>
      </c>
      <c r="F40" s="188"/>
      <c r="G40" s="189">
        <f t="shared" si="0"/>
        <v>0</v>
      </c>
      <c r="H40" s="188"/>
      <c r="I40" s="189">
        <f t="shared" si="1"/>
        <v>0</v>
      </c>
      <c r="J40" s="188"/>
      <c r="K40" s="189">
        <f t="shared" si="2"/>
        <v>0</v>
      </c>
      <c r="L40" s="189">
        <v>15</v>
      </c>
      <c r="M40" s="189">
        <f t="shared" si="3"/>
        <v>0</v>
      </c>
      <c r="N40" s="189">
        <v>0</v>
      </c>
      <c r="O40" s="189">
        <f t="shared" si="4"/>
        <v>0</v>
      </c>
      <c r="P40" s="189">
        <v>0</v>
      </c>
      <c r="Q40" s="189">
        <f t="shared" si="5"/>
        <v>0</v>
      </c>
      <c r="R40" s="189"/>
      <c r="S40" s="189"/>
      <c r="T40" s="190">
        <v>0.14599999999999999</v>
      </c>
      <c r="U40" s="189">
        <f t="shared" si="6"/>
        <v>2.77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116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ht="22.5" outlineLevel="1" x14ac:dyDescent="0.2">
      <c r="A41" s="167">
        <v>24</v>
      </c>
      <c r="B41" s="178" t="s">
        <v>170</v>
      </c>
      <c r="C41" s="202" t="s">
        <v>171</v>
      </c>
      <c r="D41" s="180" t="s">
        <v>123</v>
      </c>
      <c r="E41" s="183">
        <v>40</v>
      </c>
      <c r="F41" s="188"/>
      <c r="G41" s="189">
        <f t="shared" si="0"/>
        <v>0</v>
      </c>
      <c r="H41" s="188"/>
      <c r="I41" s="189">
        <f t="shared" si="1"/>
        <v>0</v>
      </c>
      <c r="J41" s="188"/>
      <c r="K41" s="189">
        <f t="shared" si="2"/>
        <v>0</v>
      </c>
      <c r="L41" s="189">
        <v>15</v>
      </c>
      <c r="M41" s="189">
        <f t="shared" si="3"/>
        <v>0</v>
      </c>
      <c r="N41" s="189">
        <v>0</v>
      </c>
      <c r="O41" s="189">
        <f t="shared" si="4"/>
        <v>0</v>
      </c>
      <c r="P41" s="189">
        <v>0</v>
      </c>
      <c r="Q41" s="189">
        <f t="shared" si="5"/>
        <v>0</v>
      </c>
      <c r="R41" s="189"/>
      <c r="S41" s="189"/>
      <c r="T41" s="190">
        <v>0</v>
      </c>
      <c r="U41" s="189">
        <f t="shared" si="6"/>
        <v>0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172</v>
      </c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x14ac:dyDescent="0.2">
      <c r="A42" s="174" t="s">
        <v>108</v>
      </c>
      <c r="B42" s="179" t="s">
        <v>75</v>
      </c>
      <c r="C42" s="203" t="s">
        <v>76</v>
      </c>
      <c r="D42" s="181"/>
      <c r="E42" s="184"/>
      <c r="F42" s="191"/>
      <c r="G42" s="191">
        <f>SUMIF(AG43:AG44,"&lt;&gt;NOR",G43:G44)</f>
        <v>0</v>
      </c>
      <c r="H42" s="191"/>
      <c r="I42" s="191">
        <f>SUM(I43:I44)</f>
        <v>0</v>
      </c>
      <c r="J42" s="191"/>
      <c r="K42" s="191">
        <f>SUM(K43:K44)</f>
        <v>0</v>
      </c>
      <c r="L42" s="191"/>
      <c r="M42" s="191">
        <f>SUM(M43:M44)</f>
        <v>0</v>
      </c>
      <c r="N42" s="191"/>
      <c r="O42" s="191">
        <f>SUM(O43:O44)</f>
        <v>0.01</v>
      </c>
      <c r="P42" s="191"/>
      <c r="Q42" s="191">
        <f>SUM(Q43:Q44)</f>
        <v>0</v>
      </c>
      <c r="R42" s="191"/>
      <c r="S42" s="191"/>
      <c r="T42" s="192"/>
      <c r="U42" s="191">
        <f>SUM(U43:U44)</f>
        <v>1.01</v>
      </c>
      <c r="AG42" t="s">
        <v>109</v>
      </c>
    </row>
    <row r="43" spans="1:60" outlineLevel="1" x14ac:dyDescent="0.2">
      <c r="A43" s="167">
        <v>25</v>
      </c>
      <c r="B43" s="178" t="s">
        <v>173</v>
      </c>
      <c r="C43" s="202" t="s">
        <v>174</v>
      </c>
      <c r="D43" s="180" t="s">
        <v>112</v>
      </c>
      <c r="E43" s="183">
        <v>6.5</v>
      </c>
      <c r="F43" s="188"/>
      <c r="G43" s="189">
        <f>ROUND(E43*F43,2)</f>
        <v>0</v>
      </c>
      <c r="H43" s="188"/>
      <c r="I43" s="189">
        <f>ROUND(E43*H43,2)</f>
        <v>0</v>
      </c>
      <c r="J43" s="188"/>
      <c r="K43" s="189">
        <f>ROUND(E43*J43,2)</f>
        <v>0</v>
      </c>
      <c r="L43" s="189">
        <v>15</v>
      </c>
      <c r="M43" s="189">
        <f>G43*(1+L43/100)</f>
        <v>0</v>
      </c>
      <c r="N43" s="189">
        <v>8.0000000000000007E-5</v>
      </c>
      <c r="O43" s="189">
        <f>ROUND(E43*N43,2)</f>
        <v>0</v>
      </c>
      <c r="P43" s="189">
        <v>0</v>
      </c>
      <c r="Q43" s="189">
        <f>ROUND(E43*P43,2)</f>
        <v>0</v>
      </c>
      <c r="R43" s="189"/>
      <c r="S43" s="189"/>
      <c r="T43" s="190">
        <v>0.156</v>
      </c>
      <c r="U43" s="189">
        <f>ROUND(E43*T43,2)</f>
        <v>1.01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150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>
        <v>26</v>
      </c>
      <c r="B44" s="178" t="s">
        <v>175</v>
      </c>
      <c r="C44" s="202" t="s">
        <v>176</v>
      </c>
      <c r="D44" s="180" t="s">
        <v>112</v>
      </c>
      <c r="E44" s="183">
        <v>40</v>
      </c>
      <c r="F44" s="188"/>
      <c r="G44" s="189">
        <f>ROUND(E44*F44,2)</f>
        <v>0</v>
      </c>
      <c r="H44" s="188"/>
      <c r="I44" s="189">
        <f>ROUND(E44*H44,2)</f>
        <v>0</v>
      </c>
      <c r="J44" s="188"/>
      <c r="K44" s="189">
        <f>ROUND(E44*J44,2)</f>
        <v>0</v>
      </c>
      <c r="L44" s="189">
        <v>15</v>
      </c>
      <c r="M44" s="189">
        <f>G44*(1+L44/100)</f>
        <v>0</v>
      </c>
      <c r="N44" s="189">
        <v>1.6000000000000001E-4</v>
      </c>
      <c r="O44" s="189">
        <f>ROUND(E44*N44,2)</f>
        <v>0.01</v>
      </c>
      <c r="P44" s="189">
        <v>0</v>
      </c>
      <c r="Q44" s="189">
        <f>ROUND(E44*P44,2)</f>
        <v>0</v>
      </c>
      <c r="R44" s="189"/>
      <c r="S44" s="189"/>
      <c r="T44" s="190">
        <v>0</v>
      </c>
      <c r="U44" s="189">
        <f>ROUND(E44*T44,2)</f>
        <v>0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116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x14ac:dyDescent="0.2">
      <c r="A45" s="174" t="s">
        <v>108</v>
      </c>
      <c r="B45" s="179" t="s">
        <v>77</v>
      </c>
      <c r="C45" s="203" t="s">
        <v>78</v>
      </c>
      <c r="D45" s="181"/>
      <c r="E45" s="184"/>
      <c r="F45" s="191"/>
      <c r="G45" s="191">
        <f>SUMIF(AG46:AG48,"&lt;&gt;NOR",G46:G48)</f>
        <v>0</v>
      </c>
      <c r="H45" s="191"/>
      <c r="I45" s="191">
        <f>SUM(I46:I48)</f>
        <v>0</v>
      </c>
      <c r="J45" s="191"/>
      <c r="K45" s="191">
        <f>SUM(K46:K48)</f>
        <v>0</v>
      </c>
      <c r="L45" s="191"/>
      <c r="M45" s="191">
        <f>SUM(M46:M48)</f>
        <v>0</v>
      </c>
      <c r="N45" s="191"/>
      <c r="O45" s="191">
        <f>SUM(O46:O48)</f>
        <v>0.03</v>
      </c>
      <c r="P45" s="191"/>
      <c r="Q45" s="191">
        <f>SUM(Q46:Q48)</f>
        <v>0</v>
      </c>
      <c r="R45" s="191"/>
      <c r="S45" s="191"/>
      <c r="T45" s="192"/>
      <c r="U45" s="191">
        <f>SUM(U46:U48)</f>
        <v>0</v>
      </c>
      <c r="AG45" t="s">
        <v>109</v>
      </c>
    </row>
    <row r="46" spans="1:60" outlineLevel="1" x14ac:dyDescent="0.2">
      <c r="A46" s="167">
        <v>27</v>
      </c>
      <c r="B46" s="178" t="s">
        <v>177</v>
      </c>
      <c r="C46" s="202" t="s">
        <v>178</v>
      </c>
      <c r="D46" s="180" t="s">
        <v>112</v>
      </c>
      <c r="E46" s="183">
        <v>22.445</v>
      </c>
      <c r="F46" s="188"/>
      <c r="G46" s="189">
        <f>ROUND(E46*F46,2)</f>
        <v>0</v>
      </c>
      <c r="H46" s="188"/>
      <c r="I46" s="189">
        <f>ROUND(E46*H46,2)</f>
        <v>0</v>
      </c>
      <c r="J46" s="188"/>
      <c r="K46" s="189">
        <f>ROUND(E46*J46,2)</f>
        <v>0</v>
      </c>
      <c r="L46" s="189">
        <v>15</v>
      </c>
      <c r="M46" s="189">
        <f>G46*(1+L46/100)</f>
        <v>0</v>
      </c>
      <c r="N46" s="189">
        <v>0</v>
      </c>
      <c r="O46" s="189">
        <f>ROUND(E46*N46,2)</f>
        <v>0</v>
      </c>
      <c r="P46" s="189">
        <v>0</v>
      </c>
      <c r="Q46" s="189">
        <f>ROUND(E46*P46,2)</f>
        <v>0</v>
      </c>
      <c r="R46" s="189"/>
      <c r="S46" s="189"/>
      <c r="T46" s="190">
        <v>0</v>
      </c>
      <c r="U46" s="189">
        <f>ROUND(E46*T46,2)</f>
        <v>0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150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>
        <v>28</v>
      </c>
      <c r="B47" s="178" t="s">
        <v>179</v>
      </c>
      <c r="C47" s="202" t="s">
        <v>180</v>
      </c>
      <c r="D47" s="180" t="s">
        <v>112</v>
      </c>
      <c r="E47" s="183">
        <v>49.145000000000003</v>
      </c>
      <c r="F47" s="188"/>
      <c r="G47" s="189">
        <f>ROUND(E47*F47,2)</f>
        <v>0</v>
      </c>
      <c r="H47" s="188"/>
      <c r="I47" s="189">
        <f>ROUND(E47*H47,2)</f>
        <v>0</v>
      </c>
      <c r="J47" s="188"/>
      <c r="K47" s="189">
        <f>ROUND(E47*J47,2)</f>
        <v>0</v>
      </c>
      <c r="L47" s="189">
        <v>15</v>
      </c>
      <c r="M47" s="189">
        <f>G47*(1+L47/100)</f>
        <v>0</v>
      </c>
      <c r="N47" s="189">
        <v>1.4999999999999999E-4</v>
      </c>
      <c r="O47" s="189">
        <f>ROUND(E47*N47,2)</f>
        <v>0.01</v>
      </c>
      <c r="P47" s="189">
        <v>0</v>
      </c>
      <c r="Q47" s="189">
        <f>ROUND(E47*P47,2)</f>
        <v>0</v>
      </c>
      <c r="R47" s="189"/>
      <c r="S47" s="189"/>
      <c r="T47" s="190">
        <v>0</v>
      </c>
      <c r="U47" s="189">
        <f>ROUND(E47*T47,2)</f>
        <v>0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150</v>
      </c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>
        <v>29</v>
      </c>
      <c r="B48" s="178" t="s">
        <v>181</v>
      </c>
      <c r="C48" s="202" t="s">
        <v>182</v>
      </c>
      <c r="D48" s="180" t="s">
        <v>112</v>
      </c>
      <c r="E48" s="183">
        <v>49.145000000000003</v>
      </c>
      <c r="F48" s="188"/>
      <c r="G48" s="189">
        <f>ROUND(E48*F48,2)</f>
        <v>0</v>
      </c>
      <c r="H48" s="188"/>
      <c r="I48" s="189">
        <f>ROUND(E48*H48,2)</f>
        <v>0</v>
      </c>
      <c r="J48" s="188"/>
      <c r="K48" s="189">
        <f>ROUND(E48*J48,2)</f>
        <v>0</v>
      </c>
      <c r="L48" s="189">
        <v>15</v>
      </c>
      <c r="M48" s="189">
        <f>G48*(1+L48/100)</f>
        <v>0</v>
      </c>
      <c r="N48" s="189">
        <v>4.6000000000000001E-4</v>
      </c>
      <c r="O48" s="189">
        <f>ROUND(E48*N48,2)</f>
        <v>0.02</v>
      </c>
      <c r="P48" s="189">
        <v>0</v>
      </c>
      <c r="Q48" s="189">
        <f>ROUND(E48*P48,2)</f>
        <v>0</v>
      </c>
      <c r="R48" s="189"/>
      <c r="S48" s="189"/>
      <c r="T48" s="190">
        <v>0</v>
      </c>
      <c r="U48" s="189">
        <f>ROUND(E48*T48,2)</f>
        <v>0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150</v>
      </c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x14ac:dyDescent="0.2">
      <c r="A49" s="174" t="s">
        <v>108</v>
      </c>
      <c r="B49" s="179" t="s">
        <v>79</v>
      </c>
      <c r="C49" s="203" t="s">
        <v>80</v>
      </c>
      <c r="D49" s="181"/>
      <c r="E49" s="184"/>
      <c r="F49" s="191"/>
      <c r="G49" s="191">
        <f>SUMIF(AG50:AG52,"&lt;&gt;NOR",G50:G52)</f>
        <v>0</v>
      </c>
      <c r="H49" s="191"/>
      <c r="I49" s="191">
        <f>SUM(I50:I52)</f>
        <v>0</v>
      </c>
      <c r="J49" s="191"/>
      <c r="K49" s="191">
        <f>SUM(K50:K52)</f>
        <v>0</v>
      </c>
      <c r="L49" s="191"/>
      <c r="M49" s="191">
        <f>SUM(M50:M52)</f>
        <v>0</v>
      </c>
      <c r="N49" s="191"/>
      <c r="O49" s="191">
        <f>SUM(O50:O52)</f>
        <v>0</v>
      </c>
      <c r="P49" s="191"/>
      <c r="Q49" s="191">
        <f>SUM(Q50:Q52)</f>
        <v>0</v>
      </c>
      <c r="R49" s="191"/>
      <c r="S49" s="191"/>
      <c r="T49" s="192"/>
      <c r="U49" s="191">
        <f>SUM(U50:U52)</f>
        <v>0</v>
      </c>
      <c r="AG49" t="s">
        <v>109</v>
      </c>
    </row>
    <row r="50" spans="1:60" outlineLevel="1" x14ac:dyDescent="0.2">
      <c r="A50" s="167">
        <v>30</v>
      </c>
      <c r="B50" s="178" t="s">
        <v>183</v>
      </c>
      <c r="C50" s="202" t="s">
        <v>184</v>
      </c>
      <c r="D50" s="180" t="s">
        <v>185</v>
      </c>
      <c r="E50" s="183">
        <v>1</v>
      </c>
      <c r="F50" s="188"/>
      <c r="G50" s="189">
        <f>ROUND(E50*F50,2)</f>
        <v>0</v>
      </c>
      <c r="H50" s="188"/>
      <c r="I50" s="189">
        <f>ROUND(E50*H50,2)</f>
        <v>0</v>
      </c>
      <c r="J50" s="188"/>
      <c r="K50" s="189">
        <f>ROUND(E50*J50,2)</f>
        <v>0</v>
      </c>
      <c r="L50" s="189">
        <v>15</v>
      </c>
      <c r="M50" s="189">
        <f>G50*(1+L50/100)</f>
        <v>0</v>
      </c>
      <c r="N50" s="189">
        <v>0</v>
      </c>
      <c r="O50" s="189">
        <f>ROUND(E50*N50,2)</f>
        <v>0</v>
      </c>
      <c r="P50" s="189">
        <v>0</v>
      </c>
      <c r="Q50" s="189">
        <f>ROUND(E50*P50,2)</f>
        <v>0</v>
      </c>
      <c r="R50" s="189"/>
      <c r="S50" s="189"/>
      <c r="T50" s="190">
        <v>0</v>
      </c>
      <c r="U50" s="189">
        <f>ROUND(E50*T50,2)</f>
        <v>0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116</v>
      </c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>
        <v>31</v>
      </c>
      <c r="B51" s="178" t="s">
        <v>186</v>
      </c>
      <c r="C51" s="202" t="s">
        <v>187</v>
      </c>
      <c r="D51" s="180" t="s">
        <v>185</v>
      </c>
      <c r="E51" s="183">
        <v>1</v>
      </c>
      <c r="F51" s="188"/>
      <c r="G51" s="189">
        <f>ROUND(E51*F51,2)</f>
        <v>0</v>
      </c>
      <c r="H51" s="188"/>
      <c r="I51" s="189">
        <f>ROUND(E51*H51,2)</f>
        <v>0</v>
      </c>
      <c r="J51" s="188"/>
      <c r="K51" s="189">
        <f>ROUND(E51*J51,2)</f>
        <v>0</v>
      </c>
      <c r="L51" s="189">
        <v>15</v>
      </c>
      <c r="M51" s="189">
        <f>G51*(1+L51/100)</f>
        <v>0</v>
      </c>
      <c r="N51" s="189">
        <v>0</v>
      </c>
      <c r="O51" s="189">
        <f>ROUND(E51*N51,2)</f>
        <v>0</v>
      </c>
      <c r="P51" s="189">
        <v>0</v>
      </c>
      <c r="Q51" s="189">
        <f>ROUND(E51*P51,2)</f>
        <v>0</v>
      </c>
      <c r="R51" s="189"/>
      <c r="S51" s="189"/>
      <c r="T51" s="190">
        <v>0</v>
      </c>
      <c r="U51" s="189">
        <f>ROUND(E51*T51,2)</f>
        <v>0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116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>
        <v>32</v>
      </c>
      <c r="B52" s="178" t="s">
        <v>188</v>
      </c>
      <c r="C52" s="202" t="s">
        <v>189</v>
      </c>
      <c r="D52" s="180" t="s">
        <v>123</v>
      </c>
      <c r="E52" s="183">
        <v>2</v>
      </c>
      <c r="F52" s="188"/>
      <c r="G52" s="189">
        <f>ROUND(E52*F52,2)</f>
        <v>0</v>
      </c>
      <c r="H52" s="188"/>
      <c r="I52" s="189">
        <f>ROUND(E52*H52,2)</f>
        <v>0</v>
      </c>
      <c r="J52" s="188"/>
      <c r="K52" s="189">
        <f>ROUND(E52*J52,2)</f>
        <v>0</v>
      </c>
      <c r="L52" s="189">
        <v>15</v>
      </c>
      <c r="M52" s="189">
        <f>G52*(1+L52/100)</f>
        <v>0</v>
      </c>
      <c r="N52" s="189">
        <v>0</v>
      </c>
      <c r="O52" s="189">
        <f>ROUND(E52*N52,2)</f>
        <v>0</v>
      </c>
      <c r="P52" s="189">
        <v>0</v>
      </c>
      <c r="Q52" s="189">
        <f>ROUND(E52*P52,2)</f>
        <v>0</v>
      </c>
      <c r="R52" s="189"/>
      <c r="S52" s="189"/>
      <c r="T52" s="190">
        <v>0</v>
      </c>
      <c r="U52" s="189">
        <f>ROUND(E52*T52,2)</f>
        <v>0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116</v>
      </c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x14ac:dyDescent="0.2">
      <c r="A53" s="174" t="s">
        <v>108</v>
      </c>
      <c r="B53" s="179" t="s">
        <v>81</v>
      </c>
      <c r="C53" s="203" t="s">
        <v>82</v>
      </c>
      <c r="D53" s="181"/>
      <c r="E53" s="184"/>
      <c r="F53" s="191"/>
      <c r="G53" s="191">
        <f>SUMIF(AG54:AG60,"&lt;&gt;NOR",G54:G60)</f>
        <v>0</v>
      </c>
      <c r="H53" s="191"/>
      <c r="I53" s="191">
        <f>SUM(I54:I60)</f>
        <v>0</v>
      </c>
      <c r="J53" s="191"/>
      <c r="K53" s="191">
        <f>SUM(K54:K60)</f>
        <v>0</v>
      </c>
      <c r="L53" s="191"/>
      <c r="M53" s="191">
        <f>SUM(M54:M60)</f>
        <v>0</v>
      </c>
      <c r="N53" s="191"/>
      <c r="O53" s="191">
        <f>SUM(O54:O60)</f>
        <v>0</v>
      </c>
      <c r="P53" s="191"/>
      <c r="Q53" s="191">
        <f>SUM(Q54:Q60)</f>
        <v>0</v>
      </c>
      <c r="R53" s="191"/>
      <c r="S53" s="191"/>
      <c r="T53" s="192"/>
      <c r="U53" s="191">
        <f>SUM(U54:U60)</f>
        <v>0</v>
      </c>
      <c r="AG53" t="s">
        <v>109</v>
      </c>
    </row>
    <row r="54" spans="1:60" outlineLevel="1" x14ac:dyDescent="0.2">
      <c r="A54" s="167">
        <v>33</v>
      </c>
      <c r="B54" s="178" t="s">
        <v>190</v>
      </c>
      <c r="C54" s="202" t="s">
        <v>191</v>
      </c>
      <c r="D54" s="180" t="s">
        <v>146</v>
      </c>
      <c r="E54" s="183">
        <v>0.84038000000000002</v>
      </c>
      <c r="F54" s="188"/>
      <c r="G54" s="189">
        <f t="shared" ref="G54:G60" si="7">ROUND(E54*F54,2)</f>
        <v>0</v>
      </c>
      <c r="H54" s="188"/>
      <c r="I54" s="189">
        <f t="shared" ref="I54:I60" si="8">ROUND(E54*H54,2)</f>
        <v>0</v>
      </c>
      <c r="J54" s="188"/>
      <c r="K54" s="189">
        <f t="shared" ref="K54:K60" si="9">ROUND(E54*J54,2)</f>
        <v>0</v>
      </c>
      <c r="L54" s="189">
        <v>15</v>
      </c>
      <c r="M54" s="189">
        <f t="shared" ref="M54:M60" si="10">G54*(1+L54/100)</f>
        <v>0</v>
      </c>
      <c r="N54" s="189">
        <v>0</v>
      </c>
      <c r="O54" s="189">
        <f t="shared" ref="O54:O60" si="11">ROUND(E54*N54,2)</f>
        <v>0</v>
      </c>
      <c r="P54" s="189">
        <v>0</v>
      </c>
      <c r="Q54" s="189">
        <f t="shared" ref="Q54:Q60" si="12">ROUND(E54*P54,2)</f>
        <v>0</v>
      </c>
      <c r="R54" s="189"/>
      <c r="S54" s="189"/>
      <c r="T54" s="190">
        <v>0</v>
      </c>
      <c r="U54" s="189">
        <f t="shared" ref="U54:U60" si="13">ROUND(E54*T54,2)</f>
        <v>0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192</v>
      </c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>
        <v>34</v>
      </c>
      <c r="B55" s="178" t="s">
        <v>193</v>
      </c>
      <c r="C55" s="202" t="s">
        <v>194</v>
      </c>
      <c r="D55" s="180" t="s">
        <v>146</v>
      </c>
      <c r="E55" s="183">
        <v>0.84038000000000002</v>
      </c>
      <c r="F55" s="188"/>
      <c r="G55" s="189">
        <f t="shared" si="7"/>
        <v>0</v>
      </c>
      <c r="H55" s="188"/>
      <c r="I55" s="189">
        <f t="shared" si="8"/>
        <v>0</v>
      </c>
      <c r="J55" s="188"/>
      <c r="K55" s="189">
        <f t="shared" si="9"/>
        <v>0</v>
      </c>
      <c r="L55" s="189">
        <v>15</v>
      </c>
      <c r="M55" s="189">
        <f t="shared" si="10"/>
        <v>0</v>
      </c>
      <c r="N55" s="189">
        <v>0</v>
      </c>
      <c r="O55" s="189">
        <f t="shared" si="11"/>
        <v>0</v>
      </c>
      <c r="P55" s="189">
        <v>0</v>
      </c>
      <c r="Q55" s="189">
        <f t="shared" si="12"/>
        <v>0</v>
      </c>
      <c r="R55" s="189"/>
      <c r="S55" s="189"/>
      <c r="T55" s="190">
        <v>0</v>
      </c>
      <c r="U55" s="189">
        <f t="shared" si="13"/>
        <v>0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192</v>
      </c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>
        <v>35</v>
      </c>
      <c r="B56" s="178" t="s">
        <v>195</v>
      </c>
      <c r="C56" s="202" t="s">
        <v>196</v>
      </c>
      <c r="D56" s="180" t="s">
        <v>146</v>
      </c>
      <c r="E56" s="183">
        <v>0.84038000000000002</v>
      </c>
      <c r="F56" s="188"/>
      <c r="G56" s="189">
        <f t="shared" si="7"/>
        <v>0</v>
      </c>
      <c r="H56" s="188"/>
      <c r="I56" s="189">
        <f t="shared" si="8"/>
        <v>0</v>
      </c>
      <c r="J56" s="188"/>
      <c r="K56" s="189">
        <f t="shared" si="9"/>
        <v>0</v>
      </c>
      <c r="L56" s="189">
        <v>15</v>
      </c>
      <c r="M56" s="189">
        <f t="shared" si="10"/>
        <v>0</v>
      </c>
      <c r="N56" s="189">
        <v>0</v>
      </c>
      <c r="O56" s="189">
        <f t="shared" si="11"/>
        <v>0</v>
      </c>
      <c r="P56" s="189">
        <v>0</v>
      </c>
      <c r="Q56" s="189">
        <f t="shared" si="12"/>
        <v>0</v>
      </c>
      <c r="R56" s="189"/>
      <c r="S56" s="189"/>
      <c r="T56" s="190">
        <v>0</v>
      </c>
      <c r="U56" s="189">
        <f t="shared" si="13"/>
        <v>0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192</v>
      </c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>
        <v>36</v>
      </c>
      <c r="B57" s="178" t="s">
        <v>197</v>
      </c>
      <c r="C57" s="202" t="s">
        <v>198</v>
      </c>
      <c r="D57" s="180" t="s">
        <v>146</v>
      </c>
      <c r="E57" s="183">
        <v>0.84038000000000002</v>
      </c>
      <c r="F57" s="188"/>
      <c r="G57" s="189">
        <f t="shared" si="7"/>
        <v>0</v>
      </c>
      <c r="H57" s="188"/>
      <c r="I57" s="189">
        <f t="shared" si="8"/>
        <v>0</v>
      </c>
      <c r="J57" s="188"/>
      <c r="K57" s="189">
        <f t="shared" si="9"/>
        <v>0</v>
      </c>
      <c r="L57" s="189">
        <v>15</v>
      </c>
      <c r="M57" s="189">
        <f t="shared" si="10"/>
        <v>0</v>
      </c>
      <c r="N57" s="189">
        <v>0</v>
      </c>
      <c r="O57" s="189">
        <f t="shared" si="11"/>
        <v>0</v>
      </c>
      <c r="P57" s="189">
        <v>0</v>
      </c>
      <c r="Q57" s="189">
        <f t="shared" si="12"/>
        <v>0</v>
      </c>
      <c r="R57" s="189"/>
      <c r="S57" s="189"/>
      <c r="T57" s="190">
        <v>0</v>
      </c>
      <c r="U57" s="189">
        <f t="shared" si="13"/>
        <v>0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192</v>
      </c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>
        <v>37</v>
      </c>
      <c r="B58" s="178" t="s">
        <v>199</v>
      </c>
      <c r="C58" s="202" t="s">
        <v>200</v>
      </c>
      <c r="D58" s="180" t="s">
        <v>146</v>
      </c>
      <c r="E58" s="183">
        <v>0.84038000000000002</v>
      </c>
      <c r="F58" s="188"/>
      <c r="G58" s="189">
        <f t="shared" si="7"/>
        <v>0</v>
      </c>
      <c r="H58" s="188"/>
      <c r="I58" s="189">
        <f t="shared" si="8"/>
        <v>0</v>
      </c>
      <c r="J58" s="188"/>
      <c r="K58" s="189">
        <f t="shared" si="9"/>
        <v>0</v>
      </c>
      <c r="L58" s="189">
        <v>15</v>
      </c>
      <c r="M58" s="189">
        <f t="shared" si="10"/>
        <v>0</v>
      </c>
      <c r="N58" s="189">
        <v>0</v>
      </c>
      <c r="O58" s="189">
        <f t="shared" si="11"/>
        <v>0</v>
      </c>
      <c r="P58" s="189">
        <v>0</v>
      </c>
      <c r="Q58" s="189">
        <f t="shared" si="12"/>
        <v>0</v>
      </c>
      <c r="R58" s="189"/>
      <c r="S58" s="189"/>
      <c r="T58" s="190">
        <v>0</v>
      </c>
      <c r="U58" s="189">
        <f t="shared" si="13"/>
        <v>0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192</v>
      </c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38</v>
      </c>
      <c r="B59" s="178" t="s">
        <v>201</v>
      </c>
      <c r="C59" s="202" t="s">
        <v>202</v>
      </c>
      <c r="D59" s="180" t="s">
        <v>146</v>
      </c>
      <c r="E59" s="183">
        <v>0.84038000000000002</v>
      </c>
      <c r="F59" s="188"/>
      <c r="G59" s="189">
        <f t="shared" si="7"/>
        <v>0</v>
      </c>
      <c r="H59" s="188"/>
      <c r="I59" s="189">
        <f t="shared" si="8"/>
        <v>0</v>
      </c>
      <c r="J59" s="188"/>
      <c r="K59" s="189">
        <f t="shared" si="9"/>
        <v>0</v>
      </c>
      <c r="L59" s="189">
        <v>15</v>
      </c>
      <c r="M59" s="189">
        <f t="shared" si="10"/>
        <v>0</v>
      </c>
      <c r="N59" s="189">
        <v>0</v>
      </c>
      <c r="O59" s="189">
        <f t="shared" si="11"/>
        <v>0</v>
      </c>
      <c r="P59" s="189">
        <v>0</v>
      </c>
      <c r="Q59" s="189">
        <f t="shared" si="12"/>
        <v>0</v>
      </c>
      <c r="R59" s="189"/>
      <c r="S59" s="189"/>
      <c r="T59" s="190">
        <v>0</v>
      </c>
      <c r="U59" s="189">
        <f t="shared" si="13"/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192</v>
      </c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>
        <v>39</v>
      </c>
      <c r="B60" s="178" t="s">
        <v>203</v>
      </c>
      <c r="C60" s="202" t="s">
        <v>204</v>
      </c>
      <c r="D60" s="180" t="s">
        <v>146</v>
      </c>
      <c r="E60" s="183">
        <v>0.84038000000000002</v>
      </c>
      <c r="F60" s="188"/>
      <c r="G60" s="189">
        <f t="shared" si="7"/>
        <v>0</v>
      </c>
      <c r="H60" s="188"/>
      <c r="I60" s="189">
        <f t="shared" si="8"/>
        <v>0</v>
      </c>
      <c r="J60" s="188"/>
      <c r="K60" s="189">
        <f t="shared" si="9"/>
        <v>0</v>
      </c>
      <c r="L60" s="189">
        <v>15</v>
      </c>
      <c r="M60" s="189">
        <f t="shared" si="10"/>
        <v>0</v>
      </c>
      <c r="N60" s="189">
        <v>0</v>
      </c>
      <c r="O60" s="189">
        <f t="shared" si="11"/>
        <v>0</v>
      </c>
      <c r="P60" s="189">
        <v>0</v>
      </c>
      <c r="Q60" s="189">
        <f t="shared" si="12"/>
        <v>0</v>
      </c>
      <c r="R60" s="189"/>
      <c r="S60" s="189"/>
      <c r="T60" s="190">
        <v>0</v>
      </c>
      <c r="U60" s="189">
        <f t="shared" si="13"/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192</v>
      </c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x14ac:dyDescent="0.2">
      <c r="A61" s="174" t="s">
        <v>108</v>
      </c>
      <c r="B61" s="179" t="s">
        <v>84</v>
      </c>
      <c r="C61" s="203" t="s">
        <v>29</v>
      </c>
      <c r="D61" s="181"/>
      <c r="E61" s="184"/>
      <c r="F61" s="191"/>
      <c r="G61" s="191">
        <f>SUMIF(AG62:AG64,"&lt;&gt;NOR",G62:G64)</f>
        <v>20000</v>
      </c>
      <c r="H61" s="191"/>
      <c r="I61" s="191">
        <f>SUM(I62:I64)</f>
        <v>0</v>
      </c>
      <c r="J61" s="191"/>
      <c r="K61" s="191">
        <f>SUM(K62:K64)</f>
        <v>0</v>
      </c>
      <c r="L61" s="191"/>
      <c r="M61" s="191">
        <f>SUM(M62:M64)</f>
        <v>23000</v>
      </c>
      <c r="N61" s="191"/>
      <c r="O61" s="191">
        <f>SUM(O62:O64)</f>
        <v>0</v>
      </c>
      <c r="P61" s="191"/>
      <c r="Q61" s="191">
        <f>SUM(Q62:Q64)</f>
        <v>0</v>
      </c>
      <c r="R61" s="191"/>
      <c r="S61" s="191"/>
      <c r="T61" s="192"/>
      <c r="U61" s="191">
        <f>SUM(U62:U64)</f>
        <v>0</v>
      </c>
      <c r="AG61" t="s">
        <v>109</v>
      </c>
    </row>
    <row r="62" spans="1:60" outlineLevel="1" x14ac:dyDescent="0.2">
      <c r="A62" s="167">
        <v>40</v>
      </c>
      <c r="B62" s="178" t="s">
        <v>205</v>
      </c>
      <c r="C62" s="202" t="s">
        <v>206</v>
      </c>
      <c r="D62" s="180" t="s">
        <v>207</v>
      </c>
      <c r="E62" s="183">
        <v>1</v>
      </c>
      <c r="F62" s="188"/>
      <c r="G62" s="189">
        <f>ROUND(E62*F62,2)</f>
        <v>0</v>
      </c>
      <c r="H62" s="188"/>
      <c r="I62" s="189">
        <f>ROUND(E62*H62,2)</f>
        <v>0</v>
      </c>
      <c r="J62" s="188"/>
      <c r="K62" s="189">
        <f>ROUND(E62*J62,2)</f>
        <v>0</v>
      </c>
      <c r="L62" s="189">
        <v>15</v>
      </c>
      <c r="M62" s="189">
        <f>G62*(1+L62/100)</f>
        <v>0</v>
      </c>
      <c r="N62" s="189">
        <v>0</v>
      </c>
      <c r="O62" s="189">
        <f>ROUND(E62*N62,2)</f>
        <v>0</v>
      </c>
      <c r="P62" s="189">
        <v>0</v>
      </c>
      <c r="Q62" s="189">
        <f>ROUND(E62*P62,2)</f>
        <v>0</v>
      </c>
      <c r="R62" s="189"/>
      <c r="S62" s="189"/>
      <c r="T62" s="190">
        <v>0</v>
      </c>
      <c r="U62" s="189">
        <f>ROUND(E62*T62,2)</f>
        <v>0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208</v>
      </c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ht="11.25" customHeight="1" outlineLevel="1" x14ac:dyDescent="0.2">
      <c r="A63" s="167">
        <v>41</v>
      </c>
      <c r="B63" s="178" t="s">
        <v>209</v>
      </c>
      <c r="C63" s="202" t="s">
        <v>210</v>
      </c>
      <c r="D63" s="180" t="s">
        <v>207</v>
      </c>
      <c r="E63" s="183">
        <v>1</v>
      </c>
      <c r="F63" s="207">
        <v>20000</v>
      </c>
      <c r="G63" s="189">
        <f>ROUND(E63*F63,2)</f>
        <v>20000</v>
      </c>
      <c r="H63" s="188"/>
      <c r="I63" s="189">
        <f>ROUND(E63*H63,2)</f>
        <v>0</v>
      </c>
      <c r="J63" s="188"/>
      <c r="K63" s="189">
        <f>ROUND(E63*J63,2)</f>
        <v>0</v>
      </c>
      <c r="L63" s="189">
        <v>15</v>
      </c>
      <c r="M63" s="189">
        <f>G63*(1+L63/100)</f>
        <v>23000</v>
      </c>
      <c r="N63" s="189">
        <v>0</v>
      </c>
      <c r="O63" s="189">
        <f>ROUND(E63*N63,2)</f>
        <v>0</v>
      </c>
      <c r="P63" s="189">
        <v>0</v>
      </c>
      <c r="Q63" s="189">
        <f>ROUND(E63*P63,2)</f>
        <v>0</v>
      </c>
      <c r="R63" s="189"/>
      <c r="S63" s="189"/>
      <c r="T63" s="190">
        <v>0</v>
      </c>
      <c r="U63" s="189">
        <f>ROUND(E63*T63,2)</f>
        <v>0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208</v>
      </c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ht="22.5" hidden="1" customHeight="1" outlineLevel="1" x14ac:dyDescent="0.2">
      <c r="A64" s="193"/>
      <c r="B64" s="194"/>
      <c r="C64" s="267"/>
      <c r="D64" s="268"/>
      <c r="E64" s="269"/>
      <c r="F64" s="270"/>
      <c r="G64" s="271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6"/>
      <c r="U64" s="195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143</v>
      </c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75">
        <f>C64</f>
        <v>0</v>
      </c>
      <c r="BB64" s="166"/>
      <c r="BC64" s="166"/>
      <c r="BD64" s="166"/>
      <c r="BE64" s="166"/>
      <c r="BF64" s="166"/>
      <c r="BG64" s="166"/>
      <c r="BH64" s="166"/>
    </row>
    <row r="65" spans="1:33" ht="3" customHeight="1" x14ac:dyDescent="0.2">
      <c r="A65" s="6"/>
      <c r="B65" s="7" t="s">
        <v>211</v>
      </c>
      <c r="C65" s="204" t="s">
        <v>211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>
        <v>15</v>
      </c>
      <c r="AF65">
        <v>21</v>
      </c>
    </row>
    <row r="66" spans="1:33" x14ac:dyDescent="0.2">
      <c r="A66" s="197"/>
      <c r="B66" s="198" t="s">
        <v>31</v>
      </c>
      <c r="C66" s="205" t="s">
        <v>211</v>
      </c>
      <c r="D66" s="199"/>
      <c r="E66" s="200"/>
      <c r="F66" s="200"/>
      <c r="G66" s="201">
        <f>G7+G12+G16+G18+G20+G22+G24+G28+G30+G35+G42+G45+G49+G53+G61</f>
        <v>20000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E66">
        <f>SUMIF(L7:L64,AE65,G7:G64)</f>
        <v>20000</v>
      </c>
      <c r="AF66">
        <f>SUMIF(L7:L64,AF65,G7:G64)</f>
        <v>0</v>
      </c>
      <c r="AG66" t="s">
        <v>212</v>
      </c>
    </row>
    <row r="67" spans="1:33" x14ac:dyDescent="0.2">
      <c r="A67" s="6"/>
      <c r="B67" s="7" t="s">
        <v>211</v>
      </c>
      <c r="C67" s="204" t="s">
        <v>211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3" x14ac:dyDescent="0.2">
      <c r="A68" s="6"/>
      <c r="B68" s="7" t="s">
        <v>211</v>
      </c>
      <c r="C68" s="204" t="s">
        <v>211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3" x14ac:dyDescent="0.2">
      <c r="A69" s="253" t="s">
        <v>213</v>
      </c>
      <c r="B69" s="253"/>
      <c r="C69" s="254"/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3" x14ac:dyDescent="0.2">
      <c r="A70" s="255"/>
      <c r="B70" s="256"/>
      <c r="C70" s="257"/>
      <c r="D70" s="256"/>
      <c r="E70" s="256"/>
      <c r="F70" s="256"/>
      <c r="G70" s="258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G70" t="s">
        <v>214</v>
      </c>
    </row>
    <row r="71" spans="1:33" x14ac:dyDescent="0.2">
      <c r="A71" s="259"/>
      <c r="B71" s="260"/>
      <c r="C71" s="261"/>
      <c r="D71" s="260"/>
      <c r="E71" s="260"/>
      <c r="F71" s="260"/>
      <c r="G71" s="262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3" x14ac:dyDescent="0.2">
      <c r="A72" s="259"/>
      <c r="B72" s="260"/>
      <c r="C72" s="261"/>
      <c r="D72" s="260"/>
      <c r="E72" s="260"/>
      <c r="F72" s="260"/>
      <c r="G72" s="262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3" x14ac:dyDescent="0.2">
      <c r="A73" s="259"/>
      <c r="B73" s="260"/>
      <c r="C73" s="261"/>
      <c r="D73" s="260"/>
      <c r="E73" s="260"/>
      <c r="F73" s="260"/>
      <c r="G73" s="262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3" x14ac:dyDescent="0.2">
      <c r="A74" s="263"/>
      <c r="B74" s="264"/>
      <c r="C74" s="265"/>
      <c r="D74" s="264"/>
      <c r="E74" s="264"/>
      <c r="F74" s="264"/>
      <c r="G74" s="26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3" x14ac:dyDescent="0.2">
      <c r="A75" s="6"/>
      <c r="B75" s="7" t="s">
        <v>211</v>
      </c>
      <c r="C75" s="204" t="s">
        <v>211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33" x14ac:dyDescent="0.2">
      <c r="C76" s="206"/>
      <c r="D76" s="161"/>
      <c r="AG76" t="s">
        <v>215</v>
      </c>
    </row>
    <row r="77" spans="1:33" x14ac:dyDescent="0.2">
      <c r="D77" s="161"/>
    </row>
    <row r="78" spans="1:33" x14ac:dyDescent="0.2">
      <c r="D78" s="161"/>
    </row>
    <row r="79" spans="1:33" x14ac:dyDescent="0.2">
      <c r="D79" s="161"/>
    </row>
    <row r="80" spans="1:33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sheetProtection algorithmName="SHA-512" hashValue="zapW4a2qSmA4eanVLCNgUI89twJ53kVrh1JbD8z63JbrdTCMppVeld2dHj1MV4S3lM1TnnXf6y9F5f/0Miv4Hw==" saltValue="PVlBPgCD5AJl8NdffnL+kw==" spinCount="100000" sheet="1" objects="1" scenarios="1"/>
  <mergeCells count="8">
    <mergeCell ref="A69:C69"/>
    <mergeCell ref="A70:G74"/>
    <mergeCell ref="C64:G64"/>
    <mergeCell ref="A1:G1"/>
    <mergeCell ref="C2:G2"/>
    <mergeCell ref="C3:G3"/>
    <mergeCell ref="C4:G4"/>
    <mergeCell ref="C27:G2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001 1 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1 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2017-11-10T09:33:51Z</dcterms:modified>
</cp:coreProperties>
</file>