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_PRIPRAVA VYZEV\Zxx_Bratislavska_40_zatepleni_stitove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Pol'!$A$1:$W$111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G9" i="12"/>
  <c r="G8" i="12" s="1"/>
  <c r="G101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K13" i="12"/>
  <c r="V13" i="12"/>
  <c r="G14" i="12"/>
  <c r="G13" i="12" s="1"/>
  <c r="I14" i="12"/>
  <c r="I13" i="12" s="1"/>
  <c r="K14" i="12"/>
  <c r="M14" i="12"/>
  <c r="M13" i="12" s="1"/>
  <c r="O14" i="12"/>
  <c r="O13" i="12" s="1"/>
  <c r="Q14" i="12"/>
  <c r="Q13" i="12" s="1"/>
  <c r="V14" i="12"/>
  <c r="G16" i="12"/>
  <c r="O16" i="12"/>
  <c r="G17" i="12"/>
  <c r="I17" i="12"/>
  <c r="I16" i="12" s="1"/>
  <c r="K17" i="12"/>
  <c r="K16" i="12" s="1"/>
  <c r="M17" i="12"/>
  <c r="M16" i="12" s="1"/>
  <c r="O17" i="12"/>
  <c r="Q17" i="12"/>
  <c r="Q16" i="12" s="1"/>
  <c r="V17" i="12"/>
  <c r="V16" i="12" s="1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G24" i="12"/>
  <c r="I24" i="12"/>
  <c r="I23" i="12" s="1"/>
  <c r="K24" i="12"/>
  <c r="K23" i="12" s="1"/>
  <c r="M24" i="12"/>
  <c r="O24" i="12"/>
  <c r="Q24" i="12"/>
  <c r="Q23" i="12" s="1"/>
  <c r="V24" i="12"/>
  <c r="V23" i="12" s="1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O23" i="12" s="1"/>
  <c r="Q30" i="12"/>
  <c r="V30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8" i="12"/>
  <c r="G39" i="12"/>
  <c r="I39" i="12"/>
  <c r="I38" i="12" s="1"/>
  <c r="K39" i="12"/>
  <c r="K38" i="12" s="1"/>
  <c r="M39" i="12"/>
  <c r="O39" i="12"/>
  <c r="Q39" i="12"/>
  <c r="Q38" i="12" s="1"/>
  <c r="V39" i="12"/>
  <c r="V38" i="12" s="1"/>
  <c r="G41" i="12"/>
  <c r="I41" i="12"/>
  <c r="K41" i="12"/>
  <c r="M41" i="12"/>
  <c r="O41" i="12"/>
  <c r="Q41" i="12"/>
  <c r="V41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O38" i="12" s="1"/>
  <c r="Q45" i="12"/>
  <c r="V45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3" i="12"/>
  <c r="O53" i="12"/>
  <c r="G54" i="12"/>
  <c r="I54" i="12"/>
  <c r="I53" i="12" s="1"/>
  <c r="K54" i="12"/>
  <c r="K53" i="12" s="1"/>
  <c r="M54" i="12"/>
  <c r="M53" i="12" s="1"/>
  <c r="O54" i="12"/>
  <c r="Q54" i="12"/>
  <c r="Q53" i="12" s="1"/>
  <c r="V54" i="12"/>
  <c r="V53" i="12" s="1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G58" i="12"/>
  <c r="I58" i="12"/>
  <c r="I57" i="12" s="1"/>
  <c r="K58" i="12"/>
  <c r="K57" i="12" s="1"/>
  <c r="M58" i="12"/>
  <c r="O58" i="12"/>
  <c r="Q58" i="12"/>
  <c r="Q57" i="12" s="1"/>
  <c r="V58" i="12"/>
  <c r="V57" i="12" s="1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O57" i="12" s="1"/>
  <c r="Q64" i="12"/>
  <c r="V64" i="12"/>
  <c r="I65" i="12"/>
  <c r="Q65" i="12"/>
  <c r="G66" i="12"/>
  <c r="G65" i="12" s="1"/>
  <c r="I66" i="12"/>
  <c r="K66" i="12"/>
  <c r="K65" i="12" s="1"/>
  <c r="M66" i="12"/>
  <c r="M65" i="12" s="1"/>
  <c r="O66" i="12"/>
  <c r="O65" i="12" s="1"/>
  <c r="Q66" i="12"/>
  <c r="V66" i="12"/>
  <c r="V65" i="12" s="1"/>
  <c r="G68" i="12"/>
  <c r="G67" i="12" s="1"/>
  <c r="I68" i="12"/>
  <c r="I67" i="12" s="1"/>
  <c r="K68" i="12"/>
  <c r="K67" i="12" s="1"/>
  <c r="O68" i="12"/>
  <c r="O67" i="12" s="1"/>
  <c r="Q68" i="12"/>
  <c r="Q67" i="12" s="1"/>
  <c r="V68" i="12"/>
  <c r="V67" i="12" s="1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4" i="12"/>
  <c r="G73" i="12" s="1"/>
  <c r="I74" i="12"/>
  <c r="I73" i="12" s="1"/>
  <c r="K74" i="12"/>
  <c r="K73" i="12" s="1"/>
  <c r="O74" i="12"/>
  <c r="O73" i="12" s="1"/>
  <c r="Q74" i="12"/>
  <c r="Q73" i="12" s="1"/>
  <c r="V74" i="12"/>
  <c r="V73" i="12" s="1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G87" i="12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G89" i="12" s="1"/>
  <c r="I90" i="12"/>
  <c r="K90" i="12"/>
  <c r="K89" i="12" s="1"/>
  <c r="M90" i="12"/>
  <c r="M89" i="12" s="1"/>
  <c r="O90" i="12"/>
  <c r="O89" i="12" s="1"/>
  <c r="Q90" i="12"/>
  <c r="V90" i="12"/>
  <c r="V89" i="12" s="1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I93" i="12"/>
  <c r="I89" i="12" s="1"/>
  <c r="K93" i="12"/>
  <c r="M93" i="12"/>
  <c r="O93" i="12"/>
  <c r="Q93" i="12"/>
  <c r="Q89" i="12" s="1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K98" i="12"/>
  <c r="V98" i="12"/>
  <c r="G99" i="12"/>
  <c r="G98" i="12" s="1"/>
  <c r="I99" i="12"/>
  <c r="I98" i="12" s="1"/>
  <c r="K99" i="12"/>
  <c r="M99" i="12"/>
  <c r="M98" i="12" s="1"/>
  <c r="O99" i="12"/>
  <c r="O98" i="12" s="1"/>
  <c r="Q99" i="12"/>
  <c r="Q98" i="12" s="1"/>
  <c r="V99" i="12"/>
  <c r="AF101" i="12"/>
  <c r="G39" i="1" s="1"/>
  <c r="G42" i="1" s="1"/>
  <c r="G25" i="1" s="1"/>
  <c r="A25" i="1" s="1"/>
  <c r="A26" i="1" s="1"/>
  <c r="G26" i="1" s="1"/>
  <c r="I20" i="1"/>
  <c r="I19" i="1"/>
  <c r="I18" i="1"/>
  <c r="I17" i="1"/>
  <c r="G40" i="1" l="1"/>
  <c r="G41" i="1"/>
  <c r="AE101" i="12"/>
  <c r="I49" i="1"/>
  <c r="M57" i="12"/>
  <c r="M38" i="12"/>
  <c r="M23" i="12"/>
  <c r="M88" i="12"/>
  <c r="M87" i="12" s="1"/>
  <c r="M74" i="12"/>
  <c r="M73" i="12" s="1"/>
  <c r="M68" i="12"/>
  <c r="M67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F40" i="1" l="1"/>
  <c r="H40" i="1" s="1"/>
  <c r="I40" i="1" s="1"/>
  <c r="F41" i="1"/>
  <c r="H41" i="1" s="1"/>
  <c r="I41" i="1" s="1"/>
  <c r="F39" i="1"/>
  <c r="I16" i="1"/>
  <c r="I21" i="1" s="1"/>
  <c r="I62" i="1"/>
  <c r="H39" i="1"/>
  <c r="F42" i="1"/>
  <c r="J61" i="1" l="1"/>
  <c r="J54" i="1"/>
  <c r="J52" i="1"/>
  <c r="J55" i="1"/>
  <c r="J50" i="1"/>
  <c r="J60" i="1"/>
  <c r="J51" i="1"/>
  <c r="J57" i="1"/>
  <c r="J49" i="1"/>
  <c r="J53" i="1"/>
  <c r="J59" i="1"/>
  <c r="J58" i="1"/>
  <c r="J56" i="1"/>
  <c r="G23" i="1"/>
  <c r="A23" i="1" s="1"/>
  <c r="A24" i="1" s="1"/>
  <c r="G24" i="1" s="1"/>
  <c r="A27" i="1" s="1"/>
  <c r="A29" i="1" s="1"/>
  <c r="G29" i="1" s="1"/>
  <c r="G27" i="1" s="1"/>
  <c r="G28" i="1"/>
  <c r="H42" i="1"/>
  <c r="I39" i="1"/>
  <c r="I42" i="1" s="1"/>
  <c r="J62" i="1" l="1"/>
  <c r="J41" i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<sst xmlns="http://schemas.openxmlformats.org/spreadsheetml/2006/main" count="567" uniqueCount="250">
  <si>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</si>
  <si>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</si>
  <si>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</si>
  <si>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</si>
  <si>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</si>
  <si>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</si>
  <si>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</si>
  <si>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</si>
  <si>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</si>
  <si>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</si>
  <si>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</si>
  <si>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</si>
  <si>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</si>
  <si>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</si>
  <si>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</si>
  <si>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</si>
  <si>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</si>
  <si>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</si>
  <si>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</si>
  <si>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</si>
  <si>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</si>
  <si>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</si>
  <si>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</si>
  <si>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</si>
  <si>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</si>
  <si>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</si>
  <si>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</si>
  <si>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</si>
  <si>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</si>
  <si>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</si>
  <si>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</si>
  <si>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</si>
  <si>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</si>
  <si>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</si>
  <si>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</si>
  <si>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</si>
  <si>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</si>
  <si>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</si>
  <si>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</si>
  <si>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</si>
  <si>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</si>
  <si>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</si>
  <si>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</si>
  <si>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</si>
  <si>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štítové zdi</t>
  </si>
  <si>
    <t>Objekt:</t>
  </si>
  <si>
    <t>Rozpočet:</t>
  </si>
  <si>
    <t>BD Brno, Bratislavská 40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</si>
  <si>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</si>
  <si>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</si>
  <si>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</si>
  <si>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</si>
  <si>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</si>
  <si>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</si>
  <si>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</si>
  <si>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</si>
  <si>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</si>
  <si>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</si>
  <si>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</si>
  <si>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</si>
  <si>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</si>
  <si>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</si>
  <si>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5</t>
  </si>
  <si>
    <t>Komunikace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</si>
  <si>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</si>
  <si>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</si>
  <si>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</si>
  <si>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</si>
  <si>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</si>
  <si>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</si>
  <si>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</si>
  <si>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</si>
  <si>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</si>
  <si>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</si>
  <si>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</si>
  <si>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</si>
  <si>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</si>
  <si>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</si>
  <si>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</si>
  <si>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</si>
  <si>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</si>
  <si>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</si>
  <si>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</si>
  <si>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</si>
  <si>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</si>
  <si>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</si>
  <si>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</si>
  <si>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</si>
  <si>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</si>
  <si>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</si>
  <si>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</si>
  <si>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</si>
  <si>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</si>
  <si>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</si>
  <si>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</si>
  <si>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</si>
  <si>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</si>
  <si>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</si>
  <si>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</si>
  <si>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</si>
  <si>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</si>
  <si>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</si>
  <si>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</si>
  <si>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</si>
  <si>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</si>
  <si>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</si>
  <si>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</si>
  <si>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</si>
  <si>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</si>
  <si>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</si>
  <si>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</si>
  <si>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113106231R00</t>
  </si>
  <si>
    <t>Rozebrání dlažeb ze zámkové dlažby v kamenivu</t>
  </si>
  <si>
    <t>m2</t>
  </si>
  <si>
    <t>RTS 18/ I</t>
  </si>
  <si>
    <t>POL1_</t>
  </si>
  <si>
    <t>6,7*0,5</t>
  </si>
  <si>
    <t>VV</t>
  </si>
  <si>
    <t>113107524R00</t>
  </si>
  <si>
    <t>Odstranění podkladu pl. 50 m2,kam.drcené tl.24 cm</t>
  </si>
  <si>
    <t>34923182</t>
  </si>
  <si>
    <t>Dozdívka (doplnění) zdiva z cihel plných do tl. 15 cm</t>
  </si>
  <si>
    <t>Vlastní</t>
  </si>
  <si>
    <t>6,7*5,0</t>
  </si>
  <si>
    <t>564861115R00</t>
  </si>
  <si>
    <t>Podklad ze štěrkodrti po zhutnění tloušťky 24 cm</t>
  </si>
  <si>
    <t>Položka pořadí 5 : 3,35000</t>
  </si>
  <si>
    <t>596215021R00</t>
  </si>
  <si>
    <t>Kladení zámkové dlažby tl. 6 cm do drtě tl. 4 cm</t>
  </si>
  <si>
    <t>596291111R00</t>
  </si>
  <si>
    <t>Řezání zámkové dlažby tl. 60 mm</t>
  </si>
  <si>
    <t>m</t>
  </si>
  <si>
    <t>6,7</t>
  </si>
  <si>
    <t>602016195R00</t>
  </si>
  <si>
    <t xml:space="preserve">Penetrace hloubková stěn </t>
  </si>
  <si>
    <t>6,7*20,0</t>
  </si>
  <si>
    <t>622321732RT3</t>
  </si>
  <si>
    <t>Zatepl.systém ETICS, fasáda, miner.desky KV 100 mm, s omítkou silikonovou, zrno 2 mm</t>
  </si>
  <si>
    <t>POL1_1</t>
  </si>
  <si>
    <t>6,7*19,5</t>
  </si>
  <si>
    <t>622321750RT3</t>
  </si>
  <si>
    <t>ETICS, povrchová úprava ostění KZS s min.deskou KV, s omítkou silikonovou, zrno 2 mm</t>
  </si>
  <si>
    <t>úprava hran KZS : 19,5*2*0,2</t>
  </si>
  <si>
    <t>622321012R00</t>
  </si>
  <si>
    <t>Soklová lišta hliník KZS tl. 100 mm</t>
  </si>
  <si>
    <t>622421121RT2</t>
  </si>
  <si>
    <t>Omítka vnější stěn, MVC, hrubá zatřená, s použitím suché maltové směsi</t>
  </si>
  <si>
    <t>vyrovnání zdiva : 6,7*16,5</t>
  </si>
  <si>
    <t>622432112R00</t>
  </si>
  <si>
    <t>Omítka stěn dekorativ. marmolit střednězrnná</t>
  </si>
  <si>
    <t>622904112R00</t>
  </si>
  <si>
    <t>Očištění fasád tlakovou vodou složitost 1 - 2</t>
  </si>
  <si>
    <t>289970111R00</t>
  </si>
  <si>
    <t>Vrstva geotextilie Geofiltex 300g/m2, pod lešení</t>
  </si>
  <si>
    <t>8,7*1,5</t>
  </si>
  <si>
    <t>941941042R00</t>
  </si>
  <si>
    <t>Montáž lešení leh.řad.s podlahami,š.1,2 m, H 30 m</t>
  </si>
  <si>
    <t>8,7*20,0</t>
  </si>
  <si>
    <t>941941292R00</t>
  </si>
  <si>
    <t>Příplatek za každý měsíc použití lešení k pol.1042</t>
  </si>
  <si>
    <t>Položka pořadí 15 : 174,00000*2</t>
  </si>
  <si>
    <t>941941842R00</t>
  </si>
  <si>
    <t>Demontáž lešení leh.řad.s podlahami,š.1,2 m,H 30 m</t>
  </si>
  <si>
    <t>Položka pořadí 15 : 174,00000</t>
  </si>
  <si>
    <t>944944011R00</t>
  </si>
  <si>
    <t>Montáž ochranné sítě z umělých vláken</t>
  </si>
  <si>
    <t>944944031R00</t>
  </si>
  <si>
    <t>Příplatek za každý měsíc použití sítí k pol. 4011</t>
  </si>
  <si>
    <t>Položka pořadí 18 : 174,00000*2</t>
  </si>
  <si>
    <t>944944081R00</t>
  </si>
  <si>
    <t>Demontáž ochranné sítě z umělých vláken</t>
  </si>
  <si>
    <t>Položka pořadí 18 : 174,00000</t>
  </si>
  <si>
    <t>9503</t>
  </si>
  <si>
    <t>Dočasné odvodnění střechy korug.troubami</t>
  </si>
  <si>
    <t>soubor</t>
  </si>
  <si>
    <t>Kalkul</t>
  </si>
  <si>
    <t>9504</t>
  </si>
  <si>
    <t>Průběžný úklid staveniště - každodenní úklid dotčených prostor a dvoru</t>
  </si>
  <si>
    <t>9505</t>
  </si>
  <si>
    <t>Závěrečný úklid stavby</t>
  </si>
  <si>
    <t>978015221R00</t>
  </si>
  <si>
    <t>Otlučení omítek vnějších MVC v složit.1-4 do 10 %</t>
  </si>
  <si>
    <t>6,7*16,5</t>
  </si>
  <si>
    <t>978023411R00</t>
  </si>
  <si>
    <t>Vysekání a úprava spár zdiva cihelného mimo komín.</t>
  </si>
  <si>
    <t>Položka pořadí 24 : 110,55000</t>
  </si>
  <si>
    <t>979054441R00</t>
  </si>
  <si>
    <t>Očištění vybour. dlaždic s výplní kamen. těženým</t>
  </si>
  <si>
    <t>Položka pořadí 1 : 3,35000</t>
  </si>
  <si>
    <t>76701</t>
  </si>
  <si>
    <t>Demontáž  prvků a zařízení na fasádě</t>
  </si>
  <si>
    <t>Indiv</t>
  </si>
  <si>
    <t>999281111R00</t>
  </si>
  <si>
    <t>Přesun hmot pro opravy a údržbu do výšky 25 m</t>
  </si>
  <si>
    <t>t</t>
  </si>
  <si>
    <t>POL7_</t>
  </si>
  <si>
    <t>711823121RT6</t>
  </si>
  <si>
    <t xml:space="preserve">Montáž nopové fólie svisle, včetně dodávky fólie </t>
  </si>
  <si>
    <t>711823129RT5</t>
  </si>
  <si>
    <t xml:space="preserve">Montáž ukončovací lišty k nopové fólii, včetně dodávky lišty </t>
  </si>
  <si>
    <t>998711201R00</t>
  </si>
  <si>
    <t>Přesun hmot pro izolace proti vodě, výšky do 6 m</t>
  </si>
  <si>
    <t>764391230R00</t>
  </si>
  <si>
    <t>Závětrná lišta z Pz plechu, rš 400 mm</t>
  </si>
  <si>
    <t>KZS na střeše : 9,0</t>
  </si>
  <si>
    <t>764454203R00</t>
  </si>
  <si>
    <t>Odpadní trouby z Pz plechu, kruhové, D 120 mm</t>
  </si>
  <si>
    <t>POL1_7</t>
  </si>
  <si>
    <t>24,0</t>
  </si>
  <si>
    <t>764391840R00</t>
  </si>
  <si>
    <t>Demontáž závětrné lišty, rš 400 a 500 mm, do 30°</t>
  </si>
  <si>
    <t>Položka pořadí 32 : 9,00000</t>
  </si>
  <si>
    <t>764454802R00</t>
  </si>
  <si>
    <t>Demontáž odpadních trub kruhových,D 120 mm</t>
  </si>
  <si>
    <t>767392112RT1</t>
  </si>
  <si>
    <t>Montáž oplechování, tvar. plechem, šroubováním, včetně dodávky</t>
  </si>
  <si>
    <t>oplechování opláštění schodiště : 20,0*0,75</t>
  </si>
  <si>
    <t>767991921R00</t>
  </si>
  <si>
    <t>Řezání plechu tl. do 2 mm kotoučem</t>
  </si>
  <si>
    <t>oplechování opláštění schodiště : 20,0</t>
  </si>
  <si>
    <t>998764203R00</t>
  </si>
  <si>
    <t>Přesun hmot pro klempířské konstr., výšky do 24 m</t>
  </si>
  <si>
    <t>2103</t>
  </si>
  <si>
    <t>Zpětné osazení osvětlení na fasádě</t>
  </si>
  <si>
    <t>979087113R00</t>
  </si>
  <si>
    <t>Nakládání vybouraných hmot na dopravní prostředky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</si>
  <si>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</si>
  <si>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</si>
  <si>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</si>
  <si>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</si>
  <si>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</si>
  <si>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</si>
  <si>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</si>
  <si>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</si>
  <si>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</si>
  <si>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</si>
  <si>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</si>
  <si>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</si>
  <si>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</si>
  <si>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</si>
  <si>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 xml:space="preserve">Poplatek za skladku 10 % příměsí </t>
  </si>
  <si>
    <t>POL8_0</t>
  </si>
  <si>
    <t>005121 R</t>
  </si>
  <si>
    <t>Zařízení staveniště</t>
  </si>
  <si>
    <t>Soubor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</si>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</sst>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sheetProtection algorithmName="SHA-512" hashValue="C8G9vroDDiIEX4n5c22Tbl8edvsMF8IpU43pvCGW2jZ9sFtUHNx4HkcFKCd5Eust1sX55cg/ggX/sb5Hj5rlbQ==" saltValue="sdGcmutj2NDSntD3pfU2PA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G25" sqref="G25:I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215" t="s">
        <v>4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">
      <c r="A2" s="3"/>
      <c r="B2" s="78" t="s">
        <v>24</v>
      </c>
      <c r="C2" s="79"/>
      <c r="D2" s="80" t="s">
        <v>43</v>
      </c>
      <c r="E2" s="221" t="s">
        <v>47</v>
      </c>
      <c r="F2" s="222"/>
      <c r="G2" s="222"/>
      <c r="H2" s="222"/>
      <c r="I2" s="222"/>
      <c r="J2" s="223"/>
      <c r="O2" s="2"/>
    </row>
    <row r="3" spans="1:15" ht="27" customHeight="1" x14ac:dyDescent="0.2">
      <c r="A3" s="3"/>
      <c r="B3" s="81" t="s">
        <v>45</v>
      </c>
      <c r="C3" s="79"/>
      <c r="D3" s="82" t="s">
        <v>43</v>
      </c>
      <c r="E3" s="224" t="s">
        <v>44</v>
      </c>
      <c r="F3" s="225"/>
      <c r="G3" s="225"/>
      <c r="H3" s="225"/>
      <c r="I3" s="225"/>
      <c r="J3" s="226"/>
    </row>
    <row r="4" spans="1:15" ht="23.25" customHeight="1" x14ac:dyDescent="0.2">
      <c r="A4" s="76">
        <v>2634</v>
      </c>
      <c r="B4" s="83" t="s">
        <v>46</v>
      </c>
      <c r="C4" s="84"/>
      <c r="D4" s="85" t="s">
        <v>43</v>
      </c>
      <c r="E4" s="210" t="s">
        <v>44</v>
      </c>
      <c r="F4" s="211"/>
      <c r="G4" s="211"/>
      <c r="H4" s="211"/>
      <c r="I4" s="211"/>
      <c r="J4" s="212"/>
    </row>
    <row r="5" spans="1:15" ht="24" customHeight="1" x14ac:dyDescent="0.2">
      <c r="A5" s="3"/>
      <c r="B5" s="44" t="s">
        <v>23</v>
      </c>
      <c r="C5" s="4"/>
      <c r="D5" s="86" t="s">
        <v>48</v>
      </c>
      <c r="E5" s="24"/>
      <c r="F5" s="24"/>
      <c r="G5" s="24"/>
      <c r="H5" s="26" t="s">
        <v>42</v>
      </c>
      <c r="I5" s="86" t="s">
        <v>52</v>
      </c>
      <c r="J5" s="10"/>
    </row>
    <row r="6" spans="1:15" ht="15.75" customHeight="1" x14ac:dyDescent="0.2">
      <c r="A6" s="3"/>
      <c r="B6" s="38"/>
      <c r="C6" s="24"/>
      <c r="D6" s="86" t="s">
        <v>49</v>
      </c>
      <c r="E6" s="24"/>
      <c r="F6" s="24"/>
      <c r="G6" s="24"/>
      <c r="H6" s="26" t="s">
        <v>36</v>
      </c>
      <c r="I6" s="86" t="s">
        <v>53</v>
      </c>
      <c r="J6" s="10"/>
    </row>
    <row r="7" spans="1:15" ht="15.75" customHeight="1" x14ac:dyDescent="0.2">
      <c r="A7" s="3"/>
      <c r="B7" s="39"/>
      <c r="C7" s="25"/>
      <c r="D7" s="77" t="s">
        <v>51</v>
      </c>
      <c r="E7" s="87" t="s">
        <v>50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28"/>
      <c r="E11" s="228"/>
      <c r="F11" s="228"/>
      <c r="G11" s="228"/>
      <c r="H11" s="26" t="s">
        <v>42</v>
      </c>
      <c r="I11" s="89"/>
      <c r="J11" s="10"/>
    </row>
    <row r="12" spans="1:15" ht="15.75" customHeight="1" x14ac:dyDescent="0.2">
      <c r="A12" s="3"/>
      <c r="B12" s="38"/>
      <c r="C12" s="24"/>
      <c r="D12" s="209"/>
      <c r="E12" s="209"/>
      <c r="F12" s="209"/>
      <c r="G12" s="209"/>
      <c r="H12" s="26" t="s">
        <v>36</v>
      </c>
      <c r="I12" s="89"/>
      <c r="J12" s="10"/>
    </row>
    <row r="13" spans="1:15" ht="15.75" customHeight="1" x14ac:dyDescent="0.2">
      <c r="A13" s="3"/>
      <c r="B13" s="39"/>
      <c r="C13" s="25"/>
      <c r="D13" s="88"/>
      <c r="E13" s="213"/>
      <c r="F13" s="214"/>
      <c r="G13" s="214"/>
      <c r="H13" s="27"/>
      <c r="I13" s="31"/>
      <c r="J13" s="48"/>
    </row>
    <row r="14" spans="1:15" ht="24" hidden="1" customHeight="1" x14ac:dyDescent="0.2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">
      <c r="A16" s="141" t="s">
        <v>26</v>
      </c>
      <c r="B16" s="54" t="s">
        <v>26</v>
      </c>
      <c r="C16" s="55"/>
      <c r="D16" s="56"/>
      <c r="E16" s="200"/>
      <c r="F16" s="201"/>
      <c r="G16" s="200"/>
      <c r="H16" s="201"/>
      <c r="I16" s="200">
        <f>SUMIF(F49:F61,A16,I49:I61)+SUMIF(F49:F61,"PSU",I49:I61)</f>
        <v>0</v>
      </c>
      <c r="J16" s="202"/>
    </row>
    <row r="17" spans="1:10" ht="23.25" customHeight="1" x14ac:dyDescent="0.2">
      <c r="A17" s="141" t="s">
        <v>27</v>
      </c>
      <c r="B17" s="54" t="s">
        <v>27</v>
      </c>
      <c r="C17" s="55"/>
      <c r="D17" s="56"/>
      <c r="E17" s="200"/>
      <c r="F17" s="201"/>
      <c r="G17" s="200"/>
      <c r="H17" s="201"/>
      <c r="I17" s="200">
        <f>SUMIF(F49:F61,A17,I49:I61)</f>
        <v>0</v>
      </c>
      <c r="J17" s="202"/>
    </row>
    <row r="18" spans="1:10" ht="23.25" customHeight="1" x14ac:dyDescent="0.2">
      <c r="A18" s="141" t="s">
        <v>28</v>
      </c>
      <c r="B18" s="54" t="s">
        <v>28</v>
      </c>
      <c r="C18" s="55"/>
      <c r="D18" s="56"/>
      <c r="E18" s="200"/>
      <c r="F18" s="201"/>
      <c r="G18" s="200"/>
      <c r="H18" s="201"/>
      <c r="I18" s="200">
        <f>SUMIF(F49:F61,A18,I49:I61)</f>
        <v>0</v>
      </c>
      <c r="J18" s="202"/>
    </row>
    <row r="19" spans="1:10" ht="23.25" customHeight="1" x14ac:dyDescent="0.2">
      <c r="A19" s="141" t="s">
        <v>83</v>
      </c>
      <c r="B19" s="54" t="s">
        <v>29</v>
      </c>
      <c r="C19" s="55"/>
      <c r="D19" s="56"/>
      <c r="E19" s="200"/>
      <c r="F19" s="201"/>
      <c r="G19" s="200"/>
      <c r="H19" s="201"/>
      <c r="I19" s="200">
        <f>SUMIF(F49:F61,A19,I49:I61)</f>
        <v>0</v>
      </c>
      <c r="J19" s="202"/>
    </row>
    <row r="20" spans="1:10" ht="23.25" customHeight="1" x14ac:dyDescent="0.2">
      <c r="A20" s="141" t="s">
        <v>84</v>
      </c>
      <c r="B20" s="54" t="s">
        <v>30</v>
      </c>
      <c r="C20" s="55"/>
      <c r="D20" s="56"/>
      <c r="E20" s="200"/>
      <c r="F20" s="201"/>
      <c r="G20" s="200"/>
      <c r="H20" s="201"/>
      <c r="I20" s="200">
        <f>SUMIF(F49:F61,A20,I49:I61)</f>
        <v>0</v>
      </c>
      <c r="J20" s="202"/>
    </row>
    <row r="21" spans="1:10" ht="23.25" customHeight="1" x14ac:dyDescent="0.2">
      <c r="A21" s="3"/>
      <c r="B21" s="71" t="s">
        <v>31</v>
      </c>
      <c r="C21" s="72"/>
      <c r="D21" s="73"/>
      <c r="E21" s="203"/>
      <c r="F21" s="231"/>
      <c r="G21" s="203"/>
      <c r="H21" s="231"/>
      <c r="I21" s="203">
        <f>SUM(I16:J20)</f>
        <v>0</v>
      </c>
      <c r="J21" s="204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198">
        <f>ZakladDPHSniVypocet</f>
        <v>0</v>
      </c>
      <c r="H23" s="199"/>
      <c r="I23" s="199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196">
        <f>IF(A24&gt;50, ROUNDUP(A23, 0), ROUNDDOWN(A23, 0))</f>
        <v>0</v>
      </c>
      <c r="H24" s="197"/>
      <c r="I24" s="197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198">
        <f>ZakladDPHZaklVypocet</f>
        <v>0</v>
      </c>
      <c r="H25" s="199"/>
      <c r="I25" s="199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218">
        <f>IF(A26&gt;50, ROUNDUP(A25, 0), ROUNDDOWN(A25, 0))</f>
        <v>0</v>
      </c>
      <c r="H26" s="219"/>
      <c r="I26" s="219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220">
        <f>CenaCelkem-(ZakladDPHSni+DPHSni+ZakladDPHZakl+DPHZakl)</f>
        <v>0</v>
      </c>
      <c r="H27" s="220"/>
      <c r="I27" s="220"/>
      <c r="J27" s="60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06">
        <f>ZakladDPHSniVypocet+ZakladDPHZaklVypocet</f>
        <v>0</v>
      </c>
      <c r="H28" s="206"/>
      <c r="I28" s="206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05">
        <f>IF(A29&gt;50, ROUNDUP(A27, 0), ROUNDDOWN(A27, 0))</f>
        <v>0</v>
      </c>
      <c r="H29" s="205"/>
      <c r="I29" s="205"/>
      <c r="J29" s="124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07"/>
      <c r="E34" s="208"/>
      <c r="F34" s="29"/>
      <c r="G34" s="207"/>
      <c r="H34" s="208"/>
      <c r="I34" s="208"/>
      <c r="J34" s="35"/>
    </row>
    <row r="35" spans="1:10" ht="12.75" customHeight="1" x14ac:dyDescent="0.2">
      <c r="A35" s="3"/>
      <c r="B35" s="3"/>
      <c r="C35" s="4"/>
      <c r="D35" s="195" t="s">
        <v>2</v>
      </c>
      <c r="E35" s="195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54</v>
      </c>
      <c r="C39" s="232"/>
      <c r="D39" s="233"/>
      <c r="E39" s="233"/>
      <c r="F39" s="105">
        <f>'1 1 Pol'!AE101</f>
        <v>0</v>
      </c>
      <c r="G39" s="106">
        <f>'1 1 Pol'!AF101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43</v>
      </c>
      <c r="C40" s="234" t="s">
        <v>44</v>
      </c>
      <c r="D40" s="235"/>
      <c r="E40" s="235"/>
      <c r="F40" s="110">
        <f>'1 1 Pol'!AE101</f>
        <v>0</v>
      </c>
      <c r="G40" s="111">
        <f>'1 1 Pol'!AF101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'1 1 Pol'!AE101</f>
        <v>0</v>
      </c>
      <c r="G41" s="107">
        <f>'1 1 Pol'!AF101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55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57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58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43</v>
      </c>
      <c r="C49" s="239" t="s">
        <v>59</v>
      </c>
      <c r="D49" s="240"/>
      <c r="E49" s="240"/>
      <c r="F49" s="137" t="s">
        <v>26</v>
      </c>
      <c r="G49" s="138"/>
      <c r="H49" s="138"/>
      <c r="I49" s="138">
        <f>'1 1 Pol'!G8</f>
        <v>0</v>
      </c>
      <c r="J49" s="135" t="str">
        <f>IF(I62=0,"",I49/I62*100)</f>
        <v/>
      </c>
    </row>
    <row r="50" spans="1:10" ht="25.5" customHeight="1" x14ac:dyDescent="0.2">
      <c r="A50" s="127"/>
      <c r="B50" s="132" t="s">
        <v>60</v>
      </c>
      <c r="C50" s="239" t="s">
        <v>61</v>
      </c>
      <c r="D50" s="240"/>
      <c r="E50" s="240"/>
      <c r="F50" s="137" t="s">
        <v>26</v>
      </c>
      <c r="G50" s="138"/>
      <c r="H50" s="138"/>
      <c r="I50" s="138">
        <f>'1 1 Pol'!G13</f>
        <v>0</v>
      </c>
      <c r="J50" s="135" t="str">
        <f>IF(I62=0,"",I50/I62*100)</f>
        <v/>
      </c>
    </row>
    <row r="51" spans="1:10" ht="25.5" customHeight="1" x14ac:dyDescent="0.2">
      <c r="A51" s="127"/>
      <c r="B51" s="132" t="s">
        <v>62</v>
      </c>
      <c r="C51" s="239" t="s">
        <v>63</v>
      </c>
      <c r="D51" s="240"/>
      <c r="E51" s="240"/>
      <c r="F51" s="137" t="s">
        <v>26</v>
      </c>
      <c r="G51" s="138"/>
      <c r="H51" s="138"/>
      <c r="I51" s="138">
        <f>'1 1 Pol'!G16</f>
        <v>0</v>
      </c>
      <c r="J51" s="135" t="str">
        <f>IF(I62=0,"",I51/I62*100)</f>
        <v/>
      </c>
    </row>
    <row r="52" spans="1:10" ht="25.5" customHeight="1" x14ac:dyDescent="0.2">
      <c r="A52" s="127"/>
      <c r="B52" s="132" t="s">
        <v>64</v>
      </c>
      <c r="C52" s="239" t="s">
        <v>65</v>
      </c>
      <c r="D52" s="240"/>
      <c r="E52" s="240"/>
      <c r="F52" s="137" t="s">
        <v>26</v>
      </c>
      <c r="G52" s="138"/>
      <c r="H52" s="138"/>
      <c r="I52" s="138">
        <f>'1 1 Pol'!G23</f>
        <v>0</v>
      </c>
      <c r="J52" s="135" t="str">
        <f>IF(I62=0,"",I52/I62*100)</f>
        <v/>
      </c>
    </row>
    <row r="53" spans="1:10" ht="25.5" customHeight="1" x14ac:dyDescent="0.2">
      <c r="A53" s="127"/>
      <c r="B53" s="132" t="s">
        <v>66</v>
      </c>
      <c r="C53" s="239" t="s">
        <v>67</v>
      </c>
      <c r="D53" s="240"/>
      <c r="E53" s="240"/>
      <c r="F53" s="137" t="s">
        <v>26</v>
      </c>
      <c r="G53" s="138"/>
      <c r="H53" s="138"/>
      <c r="I53" s="138">
        <f>'1 1 Pol'!G38</f>
        <v>0</v>
      </c>
      <c r="J53" s="135" t="str">
        <f>IF(I62=0,"",I53/I62*100)</f>
        <v/>
      </c>
    </row>
    <row r="54" spans="1:10" ht="25.5" customHeight="1" x14ac:dyDescent="0.2">
      <c r="A54" s="127"/>
      <c r="B54" s="132" t="s">
        <v>68</v>
      </c>
      <c r="C54" s="239" t="s">
        <v>69</v>
      </c>
      <c r="D54" s="240"/>
      <c r="E54" s="240"/>
      <c r="F54" s="137" t="s">
        <v>26</v>
      </c>
      <c r="G54" s="138"/>
      <c r="H54" s="138"/>
      <c r="I54" s="138">
        <f>'1 1 Pol'!G53</f>
        <v>0</v>
      </c>
      <c r="J54" s="135" t="str">
        <f>IF(I62=0,"",I54/I62*100)</f>
        <v/>
      </c>
    </row>
    <row r="55" spans="1:10" ht="25.5" customHeight="1" x14ac:dyDescent="0.2">
      <c r="A55" s="127"/>
      <c r="B55" s="132" t="s">
        <v>70</v>
      </c>
      <c r="C55" s="239" t="s">
        <v>71</v>
      </c>
      <c r="D55" s="240"/>
      <c r="E55" s="240"/>
      <c r="F55" s="137" t="s">
        <v>26</v>
      </c>
      <c r="G55" s="138"/>
      <c r="H55" s="138"/>
      <c r="I55" s="138">
        <f>'1 1 Pol'!G57</f>
        <v>0</v>
      </c>
      <c r="J55" s="135" t="str">
        <f>IF(I62=0,"",I55/I62*100)</f>
        <v/>
      </c>
    </row>
    <row r="56" spans="1:10" ht="25.5" customHeight="1" x14ac:dyDescent="0.2">
      <c r="A56" s="127"/>
      <c r="B56" s="132" t="s">
        <v>72</v>
      </c>
      <c r="C56" s="239" t="s">
        <v>73</v>
      </c>
      <c r="D56" s="240"/>
      <c r="E56" s="240"/>
      <c r="F56" s="137" t="s">
        <v>26</v>
      </c>
      <c r="G56" s="138"/>
      <c r="H56" s="138"/>
      <c r="I56" s="138">
        <f>'1 1 Pol'!G65</f>
        <v>0</v>
      </c>
      <c r="J56" s="135" t="str">
        <f>IF(I62=0,"",I56/I62*100)</f>
        <v/>
      </c>
    </row>
    <row r="57" spans="1:10" ht="25.5" customHeight="1" x14ac:dyDescent="0.2">
      <c r="A57" s="127"/>
      <c r="B57" s="132" t="s">
        <v>74</v>
      </c>
      <c r="C57" s="239" t="s">
        <v>75</v>
      </c>
      <c r="D57" s="240"/>
      <c r="E57" s="240"/>
      <c r="F57" s="137" t="s">
        <v>27</v>
      </c>
      <c r="G57" s="138"/>
      <c r="H57" s="138"/>
      <c r="I57" s="138">
        <f>'1 1 Pol'!G67</f>
        <v>0</v>
      </c>
      <c r="J57" s="135" t="str">
        <f>IF(I62=0,"",I57/I62*100)</f>
        <v/>
      </c>
    </row>
    <row r="58" spans="1:10" ht="25.5" customHeight="1" x14ac:dyDescent="0.2">
      <c r="A58" s="127"/>
      <c r="B58" s="132" t="s">
        <v>76</v>
      </c>
      <c r="C58" s="239" t="s">
        <v>77</v>
      </c>
      <c r="D58" s="240"/>
      <c r="E58" s="240"/>
      <c r="F58" s="137" t="s">
        <v>27</v>
      </c>
      <c r="G58" s="138"/>
      <c r="H58" s="138"/>
      <c r="I58" s="138">
        <f>'1 1 Pol'!G73</f>
        <v>0</v>
      </c>
      <c r="J58" s="135" t="str">
        <f>IF(I62=0,"",I58/I62*100)</f>
        <v/>
      </c>
    </row>
    <row r="59" spans="1:10" ht="25.5" customHeight="1" x14ac:dyDescent="0.2">
      <c r="A59" s="127"/>
      <c r="B59" s="132" t="s">
        <v>78</v>
      </c>
      <c r="C59" s="239" t="s">
        <v>79</v>
      </c>
      <c r="D59" s="240"/>
      <c r="E59" s="240"/>
      <c r="F59" s="137" t="s">
        <v>28</v>
      </c>
      <c r="G59" s="138"/>
      <c r="H59" s="138"/>
      <c r="I59" s="138">
        <f>'1 1 Pol'!G87</f>
        <v>0</v>
      </c>
      <c r="J59" s="135" t="str">
        <f>IF(I62=0,"",I59/I62*100)</f>
        <v/>
      </c>
    </row>
    <row r="60" spans="1:10" ht="25.5" customHeight="1" x14ac:dyDescent="0.2">
      <c r="A60" s="127"/>
      <c r="B60" s="132" t="s">
        <v>80</v>
      </c>
      <c r="C60" s="239" t="s">
        <v>81</v>
      </c>
      <c r="D60" s="240"/>
      <c r="E60" s="240"/>
      <c r="F60" s="137" t="s">
        <v>82</v>
      </c>
      <c r="G60" s="138"/>
      <c r="H60" s="138"/>
      <c r="I60" s="138">
        <f>'1 1 Pol'!G89</f>
        <v>0</v>
      </c>
      <c r="J60" s="135" t="str">
        <f>IF(I62=0,"",I60/I62*100)</f>
        <v/>
      </c>
    </row>
    <row r="61" spans="1:10" ht="25.5" customHeight="1" x14ac:dyDescent="0.2">
      <c r="A61" s="127"/>
      <c r="B61" s="132" t="s">
        <v>83</v>
      </c>
      <c r="C61" s="239" t="s">
        <v>29</v>
      </c>
      <c r="D61" s="240"/>
      <c r="E61" s="240"/>
      <c r="F61" s="137" t="s">
        <v>83</v>
      </c>
      <c r="G61" s="138"/>
      <c r="H61" s="138"/>
      <c r="I61" s="138">
        <f>'1 1 Pol'!G98</f>
        <v>0</v>
      </c>
      <c r="J61" s="135" t="str">
        <f>IF(I62=0,"",I61/I62*100)</f>
        <v/>
      </c>
    </row>
    <row r="62" spans="1:10" ht="25.5" customHeight="1" x14ac:dyDescent="0.2">
      <c r="A62" s="128"/>
      <c r="B62" s="133" t="s">
        <v>1</v>
      </c>
      <c r="C62" s="133"/>
      <c r="D62" s="134"/>
      <c r="E62" s="134"/>
      <c r="F62" s="139"/>
      <c r="G62" s="140"/>
      <c r="H62" s="140"/>
      <c r="I62" s="140">
        <f>SUM(I49:I61)</f>
        <v>0</v>
      </c>
      <c r="J62" s="136">
        <f>SUM(J49:J61)</f>
        <v>0</v>
      </c>
    </row>
    <row r="63" spans="1:10" x14ac:dyDescent="0.2">
      <c r="F63" s="92"/>
      <c r="G63" s="91"/>
      <c r="H63" s="92"/>
      <c r="I63" s="91"/>
      <c r="J63" s="93"/>
    </row>
    <row r="64" spans="1:10" x14ac:dyDescent="0.2">
      <c r="F64" s="92"/>
      <c r="G64" s="91"/>
      <c r="H64" s="92"/>
      <c r="I64" s="91"/>
      <c r="J64" s="93"/>
    </row>
    <row r="65" spans="6:10" x14ac:dyDescent="0.2">
      <c r="F65" s="92"/>
      <c r="G65" s="91"/>
      <c r="H65" s="92"/>
      <c r="I65" s="91"/>
      <c r="J65" s="93"/>
    </row>
  </sheetData>
  <sheetProtection algorithmName="SHA-512" hashValue="HvBCUBFU/ZQ47Hjq7Dv8imoet59FHValhCO6nHurqZOL+gr8hpOepUylqy/QCJ2GXaD549RVb8z/eEWqtfRdCA==" saltValue="XsCKqWOiRmC4Spgg94P//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5" t="s">
        <v>8</v>
      </c>
      <c r="B2" s="74"/>
      <c r="C2" s="243"/>
      <c r="D2" s="243"/>
      <c r="E2" s="243"/>
      <c r="F2" s="243"/>
      <c r="G2" s="244"/>
    </row>
    <row r="3" spans="1:7" ht="24.95" customHeight="1" x14ac:dyDescent="0.2">
      <c r="A3" s="75" t="s">
        <v>9</v>
      </c>
      <c r="B3" s="74"/>
      <c r="C3" s="243"/>
      <c r="D3" s="243"/>
      <c r="E3" s="243"/>
      <c r="F3" s="243"/>
      <c r="G3" s="244"/>
    </row>
    <row r="4" spans="1:7" ht="24.95" customHeight="1" x14ac:dyDescent="0.2">
      <c r="A4" s="75" t="s">
        <v>10</v>
      </c>
      <c r="B4" s="74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16" sqref="E16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85</v>
      </c>
    </row>
    <row r="2" spans="1:60" ht="25.15" customHeight="1" x14ac:dyDescent="0.2">
      <c r="A2" s="143" t="s">
        <v>8</v>
      </c>
      <c r="B2" s="74" t="s">
        <v>43</v>
      </c>
      <c r="C2" s="258" t="s">
        <v>47</v>
      </c>
      <c r="D2" s="259"/>
      <c r="E2" s="259"/>
      <c r="F2" s="259"/>
      <c r="G2" s="260"/>
      <c r="AG2" t="s">
        <v>86</v>
      </c>
    </row>
    <row r="3" spans="1:60" ht="25.15" customHeight="1" x14ac:dyDescent="0.2">
      <c r="A3" s="143" t="s">
        <v>9</v>
      </c>
      <c r="B3" s="74" t="s">
        <v>43</v>
      </c>
      <c r="C3" s="258" t="s">
        <v>44</v>
      </c>
      <c r="D3" s="259"/>
      <c r="E3" s="259"/>
      <c r="F3" s="259"/>
      <c r="G3" s="260"/>
      <c r="AC3" s="90" t="s">
        <v>86</v>
      </c>
      <c r="AG3" t="s">
        <v>87</v>
      </c>
    </row>
    <row r="4" spans="1:60" ht="25.15" customHeight="1" x14ac:dyDescent="0.2">
      <c r="A4" s="144" t="s">
        <v>10</v>
      </c>
      <c r="B4" s="145" t="s">
        <v>43</v>
      </c>
      <c r="C4" s="261" t="s">
        <v>44</v>
      </c>
      <c r="D4" s="262"/>
      <c r="E4" s="262"/>
      <c r="F4" s="262"/>
      <c r="G4" s="263"/>
      <c r="AG4" t="s">
        <v>88</v>
      </c>
    </row>
    <row r="5" spans="1:60" x14ac:dyDescent="0.2">
      <c r="D5" s="142"/>
    </row>
    <row r="6" spans="1:60" ht="38.25" x14ac:dyDescent="0.2">
      <c r="A6" s="147" t="s">
        <v>89</v>
      </c>
      <c r="B6" s="149" t="s">
        <v>90</v>
      </c>
      <c r="C6" s="149" t="s">
        <v>91</v>
      </c>
      <c r="D6" s="148" t="s">
        <v>92</v>
      </c>
      <c r="E6" s="147" t="s">
        <v>93</v>
      </c>
      <c r="F6" s="146" t="s">
        <v>94</v>
      </c>
      <c r="G6" s="147" t="s">
        <v>31</v>
      </c>
      <c r="H6" s="150" t="s">
        <v>32</v>
      </c>
      <c r="I6" s="150" t="s">
        <v>95</v>
      </c>
      <c r="J6" s="150" t="s">
        <v>33</v>
      </c>
      <c r="K6" s="150" t="s">
        <v>96</v>
      </c>
      <c r="L6" s="150" t="s">
        <v>97</v>
      </c>
      <c r="M6" s="150" t="s">
        <v>98</v>
      </c>
      <c r="N6" s="150" t="s">
        <v>99</v>
      </c>
      <c r="O6" s="150" t="s">
        <v>100</v>
      </c>
      <c r="P6" s="150" t="s">
        <v>101</v>
      </c>
      <c r="Q6" s="150" t="s">
        <v>102</v>
      </c>
      <c r="R6" s="150" t="s">
        <v>103</v>
      </c>
      <c r="S6" s="150" t="s">
        <v>104</v>
      </c>
      <c r="T6" s="150" t="s">
        <v>105</v>
      </c>
      <c r="U6" s="150" t="s">
        <v>106</v>
      </c>
      <c r="V6" s="150" t="s">
        <v>107</v>
      </c>
      <c r="W6" s="150" t="s">
        <v>108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109</v>
      </c>
      <c r="B8" s="167" t="s">
        <v>43</v>
      </c>
      <c r="C8" s="186" t="s">
        <v>59</v>
      </c>
      <c r="D8" s="168"/>
      <c r="E8" s="169"/>
      <c r="F8" s="170"/>
      <c r="G8" s="171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5"/>
      <c r="O8" s="165">
        <f>SUM(O9:O12)</f>
        <v>0</v>
      </c>
      <c r="P8" s="165"/>
      <c r="Q8" s="165">
        <f>SUM(Q9:Q12)</f>
        <v>2.52</v>
      </c>
      <c r="R8" s="165"/>
      <c r="S8" s="165"/>
      <c r="T8" s="165"/>
      <c r="U8" s="165"/>
      <c r="V8" s="165">
        <f>SUM(V9:V12)</f>
        <v>3.18</v>
      </c>
      <c r="W8" s="165"/>
      <c r="AG8" t="s">
        <v>110</v>
      </c>
    </row>
    <row r="9" spans="1:60" outlineLevel="1" x14ac:dyDescent="0.2">
      <c r="A9" s="172">
        <v>1</v>
      </c>
      <c r="B9" s="173" t="s">
        <v>111</v>
      </c>
      <c r="C9" s="187" t="s">
        <v>112</v>
      </c>
      <c r="D9" s="174" t="s">
        <v>113</v>
      </c>
      <c r="E9" s="175">
        <v>3.35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0</v>
      </c>
      <c r="O9" s="161">
        <f>ROUND(E9*N9,2)</f>
        <v>0</v>
      </c>
      <c r="P9" s="161">
        <v>0.22500000000000001</v>
      </c>
      <c r="Q9" s="161">
        <f>ROUND(E9*P9,2)</f>
        <v>0.75</v>
      </c>
      <c r="R9" s="161"/>
      <c r="S9" s="161" t="s">
        <v>114</v>
      </c>
      <c r="T9" s="161" t="s">
        <v>114</v>
      </c>
      <c r="U9" s="161">
        <v>0.14200000000000002</v>
      </c>
      <c r="V9" s="161">
        <f>ROUND(E9*U9,2)</f>
        <v>0.48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116</v>
      </c>
      <c r="D10" s="163"/>
      <c r="E10" s="164">
        <v>3.35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2">
        <v>2</v>
      </c>
      <c r="B11" s="173" t="s">
        <v>118</v>
      </c>
      <c r="C11" s="187" t="s">
        <v>119</v>
      </c>
      <c r="D11" s="174" t="s">
        <v>113</v>
      </c>
      <c r="E11" s="175">
        <v>3.35</v>
      </c>
      <c r="F11" s="176"/>
      <c r="G11" s="17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15</v>
      </c>
      <c r="M11" s="161">
        <f>G11*(1+L11/100)</f>
        <v>0</v>
      </c>
      <c r="N11" s="161">
        <v>0</v>
      </c>
      <c r="O11" s="161">
        <f>ROUND(E11*N11,2)</f>
        <v>0</v>
      </c>
      <c r="P11" s="161">
        <v>0.52800000000000002</v>
      </c>
      <c r="Q11" s="161">
        <f>ROUND(E11*P11,2)</f>
        <v>1.77</v>
      </c>
      <c r="R11" s="161"/>
      <c r="S11" s="161" t="s">
        <v>114</v>
      </c>
      <c r="T11" s="161" t="s">
        <v>114</v>
      </c>
      <c r="U11" s="161">
        <v>0.80560000000000009</v>
      </c>
      <c r="V11" s="161">
        <f>ROUND(E11*U11,2)</f>
        <v>2.7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8" t="s">
        <v>116</v>
      </c>
      <c r="D12" s="163"/>
      <c r="E12" s="164">
        <v>3.35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6" t="s">
        <v>109</v>
      </c>
      <c r="B13" s="167" t="s">
        <v>60</v>
      </c>
      <c r="C13" s="186" t="s">
        <v>61</v>
      </c>
      <c r="D13" s="168"/>
      <c r="E13" s="169"/>
      <c r="F13" s="170"/>
      <c r="G13" s="171">
        <f>SUMIF(AG14:AG15,"&lt;&gt;NOR",G14:G15)</f>
        <v>0</v>
      </c>
      <c r="H13" s="165"/>
      <c r="I13" s="165">
        <f>SUM(I14:I15)</f>
        <v>0</v>
      </c>
      <c r="J13" s="165"/>
      <c r="K13" s="165">
        <f>SUM(K14:K15)</f>
        <v>0</v>
      </c>
      <c r="L13" s="165"/>
      <c r="M13" s="165">
        <f>SUM(M14:M15)</f>
        <v>0</v>
      </c>
      <c r="N13" s="165"/>
      <c r="O13" s="165">
        <f>SUM(O14:O15)</f>
        <v>16.96</v>
      </c>
      <c r="P13" s="165"/>
      <c r="Q13" s="165">
        <f>SUM(Q14:Q15)</f>
        <v>0</v>
      </c>
      <c r="R13" s="165"/>
      <c r="S13" s="165"/>
      <c r="T13" s="165"/>
      <c r="U13" s="165"/>
      <c r="V13" s="165">
        <f>SUM(V14:V15)</f>
        <v>74.91</v>
      </c>
      <c r="W13" s="165"/>
      <c r="AG13" t="s">
        <v>110</v>
      </c>
    </row>
    <row r="14" spans="1:60" outlineLevel="1" x14ac:dyDescent="0.2">
      <c r="A14" s="172">
        <v>3</v>
      </c>
      <c r="B14" s="173" t="s">
        <v>120</v>
      </c>
      <c r="C14" s="187" t="s">
        <v>121</v>
      </c>
      <c r="D14" s="174" t="s">
        <v>113</v>
      </c>
      <c r="E14" s="175">
        <v>33.5</v>
      </c>
      <c r="F14" s="176"/>
      <c r="G14" s="177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15</v>
      </c>
      <c r="M14" s="161">
        <f>G14*(1+L14/100)</f>
        <v>0</v>
      </c>
      <c r="N14" s="161">
        <v>0.50618000000000007</v>
      </c>
      <c r="O14" s="161">
        <f>ROUND(E14*N14,2)</f>
        <v>16.96</v>
      </c>
      <c r="P14" s="161">
        <v>0</v>
      </c>
      <c r="Q14" s="161">
        <f>ROUND(E14*P14,2)</f>
        <v>0</v>
      </c>
      <c r="R14" s="161"/>
      <c r="S14" s="161" t="s">
        <v>122</v>
      </c>
      <c r="T14" s="161" t="s">
        <v>114</v>
      </c>
      <c r="U14" s="161">
        <v>2.2360000000000002</v>
      </c>
      <c r="V14" s="161">
        <f>ROUND(E14*U14,2)</f>
        <v>74.91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123</v>
      </c>
      <c r="D15" s="163"/>
      <c r="E15" s="164">
        <v>33.5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6" t="s">
        <v>109</v>
      </c>
      <c r="B16" s="167" t="s">
        <v>62</v>
      </c>
      <c r="C16" s="186" t="s">
        <v>63</v>
      </c>
      <c r="D16" s="168"/>
      <c r="E16" s="169"/>
      <c r="F16" s="170"/>
      <c r="G16" s="171">
        <f>SUMIF(AG17:AG22,"&lt;&gt;NOR",G17:G22)</f>
        <v>0</v>
      </c>
      <c r="H16" s="165"/>
      <c r="I16" s="165">
        <f>SUM(I17:I22)</f>
        <v>0</v>
      </c>
      <c r="J16" s="165"/>
      <c r="K16" s="165">
        <f>SUM(K17:K22)</f>
        <v>0</v>
      </c>
      <c r="L16" s="165"/>
      <c r="M16" s="165">
        <f>SUM(M17:M22)</f>
        <v>0</v>
      </c>
      <c r="N16" s="165"/>
      <c r="O16" s="165">
        <f>SUM(O17:O22)</f>
        <v>2.02</v>
      </c>
      <c r="P16" s="165"/>
      <c r="Q16" s="165">
        <f>SUM(Q17:Q22)</f>
        <v>0</v>
      </c>
      <c r="R16" s="165"/>
      <c r="S16" s="165"/>
      <c r="T16" s="165"/>
      <c r="U16" s="165"/>
      <c r="V16" s="165">
        <f>SUM(V17:V22)</f>
        <v>4.37</v>
      </c>
      <c r="W16" s="165"/>
      <c r="AG16" t="s">
        <v>110</v>
      </c>
    </row>
    <row r="17" spans="1:60" outlineLevel="1" x14ac:dyDescent="0.2">
      <c r="A17" s="172">
        <v>4</v>
      </c>
      <c r="B17" s="173" t="s">
        <v>124</v>
      </c>
      <c r="C17" s="187" t="s">
        <v>125</v>
      </c>
      <c r="D17" s="174" t="s">
        <v>113</v>
      </c>
      <c r="E17" s="175">
        <v>3.35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0.5292</v>
      </c>
      <c r="O17" s="161">
        <f>ROUND(E17*N17,2)</f>
        <v>1.77</v>
      </c>
      <c r="P17" s="161">
        <v>0</v>
      </c>
      <c r="Q17" s="161">
        <f>ROUND(E17*P17,2)</f>
        <v>0</v>
      </c>
      <c r="R17" s="161"/>
      <c r="S17" s="161" t="s">
        <v>114</v>
      </c>
      <c r="T17" s="161" t="s">
        <v>114</v>
      </c>
      <c r="U17" s="161">
        <v>3.2000000000000001E-2</v>
      </c>
      <c r="V17" s="161">
        <f>ROUND(E17*U17,2)</f>
        <v>0.11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126</v>
      </c>
      <c r="D18" s="163"/>
      <c r="E18" s="164">
        <v>3.35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117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5</v>
      </c>
      <c r="B19" s="173" t="s">
        <v>127</v>
      </c>
      <c r="C19" s="187" t="s">
        <v>128</v>
      </c>
      <c r="D19" s="174" t="s">
        <v>113</v>
      </c>
      <c r="E19" s="175">
        <v>3.35</v>
      </c>
      <c r="F19" s="176"/>
      <c r="G19" s="177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7.3900000000000007E-2</v>
      </c>
      <c r="O19" s="161">
        <f>ROUND(E19*N19,2)</f>
        <v>0.25</v>
      </c>
      <c r="P19" s="161">
        <v>0</v>
      </c>
      <c r="Q19" s="161">
        <f>ROUND(E19*P19,2)</f>
        <v>0</v>
      </c>
      <c r="R19" s="161"/>
      <c r="S19" s="161" t="s">
        <v>114</v>
      </c>
      <c r="T19" s="161" t="s">
        <v>114</v>
      </c>
      <c r="U19" s="161">
        <v>0.45200000000000001</v>
      </c>
      <c r="V19" s="161">
        <f>ROUND(E19*U19,2)</f>
        <v>1.51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8" t="s">
        <v>116</v>
      </c>
      <c r="D20" s="163"/>
      <c r="E20" s="164">
        <v>3.35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2">
        <v>6</v>
      </c>
      <c r="B21" s="173" t="s">
        <v>129</v>
      </c>
      <c r="C21" s="187" t="s">
        <v>130</v>
      </c>
      <c r="D21" s="174" t="s">
        <v>131</v>
      </c>
      <c r="E21" s="175">
        <v>6.7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3.3000000000000005E-4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114</v>
      </c>
      <c r="T21" s="161" t="s">
        <v>114</v>
      </c>
      <c r="U21" s="161">
        <v>0.41000000000000003</v>
      </c>
      <c r="V21" s="161">
        <f>ROUND(E21*U21,2)</f>
        <v>2.75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132</v>
      </c>
      <c r="D22" s="163"/>
      <c r="E22" s="164">
        <v>6.7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109</v>
      </c>
      <c r="B23" s="167" t="s">
        <v>64</v>
      </c>
      <c r="C23" s="186" t="s">
        <v>65</v>
      </c>
      <c r="D23" s="168"/>
      <c r="E23" s="169"/>
      <c r="F23" s="170"/>
      <c r="G23" s="171">
        <f>SUMIF(AG24:AG37,"&lt;&gt;NOR",G24:G37)</f>
        <v>0</v>
      </c>
      <c r="H23" s="165"/>
      <c r="I23" s="165">
        <f>SUM(I24:I37)</f>
        <v>0</v>
      </c>
      <c r="J23" s="165"/>
      <c r="K23" s="165">
        <f>SUM(K24:K37)</f>
        <v>0</v>
      </c>
      <c r="L23" s="165"/>
      <c r="M23" s="165">
        <f>SUM(M24:M37)</f>
        <v>0</v>
      </c>
      <c r="N23" s="165"/>
      <c r="O23" s="165">
        <f>SUM(O24:O37)</f>
        <v>6.95</v>
      </c>
      <c r="P23" s="165"/>
      <c r="Q23" s="165">
        <f>SUM(Q24:Q37)</f>
        <v>0</v>
      </c>
      <c r="R23" s="165"/>
      <c r="S23" s="165"/>
      <c r="T23" s="165"/>
      <c r="U23" s="165"/>
      <c r="V23" s="165">
        <f>SUM(V24:V37)</f>
        <v>275.75</v>
      </c>
      <c r="W23" s="165"/>
      <c r="AG23" t="s">
        <v>110</v>
      </c>
    </row>
    <row r="24" spans="1:60" outlineLevel="1" x14ac:dyDescent="0.2">
      <c r="A24" s="172">
        <v>7</v>
      </c>
      <c r="B24" s="173" t="s">
        <v>133</v>
      </c>
      <c r="C24" s="187" t="s">
        <v>134</v>
      </c>
      <c r="D24" s="174" t="s">
        <v>113</v>
      </c>
      <c r="E24" s="175">
        <v>134</v>
      </c>
      <c r="F24" s="176"/>
      <c r="G24" s="177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3.2000000000000003E-4</v>
      </c>
      <c r="O24" s="161">
        <f>ROUND(E24*N24,2)</f>
        <v>0.04</v>
      </c>
      <c r="P24" s="161">
        <v>0</v>
      </c>
      <c r="Q24" s="161">
        <f>ROUND(E24*P24,2)</f>
        <v>0</v>
      </c>
      <c r="R24" s="161"/>
      <c r="S24" s="161" t="s">
        <v>114</v>
      </c>
      <c r="T24" s="161" t="s">
        <v>114</v>
      </c>
      <c r="U24" s="161">
        <v>7.0000000000000007E-2</v>
      </c>
      <c r="V24" s="161">
        <f>ROUND(E24*U24,2)</f>
        <v>9.3800000000000008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8" t="s">
        <v>135</v>
      </c>
      <c r="D25" s="163"/>
      <c r="E25" s="164">
        <v>134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2">
        <v>8</v>
      </c>
      <c r="B26" s="173" t="s">
        <v>136</v>
      </c>
      <c r="C26" s="187" t="s">
        <v>137</v>
      </c>
      <c r="D26" s="174" t="s">
        <v>113</v>
      </c>
      <c r="E26" s="175">
        <v>130.65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2.1690000000000001E-2</v>
      </c>
      <c r="O26" s="161">
        <f>ROUND(E26*N26,2)</f>
        <v>2.83</v>
      </c>
      <c r="P26" s="161">
        <v>0</v>
      </c>
      <c r="Q26" s="161">
        <f>ROUND(E26*P26,2)</f>
        <v>0</v>
      </c>
      <c r="R26" s="161"/>
      <c r="S26" s="161" t="s">
        <v>114</v>
      </c>
      <c r="T26" s="161" t="s">
        <v>114</v>
      </c>
      <c r="U26" s="161">
        <v>1.4158000000000002</v>
      </c>
      <c r="V26" s="161">
        <f>ROUND(E26*U26,2)</f>
        <v>184.97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138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139</v>
      </c>
      <c r="D27" s="163"/>
      <c r="E27" s="164">
        <v>130.65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2">
        <v>9</v>
      </c>
      <c r="B28" s="173" t="s">
        <v>140</v>
      </c>
      <c r="C28" s="187" t="s">
        <v>141</v>
      </c>
      <c r="D28" s="174" t="s">
        <v>113</v>
      </c>
      <c r="E28" s="175">
        <v>7.8000000000000007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9.9200000000000017E-3</v>
      </c>
      <c r="O28" s="161">
        <f>ROUND(E28*N28,2)</f>
        <v>0.08</v>
      </c>
      <c r="P28" s="161">
        <v>0</v>
      </c>
      <c r="Q28" s="161">
        <f>ROUND(E28*P28,2)</f>
        <v>0</v>
      </c>
      <c r="R28" s="161"/>
      <c r="S28" s="161" t="s">
        <v>114</v>
      </c>
      <c r="T28" s="161" t="s">
        <v>114</v>
      </c>
      <c r="U28" s="161">
        <v>2.2800000000000002</v>
      </c>
      <c r="V28" s="161">
        <f>ROUND(E28*U28,2)</f>
        <v>17.78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142</v>
      </c>
      <c r="D29" s="163"/>
      <c r="E29" s="164">
        <v>7.8000000000000007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10</v>
      </c>
      <c r="B30" s="173" t="s">
        <v>143</v>
      </c>
      <c r="C30" s="187" t="s">
        <v>144</v>
      </c>
      <c r="D30" s="174" t="s">
        <v>131</v>
      </c>
      <c r="E30" s="175">
        <v>6.7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4.0000000000000002E-4</v>
      </c>
      <c r="O30" s="161">
        <f>ROUND(E30*N30,2)</f>
        <v>0</v>
      </c>
      <c r="P30" s="161">
        <v>0</v>
      </c>
      <c r="Q30" s="161">
        <f>ROUND(E30*P30,2)</f>
        <v>0</v>
      </c>
      <c r="R30" s="161"/>
      <c r="S30" s="161" t="s">
        <v>114</v>
      </c>
      <c r="T30" s="161" t="s">
        <v>114</v>
      </c>
      <c r="U30" s="161">
        <v>0.21360000000000001</v>
      </c>
      <c r="V30" s="161">
        <f>ROUND(E30*U30,2)</f>
        <v>1.43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138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 t="s">
        <v>132</v>
      </c>
      <c r="D31" s="163"/>
      <c r="E31" s="164">
        <v>6.7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11</v>
      </c>
      <c r="B32" s="173" t="s">
        <v>145</v>
      </c>
      <c r="C32" s="187" t="s">
        <v>146</v>
      </c>
      <c r="D32" s="174" t="s">
        <v>113</v>
      </c>
      <c r="E32" s="175">
        <v>110.55000000000001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3.6150000000000002E-2</v>
      </c>
      <c r="O32" s="161">
        <f>ROUND(E32*N32,2)</f>
        <v>4</v>
      </c>
      <c r="P32" s="161">
        <v>0</v>
      </c>
      <c r="Q32" s="161">
        <f>ROUND(E32*P32,2)</f>
        <v>0</v>
      </c>
      <c r="R32" s="161"/>
      <c r="S32" s="161" t="s">
        <v>114</v>
      </c>
      <c r="T32" s="161" t="s">
        <v>114</v>
      </c>
      <c r="U32" s="161">
        <v>0.41402000000000005</v>
      </c>
      <c r="V32" s="161">
        <f>ROUND(E32*U32,2)</f>
        <v>45.77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147</v>
      </c>
      <c r="D33" s="163"/>
      <c r="E33" s="164">
        <v>110.55000000000001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2">
        <v>12</v>
      </c>
      <c r="B34" s="173" t="s">
        <v>148</v>
      </c>
      <c r="C34" s="187" t="s">
        <v>149</v>
      </c>
      <c r="D34" s="174" t="s">
        <v>113</v>
      </c>
      <c r="E34" s="175">
        <v>3.35</v>
      </c>
      <c r="F34" s="176"/>
      <c r="G34" s="177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114</v>
      </c>
      <c r="T34" s="161" t="s">
        <v>114</v>
      </c>
      <c r="U34" s="161">
        <v>0.5</v>
      </c>
      <c r="V34" s="161">
        <f>ROUND(E34*U34,2)</f>
        <v>1.68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138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8" t="s">
        <v>116</v>
      </c>
      <c r="D35" s="163"/>
      <c r="E35" s="164">
        <v>3.35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13</v>
      </c>
      <c r="B36" s="173" t="s">
        <v>150</v>
      </c>
      <c r="C36" s="187" t="s">
        <v>151</v>
      </c>
      <c r="D36" s="174" t="s">
        <v>113</v>
      </c>
      <c r="E36" s="175">
        <v>134</v>
      </c>
      <c r="F36" s="176"/>
      <c r="G36" s="177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2.0000000000000002E-5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114</v>
      </c>
      <c r="T36" s="161" t="s">
        <v>114</v>
      </c>
      <c r="U36" s="161">
        <v>0.11</v>
      </c>
      <c r="V36" s="161">
        <f>ROUND(E36*U36,2)</f>
        <v>14.74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115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8" t="s">
        <v>135</v>
      </c>
      <c r="D37" s="163"/>
      <c r="E37" s="164">
        <v>134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109</v>
      </c>
      <c r="B38" s="167" t="s">
        <v>66</v>
      </c>
      <c r="C38" s="186" t="s">
        <v>67</v>
      </c>
      <c r="D38" s="168"/>
      <c r="E38" s="169"/>
      <c r="F38" s="170"/>
      <c r="G38" s="171">
        <f>SUMIF(AG39:AG52,"&lt;&gt;NOR",G39:G52)</f>
        <v>0</v>
      </c>
      <c r="H38" s="165"/>
      <c r="I38" s="165">
        <f>SUM(I39:I52)</f>
        <v>0</v>
      </c>
      <c r="J38" s="165"/>
      <c r="K38" s="165">
        <f>SUM(K39:K52)</f>
        <v>0</v>
      </c>
      <c r="L38" s="165"/>
      <c r="M38" s="165">
        <f>SUM(M39:M52)</f>
        <v>0</v>
      </c>
      <c r="N38" s="165"/>
      <c r="O38" s="165">
        <f>SUM(O39:O52)</f>
        <v>6.1499999999999995</v>
      </c>
      <c r="P38" s="165"/>
      <c r="Q38" s="165">
        <f>SUM(Q39:Q52)</f>
        <v>0</v>
      </c>
      <c r="R38" s="165"/>
      <c r="S38" s="165"/>
      <c r="T38" s="165"/>
      <c r="U38" s="165"/>
      <c r="V38" s="165">
        <f>SUM(V39:V52)</f>
        <v>59.36</v>
      </c>
      <c r="W38" s="165"/>
      <c r="AG38" t="s">
        <v>110</v>
      </c>
    </row>
    <row r="39" spans="1:60" outlineLevel="1" x14ac:dyDescent="0.2">
      <c r="A39" s="172">
        <v>14</v>
      </c>
      <c r="B39" s="173" t="s">
        <v>152</v>
      </c>
      <c r="C39" s="187" t="s">
        <v>153</v>
      </c>
      <c r="D39" s="174" t="s">
        <v>113</v>
      </c>
      <c r="E39" s="175">
        <v>13.05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5.0000000000000001E-4</v>
      </c>
      <c r="O39" s="161">
        <f>ROUND(E39*N39,2)</f>
        <v>0.01</v>
      </c>
      <c r="P39" s="161">
        <v>0</v>
      </c>
      <c r="Q39" s="161">
        <f>ROUND(E39*P39,2)</f>
        <v>0</v>
      </c>
      <c r="R39" s="161"/>
      <c r="S39" s="161" t="s">
        <v>114</v>
      </c>
      <c r="T39" s="161" t="s">
        <v>114</v>
      </c>
      <c r="U39" s="161">
        <v>9.4E-2</v>
      </c>
      <c r="V39" s="161">
        <f>ROUND(E39*U39,2)</f>
        <v>1.23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154</v>
      </c>
      <c r="D40" s="163"/>
      <c r="E40" s="164">
        <v>13.05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117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2">
        <v>15</v>
      </c>
      <c r="B41" s="173" t="s">
        <v>155</v>
      </c>
      <c r="C41" s="187" t="s">
        <v>156</v>
      </c>
      <c r="D41" s="174" t="s">
        <v>113</v>
      </c>
      <c r="E41" s="175">
        <v>174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3.3380000000000007E-2</v>
      </c>
      <c r="O41" s="161">
        <f>ROUND(E41*N41,2)</f>
        <v>5.81</v>
      </c>
      <c r="P41" s="161">
        <v>0</v>
      </c>
      <c r="Q41" s="161">
        <f>ROUND(E41*P41,2)</f>
        <v>0</v>
      </c>
      <c r="R41" s="161"/>
      <c r="S41" s="161" t="s">
        <v>114</v>
      </c>
      <c r="T41" s="161" t="s">
        <v>114</v>
      </c>
      <c r="U41" s="161">
        <v>0.13900000000000001</v>
      </c>
      <c r="V41" s="161">
        <f>ROUND(E41*U41,2)</f>
        <v>24.19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138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157</v>
      </c>
      <c r="D42" s="163"/>
      <c r="E42" s="164">
        <v>174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2">
        <v>16</v>
      </c>
      <c r="B43" s="173" t="s">
        <v>158</v>
      </c>
      <c r="C43" s="187" t="s">
        <v>159</v>
      </c>
      <c r="D43" s="174" t="s">
        <v>113</v>
      </c>
      <c r="E43" s="175">
        <v>348</v>
      </c>
      <c r="F43" s="176"/>
      <c r="G43" s="177">
        <f>ROUND(E43*F43,2)</f>
        <v>0</v>
      </c>
      <c r="H43" s="162"/>
      <c r="I43" s="161">
        <f>ROUND(E43*H43,2)</f>
        <v>0</v>
      </c>
      <c r="J43" s="162"/>
      <c r="K43" s="161">
        <f>ROUND(E43*J43,2)</f>
        <v>0</v>
      </c>
      <c r="L43" s="161">
        <v>15</v>
      </c>
      <c r="M43" s="161">
        <f>G43*(1+L43/100)</f>
        <v>0</v>
      </c>
      <c r="N43" s="161">
        <v>9.5000000000000011E-4</v>
      </c>
      <c r="O43" s="161">
        <f>ROUND(E43*N43,2)</f>
        <v>0.33</v>
      </c>
      <c r="P43" s="161">
        <v>0</v>
      </c>
      <c r="Q43" s="161">
        <f>ROUND(E43*P43,2)</f>
        <v>0</v>
      </c>
      <c r="R43" s="161"/>
      <c r="S43" s="161" t="s">
        <v>114</v>
      </c>
      <c r="T43" s="161" t="s">
        <v>114</v>
      </c>
      <c r="U43" s="161">
        <v>7.0000000000000001E-3</v>
      </c>
      <c r="V43" s="161">
        <f>ROUND(E43*U43,2)</f>
        <v>2.44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138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160</v>
      </c>
      <c r="D44" s="163"/>
      <c r="E44" s="164">
        <v>348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117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2">
        <v>17</v>
      </c>
      <c r="B45" s="173" t="s">
        <v>161</v>
      </c>
      <c r="C45" s="187" t="s">
        <v>162</v>
      </c>
      <c r="D45" s="174" t="s">
        <v>113</v>
      </c>
      <c r="E45" s="175">
        <v>174</v>
      </c>
      <c r="F45" s="176"/>
      <c r="G45" s="177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15</v>
      </c>
      <c r="M45" s="161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/>
      <c r="S45" s="161" t="s">
        <v>114</v>
      </c>
      <c r="T45" s="161" t="s">
        <v>114</v>
      </c>
      <c r="U45" s="161">
        <v>0.11700000000000001</v>
      </c>
      <c r="V45" s="161">
        <f>ROUND(E45*U45,2)</f>
        <v>20.36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138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8" t="s">
        <v>163</v>
      </c>
      <c r="D46" s="163"/>
      <c r="E46" s="164">
        <v>174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117</v>
      </c>
      <c r="AH46" s="151">
        <v>5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18</v>
      </c>
      <c r="B47" s="173" t="s">
        <v>164</v>
      </c>
      <c r="C47" s="187" t="s">
        <v>165</v>
      </c>
      <c r="D47" s="174" t="s">
        <v>113</v>
      </c>
      <c r="E47" s="175">
        <v>174</v>
      </c>
      <c r="F47" s="176"/>
      <c r="G47" s="177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15</v>
      </c>
      <c r="M47" s="161">
        <f>G47*(1+L47/100)</f>
        <v>0</v>
      </c>
      <c r="N47" s="161">
        <v>0</v>
      </c>
      <c r="O47" s="161">
        <f>ROUND(E47*N47,2)</f>
        <v>0</v>
      </c>
      <c r="P47" s="161">
        <v>0</v>
      </c>
      <c r="Q47" s="161">
        <f>ROUND(E47*P47,2)</f>
        <v>0</v>
      </c>
      <c r="R47" s="161"/>
      <c r="S47" s="161" t="s">
        <v>114</v>
      </c>
      <c r="T47" s="161" t="s">
        <v>114</v>
      </c>
      <c r="U47" s="161">
        <v>0.04</v>
      </c>
      <c r="V47" s="161">
        <f>ROUND(E47*U47,2)</f>
        <v>6.96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138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8" t="s">
        <v>163</v>
      </c>
      <c r="D48" s="163"/>
      <c r="E48" s="164">
        <v>174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117</v>
      </c>
      <c r="AH48" s="151">
        <v>5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19</v>
      </c>
      <c r="B49" s="173" t="s">
        <v>166</v>
      </c>
      <c r="C49" s="187" t="s">
        <v>167</v>
      </c>
      <c r="D49" s="174" t="s">
        <v>113</v>
      </c>
      <c r="E49" s="175">
        <v>348</v>
      </c>
      <c r="F49" s="176"/>
      <c r="G49" s="177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15</v>
      </c>
      <c r="M49" s="161">
        <f>G49*(1+L49/100)</f>
        <v>0</v>
      </c>
      <c r="N49" s="161">
        <v>0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 t="s">
        <v>114</v>
      </c>
      <c r="T49" s="161" t="s">
        <v>114</v>
      </c>
      <c r="U49" s="161">
        <v>0</v>
      </c>
      <c r="V49" s="161">
        <f>ROUND(E49*U49,2)</f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138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8" t="s">
        <v>168</v>
      </c>
      <c r="D50" s="163"/>
      <c r="E50" s="164">
        <v>348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117</v>
      </c>
      <c r="AH50" s="151">
        <v>5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2">
        <v>20</v>
      </c>
      <c r="B51" s="173" t="s">
        <v>169</v>
      </c>
      <c r="C51" s="187" t="s">
        <v>170</v>
      </c>
      <c r="D51" s="174" t="s">
        <v>113</v>
      </c>
      <c r="E51" s="175">
        <v>174</v>
      </c>
      <c r="F51" s="176"/>
      <c r="G51" s="177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15</v>
      </c>
      <c r="M51" s="161">
        <f>G51*(1+L51/100)</f>
        <v>0</v>
      </c>
      <c r="N51" s="161">
        <v>0</v>
      </c>
      <c r="O51" s="161">
        <f>ROUND(E51*N51,2)</f>
        <v>0</v>
      </c>
      <c r="P51" s="161">
        <v>0</v>
      </c>
      <c r="Q51" s="161">
        <f>ROUND(E51*P51,2)</f>
        <v>0</v>
      </c>
      <c r="R51" s="161"/>
      <c r="S51" s="161" t="s">
        <v>114</v>
      </c>
      <c r="T51" s="161" t="s">
        <v>114</v>
      </c>
      <c r="U51" s="161">
        <v>2.4E-2</v>
      </c>
      <c r="V51" s="161">
        <f>ROUND(E51*U51,2)</f>
        <v>4.18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138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8" t="s">
        <v>171</v>
      </c>
      <c r="D52" s="163"/>
      <c r="E52" s="164">
        <v>174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117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5.5" x14ac:dyDescent="0.2">
      <c r="A53" s="166" t="s">
        <v>109</v>
      </c>
      <c r="B53" s="167" t="s">
        <v>68</v>
      </c>
      <c r="C53" s="186" t="s">
        <v>69</v>
      </c>
      <c r="D53" s="168"/>
      <c r="E53" s="169"/>
      <c r="F53" s="170"/>
      <c r="G53" s="171">
        <f>SUMIF(AG54:AG56,"&lt;&gt;NOR",G54:G56)</f>
        <v>0</v>
      </c>
      <c r="H53" s="165"/>
      <c r="I53" s="165">
        <f>SUM(I54:I56)</f>
        <v>0</v>
      </c>
      <c r="J53" s="165"/>
      <c r="K53" s="165">
        <f>SUM(K54:K56)</f>
        <v>0</v>
      </c>
      <c r="L53" s="165"/>
      <c r="M53" s="165">
        <f>SUM(M54:M56)</f>
        <v>0</v>
      </c>
      <c r="N53" s="165"/>
      <c r="O53" s="165">
        <f>SUM(O54:O56)</f>
        <v>0</v>
      </c>
      <c r="P53" s="165"/>
      <c r="Q53" s="165">
        <f>SUM(Q54:Q56)</f>
        <v>0</v>
      </c>
      <c r="R53" s="165"/>
      <c r="S53" s="165"/>
      <c r="T53" s="165"/>
      <c r="U53" s="165"/>
      <c r="V53" s="165">
        <f>SUM(V54:V56)</f>
        <v>0</v>
      </c>
      <c r="W53" s="165"/>
      <c r="AG53" t="s">
        <v>110</v>
      </c>
    </row>
    <row r="54" spans="1:60" outlineLevel="1" x14ac:dyDescent="0.2">
      <c r="A54" s="178">
        <v>21</v>
      </c>
      <c r="B54" s="179" t="s">
        <v>172</v>
      </c>
      <c r="C54" s="189" t="s">
        <v>173</v>
      </c>
      <c r="D54" s="180" t="s">
        <v>174</v>
      </c>
      <c r="E54" s="181">
        <v>1</v>
      </c>
      <c r="F54" s="182"/>
      <c r="G54" s="183">
        <f>ROUND(E54*F54,2)</f>
        <v>0</v>
      </c>
      <c r="H54" s="162"/>
      <c r="I54" s="161">
        <f>ROUND(E54*H54,2)</f>
        <v>0</v>
      </c>
      <c r="J54" s="162"/>
      <c r="K54" s="161">
        <f>ROUND(E54*J54,2)</f>
        <v>0</v>
      </c>
      <c r="L54" s="161">
        <v>15</v>
      </c>
      <c r="M54" s="161">
        <f>G54*(1+L54/100)</f>
        <v>0</v>
      </c>
      <c r="N54" s="161">
        <v>0</v>
      </c>
      <c r="O54" s="161">
        <f>ROUND(E54*N54,2)</f>
        <v>0</v>
      </c>
      <c r="P54" s="161">
        <v>0</v>
      </c>
      <c r="Q54" s="161">
        <f>ROUND(E54*P54,2)</f>
        <v>0</v>
      </c>
      <c r="R54" s="161"/>
      <c r="S54" s="161" t="s">
        <v>122</v>
      </c>
      <c r="T54" s="161" t="s">
        <v>175</v>
      </c>
      <c r="U54" s="161">
        <v>0</v>
      </c>
      <c r="V54" s="161">
        <f>ROUND(E54*U54,2)</f>
        <v>0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138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8">
        <v>22</v>
      </c>
      <c r="B55" s="179" t="s">
        <v>176</v>
      </c>
      <c r="C55" s="189" t="s">
        <v>177</v>
      </c>
      <c r="D55" s="180" t="s">
        <v>174</v>
      </c>
      <c r="E55" s="181">
        <v>1</v>
      </c>
      <c r="F55" s="182"/>
      <c r="G55" s="183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15</v>
      </c>
      <c r="M55" s="161">
        <f>G55*(1+L55/100)</f>
        <v>0</v>
      </c>
      <c r="N55" s="161">
        <v>0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 t="s">
        <v>122</v>
      </c>
      <c r="T55" s="161" t="s">
        <v>175</v>
      </c>
      <c r="U55" s="161">
        <v>0</v>
      </c>
      <c r="V55" s="161">
        <f>ROUND(E55*U55,2)</f>
        <v>0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115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23</v>
      </c>
      <c r="B56" s="179" t="s">
        <v>178</v>
      </c>
      <c r="C56" s="189" t="s">
        <v>179</v>
      </c>
      <c r="D56" s="180" t="s">
        <v>174</v>
      </c>
      <c r="E56" s="181">
        <v>1</v>
      </c>
      <c r="F56" s="182"/>
      <c r="G56" s="183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15</v>
      </c>
      <c r="M56" s="161">
        <f>G56*(1+L56/100)</f>
        <v>0</v>
      </c>
      <c r="N56" s="161">
        <v>0</v>
      </c>
      <c r="O56" s="161">
        <f>ROUND(E56*N56,2)</f>
        <v>0</v>
      </c>
      <c r="P56" s="161">
        <v>0</v>
      </c>
      <c r="Q56" s="161">
        <f>ROUND(E56*P56,2)</f>
        <v>0</v>
      </c>
      <c r="R56" s="161"/>
      <c r="S56" s="161" t="s">
        <v>122</v>
      </c>
      <c r="T56" s="161" t="s">
        <v>175</v>
      </c>
      <c r="U56" s="161">
        <v>0</v>
      </c>
      <c r="V56" s="161">
        <f>ROUND(E56*U56,2)</f>
        <v>0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115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6" t="s">
        <v>109</v>
      </c>
      <c r="B57" s="167" t="s">
        <v>70</v>
      </c>
      <c r="C57" s="186" t="s">
        <v>71</v>
      </c>
      <c r="D57" s="168"/>
      <c r="E57" s="169"/>
      <c r="F57" s="170"/>
      <c r="G57" s="171">
        <f>SUMIF(AG58:AG64,"&lt;&gt;NOR",G58:G64)</f>
        <v>0</v>
      </c>
      <c r="H57" s="165"/>
      <c r="I57" s="165">
        <f>SUM(I58:I64)</f>
        <v>0</v>
      </c>
      <c r="J57" s="165"/>
      <c r="K57" s="165">
        <f>SUM(K58:K64)</f>
        <v>0</v>
      </c>
      <c r="L57" s="165"/>
      <c r="M57" s="165">
        <f>SUM(M58:M64)</f>
        <v>0</v>
      </c>
      <c r="N57" s="165"/>
      <c r="O57" s="165">
        <f>SUM(O58:O64)</f>
        <v>0</v>
      </c>
      <c r="P57" s="165"/>
      <c r="Q57" s="165">
        <f>SUM(Q58:Q64)</f>
        <v>2.1</v>
      </c>
      <c r="R57" s="165"/>
      <c r="S57" s="165"/>
      <c r="T57" s="165"/>
      <c r="U57" s="165"/>
      <c r="V57" s="165">
        <f>SUM(V58:V64)</f>
        <v>26.92</v>
      </c>
      <c r="W57" s="165"/>
      <c r="AG57" t="s">
        <v>110</v>
      </c>
    </row>
    <row r="58" spans="1:60" outlineLevel="1" x14ac:dyDescent="0.2">
      <c r="A58" s="172">
        <v>24</v>
      </c>
      <c r="B58" s="173" t="s">
        <v>180</v>
      </c>
      <c r="C58" s="187" t="s">
        <v>181</v>
      </c>
      <c r="D58" s="174" t="s">
        <v>113</v>
      </c>
      <c r="E58" s="175">
        <v>110.55000000000001</v>
      </c>
      <c r="F58" s="176"/>
      <c r="G58" s="177">
        <f>ROUND(E58*F58,2)</f>
        <v>0</v>
      </c>
      <c r="H58" s="162"/>
      <c r="I58" s="161">
        <f>ROUND(E58*H58,2)</f>
        <v>0</v>
      </c>
      <c r="J58" s="162"/>
      <c r="K58" s="161">
        <f>ROUND(E58*J58,2)</f>
        <v>0</v>
      </c>
      <c r="L58" s="161">
        <v>15</v>
      </c>
      <c r="M58" s="161">
        <f>G58*(1+L58/100)</f>
        <v>0</v>
      </c>
      <c r="N58" s="161">
        <v>0</v>
      </c>
      <c r="O58" s="161">
        <f>ROUND(E58*N58,2)</f>
        <v>0</v>
      </c>
      <c r="P58" s="161">
        <v>5.0000000000000001E-3</v>
      </c>
      <c r="Q58" s="161">
        <f>ROUND(E58*P58,2)</f>
        <v>0.55000000000000004</v>
      </c>
      <c r="R58" s="161"/>
      <c r="S58" s="161" t="s">
        <v>114</v>
      </c>
      <c r="T58" s="161" t="s">
        <v>114</v>
      </c>
      <c r="U58" s="161">
        <v>0.02</v>
      </c>
      <c r="V58" s="161">
        <f>ROUND(E58*U58,2)</f>
        <v>2.21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138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8" t="s">
        <v>182</v>
      </c>
      <c r="D59" s="163"/>
      <c r="E59" s="164">
        <v>110.55000000000001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2">
        <v>25</v>
      </c>
      <c r="B60" s="173" t="s">
        <v>183</v>
      </c>
      <c r="C60" s="187" t="s">
        <v>184</v>
      </c>
      <c r="D60" s="174" t="s">
        <v>113</v>
      </c>
      <c r="E60" s="175">
        <v>110.55000000000001</v>
      </c>
      <c r="F60" s="176"/>
      <c r="G60" s="177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15</v>
      </c>
      <c r="M60" s="161">
        <f>G60*(1+L60/100)</f>
        <v>0</v>
      </c>
      <c r="N60" s="161">
        <v>0</v>
      </c>
      <c r="O60" s="161">
        <f>ROUND(E60*N60,2)</f>
        <v>0</v>
      </c>
      <c r="P60" s="161">
        <v>1.4E-2</v>
      </c>
      <c r="Q60" s="161">
        <f>ROUND(E60*P60,2)</f>
        <v>1.55</v>
      </c>
      <c r="R60" s="161"/>
      <c r="S60" s="161" t="s">
        <v>114</v>
      </c>
      <c r="T60" s="161" t="s">
        <v>114</v>
      </c>
      <c r="U60" s="161">
        <v>0.22</v>
      </c>
      <c r="V60" s="161">
        <f>ROUND(E60*U60,2)</f>
        <v>24.32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138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8" t="s">
        <v>185</v>
      </c>
      <c r="D61" s="163"/>
      <c r="E61" s="164">
        <v>110.55000000000001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117</v>
      </c>
      <c r="AH61" s="151">
        <v>5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26</v>
      </c>
      <c r="B62" s="173" t="s">
        <v>186</v>
      </c>
      <c r="C62" s="187" t="s">
        <v>187</v>
      </c>
      <c r="D62" s="174" t="s">
        <v>113</v>
      </c>
      <c r="E62" s="175">
        <v>3.35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114</v>
      </c>
      <c r="T62" s="161" t="s">
        <v>114</v>
      </c>
      <c r="U62" s="161">
        <v>0.115</v>
      </c>
      <c r="V62" s="161">
        <f>ROUND(E62*U62,2)</f>
        <v>0.39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115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8" t="s">
        <v>188</v>
      </c>
      <c r="D63" s="163"/>
      <c r="E63" s="164">
        <v>3.35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117</v>
      </c>
      <c r="AH63" s="151">
        <v>5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8">
        <v>27</v>
      </c>
      <c r="B64" s="179" t="s">
        <v>189</v>
      </c>
      <c r="C64" s="189" t="s">
        <v>190</v>
      </c>
      <c r="D64" s="180" t="s">
        <v>174</v>
      </c>
      <c r="E64" s="181">
        <v>1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122</v>
      </c>
      <c r="T64" s="161" t="s">
        <v>191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138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6" t="s">
        <v>109</v>
      </c>
      <c r="B65" s="167" t="s">
        <v>72</v>
      </c>
      <c r="C65" s="186" t="s">
        <v>73</v>
      </c>
      <c r="D65" s="168"/>
      <c r="E65" s="169"/>
      <c r="F65" s="170"/>
      <c r="G65" s="171">
        <f>SUMIF(AG66:AG66,"&lt;&gt;NOR",G66:G66)</f>
        <v>0</v>
      </c>
      <c r="H65" s="165"/>
      <c r="I65" s="165">
        <f>SUM(I66:I66)</f>
        <v>0</v>
      </c>
      <c r="J65" s="165"/>
      <c r="K65" s="165">
        <f>SUM(K66:K66)</f>
        <v>0</v>
      </c>
      <c r="L65" s="165"/>
      <c r="M65" s="165">
        <f>SUM(M66:M66)</f>
        <v>0</v>
      </c>
      <c r="N65" s="165"/>
      <c r="O65" s="165">
        <f>SUM(O66:O66)</f>
        <v>0</v>
      </c>
      <c r="P65" s="165"/>
      <c r="Q65" s="165">
        <f>SUM(Q66:Q66)</f>
        <v>0</v>
      </c>
      <c r="R65" s="165"/>
      <c r="S65" s="165"/>
      <c r="T65" s="165"/>
      <c r="U65" s="165"/>
      <c r="V65" s="165">
        <f>SUM(V66:V66)</f>
        <v>82.67</v>
      </c>
      <c r="W65" s="165"/>
      <c r="AG65" t="s">
        <v>110</v>
      </c>
    </row>
    <row r="66" spans="1:60" outlineLevel="1" x14ac:dyDescent="0.2">
      <c r="A66" s="178">
        <v>28</v>
      </c>
      <c r="B66" s="179" t="s">
        <v>192</v>
      </c>
      <c r="C66" s="189" t="s">
        <v>193</v>
      </c>
      <c r="D66" s="180" t="s">
        <v>194</v>
      </c>
      <c r="E66" s="181">
        <v>32.080670000000005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114</v>
      </c>
      <c r="T66" s="161" t="s">
        <v>114</v>
      </c>
      <c r="U66" s="161">
        <v>2.5770000000000004</v>
      </c>
      <c r="V66" s="161">
        <f>ROUND(E66*U66,2)</f>
        <v>82.67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195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6" t="s">
        <v>109</v>
      </c>
      <c r="B67" s="167" t="s">
        <v>74</v>
      </c>
      <c r="C67" s="186" t="s">
        <v>75</v>
      </c>
      <c r="D67" s="168"/>
      <c r="E67" s="169"/>
      <c r="F67" s="170"/>
      <c r="G67" s="171">
        <f>SUMIF(AG68:AG72,"&lt;&gt;NOR",G68:G72)</f>
        <v>0</v>
      </c>
      <c r="H67" s="165"/>
      <c r="I67" s="165">
        <f>SUM(I68:I72)</f>
        <v>0</v>
      </c>
      <c r="J67" s="165"/>
      <c r="K67" s="165">
        <f>SUM(K68:K72)</f>
        <v>0</v>
      </c>
      <c r="L67" s="165"/>
      <c r="M67" s="165">
        <f>SUM(M68:M72)</f>
        <v>0</v>
      </c>
      <c r="N67" s="165"/>
      <c r="O67" s="165">
        <f>SUM(O68:O72)</f>
        <v>0</v>
      </c>
      <c r="P67" s="165"/>
      <c r="Q67" s="165">
        <f>SUM(Q68:Q72)</f>
        <v>0</v>
      </c>
      <c r="R67" s="165"/>
      <c r="S67" s="165"/>
      <c r="T67" s="165"/>
      <c r="U67" s="165"/>
      <c r="V67" s="165">
        <f>SUM(V68:V72)</f>
        <v>1.21</v>
      </c>
      <c r="W67" s="165"/>
      <c r="AG67" t="s">
        <v>110</v>
      </c>
    </row>
    <row r="68" spans="1:60" outlineLevel="1" x14ac:dyDescent="0.2">
      <c r="A68" s="172">
        <v>29</v>
      </c>
      <c r="B68" s="173" t="s">
        <v>196</v>
      </c>
      <c r="C68" s="187" t="s">
        <v>197</v>
      </c>
      <c r="D68" s="174" t="s">
        <v>113</v>
      </c>
      <c r="E68" s="175">
        <v>3.35</v>
      </c>
      <c r="F68" s="176"/>
      <c r="G68" s="177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1.1500000000000002E-3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114</v>
      </c>
      <c r="T68" s="161" t="s">
        <v>114</v>
      </c>
      <c r="U68" s="161">
        <v>0.16</v>
      </c>
      <c r="V68" s="161">
        <f>ROUND(E68*U68,2)</f>
        <v>0.54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115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8" t="s">
        <v>116</v>
      </c>
      <c r="D69" s="163"/>
      <c r="E69" s="164">
        <v>3.35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2">
        <v>30</v>
      </c>
      <c r="B70" s="173" t="s">
        <v>198</v>
      </c>
      <c r="C70" s="187" t="s">
        <v>199</v>
      </c>
      <c r="D70" s="174" t="s">
        <v>131</v>
      </c>
      <c r="E70" s="175">
        <v>6.7</v>
      </c>
      <c r="F70" s="176"/>
      <c r="G70" s="177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15</v>
      </c>
      <c r="M70" s="161">
        <f>G70*(1+L70/100)</f>
        <v>0</v>
      </c>
      <c r="N70" s="161">
        <v>3.3000000000000005E-4</v>
      </c>
      <c r="O70" s="161">
        <f>ROUND(E70*N70,2)</f>
        <v>0</v>
      </c>
      <c r="P70" s="161">
        <v>0</v>
      </c>
      <c r="Q70" s="161">
        <f>ROUND(E70*P70,2)</f>
        <v>0</v>
      </c>
      <c r="R70" s="161"/>
      <c r="S70" s="161" t="s">
        <v>114</v>
      </c>
      <c r="T70" s="161" t="s">
        <v>114</v>
      </c>
      <c r="U70" s="161">
        <v>0.1</v>
      </c>
      <c r="V70" s="161">
        <f>ROUND(E70*U70,2)</f>
        <v>0.67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8" t="s">
        <v>132</v>
      </c>
      <c r="D71" s="163"/>
      <c r="E71" s="164">
        <v>6.7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>
        <v>31</v>
      </c>
      <c r="B72" s="159" t="s">
        <v>200</v>
      </c>
      <c r="C72" s="190" t="s">
        <v>201</v>
      </c>
      <c r="D72" s="160" t="s">
        <v>0</v>
      </c>
      <c r="E72" s="184"/>
      <c r="F72" s="162"/>
      <c r="G72" s="161">
        <f>ROUND(E72*F72,2)</f>
        <v>0</v>
      </c>
      <c r="H72" s="162"/>
      <c r="I72" s="161">
        <f>ROUND(E72*H72,2)</f>
        <v>0</v>
      </c>
      <c r="J72" s="162"/>
      <c r="K72" s="161">
        <f>ROUND(E72*J72,2)</f>
        <v>0</v>
      </c>
      <c r="L72" s="161">
        <v>15</v>
      </c>
      <c r="M72" s="161">
        <f>G72*(1+L72/100)</f>
        <v>0</v>
      </c>
      <c r="N72" s="161">
        <v>0</v>
      </c>
      <c r="O72" s="161">
        <f>ROUND(E72*N72,2)</f>
        <v>0</v>
      </c>
      <c r="P72" s="161">
        <v>0</v>
      </c>
      <c r="Q72" s="161">
        <f>ROUND(E72*P72,2)</f>
        <v>0</v>
      </c>
      <c r="R72" s="161"/>
      <c r="S72" s="161" t="s">
        <v>114</v>
      </c>
      <c r="T72" s="161" t="s">
        <v>114</v>
      </c>
      <c r="U72" s="161">
        <v>0</v>
      </c>
      <c r="V72" s="161">
        <f>ROUND(E72*U72,2)</f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195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6" t="s">
        <v>109</v>
      </c>
      <c r="B73" s="167" t="s">
        <v>76</v>
      </c>
      <c r="C73" s="186" t="s">
        <v>77</v>
      </c>
      <c r="D73" s="168"/>
      <c r="E73" s="169"/>
      <c r="F73" s="170"/>
      <c r="G73" s="171">
        <f>SUMIF(AG74:AG86,"&lt;&gt;NOR",G74:G86)</f>
        <v>0</v>
      </c>
      <c r="H73" s="165"/>
      <c r="I73" s="165">
        <f>SUM(I74:I86)</f>
        <v>0</v>
      </c>
      <c r="J73" s="165"/>
      <c r="K73" s="165">
        <f>SUM(K74:K86)</f>
        <v>0</v>
      </c>
      <c r="L73" s="165"/>
      <c r="M73" s="165">
        <f>SUM(M74:M86)</f>
        <v>0</v>
      </c>
      <c r="N73" s="165"/>
      <c r="O73" s="165">
        <f>SUM(O74:O86)</f>
        <v>0.14000000000000001</v>
      </c>
      <c r="P73" s="165"/>
      <c r="Q73" s="165">
        <f>SUM(Q74:Q86)</f>
        <v>9.0000000000000011E-2</v>
      </c>
      <c r="R73" s="165"/>
      <c r="S73" s="165"/>
      <c r="T73" s="165"/>
      <c r="U73" s="165"/>
      <c r="V73" s="165">
        <f>SUM(V74:V86)</f>
        <v>31.189999999999998</v>
      </c>
      <c r="W73" s="165"/>
      <c r="AG73" t="s">
        <v>110</v>
      </c>
    </row>
    <row r="74" spans="1:60" outlineLevel="1" x14ac:dyDescent="0.2">
      <c r="A74" s="172">
        <v>32</v>
      </c>
      <c r="B74" s="173" t="s">
        <v>202</v>
      </c>
      <c r="C74" s="187" t="s">
        <v>203</v>
      </c>
      <c r="D74" s="174" t="s">
        <v>131</v>
      </c>
      <c r="E74" s="175">
        <v>9</v>
      </c>
      <c r="F74" s="176"/>
      <c r="G74" s="177">
        <f>ROUND(E74*F74,2)</f>
        <v>0</v>
      </c>
      <c r="H74" s="162"/>
      <c r="I74" s="161">
        <f>ROUND(E74*H74,2)</f>
        <v>0</v>
      </c>
      <c r="J74" s="162"/>
      <c r="K74" s="161">
        <f>ROUND(E74*J74,2)</f>
        <v>0</v>
      </c>
      <c r="L74" s="161">
        <v>15</v>
      </c>
      <c r="M74" s="161">
        <f>G74*(1+L74/100)</f>
        <v>0</v>
      </c>
      <c r="N74" s="161">
        <v>3.31E-3</v>
      </c>
      <c r="O74" s="161">
        <f>ROUND(E74*N74,2)</f>
        <v>0.03</v>
      </c>
      <c r="P74" s="161">
        <v>0</v>
      </c>
      <c r="Q74" s="161">
        <f>ROUND(E74*P74,2)</f>
        <v>0</v>
      </c>
      <c r="R74" s="161"/>
      <c r="S74" s="161" t="s">
        <v>114</v>
      </c>
      <c r="T74" s="161" t="s">
        <v>114</v>
      </c>
      <c r="U74" s="161">
        <v>0.5806</v>
      </c>
      <c r="V74" s="161">
        <f>ROUND(E74*U74,2)</f>
        <v>5.23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8" t="s">
        <v>204</v>
      </c>
      <c r="D75" s="163"/>
      <c r="E75" s="164">
        <v>9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2">
        <v>33</v>
      </c>
      <c r="B76" s="173" t="s">
        <v>205</v>
      </c>
      <c r="C76" s="187" t="s">
        <v>206</v>
      </c>
      <c r="D76" s="174" t="s">
        <v>131</v>
      </c>
      <c r="E76" s="175">
        <v>24</v>
      </c>
      <c r="F76" s="176"/>
      <c r="G76" s="177">
        <f>ROUND(E76*F76,2)</f>
        <v>0</v>
      </c>
      <c r="H76" s="162"/>
      <c r="I76" s="161">
        <f>ROUND(E76*H76,2)</f>
        <v>0</v>
      </c>
      <c r="J76" s="162"/>
      <c r="K76" s="161">
        <f>ROUND(E76*J76,2)</f>
        <v>0</v>
      </c>
      <c r="L76" s="161">
        <v>15</v>
      </c>
      <c r="M76" s="161">
        <f>G76*(1+L76/100)</f>
        <v>0</v>
      </c>
      <c r="N76" s="161">
        <v>3.1000000000000003E-3</v>
      </c>
      <c r="O76" s="161">
        <f>ROUND(E76*N76,2)</f>
        <v>7.0000000000000007E-2</v>
      </c>
      <c r="P76" s="161">
        <v>0</v>
      </c>
      <c r="Q76" s="161">
        <f>ROUND(E76*P76,2)</f>
        <v>0</v>
      </c>
      <c r="R76" s="161"/>
      <c r="S76" s="161" t="s">
        <v>114</v>
      </c>
      <c r="T76" s="161" t="s">
        <v>114</v>
      </c>
      <c r="U76" s="161">
        <v>0.59480000000000011</v>
      </c>
      <c r="V76" s="161">
        <f>ROUND(E76*U76,2)</f>
        <v>14.28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207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8" t="s">
        <v>208</v>
      </c>
      <c r="D77" s="163"/>
      <c r="E77" s="164">
        <v>24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2">
        <v>34</v>
      </c>
      <c r="B78" s="173" t="s">
        <v>209</v>
      </c>
      <c r="C78" s="187" t="s">
        <v>210</v>
      </c>
      <c r="D78" s="174" t="s">
        <v>131</v>
      </c>
      <c r="E78" s="175">
        <v>9</v>
      </c>
      <c r="F78" s="176"/>
      <c r="G78" s="177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15</v>
      </c>
      <c r="M78" s="161">
        <f>G78*(1+L78/100)</f>
        <v>0</v>
      </c>
      <c r="N78" s="161">
        <v>0</v>
      </c>
      <c r="O78" s="161">
        <f>ROUND(E78*N78,2)</f>
        <v>0</v>
      </c>
      <c r="P78" s="161">
        <v>2.5000000000000001E-3</v>
      </c>
      <c r="Q78" s="161">
        <f>ROUND(E78*P78,2)</f>
        <v>0.02</v>
      </c>
      <c r="R78" s="161"/>
      <c r="S78" s="161" t="s">
        <v>114</v>
      </c>
      <c r="T78" s="161" t="s">
        <v>114</v>
      </c>
      <c r="U78" s="161">
        <v>6.0000000000000005E-2</v>
      </c>
      <c r="V78" s="161">
        <f>ROUND(E78*U78,2)</f>
        <v>0.54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115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8" t="s">
        <v>211</v>
      </c>
      <c r="D79" s="163"/>
      <c r="E79" s="164">
        <v>9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117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35</v>
      </c>
      <c r="B80" s="173" t="s">
        <v>212</v>
      </c>
      <c r="C80" s="187" t="s">
        <v>213</v>
      </c>
      <c r="D80" s="174" t="s">
        <v>131</v>
      </c>
      <c r="E80" s="175">
        <v>24</v>
      </c>
      <c r="F80" s="176"/>
      <c r="G80" s="177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15</v>
      </c>
      <c r="M80" s="161">
        <f>G80*(1+L80/100)</f>
        <v>0</v>
      </c>
      <c r="N80" s="161">
        <v>0</v>
      </c>
      <c r="O80" s="161">
        <f>ROUND(E80*N80,2)</f>
        <v>0</v>
      </c>
      <c r="P80" s="161">
        <v>2.8500000000000001E-3</v>
      </c>
      <c r="Q80" s="161">
        <f>ROUND(E80*P80,2)</f>
        <v>7.0000000000000007E-2</v>
      </c>
      <c r="R80" s="161"/>
      <c r="S80" s="161" t="s">
        <v>114</v>
      </c>
      <c r="T80" s="161" t="s">
        <v>114</v>
      </c>
      <c r="U80" s="161">
        <v>6.0000000000000005E-2</v>
      </c>
      <c r="V80" s="161">
        <f>ROUND(E80*U80,2)</f>
        <v>1.44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208</v>
      </c>
      <c r="D81" s="163"/>
      <c r="E81" s="164">
        <v>24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2">
        <v>36</v>
      </c>
      <c r="B82" s="173" t="s">
        <v>214</v>
      </c>
      <c r="C82" s="187" t="s">
        <v>215</v>
      </c>
      <c r="D82" s="174" t="s">
        <v>113</v>
      </c>
      <c r="E82" s="175">
        <v>15</v>
      </c>
      <c r="F82" s="176"/>
      <c r="G82" s="177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2.4100000000000002E-3</v>
      </c>
      <c r="O82" s="161">
        <f>ROUND(E82*N82,2)</f>
        <v>0.04</v>
      </c>
      <c r="P82" s="161">
        <v>0</v>
      </c>
      <c r="Q82" s="161">
        <f>ROUND(E82*P82,2)</f>
        <v>0</v>
      </c>
      <c r="R82" s="161"/>
      <c r="S82" s="161" t="s">
        <v>114</v>
      </c>
      <c r="T82" s="161" t="s">
        <v>114</v>
      </c>
      <c r="U82" s="161">
        <v>0.34</v>
      </c>
      <c r="V82" s="161">
        <f>ROUND(E82*U82,2)</f>
        <v>5.0999999999999996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8" t="s">
        <v>216</v>
      </c>
      <c r="D83" s="163"/>
      <c r="E83" s="164">
        <v>15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117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37</v>
      </c>
      <c r="B84" s="173" t="s">
        <v>217</v>
      </c>
      <c r="C84" s="187" t="s">
        <v>218</v>
      </c>
      <c r="D84" s="174" t="s">
        <v>131</v>
      </c>
      <c r="E84" s="175">
        <v>20</v>
      </c>
      <c r="F84" s="176"/>
      <c r="G84" s="177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0</v>
      </c>
      <c r="O84" s="161">
        <f>ROUND(E84*N84,2)</f>
        <v>0</v>
      </c>
      <c r="P84" s="161">
        <v>0</v>
      </c>
      <c r="Q84" s="161">
        <f>ROUND(E84*P84,2)</f>
        <v>0</v>
      </c>
      <c r="R84" s="161"/>
      <c r="S84" s="161" t="s">
        <v>114</v>
      </c>
      <c r="T84" s="161" t="s">
        <v>114</v>
      </c>
      <c r="U84" s="161">
        <v>0.23</v>
      </c>
      <c r="V84" s="161">
        <f>ROUND(E84*U84,2)</f>
        <v>4.5999999999999996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115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219</v>
      </c>
      <c r="D85" s="163"/>
      <c r="E85" s="164">
        <v>20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38</v>
      </c>
      <c r="B86" s="159" t="s">
        <v>220</v>
      </c>
      <c r="C86" s="190" t="s">
        <v>221</v>
      </c>
      <c r="D86" s="160" t="s">
        <v>0</v>
      </c>
      <c r="E86" s="184"/>
      <c r="F86" s="162"/>
      <c r="G86" s="161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15</v>
      </c>
      <c r="M86" s="161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1"/>
      <c r="S86" s="161" t="s">
        <v>114</v>
      </c>
      <c r="T86" s="161" t="s">
        <v>114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109</v>
      </c>
      <c r="B87" s="167" t="s">
        <v>78</v>
      </c>
      <c r="C87" s="186" t="s">
        <v>79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110</v>
      </c>
    </row>
    <row r="88" spans="1:60" outlineLevel="1" x14ac:dyDescent="0.2">
      <c r="A88" s="178">
        <v>39</v>
      </c>
      <c r="B88" s="179" t="s">
        <v>222</v>
      </c>
      <c r="C88" s="189" t="s">
        <v>223</v>
      </c>
      <c r="D88" s="180" t="s">
        <v>174</v>
      </c>
      <c r="E88" s="181">
        <v>1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122</v>
      </c>
      <c r="T88" s="161" t="s">
        <v>191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138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109</v>
      </c>
      <c r="B89" s="167" t="s">
        <v>80</v>
      </c>
      <c r="C89" s="186" t="s">
        <v>81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22.79</v>
      </c>
      <c r="W89" s="165"/>
      <c r="AG89" t="s">
        <v>110</v>
      </c>
    </row>
    <row r="90" spans="1:60" outlineLevel="1" x14ac:dyDescent="0.2">
      <c r="A90" s="178">
        <v>40</v>
      </c>
      <c r="B90" s="179" t="s">
        <v>224</v>
      </c>
      <c r="C90" s="189" t="s">
        <v>225</v>
      </c>
      <c r="D90" s="180" t="s">
        <v>194</v>
      </c>
      <c r="E90" s="181">
        <v>4.7139000000000006</v>
      </c>
      <c r="F90" s="182"/>
      <c r="G90" s="183">
        <f t="shared" ref="G90:G97" si="0">ROUND(E90*F90,2)</f>
        <v>0</v>
      </c>
      <c r="H90" s="162"/>
      <c r="I90" s="161">
        <f t="shared" ref="I90:I97" si="1">ROUND(E90*H90,2)</f>
        <v>0</v>
      </c>
      <c r="J90" s="162"/>
      <c r="K90" s="161">
        <f t="shared" ref="K90:K97" si="2">ROUND(E90*J90,2)</f>
        <v>0</v>
      </c>
      <c r="L90" s="161">
        <v>15</v>
      </c>
      <c r="M90" s="161">
        <f t="shared" ref="M90:M97" si="3">G90*(1+L90/100)</f>
        <v>0</v>
      </c>
      <c r="N90" s="161">
        <v>0</v>
      </c>
      <c r="O90" s="161">
        <f t="shared" ref="O90:O97" si="4">ROUND(E90*N90,2)</f>
        <v>0</v>
      </c>
      <c r="P90" s="161">
        <v>0</v>
      </c>
      <c r="Q90" s="161">
        <f t="shared" ref="Q90:Q97" si="5">ROUND(E90*P90,2)</f>
        <v>0</v>
      </c>
      <c r="R90" s="161"/>
      <c r="S90" s="161" t="s">
        <v>114</v>
      </c>
      <c r="T90" s="161" t="s">
        <v>114</v>
      </c>
      <c r="U90" s="161">
        <v>0.63800000000000001</v>
      </c>
      <c r="V90" s="161">
        <f t="shared" ref="V90:V97" si="6">ROUND(E90*U90,2)</f>
        <v>3.01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226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8">
        <v>41</v>
      </c>
      <c r="B91" s="179" t="s">
        <v>227</v>
      </c>
      <c r="C91" s="189" t="s">
        <v>228</v>
      </c>
      <c r="D91" s="180" t="s">
        <v>194</v>
      </c>
      <c r="E91" s="181">
        <v>4.7139000000000006</v>
      </c>
      <c r="F91" s="182"/>
      <c r="G91" s="183">
        <f t="shared" si="0"/>
        <v>0</v>
      </c>
      <c r="H91" s="162"/>
      <c r="I91" s="161">
        <f t="shared" si="1"/>
        <v>0</v>
      </c>
      <c r="J91" s="162"/>
      <c r="K91" s="161">
        <f t="shared" si="2"/>
        <v>0</v>
      </c>
      <c r="L91" s="161">
        <v>15</v>
      </c>
      <c r="M91" s="161">
        <f t="shared" si="3"/>
        <v>0</v>
      </c>
      <c r="N91" s="161">
        <v>0</v>
      </c>
      <c r="O91" s="161">
        <f t="shared" si="4"/>
        <v>0</v>
      </c>
      <c r="P91" s="161">
        <v>0</v>
      </c>
      <c r="Q91" s="161">
        <f t="shared" si="5"/>
        <v>0</v>
      </c>
      <c r="R91" s="161"/>
      <c r="S91" s="161" t="s">
        <v>114</v>
      </c>
      <c r="T91" s="161" t="s">
        <v>114</v>
      </c>
      <c r="U91" s="161">
        <v>0.93300000000000005</v>
      </c>
      <c r="V91" s="161">
        <f t="shared" si="6"/>
        <v>4.4000000000000004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226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8">
        <v>42</v>
      </c>
      <c r="B92" s="179" t="s">
        <v>229</v>
      </c>
      <c r="C92" s="189" t="s">
        <v>230</v>
      </c>
      <c r="D92" s="180" t="s">
        <v>194</v>
      </c>
      <c r="E92" s="181">
        <v>9.4278000000000013</v>
      </c>
      <c r="F92" s="182"/>
      <c r="G92" s="183">
        <f t="shared" si="0"/>
        <v>0</v>
      </c>
      <c r="H92" s="162"/>
      <c r="I92" s="161">
        <f t="shared" si="1"/>
        <v>0</v>
      </c>
      <c r="J92" s="162"/>
      <c r="K92" s="161">
        <f t="shared" si="2"/>
        <v>0</v>
      </c>
      <c r="L92" s="161">
        <v>15</v>
      </c>
      <c r="M92" s="161">
        <f t="shared" si="3"/>
        <v>0</v>
      </c>
      <c r="N92" s="161">
        <v>0</v>
      </c>
      <c r="O92" s="161">
        <f t="shared" si="4"/>
        <v>0</v>
      </c>
      <c r="P92" s="161">
        <v>0</v>
      </c>
      <c r="Q92" s="161">
        <f t="shared" si="5"/>
        <v>0</v>
      </c>
      <c r="R92" s="161"/>
      <c r="S92" s="161" t="s">
        <v>114</v>
      </c>
      <c r="T92" s="161" t="s">
        <v>114</v>
      </c>
      <c r="U92" s="161">
        <v>0.65300000000000002</v>
      </c>
      <c r="V92" s="161">
        <f t="shared" si="6"/>
        <v>6.16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226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8">
        <v>43</v>
      </c>
      <c r="B93" s="179" t="s">
        <v>231</v>
      </c>
      <c r="C93" s="189" t="s">
        <v>232</v>
      </c>
      <c r="D93" s="180" t="s">
        <v>194</v>
      </c>
      <c r="E93" s="181">
        <v>4.7139000000000006</v>
      </c>
      <c r="F93" s="182"/>
      <c r="G93" s="183">
        <f t="shared" si="0"/>
        <v>0</v>
      </c>
      <c r="H93" s="162"/>
      <c r="I93" s="161">
        <f t="shared" si="1"/>
        <v>0</v>
      </c>
      <c r="J93" s="162"/>
      <c r="K93" s="161">
        <f t="shared" si="2"/>
        <v>0</v>
      </c>
      <c r="L93" s="161">
        <v>15</v>
      </c>
      <c r="M93" s="161">
        <f t="shared" si="3"/>
        <v>0</v>
      </c>
      <c r="N93" s="161">
        <v>0</v>
      </c>
      <c r="O93" s="161">
        <f t="shared" si="4"/>
        <v>0</v>
      </c>
      <c r="P93" s="161">
        <v>0</v>
      </c>
      <c r="Q93" s="161">
        <f t="shared" si="5"/>
        <v>0</v>
      </c>
      <c r="R93" s="161"/>
      <c r="S93" s="161" t="s">
        <v>114</v>
      </c>
      <c r="T93" s="161" t="s">
        <v>114</v>
      </c>
      <c r="U93" s="161">
        <v>0.49000000000000005</v>
      </c>
      <c r="V93" s="161">
        <f t="shared" si="6"/>
        <v>2.31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226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8">
        <v>44</v>
      </c>
      <c r="B94" s="179" t="s">
        <v>233</v>
      </c>
      <c r="C94" s="189" t="s">
        <v>234</v>
      </c>
      <c r="D94" s="180" t="s">
        <v>194</v>
      </c>
      <c r="E94" s="181">
        <v>70.708500000000001</v>
      </c>
      <c r="F94" s="182"/>
      <c r="G94" s="183">
        <f t="shared" si="0"/>
        <v>0</v>
      </c>
      <c r="H94" s="162"/>
      <c r="I94" s="161">
        <f t="shared" si="1"/>
        <v>0</v>
      </c>
      <c r="J94" s="162"/>
      <c r="K94" s="161">
        <f t="shared" si="2"/>
        <v>0</v>
      </c>
      <c r="L94" s="161">
        <v>15</v>
      </c>
      <c r="M94" s="161">
        <f t="shared" si="3"/>
        <v>0</v>
      </c>
      <c r="N94" s="161">
        <v>0</v>
      </c>
      <c r="O94" s="161">
        <f t="shared" si="4"/>
        <v>0</v>
      </c>
      <c r="P94" s="161">
        <v>0</v>
      </c>
      <c r="Q94" s="161">
        <f t="shared" si="5"/>
        <v>0</v>
      </c>
      <c r="R94" s="161"/>
      <c r="S94" s="161" t="s">
        <v>114</v>
      </c>
      <c r="T94" s="161" t="s">
        <v>114</v>
      </c>
      <c r="U94" s="161">
        <v>0</v>
      </c>
      <c r="V94" s="161">
        <f t="shared" si="6"/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226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8">
        <v>45</v>
      </c>
      <c r="B95" s="179" t="s">
        <v>235</v>
      </c>
      <c r="C95" s="189" t="s">
        <v>236</v>
      </c>
      <c r="D95" s="180" t="s">
        <v>194</v>
      </c>
      <c r="E95" s="181">
        <v>4.7139000000000006</v>
      </c>
      <c r="F95" s="182"/>
      <c r="G95" s="183">
        <f t="shared" si="0"/>
        <v>0</v>
      </c>
      <c r="H95" s="162"/>
      <c r="I95" s="161">
        <f t="shared" si="1"/>
        <v>0</v>
      </c>
      <c r="J95" s="162"/>
      <c r="K95" s="161">
        <f t="shared" si="2"/>
        <v>0</v>
      </c>
      <c r="L95" s="161">
        <v>15</v>
      </c>
      <c r="M95" s="161">
        <f t="shared" si="3"/>
        <v>0</v>
      </c>
      <c r="N95" s="161">
        <v>0</v>
      </c>
      <c r="O95" s="161">
        <f t="shared" si="4"/>
        <v>0</v>
      </c>
      <c r="P95" s="161">
        <v>0</v>
      </c>
      <c r="Q95" s="161">
        <f t="shared" si="5"/>
        <v>0</v>
      </c>
      <c r="R95" s="161"/>
      <c r="S95" s="161" t="s">
        <v>114</v>
      </c>
      <c r="T95" s="161" t="s">
        <v>114</v>
      </c>
      <c r="U95" s="161">
        <v>0.94200000000000006</v>
      </c>
      <c r="V95" s="161">
        <f t="shared" si="6"/>
        <v>4.4400000000000004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226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8">
        <v>46</v>
      </c>
      <c r="B96" s="179" t="s">
        <v>237</v>
      </c>
      <c r="C96" s="189" t="s">
        <v>238</v>
      </c>
      <c r="D96" s="180" t="s">
        <v>194</v>
      </c>
      <c r="E96" s="181">
        <v>23.569500000000001</v>
      </c>
      <c r="F96" s="182"/>
      <c r="G96" s="183">
        <f t="shared" si="0"/>
        <v>0</v>
      </c>
      <c r="H96" s="162"/>
      <c r="I96" s="161">
        <f t="shared" si="1"/>
        <v>0</v>
      </c>
      <c r="J96" s="162"/>
      <c r="K96" s="161">
        <f t="shared" si="2"/>
        <v>0</v>
      </c>
      <c r="L96" s="161">
        <v>15</v>
      </c>
      <c r="M96" s="161">
        <f t="shared" si="3"/>
        <v>0</v>
      </c>
      <c r="N96" s="161">
        <v>0</v>
      </c>
      <c r="O96" s="161">
        <f t="shared" si="4"/>
        <v>0</v>
      </c>
      <c r="P96" s="161">
        <v>0</v>
      </c>
      <c r="Q96" s="161">
        <f t="shared" si="5"/>
        <v>0</v>
      </c>
      <c r="R96" s="161"/>
      <c r="S96" s="161" t="s">
        <v>114</v>
      </c>
      <c r="T96" s="161" t="s">
        <v>114</v>
      </c>
      <c r="U96" s="161">
        <v>0.10500000000000001</v>
      </c>
      <c r="V96" s="161">
        <f t="shared" si="6"/>
        <v>2.4700000000000002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226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8">
        <v>47</v>
      </c>
      <c r="B97" s="179" t="s">
        <v>239</v>
      </c>
      <c r="C97" s="189" t="s">
        <v>240</v>
      </c>
      <c r="D97" s="180" t="s">
        <v>194</v>
      </c>
      <c r="E97" s="181">
        <v>4.7139000000000006</v>
      </c>
      <c r="F97" s="182"/>
      <c r="G97" s="183">
        <f t="shared" si="0"/>
        <v>0</v>
      </c>
      <c r="H97" s="162"/>
      <c r="I97" s="161">
        <f t="shared" si="1"/>
        <v>0</v>
      </c>
      <c r="J97" s="162"/>
      <c r="K97" s="161">
        <f t="shared" si="2"/>
        <v>0</v>
      </c>
      <c r="L97" s="161">
        <v>15</v>
      </c>
      <c r="M97" s="161">
        <f t="shared" si="3"/>
        <v>0</v>
      </c>
      <c r="N97" s="161">
        <v>0</v>
      </c>
      <c r="O97" s="161">
        <f t="shared" si="4"/>
        <v>0</v>
      </c>
      <c r="P97" s="161">
        <v>0</v>
      </c>
      <c r="Q97" s="161">
        <f t="shared" si="5"/>
        <v>0</v>
      </c>
      <c r="R97" s="161"/>
      <c r="S97" s="161" t="s">
        <v>114</v>
      </c>
      <c r="T97" s="161" t="s">
        <v>114</v>
      </c>
      <c r="U97" s="161">
        <v>0</v>
      </c>
      <c r="V97" s="161">
        <f t="shared" si="6"/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109</v>
      </c>
      <c r="B98" s="167" t="s">
        <v>83</v>
      </c>
      <c r="C98" s="186" t="s">
        <v>29</v>
      </c>
      <c r="D98" s="168"/>
      <c r="E98" s="169"/>
      <c r="F98" s="170"/>
      <c r="G98" s="171">
        <f>SUMIF(AG99:AG99,"&lt;&gt;NOR",G99:G99)</f>
        <v>0</v>
      </c>
      <c r="H98" s="165"/>
      <c r="I98" s="165">
        <f>SUM(I99:I99)</f>
        <v>0</v>
      </c>
      <c r="J98" s="165"/>
      <c r="K98" s="165">
        <f>SUM(K99:K99)</f>
        <v>0</v>
      </c>
      <c r="L98" s="165"/>
      <c r="M98" s="165">
        <f>SUM(M99:M99)</f>
        <v>0</v>
      </c>
      <c r="N98" s="165"/>
      <c r="O98" s="165">
        <f>SUM(O99:O99)</f>
        <v>0</v>
      </c>
      <c r="P98" s="165"/>
      <c r="Q98" s="165">
        <f>SUM(Q99:Q99)</f>
        <v>0</v>
      </c>
      <c r="R98" s="165"/>
      <c r="S98" s="165"/>
      <c r="T98" s="165"/>
      <c r="U98" s="165"/>
      <c r="V98" s="165">
        <f>SUM(V99:V99)</f>
        <v>0</v>
      </c>
      <c r="W98" s="165"/>
      <c r="AG98" t="s">
        <v>110</v>
      </c>
    </row>
    <row r="99" spans="1:60" outlineLevel="1" x14ac:dyDescent="0.2">
      <c r="A99" s="172">
        <v>48</v>
      </c>
      <c r="B99" s="173" t="s">
        <v>242</v>
      </c>
      <c r="C99" s="187" t="s">
        <v>243</v>
      </c>
      <c r="D99" s="174" t="s">
        <v>244</v>
      </c>
      <c r="E99" s="175">
        <v>1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</v>
      </c>
      <c r="O99" s="161">
        <f>ROUND(E99*N99,2)</f>
        <v>0</v>
      </c>
      <c r="P99" s="161">
        <v>0</v>
      </c>
      <c r="Q99" s="161">
        <f>ROUND(E99*P99,2)</f>
        <v>0</v>
      </c>
      <c r="R99" s="161"/>
      <c r="S99" s="161" t="s">
        <v>114</v>
      </c>
      <c r="T99" s="161" t="s">
        <v>191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5"/>
      <c r="B100" s="6"/>
      <c r="C100" s="191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AE100">
        <v>15</v>
      </c>
      <c r="AF100">
        <v>21</v>
      </c>
    </row>
    <row r="101" spans="1:60" x14ac:dyDescent="0.2">
      <c r="A101" s="154"/>
      <c r="B101" s="155" t="s">
        <v>31</v>
      </c>
      <c r="C101" s="192"/>
      <c r="D101" s="156"/>
      <c r="E101" s="157"/>
      <c r="F101" s="157"/>
      <c r="G101" s="185">
        <f>G8+G13+G16+G23+G38+G53+G57+G65+G67+G73+G87+G89+G98</f>
        <v>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AE101">
        <f>SUMIF(L7:L99,AE100,G7:G99)</f>
        <v>0</v>
      </c>
      <c r="AF101">
        <f>SUMIF(L7:L99,AF100,G7:G99)</f>
        <v>0</v>
      </c>
      <c r="AG101" t="s">
        <v>246</v>
      </c>
    </row>
    <row r="102" spans="1:60" x14ac:dyDescent="0.2">
      <c r="A102" s="5"/>
      <c r="B102" s="6"/>
      <c r="C102" s="191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60" x14ac:dyDescent="0.2">
      <c r="A103" s="5"/>
      <c r="B103" s="6"/>
      <c r="C103" s="191"/>
      <c r="D103" s="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60" x14ac:dyDescent="0.2">
      <c r="A104" s="264" t="s">
        <v>247</v>
      </c>
      <c r="B104" s="264"/>
      <c r="C104" s="265"/>
      <c r="D104" s="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60" x14ac:dyDescent="0.2">
      <c r="A105" s="245"/>
      <c r="B105" s="246"/>
      <c r="C105" s="247"/>
      <c r="D105" s="246"/>
      <c r="E105" s="246"/>
      <c r="F105" s="246"/>
      <c r="G105" s="24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AG105" t="s">
        <v>248</v>
      </c>
    </row>
    <row r="106" spans="1:60" x14ac:dyDescent="0.2">
      <c r="A106" s="249"/>
      <c r="B106" s="250"/>
      <c r="C106" s="251"/>
      <c r="D106" s="250"/>
      <c r="E106" s="250"/>
      <c r="F106" s="250"/>
      <c r="G106" s="25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60" x14ac:dyDescent="0.2">
      <c r="A107" s="249"/>
      <c r="B107" s="250"/>
      <c r="C107" s="251"/>
      <c r="D107" s="250"/>
      <c r="E107" s="250"/>
      <c r="F107" s="250"/>
      <c r="G107" s="252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60" x14ac:dyDescent="0.2">
      <c r="A108" s="249"/>
      <c r="B108" s="250"/>
      <c r="C108" s="251"/>
      <c r="D108" s="250"/>
      <c r="E108" s="250"/>
      <c r="F108" s="250"/>
      <c r="G108" s="25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60" x14ac:dyDescent="0.2">
      <c r="A109" s="253"/>
      <c r="B109" s="254"/>
      <c r="C109" s="255"/>
      <c r="D109" s="254"/>
      <c r="E109" s="254"/>
      <c r="F109" s="254"/>
      <c r="G109" s="25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60" x14ac:dyDescent="0.2">
      <c r="A110" s="5"/>
      <c r="B110" s="6"/>
      <c r="C110" s="191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60" x14ac:dyDescent="0.2">
      <c r="C111" s="193"/>
      <c r="D111" s="142"/>
      <c r="AG111" t="s">
        <v>249</v>
      </c>
    </row>
    <row r="112" spans="1:60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7f2eL1+KM5uoDcjkXG1FJr1Twqh19ZDUeKgQzf6e5JAM4jGiUHSQvG6CnrrhHfm26pDatlNhwflnzckKDOs/1g==" saltValue="a7Hd+oY7NdqeINEqkr+idA==" spinCount="100000" sheet="1" objects="1" scenarios="1"/>
  <mergeCells count="6">
    <mergeCell ref="A105:G109"/>
    <mergeCell ref="A1:G1"/>
    <mergeCell ref="C2:G2"/>
    <mergeCell ref="C3:G3"/>
    <mergeCell ref="C4:G4"/>
    <mergeCell ref="A104:C104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</dc:creator>
  <cp:lastModifiedBy>Zdeněk Dočkal</cp:lastModifiedBy>
  <cp:lastPrinted>2014-02-28T09:52:57Z</cp:lastPrinted>
  <dcterms:created xsi:type="dcterms:W3CDTF">2009-04-08T07:15:50Z</dcterms:created>
  <dcterms:modified xsi:type="dcterms:W3CDTF">2018-07-24T10:41:36Z</dcterms:modified>
</cp:coreProperties>
</file>