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D_stavby\2019\ZS_ZS a MS\ZS Kridlovicka - oprava strechy nad spojovacim krckem\SOUTEZ\"/>
    </mc:Choice>
  </mc:AlternateContent>
  <bookViews>
    <workbookView xWindow="-120" yWindow="-120" windowWidth="29040" windowHeight="1584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0009 0009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'0009 0009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'0009 0009 Pol'!$A$1:$W$50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2" l="1"/>
  <c r="V8" i="12"/>
  <c r="G9" i="12"/>
  <c r="I9" i="12"/>
  <c r="I8" i="12" s="1"/>
  <c r="K9" i="12"/>
  <c r="M9" i="12"/>
  <c r="O9" i="12"/>
  <c r="O8" i="12" s="1"/>
  <c r="Q9" i="12"/>
  <c r="V9" i="12"/>
  <c r="G10" i="12"/>
  <c r="M10" i="12" s="1"/>
  <c r="I10" i="12"/>
  <c r="K10" i="12"/>
  <c r="K8" i="12" s="1"/>
  <c r="O10" i="12"/>
  <c r="Q10" i="12"/>
  <c r="Q8" i="12" s="1"/>
  <c r="V10" i="12"/>
  <c r="G11" i="12"/>
  <c r="M11" i="12" s="1"/>
  <c r="I11" i="12"/>
  <c r="K11" i="12"/>
  <c r="O11" i="12"/>
  <c r="Q11" i="12"/>
  <c r="V11" i="12"/>
  <c r="G12" i="12"/>
  <c r="K12" i="12"/>
  <c r="O12" i="12"/>
  <c r="V12" i="12"/>
  <c r="G13" i="12"/>
  <c r="I13" i="12"/>
  <c r="I12" i="12" s="1"/>
  <c r="K13" i="12"/>
  <c r="M13" i="12"/>
  <c r="M12" i="12" s="1"/>
  <c r="O13" i="12"/>
  <c r="Q13" i="12"/>
  <c r="Q12" i="12" s="1"/>
  <c r="V13" i="12"/>
  <c r="G15" i="12"/>
  <c r="I15" i="12"/>
  <c r="I14" i="12" s="1"/>
  <c r="K15" i="12"/>
  <c r="M15" i="12"/>
  <c r="O15" i="12"/>
  <c r="Q15" i="12"/>
  <c r="Q14" i="12" s="1"/>
  <c r="V15" i="12"/>
  <c r="G16" i="12"/>
  <c r="G14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V14" i="12" s="1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K26" i="12"/>
  <c r="G27" i="12"/>
  <c r="I27" i="12"/>
  <c r="I26" i="12" s="1"/>
  <c r="K27" i="12"/>
  <c r="M27" i="12"/>
  <c r="O27" i="12"/>
  <c r="Q27" i="12"/>
  <c r="V27" i="12"/>
  <c r="G28" i="12"/>
  <c r="M28" i="12" s="1"/>
  <c r="I28" i="12"/>
  <c r="K28" i="12"/>
  <c r="O28" i="12"/>
  <c r="O26" i="12" s="1"/>
  <c r="Q28" i="12"/>
  <c r="V28" i="12"/>
  <c r="V26" i="12" s="1"/>
  <c r="G29" i="12"/>
  <c r="G26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2" i="12"/>
  <c r="G31" i="12" s="1"/>
  <c r="I32" i="12"/>
  <c r="K32" i="12"/>
  <c r="O32" i="12"/>
  <c r="Q32" i="12"/>
  <c r="V32" i="12"/>
  <c r="G33" i="12"/>
  <c r="I33" i="12"/>
  <c r="K33" i="12"/>
  <c r="M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K42" i="12"/>
  <c r="G43" i="12"/>
  <c r="M43" i="12" s="1"/>
  <c r="I43" i="12"/>
  <c r="I42" i="12" s="1"/>
  <c r="K43" i="12"/>
  <c r="O43" i="12"/>
  <c r="Q43" i="12"/>
  <c r="Q42" i="12" s="1"/>
  <c r="V43" i="12"/>
  <c r="G44" i="12"/>
  <c r="M44" i="12" s="1"/>
  <c r="I44" i="12"/>
  <c r="K44" i="12"/>
  <c r="O44" i="12"/>
  <c r="O42" i="12" s="1"/>
  <c r="Q44" i="12"/>
  <c r="V44" i="12"/>
  <c r="V42" i="12" s="1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J54" i="1"/>
  <c r="J53" i="1"/>
  <c r="J52" i="1"/>
  <c r="J51" i="1"/>
  <c r="J50" i="1"/>
  <c r="J49" i="1"/>
  <c r="J55" i="1" s="1"/>
  <c r="F42" i="1"/>
  <c r="G42" i="1"/>
  <c r="H42" i="1"/>
  <c r="I42" i="1"/>
  <c r="J41" i="1" s="1"/>
  <c r="Q31" i="12" l="1"/>
  <c r="I31" i="12"/>
  <c r="V31" i="12"/>
  <c r="O31" i="12"/>
  <c r="K31" i="12"/>
  <c r="K14" i="12"/>
  <c r="O14" i="12"/>
  <c r="Q26" i="12"/>
  <c r="M29" i="12"/>
  <c r="M42" i="12"/>
  <c r="M26" i="12"/>
  <c r="M8" i="12"/>
  <c r="G42" i="12"/>
  <c r="M32" i="12"/>
  <c r="M31" i="12" s="1"/>
  <c r="M16" i="12"/>
  <c r="M14" i="12" s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Jirka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<sst xmlns="http://schemas.openxmlformats.org/spreadsheetml/2006/main" count="367" uniqueCount="184">
  <si>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</si>
  <si>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</si>
  <si>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</si>
  <si>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</si>
  <si>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</si>
  <si>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</si>
  <si>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</si>
  <si>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</si>
  <si>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</si>
  <si>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</si>
  <si>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</si>
  <si>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</si>
  <si>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</si>
  <si>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</si>
  <si>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</si>
  <si>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</si>
  <si>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</si>
  <si>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</si>
  <si>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</si>
  <si>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</si>
  <si>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</si>
  <si>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</si>
  <si>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</si>
  <si>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</si>
  <si>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</si>
  <si>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</si>
  <si>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</si>
  <si>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</si>
  <si>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</si>
  <si>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</si>
  <si>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</si>
  <si>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</si>
  <si>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</si>
  <si>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</si>
  <si>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</si>
  <si>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</si>
  <si>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</si>
  <si>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</si>
  <si>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</si>
  <si>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</si>
  <si>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</si>
  <si>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</si>
  <si>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0009</t>
  </si>
  <si>
    <t>ZŠ a MŠ Křídlovická 30b, Brno</t>
  </si>
  <si>
    <t>oprava střechy nad skladem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</si>
  <si>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</si>
  <si>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</si>
  <si>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</si>
  <si>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</si>
  <si>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</si>
  <si>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</si>
  <si>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</si>
  <si>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0</t>
  </si>
  <si>
    <t>Nepřiřazený díl</t>
  </si>
  <si>
    <t>94</t>
  </si>
  <si>
    <t>Lešení a stavební výtahy</t>
  </si>
  <si>
    <t>712</t>
  </si>
  <si>
    <t>Povlakové krytiny</t>
  </si>
  <si>
    <t>762</t>
  </si>
  <si>
    <t>Konstrukce tesařské</t>
  </si>
  <si>
    <t>764</t>
  </si>
  <si>
    <t>Konstrukce klempířské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</si>
  <si>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</si>
  <si>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</si>
  <si>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</si>
  <si>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</si>
  <si>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</si>
  <si>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</si>
  <si>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</si>
  <si>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</si>
  <si>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</si>
  <si>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</si>
  <si>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</si>
  <si>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</si>
  <si>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</si>
  <si>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</si>
  <si>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</si>
  <si>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</si>
  <si>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</si>
  <si>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</si>
  <si>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</si>
  <si>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</si>
  <si>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</si>
  <si>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</si>
  <si>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</si>
  <si>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</si>
  <si>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</si>
  <si>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</si>
  <si>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</si>
  <si>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</si>
  <si>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</si>
  <si>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</si>
  <si>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</si>
  <si>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911      R00</t>
  </si>
  <si>
    <t>Hzs - prace vyskovych specialistu</t>
  </si>
  <si>
    <t>h</t>
  </si>
  <si>
    <t>Prav.M</t>
  </si>
  <si>
    <t>RTS 19/ I</t>
  </si>
  <si>
    <t>POL10_</t>
  </si>
  <si>
    <t>23153100.AR</t>
  </si>
  <si>
    <t xml:space="preserve">Tmel jednosložkový SOUDASEAL 215 LM bílý á 600 ml </t>
  </si>
  <si>
    <t>kus</t>
  </si>
  <si>
    <t>SPCM</t>
  </si>
  <si>
    <t>POL3_</t>
  </si>
  <si>
    <t>24633511R</t>
  </si>
  <si>
    <t>Tmel spárovací polyuret. Den Braven PU 50 FC 600ml, jednosložkový, těsnicí</t>
  </si>
  <si>
    <t>941955004R00</t>
  </si>
  <si>
    <t>Lešení lehké pomocné, výška podlahy do 3,5 m, pomocná Al kostka pro dopravu materiálu</t>
  </si>
  <si>
    <t>m2</t>
  </si>
  <si>
    <t>POL1_</t>
  </si>
  <si>
    <t>712300833RT1</t>
  </si>
  <si>
    <t>Odstranění povlakové krytiny střech do 10° 3vrstvé, z ploch jednotlivě do 10 m2</t>
  </si>
  <si>
    <t>Indiv</t>
  </si>
  <si>
    <t>712371801R00</t>
  </si>
  <si>
    <t>Povlaková krytina střech do 10°, fólií PVC</t>
  </si>
  <si>
    <t>712378003R00</t>
  </si>
  <si>
    <t>Atiková okapnice VIPLANYL RŠ 250 mm</t>
  </si>
  <si>
    <t>m</t>
  </si>
  <si>
    <t>712378005R00</t>
  </si>
  <si>
    <t>Stěnová lišta vyhnutá VIPLANYL RŠ 70 mm</t>
  </si>
  <si>
    <t>712378006R00</t>
  </si>
  <si>
    <t>Rohová lišta vnější VIPLANYL RŠ 100 mm</t>
  </si>
  <si>
    <t>712378007R00</t>
  </si>
  <si>
    <t>Rohová lišta vnitřní VIPLANYL RŠ 100 mm</t>
  </si>
  <si>
    <t>712391171R00</t>
  </si>
  <si>
    <t>Povlaková krytina střech do 10°, podklad. textilie</t>
  </si>
  <si>
    <t>7122235</t>
  </si>
  <si>
    <t>šroub GBST+PIP podložka</t>
  </si>
  <si>
    <t>Vlastní</t>
  </si>
  <si>
    <t>28322017R</t>
  </si>
  <si>
    <t>Fólie ALKORPLAN 35177 tl. 1,5 mm š. 2050 mm, se skelnou výztuží, šedá</t>
  </si>
  <si>
    <t>69366198R</t>
  </si>
  <si>
    <t>Geotextilie FILTEK 300 g/m2 š. 200cm 100% PP</t>
  </si>
  <si>
    <t>998712201R00</t>
  </si>
  <si>
    <t>Přesun hmot pro povlakové krytiny, výšky do 6 m</t>
  </si>
  <si>
    <t>POL7_</t>
  </si>
  <si>
    <t>762341210RT2</t>
  </si>
  <si>
    <t>Montáž bednění střech rovných, prkna hrubá na sraz, včetně dodávky řeziva, prkna tl. 24 mm</t>
  </si>
  <si>
    <t>762341811R00</t>
  </si>
  <si>
    <t>Demontáž bednění střech rovných z prken hrubých</t>
  </si>
  <si>
    <t>762395000R00</t>
  </si>
  <si>
    <t>Spojovací a ochranné prostředky pro střechy</t>
  </si>
  <si>
    <t>m3</t>
  </si>
  <si>
    <t>998762202R00</t>
  </si>
  <si>
    <t>Přesun hmot pro tesařské konstrukce, výšky do 12 m</t>
  </si>
  <si>
    <t>764352203R00</t>
  </si>
  <si>
    <t>Žlaby z Pz plechu podokapní půlkruhové, rš 330 mm</t>
  </si>
  <si>
    <t>764359212R00</t>
  </si>
  <si>
    <t>Kotlík z Pz plechu kónický pro trouby D do 125 mm</t>
  </si>
  <si>
    <t>764352292R00</t>
  </si>
  <si>
    <t>Montáž háků Pz půlkruhových</t>
  </si>
  <si>
    <t>764454203R00</t>
  </si>
  <si>
    <t>Odpadní trouby z Pz plechu, kruhové, D 120 mm</t>
  </si>
  <si>
    <t>764323830R00</t>
  </si>
  <si>
    <t>Demont. oplech. okapů, živičná krytina, rš 330 mm</t>
  </si>
  <si>
    <t>764334850R00</t>
  </si>
  <si>
    <t>Demontáž lemování zdí plochých střech,rš 500 mm</t>
  </si>
  <si>
    <t>764352810R00</t>
  </si>
  <si>
    <t>Demontáž žlabů půlkruh. rovných, rš 330 mm, do 30°</t>
  </si>
  <si>
    <t>764454802R00</t>
  </si>
  <si>
    <t>Demontáž odpadních trub kruhových,D 120 mm</t>
  </si>
  <si>
    <t>764456943R00</t>
  </si>
  <si>
    <t>kolena horní dvojitá Pz,ze 6 dílů,D 120 mm</t>
  </si>
  <si>
    <t>998764201R00</t>
  </si>
  <si>
    <t>Přesun hmot pro klempířské konstr., výšky do 6 m</t>
  </si>
  <si>
    <t>979087212R00</t>
  </si>
  <si>
    <t>Nakládání suti na dopravní prostředky - komunikace</t>
  </si>
  <si>
    <t>t</t>
  </si>
  <si>
    <t>POL8_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</si>
  <si>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</si>
  <si>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</si>
  <si>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</si>
  <si>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</si>
  <si>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</si>
  <si>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</si>
  <si>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</si>
  <si>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</si>
  <si>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979990121R00</t>
  </si>
  <si>
    <t>Poplatek za skládku suti - asfaltové pásy</t>
  </si>
  <si>
    <t>END</t>
  </si>
  <si>
    <t>Výkaz výměr</t>
  </si>
  <si>
    <t>oprava střechy nad sklady</t>
  </si>
  <si>
    <t>ZŠ a MŠ Brno, Křídlovická 30b, p.o.</t>
  </si>
  <si>
    <t>ZŠ a MŠ Brno, Křídlovická 30b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</si>
</sst>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/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6" t="s">
        <v>39</v>
      </c>
    </row>
    <row r="2" spans="1:7" ht="57.75" customHeight="1" x14ac:dyDescent="0.2">
      <c r="A2" s="162" t="s">
        <v>40</v>
      </c>
      <c r="B2" s="162"/>
      <c r="C2" s="162"/>
      <c r="D2" s="162"/>
      <c r="E2" s="162"/>
      <c r="F2" s="162"/>
      <c r="G2" s="16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8"/>
  <sheetViews>
    <sheetView showGridLines="0" topLeftCell="B1" zoomScaleNormal="100" zoomScaleSheetLayoutView="75" workbookViewId="0">
      <selection activeCell="F7" sqref="F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8" width="12.7109375" customWidth="1"/>
    <col min="9" max="9" width="13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1" t="s">
        <v>37</v>
      </c>
      <c r="B1" s="183" t="s">
        <v>180</v>
      </c>
      <c r="C1" s="184"/>
      <c r="D1" s="184"/>
      <c r="E1" s="184"/>
      <c r="F1" s="184"/>
      <c r="G1" s="184"/>
      <c r="H1" s="184"/>
      <c r="I1" s="184"/>
      <c r="J1" s="185"/>
    </row>
    <row r="2" spans="1:15" ht="36" customHeight="1" x14ac:dyDescent="0.2">
      <c r="A2" s="2"/>
      <c r="B2" s="68" t="s">
        <v>23</v>
      </c>
      <c r="C2" s="69"/>
      <c r="D2" s="70"/>
      <c r="E2" s="189" t="s">
        <v>182</v>
      </c>
      <c r="F2" s="190"/>
      <c r="G2" s="190"/>
      <c r="H2" s="190"/>
      <c r="I2" s="190"/>
      <c r="J2" s="191"/>
      <c r="O2" s="1"/>
    </row>
    <row r="3" spans="1:15" ht="27" customHeight="1" x14ac:dyDescent="0.2">
      <c r="A3" s="2"/>
      <c r="B3" s="71" t="s">
        <v>45</v>
      </c>
      <c r="C3" s="69"/>
      <c r="D3" s="72"/>
      <c r="E3" s="192" t="s">
        <v>181</v>
      </c>
      <c r="F3" s="193"/>
      <c r="G3" s="193"/>
      <c r="H3" s="193"/>
      <c r="I3" s="193"/>
      <c r="J3" s="194"/>
    </row>
    <row r="4" spans="1:15" ht="23.25" customHeight="1" x14ac:dyDescent="0.2">
      <c r="A4" s="67">
        <v>203</v>
      </c>
      <c r="B4" s="73" t="s">
        <v>46</v>
      </c>
      <c r="C4" s="74"/>
      <c r="D4" s="75"/>
      <c r="E4" s="178" t="s">
        <v>183</v>
      </c>
      <c r="F4" s="179"/>
      <c r="G4" s="179"/>
      <c r="H4" s="179"/>
      <c r="I4" s="179"/>
      <c r="J4" s="180"/>
    </row>
    <row r="5" spans="1:15" ht="24" customHeight="1" x14ac:dyDescent="0.2">
      <c r="A5" s="2"/>
      <c r="B5" s="38" t="s">
        <v>22</v>
      </c>
      <c r="D5" s="27"/>
      <c r="E5" s="21"/>
      <c r="F5" s="21"/>
      <c r="G5" s="21"/>
      <c r="H5" s="23" t="s">
        <v>41</v>
      </c>
      <c r="I5" s="27"/>
      <c r="J5" s="8"/>
    </row>
    <row r="6" spans="1:15" ht="15.75" customHeight="1" x14ac:dyDescent="0.2">
      <c r="A6" s="2"/>
      <c r="B6" s="34"/>
      <c r="C6" s="21"/>
      <c r="D6" s="27"/>
      <c r="E6" s="21"/>
      <c r="F6" s="21"/>
      <c r="G6" s="21"/>
      <c r="H6" s="23" t="s">
        <v>35</v>
      </c>
      <c r="I6" s="27"/>
      <c r="J6" s="8"/>
    </row>
    <row r="7" spans="1:15" ht="15.75" customHeight="1" x14ac:dyDescent="0.2">
      <c r="A7" s="2"/>
      <c r="B7" s="35"/>
      <c r="C7" s="22"/>
      <c r="D7" s="28"/>
      <c r="E7" s="29"/>
      <c r="F7" s="29"/>
      <c r="G7" s="29"/>
      <c r="H7" s="30"/>
      <c r="I7" s="29"/>
      <c r="J7" s="41"/>
    </row>
    <row r="8" spans="1:15" ht="24" hidden="1" customHeight="1" x14ac:dyDescent="0.2">
      <c r="A8" s="2"/>
      <c r="B8" s="38" t="s">
        <v>20</v>
      </c>
      <c r="D8" s="27"/>
      <c r="H8" s="23" t="s">
        <v>41</v>
      </c>
      <c r="I8" s="27"/>
      <c r="J8" s="8"/>
    </row>
    <row r="9" spans="1:15" ht="15.75" hidden="1" customHeight="1" x14ac:dyDescent="0.2">
      <c r="A9" s="2"/>
      <c r="B9" s="2"/>
      <c r="D9" s="27"/>
      <c r="H9" s="23" t="s">
        <v>35</v>
      </c>
      <c r="I9" s="27"/>
      <c r="J9" s="8"/>
    </row>
    <row r="10" spans="1:15" ht="15.75" hidden="1" customHeight="1" x14ac:dyDescent="0.2">
      <c r="A10" s="2"/>
      <c r="B10" s="42"/>
      <c r="C10" s="22"/>
      <c r="D10" s="28"/>
      <c r="E10" s="30"/>
      <c r="F10" s="30"/>
      <c r="G10" s="14"/>
      <c r="H10" s="14"/>
      <c r="I10" s="43"/>
      <c r="J10" s="41"/>
    </row>
    <row r="11" spans="1:15" ht="24" customHeight="1" x14ac:dyDescent="0.2">
      <c r="A11" s="2"/>
      <c r="B11" s="38" t="s">
        <v>19</v>
      </c>
      <c r="D11" s="196"/>
      <c r="E11" s="196"/>
      <c r="F11" s="196"/>
      <c r="G11" s="196"/>
      <c r="H11" s="23" t="s">
        <v>41</v>
      </c>
      <c r="I11" s="27"/>
      <c r="J11" s="8"/>
    </row>
    <row r="12" spans="1:15" ht="15.75" customHeight="1" x14ac:dyDescent="0.2">
      <c r="A12" s="2"/>
      <c r="B12" s="34"/>
      <c r="C12" s="21"/>
      <c r="D12" s="177"/>
      <c r="E12" s="177"/>
      <c r="F12" s="177"/>
      <c r="G12" s="177"/>
      <c r="H12" s="23" t="s">
        <v>35</v>
      </c>
      <c r="I12" s="27"/>
      <c r="J12" s="8"/>
    </row>
    <row r="13" spans="1:15" ht="15.75" customHeight="1" x14ac:dyDescent="0.2">
      <c r="A13" s="2"/>
      <c r="B13" s="35"/>
      <c r="C13" s="22"/>
      <c r="D13" s="28"/>
      <c r="E13" s="181"/>
      <c r="F13" s="182"/>
      <c r="G13" s="182"/>
      <c r="H13" s="24"/>
      <c r="I13" s="29"/>
      <c r="J13" s="41"/>
    </row>
    <row r="14" spans="1:15" ht="24" customHeight="1" x14ac:dyDescent="0.2">
      <c r="A14" s="2"/>
      <c r="B14" s="54" t="s">
        <v>21</v>
      </c>
      <c r="C14" s="55"/>
      <c r="D14" s="56"/>
      <c r="E14" s="57"/>
      <c r="F14" s="57"/>
      <c r="G14" s="57"/>
      <c r="H14" s="58"/>
      <c r="I14" s="57"/>
      <c r="J14" s="59"/>
    </row>
    <row r="15" spans="1:15" ht="32.25" customHeight="1" x14ac:dyDescent="0.2">
      <c r="A15" s="2"/>
      <c r="B15" s="42" t="s">
        <v>33</v>
      </c>
      <c r="C15" s="60"/>
      <c r="D15" s="14"/>
      <c r="E15" s="195"/>
      <c r="F15" s="195"/>
      <c r="G15" s="197"/>
      <c r="H15" s="197"/>
      <c r="I15" s="197" t="s">
        <v>30</v>
      </c>
      <c r="J15" s="198"/>
    </row>
    <row r="16" spans="1:15" ht="23.25" customHeight="1" x14ac:dyDescent="0.2">
      <c r="A16" s="126" t="s">
        <v>25</v>
      </c>
      <c r="B16" s="45" t="s">
        <v>25</v>
      </c>
      <c r="C16" s="46"/>
      <c r="D16" s="47"/>
      <c r="E16" s="168"/>
      <c r="F16" s="169"/>
      <c r="G16" s="168"/>
      <c r="H16" s="169"/>
      <c r="I16" s="168">
        <v>0</v>
      </c>
      <c r="J16" s="170"/>
    </row>
    <row r="17" spans="1:10" ht="23.25" customHeight="1" x14ac:dyDescent="0.2">
      <c r="A17" s="126" t="s">
        <v>26</v>
      </c>
      <c r="B17" s="45" t="s">
        <v>26</v>
      </c>
      <c r="C17" s="46"/>
      <c r="D17" s="47"/>
      <c r="E17" s="168"/>
      <c r="F17" s="169"/>
      <c r="G17" s="168"/>
      <c r="H17" s="169"/>
      <c r="I17" s="168">
        <v>0</v>
      </c>
      <c r="J17" s="170"/>
    </row>
    <row r="18" spans="1:10" ht="23.25" customHeight="1" x14ac:dyDescent="0.2">
      <c r="A18" s="126" t="s">
        <v>27</v>
      </c>
      <c r="B18" s="45" t="s">
        <v>27</v>
      </c>
      <c r="C18" s="46"/>
      <c r="D18" s="47"/>
      <c r="E18" s="168"/>
      <c r="F18" s="169"/>
      <c r="G18" s="168"/>
      <c r="H18" s="169"/>
      <c r="I18" s="168">
        <v>0</v>
      </c>
      <c r="J18" s="170"/>
    </row>
    <row r="19" spans="1:10" ht="23.25" customHeight="1" x14ac:dyDescent="0.2">
      <c r="A19" s="126" t="s">
        <v>65</v>
      </c>
      <c r="B19" s="45" t="s">
        <v>28</v>
      </c>
      <c r="C19" s="46"/>
      <c r="D19" s="47"/>
      <c r="E19" s="168"/>
      <c r="F19" s="169"/>
      <c r="G19" s="168"/>
      <c r="H19" s="169"/>
      <c r="I19" s="168">
        <v>0</v>
      </c>
      <c r="J19" s="170"/>
    </row>
    <row r="20" spans="1:10" ht="23.25" customHeight="1" x14ac:dyDescent="0.2">
      <c r="A20" s="126" t="s">
        <v>66</v>
      </c>
      <c r="B20" s="45" t="s">
        <v>29</v>
      </c>
      <c r="C20" s="46"/>
      <c r="D20" s="47"/>
      <c r="E20" s="168"/>
      <c r="F20" s="169"/>
      <c r="G20" s="168"/>
      <c r="H20" s="169"/>
      <c r="I20" s="168">
        <v>0</v>
      </c>
      <c r="J20" s="170"/>
    </row>
    <row r="21" spans="1:10" ht="23.25" customHeight="1" x14ac:dyDescent="0.2">
      <c r="A21" s="2"/>
      <c r="B21" s="62" t="s">
        <v>30</v>
      </c>
      <c r="C21" s="63"/>
      <c r="D21" s="64"/>
      <c r="E21" s="171"/>
      <c r="F21" s="199"/>
      <c r="G21" s="171"/>
      <c r="H21" s="199"/>
      <c r="I21" s="171">
        <f>SUM(I16:J20)</f>
        <v>0</v>
      </c>
      <c r="J21" s="172"/>
    </row>
    <row r="22" spans="1:10" ht="33" customHeight="1" x14ac:dyDescent="0.2">
      <c r="A22" s="2"/>
      <c r="B22" s="53" t="s">
        <v>34</v>
      </c>
      <c r="C22" s="46"/>
      <c r="D22" s="47"/>
      <c r="E22" s="52"/>
      <c r="F22" s="49"/>
      <c r="G22" s="40"/>
      <c r="H22" s="40"/>
      <c r="I22" s="40"/>
      <c r="J22" s="50"/>
    </row>
    <row r="23" spans="1:10" ht="23.25" customHeight="1" x14ac:dyDescent="0.2">
      <c r="A23" s="2"/>
      <c r="B23" s="45" t="s">
        <v>12</v>
      </c>
      <c r="C23" s="46"/>
      <c r="D23" s="47"/>
      <c r="E23" s="48">
        <v>15</v>
      </c>
      <c r="F23" s="49" t="s">
        <v>0</v>
      </c>
      <c r="G23" s="166">
        <v>0</v>
      </c>
      <c r="H23" s="167"/>
      <c r="I23" s="167"/>
      <c r="J23" s="50" t="str">
        <f t="shared" ref="J23:J28" si="0">Mena</f>
        <v>CZK</v>
      </c>
    </row>
    <row r="24" spans="1:10" ht="23.25" customHeight="1" x14ac:dyDescent="0.2">
      <c r="A24" s="2"/>
      <c r="B24" s="45" t="s">
        <v>13</v>
      </c>
      <c r="C24" s="46"/>
      <c r="D24" s="47"/>
      <c r="E24" s="48">
        <f>SazbaDPH1</f>
        <v>15</v>
      </c>
      <c r="F24" s="49" t="s">
        <v>0</v>
      </c>
      <c r="G24" s="164">
        <v>0</v>
      </c>
      <c r="H24" s="165"/>
      <c r="I24" s="165"/>
      <c r="J24" s="50" t="str">
        <f t="shared" si="0"/>
        <v>CZK</v>
      </c>
    </row>
    <row r="25" spans="1:10" ht="23.25" customHeight="1" x14ac:dyDescent="0.2">
      <c r="A25" s="2"/>
      <c r="B25" s="45" t="s">
        <v>14</v>
      </c>
      <c r="C25" s="46"/>
      <c r="D25" s="47"/>
      <c r="E25" s="48">
        <v>21</v>
      </c>
      <c r="F25" s="49" t="s">
        <v>0</v>
      </c>
      <c r="G25" s="166">
        <v>0</v>
      </c>
      <c r="H25" s="167"/>
      <c r="I25" s="167"/>
      <c r="J25" s="50" t="str">
        <f t="shared" si="0"/>
        <v>CZK</v>
      </c>
    </row>
    <row r="26" spans="1:10" ht="23.25" customHeight="1" x14ac:dyDescent="0.2">
      <c r="A26" s="2"/>
      <c r="B26" s="39" t="s">
        <v>15</v>
      </c>
      <c r="C26" s="18"/>
      <c r="D26" s="14"/>
      <c r="E26" s="36">
        <f>SazbaDPH2</f>
        <v>21</v>
      </c>
      <c r="F26" s="37" t="s">
        <v>0</v>
      </c>
      <c r="G26" s="186">
        <v>0</v>
      </c>
      <c r="H26" s="187"/>
      <c r="I26" s="187"/>
      <c r="J26" s="44" t="str">
        <f t="shared" si="0"/>
        <v>CZK</v>
      </c>
    </row>
    <row r="27" spans="1:10" ht="23.25" customHeight="1" thickBot="1" x14ac:dyDescent="0.25">
      <c r="A27" s="2"/>
      <c r="B27" s="38" t="s">
        <v>4</v>
      </c>
      <c r="C27" s="16"/>
      <c r="D27" s="19"/>
      <c r="E27" s="16"/>
      <c r="F27" s="17"/>
      <c r="G27" s="188">
        <v>0</v>
      </c>
      <c r="H27" s="188"/>
      <c r="I27" s="188"/>
      <c r="J27" s="51" t="str">
        <f t="shared" si="0"/>
        <v>CZK</v>
      </c>
    </row>
    <row r="28" spans="1:10" ht="27.75" hidden="1" customHeight="1" thickBot="1" x14ac:dyDescent="0.25">
      <c r="A28" s="2"/>
      <c r="B28" s="103" t="s">
        <v>24</v>
      </c>
      <c r="C28" s="104"/>
      <c r="D28" s="104"/>
      <c r="E28" s="105"/>
      <c r="F28" s="106"/>
      <c r="G28" s="173">
        <v>137519.34</v>
      </c>
      <c r="H28" s="174"/>
      <c r="I28" s="174"/>
      <c r="J28" s="107" t="str">
        <f t="shared" si="0"/>
        <v>CZK</v>
      </c>
    </row>
    <row r="29" spans="1:10" ht="27.75" customHeight="1" thickBot="1" x14ac:dyDescent="0.25">
      <c r="A29" s="2"/>
      <c r="B29" s="103" t="s">
        <v>36</v>
      </c>
      <c r="C29" s="108"/>
      <c r="D29" s="108"/>
      <c r="E29" s="108"/>
      <c r="F29" s="108"/>
      <c r="G29" s="173">
        <v>0</v>
      </c>
      <c r="H29" s="173"/>
      <c r="I29" s="173"/>
      <c r="J29" s="109" t="s">
        <v>49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20"/>
      <c r="C32" s="15" t="s">
        <v>11</v>
      </c>
      <c r="D32" s="32"/>
      <c r="E32" s="32"/>
      <c r="F32" s="15" t="s">
        <v>10</v>
      </c>
      <c r="G32" s="32"/>
      <c r="H32" s="33"/>
      <c r="I32" s="32"/>
      <c r="J32" s="9"/>
    </row>
    <row r="33" spans="1:10" ht="47.25" customHeight="1" x14ac:dyDescent="0.2">
      <c r="A33" s="2"/>
      <c r="B33" s="2"/>
      <c r="J33" s="9"/>
    </row>
    <row r="34" spans="1:10" s="26" customFormat="1" ht="18.75" customHeight="1" x14ac:dyDescent="0.2">
      <c r="A34" s="25"/>
      <c r="B34" s="25"/>
      <c r="D34" s="175"/>
      <c r="E34" s="176"/>
      <c r="G34" s="175"/>
      <c r="H34" s="176"/>
      <c r="I34" s="176"/>
      <c r="J34" s="31"/>
    </row>
    <row r="35" spans="1:10" ht="12.75" customHeight="1" x14ac:dyDescent="0.2">
      <c r="A35" s="2"/>
      <c r="B35" s="2"/>
      <c r="D35" s="163" t="s">
        <v>2</v>
      </c>
      <c r="E35" s="163"/>
      <c r="H35" s="10" t="s">
        <v>3</v>
      </c>
      <c r="J35" s="9"/>
    </row>
    <row r="36" spans="1:10" ht="13.5" customHeight="1" thickBot="1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3"/>
    </row>
    <row r="37" spans="1:10" ht="27" hidden="1" customHeight="1" x14ac:dyDescent="0.2">
      <c r="B37" s="80" t="s">
        <v>16</v>
      </c>
      <c r="C37" s="81"/>
      <c r="D37" s="81"/>
      <c r="E37" s="81"/>
      <c r="F37" s="82"/>
      <c r="G37" s="82"/>
      <c r="H37" s="82"/>
      <c r="I37" s="82"/>
      <c r="J37" s="81"/>
    </row>
    <row r="38" spans="1:10" ht="25.5" hidden="1" customHeight="1" x14ac:dyDescent="0.2">
      <c r="A38" s="79" t="s">
        <v>38</v>
      </c>
      <c r="B38" s="83" t="s">
        <v>17</v>
      </c>
      <c r="C38" s="84" t="s">
        <v>5</v>
      </c>
      <c r="D38" s="85"/>
      <c r="E38" s="85"/>
      <c r="F38" s="86" t="str">
        <f>B23</f>
        <v>Základ pro sníženou DPH</v>
      </c>
      <c r="G38" s="86" t="str">
        <f>B25</f>
        <v>Základ pro základní DPH</v>
      </c>
      <c r="H38" s="87" t="s">
        <v>18</v>
      </c>
      <c r="I38" s="87" t="s">
        <v>1</v>
      </c>
      <c r="J38" s="88" t="s">
        <v>0</v>
      </c>
    </row>
    <row r="39" spans="1:10" ht="25.5" hidden="1" customHeight="1" x14ac:dyDescent="0.2">
      <c r="A39" s="79">
        <v>1</v>
      </c>
      <c r="B39" s="89" t="s">
        <v>47</v>
      </c>
      <c r="C39" s="200"/>
      <c r="D39" s="201"/>
      <c r="E39" s="201"/>
      <c r="F39" s="90">
        <v>0</v>
      </c>
      <c r="G39" s="91">
        <v>137519.34</v>
      </c>
      <c r="H39" s="92">
        <v>28879.06</v>
      </c>
      <c r="I39" s="92">
        <v>166398.39999999999</v>
      </c>
      <c r="J39" s="93">
        <f>IF(CenaCelkemVypocet=0,"",I39/CenaCelkemVypocet*100)</f>
        <v>100</v>
      </c>
    </row>
    <row r="40" spans="1:10" ht="25.5" hidden="1" customHeight="1" x14ac:dyDescent="0.2">
      <c r="A40" s="79">
        <v>2</v>
      </c>
      <c r="B40" s="94" t="s">
        <v>42</v>
      </c>
      <c r="C40" s="202" t="s">
        <v>44</v>
      </c>
      <c r="D40" s="203"/>
      <c r="E40" s="203"/>
      <c r="F40" s="95">
        <v>0</v>
      </c>
      <c r="G40" s="96">
        <v>137519.34</v>
      </c>
      <c r="H40" s="96">
        <v>28879.06</v>
      </c>
      <c r="I40" s="96">
        <v>166398.39999999999</v>
      </c>
      <c r="J40" s="97">
        <f>IF(CenaCelkemVypocet=0,"",I40/CenaCelkemVypocet*100)</f>
        <v>100</v>
      </c>
    </row>
    <row r="41" spans="1:10" ht="25.5" hidden="1" customHeight="1" x14ac:dyDescent="0.2">
      <c r="A41" s="79">
        <v>3</v>
      </c>
      <c r="B41" s="98" t="s">
        <v>42</v>
      </c>
      <c r="C41" s="200" t="s">
        <v>43</v>
      </c>
      <c r="D41" s="201"/>
      <c r="E41" s="201"/>
      <c r="F41" s="99">
        <v>0</v>
      </c>
      <c r="G41" s="92">
        <v>137519.34</v>
      </c>
      <c r="H41" s="92">
        <v>28879.06</v>
      </c>
      <c r="I41" s="92">
        <v>166398.39999999999</v>
      </c>
      <c r="J41" s="93">
        <f>IF(CenaCelkemVypocet=0,"",I41/CenaCelkemVypocet*100)</f>
        <v>100</v>
      </c>
    </row>
    <row r="42" spans="1:10" ht="25.5" hidden="1" customHeight="1" x14ac:dyDescent="0.2">
      <c r="A42" s="79"/>
      <c r="B42" s="204" t="s">
        <v>48</v>
      </c>
      <c r="C42" s="205"/>
      <c r="D42" s="205"/>
      <c r="E42" s="206"/>
      <c r="F42" s="100">
        <f>SUMIF(A39:A41,"=1",F39:F41)</f>
        <v>0</v>
      </c>
      <c r="G42" s="101">
        <f>SUMIF(A39:A41,"=1",G39:G41)</f>
        <v>137519.34</v>
      </c>
      <c r="H42" s="101">
        <f>SUMIF(A39:A41,"=1",H39:H41)</f>
        <v>28879.06</v>
      </c>
      <c r="I42" s="101">
        <f>SUMIF(A39:A41,"=1",I39:I41)</f>
        <v>166398.39999999999</v>
      </c>
      <c r="J42" s="102">
        <f>SUMIF(A39:A41,"=1",J39:J41)</f>
        <v>100</v>
      </c>
    </row>
    <row r="46" spans="1:10" ht="15.75" x14ac:dyDescent="0.25">
      <c r="B46" s="110" t="s">
        <v>50</v>
      </c>
    </row>
    <row r="48" spans="1:10" ht="25.5" customHeight="1" x14ac:dyDescent="0.2">
      <c r="A48" s="111"/>
      <c r="B48" s="114" t="s">
        <v>17</v>
      </c>
      <c r="C48" s="114" t="s">
        <v>5</v>
      </c>
      <c r="D48" s="115"/>
      <c r="E48" s="115"/>
      <c r="F48" s="116" t="s">
        <v>51</v>
      </c>
      <c r="G48" s="116"/>
      <c r="H48" s="116"/>
      <c r="I48" s="116" t="s">
        <v>30</v>
      </c>
      <c r="J48" s="116" t="s">
        <v>0</v>
      </c>
    </row>
    <row r="49" spans="1:10" ht="25.5" customHeight="1" x14ac:dyDescent="0.2">
      <c r="A49" s="112"/>
      <c r="B49" s="117" t="s">
        <v>52</v>
      </c>
      <c r="C49" s="207" t="s">
        <v>53</v>
      </c>
      <c r="D49" s="208"/>
      <c r="E49" s="208"/>
      <c r="F49" s="124" t="s">
        <v>25</v>
      </c>
      <c r="G49" s="118"/>
      <c r="H49" s="118"/>
      <c r="I49" s="118"/>
      <c r="J49" s="122" t="str">
        <f>IF(I55=0,"",I49/I55*100)</f>
        <v/>
      </c>
    </row>
    <row r="50" spans="1:10" ht="25.5" customHeight="1" x14ac:dyDescent="0.2">
      <c r="A50" s="112"/>
      <c r="B50" s="117" t="s">
        <v>54</v>
      </c>
      <c r="C50" s="207" t="s">
        <v>55</v>
      </c>
      <c r="D50" s="208"/>
      <c r="E50" s="208"/>
      <c r="F50" s="124" t="s">
        <v>25</v>
      </c>
      <c r="G50" s="118"/>
      <c r="H50" s="118"/>
      <c r="I50" s="118"/>
      <c r="J50" s="122" t="str">
        <f>IF(I55=0,"",I50/I55*100)</f>
        <v/>
      </c>
    </row>
    <row r="51" spans="1:10" ht="25.5" customHeight="1" x14ac:dyDescent="0.2">
      <c r="A51" s="112"/>
      <c r="B51" s="117" t="s">
        <v>56</v>
      </c>
      <c r="C51" s="207" t="s">
        <v>57</v>
      </c>
      <c r="D51" s="208"/>
      <c r="E51" s="208"/>
      <c r="F51" s="124" t="s">
        <v>26</v>
      </c>
      <c r="G51" s="118"/>
      <c r="H51" s="118"/>
      <c r="I51" s="118"/>
      <c r="J51" s="122" t="str">
        <f>IF(I55=0,"",I51/I55*100)</f>
        <v/>
      </c>
    </row>
    <row r="52" spans="1:10" ht="25.5" customHeight="1" x14ac:dyDescent="0.2">
      <c r="A52" s="112"/>
      <c r="B52" s="117" t="s">
        <v>58</v>
      </c>
      <c r="C52" s="207" t="s">
        <v>59</v>
      </c>
      <c r="D52" s="208"/>
      <c r="E52" s="208"/>
      <c r="F52" s="124" t="s">
        <v>26</v>
      </c>
      <c r="G52" s="118"/>
      <c r="H52" s="118"/>
      <c r="I52" s="118"/>
      <c r="J52" s="122" t="str">
        <f>IF(I55=0,"",I52/I55*100)</f>
        <v/>
      </c>
    </row>
    <row r="53" spans="1:10" ht="25.5" customHeight="1" x14ac:dyDescent="0.2">
      <c r="A53" s="112"/>
      <c r="B53" s="117" t="s">
        <v>60</v>
      </c>
      <c r="C53" s="207" t="s">
        <v>61</v>
      </c>
      <c r="D53" s="208"/>
      <c r="E53" s="208"/>
      <c r="F53" s="124" t="s">
        <v>26</v>
      </c>
      <c r="G53" s="118"/>
      <c r="H53" s="118"/>
      <c r="I53" s="118"/>
      <c r="J53" s="122" t="str">
        <f>IF(I55=0,"",I53/I55*100)</f>
        <v/>
      </c>
    </row>
    <row r="54" spans="1:10" ht="25.5" customHeight="1" x14ac:dyDescent="0.2">
      <c r="A54" s="112"/>
      <c r="B54" s="117" t="s">
        <v>62</v>
      </c>
      <c r="C54" s="207" t="s">
        <v>63</v>
      </c>
      <c r="D54" s="208"/>
      <c r="E54" s="208"/>
      <c r="F54" s="124" t="s">
        <v>64</v>
      </c>
      <c r="G54" s="118"/>
      <c r="H54" s="118"/>
      <c r="I54" s="118"/>
      <c r="J54" s="122" t="str">
        <f>IF(I55=0,"",I54/I55*100)</f>
        <v/>
      </c>
    </row>
    <row r="55" spans="1:10" ht="25.5" customHeight="1" x14ac:dyDescent="0.2">
      <c r="A55" s="113"/>
      <c r="B55" s="119" t="s">
        <v>1</v>
      </c>
      <c r="C55" s="119"/>
      <c r="D55" s="120"/>
      <c r="E55" s="120"/>
      <c r="F55" s="125"/>
      <c r="G55" s="121"/>
      <c r="H55" s="121"/>
      <c r="I55" s="121"/>
      <c r="J55" s="123">
        <f>SUM(J49:J54)</f>
        <v>0</v>
      </c>
    </row>
    <row r="56" spans="1:10" x14ac:dyDescent="0.2">
      <c r="F56" s="77"/>
      <c r="G56" s="77"/>
      <c r="H56" s="77"/>
      <c r="I56" s="77"/>
      <c r="J56" s="78"/>
    </row>
    <row r="57" spans="1:10" x14ac:dyDescent="0.2">
      <c r="F57" s="77"/>
      <c r="G57" s="77"/>
      <c r="H57" s="77"/>
      <c r="I57" s="77"/>
      <c r="J57" s="78"/>
    </row>
    <row r="58" spans="1:10" x14ac:dyDescent="0.2">
      <c r="F58" s="77"/>
      <c r="G58" s="77"/>
      <c r="H58" s="77"/>
      <c r="I58" s="77"/>
      <c r="J58" s="7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8"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09" t="s">
        <v>6</v>
      </c>
      <c r="B1" s="209"/>
      <c r="C1" s="210"/>
      <c r="D1" s="209"/>
      <c r="E1" s="209"/>
      <c r="F1" s="209"/>
      <c r="G1" s="209"/>
    </row>
    <row r="2" spans="1:7" ht="24.95" customHeight="1" x14ac:dyDescent="0.2">
      <c r="A2" s="66" t="s">
        <v>7</v>
      </c>
      <c r="B2" s="65"/>
      <c r="C2" s="211"/>
      <c r="D2" s="211"/>
      <c r="E2" s="211"/>
      <c r="F2" s="211"/>
      <c r="G2" s="212"/>
    </row>
    <row r="3" spans="1:7" ht="24.95" customHeight="1" x14ac:dyDescent="0.2">
      <c r="A3" s="66" t="s">
        <v>8</v>
      </c>
      <c r="B3" s="65"/>
      <c r="C3" s="211"/>
      <c r="D3" s="211"/>
      <c r="E3" s="211"/>
      <c r="F3" s="211"/>
      <c r="G3" s="212"/>
    </row>
    <row r="4" spans="1:7" ht="24.95" customHeight="1" x14ac:dyDescent="0.2">
      <c r="A4" s="66" t="s">
        <v>9</v>
      </c>
      <c r="B4" s="65"/>
      <c r="C4" s="211"/>
      <c r="D4" s="211"/>
      <c r="E4" s="211"/>
      <c r="F4" s="211"/>
      <c r="G4" s="21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11" activePane="bottomLeft" state="frozen"/>
      <selection pane="bottomLeft" activeCell="C4" sqref="C4:G4"/>
    </sheetView>
  </sheetViews>
  <sheetFormatPr defaultRowHeight="12.75" outlineLevelRow="1" x14ac:dyDescent="0.2"/>
  <cols>
    <col min="1" max="1" width="3.42578125" customWidth="1"/>
    <col min="2" max="2" width="12.5703125" style="76" customWidth="1"/>
    <col min="3" max="3" width="38.28515625" style="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13" t="s">
        <v>180</v>
      </c>
      <c r="B1" s="213"/>
      <c r="C1" s="213"/>
      <c r="D1" s="213"/>
      <c r="E1" s="213"/>
      <c r="F1" s="213"/>
      <c r="G1" s="213"/>
      <c r="AG1" t="s">
        <v>67</v>
      </c>
    </row>
    <row r="2" spans="1:60" ht="24.95" customHeight="1" x14ac:dyDescent="0.2">
      <c r="A2" s="66" t="s">
        <v>7</v>
      </c>
      <c r="B2" s="65"/>
      <c r="C2" s="214" t="s">
        <v>182</v>
      </c>
      <c r="D2" s="215"/>
      <c r="E2" s="215"/>
      <c r="F2" s="215"/>
      <c r="G2" s="216"/>
      <c r="AG2" t="s">
        <v>68</v>
      </c>
    </row>
    <row r="3" spans="1:60" ht="24.95" customHeight="1" x14ac:dyDescent="0.2">
      <c r="A3" s="66" t="s">
        <v>8</v>
      </c>
      <c r="B3" s="65"/>
      <c r="C3" s="214" t="s">
        <v>181</v>
      </c>
      <c r="D3" s="215"/>
      <c r="E3" s="215"/>
      <c r="F3" s="215"/>
      <c r="G3" s="216"/>
      <c r="AC3" s="76" t="s">
        <v>68</v>
      </c>
      <c r="AG3" t="s">
        <v>69</v>
      </c>
    </row>
    <row r="4" spans="1:60" ht="24.95" customHeight="1" x14ac:dyDescent="0.2">
      <c r="A4" s="127" t="s">
        <v>9</v>
      </c>
      <c r="B4" s="128"/>
      <c r="C4" s="217" t="s">
        <v>183</v>
      </c>
      <c r="D4" s="218"/>
      <c r="E4" s="218"/>
      <c r="F4" s="218"/>
      <c r="G4" s="219"/>
      <c r="AG4" t="s">
        <v>70</v>
      </c>
    </row>
    <row r="5" spans="1:60" x14ac:dyDescent="0.2">
      <c r="D5" s="10"/>
    </row>
    <row r="6" spans="1:60" ht="38.25" x14ac:dyDescent="0.2">
      <c r="A6" s="130" t="s">
        <v>71</v>
      </c>
      <c r="B6" s="132" t="s">
        <v>72</v>
      </c>
      <c r="C6" s="132" t="s">
        <v>73</v>
      </c>
      <c r="D6" s="131" t="s">
        <v>74</v>
      </c>
      <c r="E6" s="130" t="s">
        <v>75</v>
      </c>
      <c r="F6" s="129" t="s">
        <v>76</v>
      </c>
      <c r="G6" s="130" t="s">
        <v>30</v>
      </c>
      <c r="H6" s="133" t="s">
        <v>31</v>
      </c>
      <c r="I6" s="133" t="s">
        <v>77</v>
      </c>
      <c r="J6" s="133" t="s">
        <v>32</v>
      </c>
      <c r="K6" s="133" t="s">
        <v>78</v>
      </c>
      <c r="L6" s="133" t="s">
        <v>79</v>
      </c>
      <c r="M6" s="133" t="s">
        <v>80</v>
      </c>
      <c r="N6" s="133" t="s">
        <v>81</v>
      </c>
      <c r="O6" s="133" t="s">
        <v>82</v>
      </c>
      <c r="P6" s="133" t="s">
        <v>83</v>
      </c>
      <c r="Q6" s="133" t="s">
        <v>84</v>
      </c>
      <c r="R6" s="133" t="s">
        <v>85</v>
      </c>
      <c r="S6" s="133" t="s">
        <v>86</v>
      </c>
      <c r="T6" s="133" t="s">
        <v>87</v>
      </c>
      <c r="U6" s="133" t="s">
        <v>88</v>
      </c>
      <c r="V6" s="133" t="s">
        <v>89</v>
      </c>
      <c r="W6" s="133" t="s">
        <v>90</v>
      </c>
    </row>
    <row r="7" spans="1:60" hidden="1" x14ac:dyDescent="0.2">
      <c r="A7" s="3"/>
      <c r="B7" s="4"/>
      <c r="C7" s="4"/>
      <c r="D7" s="6"/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60" x14ac:dyDescent="0.2">
      <c r="A8" s="139" t="s">
        <v>91</v>
      </c>
      <c r="B8" s="140" t="s">
        <v>52</v>
      </c>
      <c r="C8" s="157" t="s">
        <v>53</v>
      </c>
      <c r="D8" s="141"/>
      <c r="E8" s="142"/>
      <c r="F8" s="143"/>
      <c r="G8" s="144">
        <f>SUMIF(AG9:AG11,"&lt;&gt;NOR",G9:G11)</f>
        <v>0</v>
      </c>
      <c r="H8" s="138"/>
      <c r="I8" s="138">
        <f>SUM(I9:I11)</f>
        <v>1458</v>
      </c>
      <c r="J8" s="138"/>
      <c r="K8" s="138">
        <f>SUM(K9:K11)</f>
        <v>6180</v>
      </c>
      <c r="L8" s="138"/>
      <c r="M8" s="138">
        <f>SUM(M9:M11)</f>
        <v>0</v>
      </c>
      <c r="N8" s="138"/>
      <c r="O8" s="138">
        <f>SUM(O9:O11)</f>
        <v>0</v>
      </c>
      <c r="P8" s="138"/>
      <c r="Q8" s="138">
        <f>SUM(Q9:Q11)</f>
        <v>0</v>
      </c>
      <c r="R8" s="138"/>
      <c r="S8" s="138"/>
      <c r="T8" s="138"/>
      <c r="U8" s="138"/>
      <c r="V8" s="138">
        <f>SUM(V9:V11)</f>
        <v>12</v>
      </c>
      <c r="W8" s="138"/>
      <c r="AG8" t="s">
        <v>92</v>
      </c>
    </row>
    <row r="9" spans="1:60" outlineLevel="1" x14ac:dyDescent="0.2">
      <c r="A9" s="151">
        <v>1</v>
      </c>
      <c r="B9" s="152" t="s">
        <v>93</v>
      </c>
      <c r="C9" s="158" t="s">
        <v>94</v>
      </c>
      <c r="D9" s="153" t="s">
        <v>95</v>
      </c>
      <c r="E9" s="154">
        <v>12</v>
      </c>
      <c r="F9" s="155"/>
      <c r="G9" s="156">
        <f>ROUND(E9*F9,2)</f>
        <v>0</v>
      </c>
      <c r="H9" s="137">
        <v>0</v>
      </c>
      <c r="I9" s="137">
        <f>ROUND(E9*H9,2)</f>
        <v>0</v>
      </c>
      <c r="J9" s="137">
        <v>515</v>
      </c>
      <c r="K9" s="137">
        <f>ROUND(E9*J9,2)</f>
        <v>6180</v>
      </c>
      <c r="L9" s="137">
        <v>21</v>
      </c>
      <c r="M9" s="137">
        <f>G9*(1+L9/100)</f>
        <v>0</v>
      </c>
      <c r="N9" s="137">
        <v>0</v>
      </c>
      <c r="O9" s="137">
        <f>ROUND(E9*N9,2)</f>
        <v>0</v>
      </c>
      <c r="P9" s="137">
        <v>0</v>
      </c>
      <c r="Q9" s="137">
        <f>ROUND(E9*P9,2)</f>
        <v>0</v>
      </c>
      <c r="R9" s="137" t="s">
        <v>96</v>
      </c>
      <c r="S9" s="137" t="s">
        <v>97</v>
      </c>
      <c r="T9" s="137" t="s">
        <v>97</v>
      </c>
      <c r="U9" s="137">
        <v>1</v>
      </c>
      <c r="V9" s="137">
        <f>ROUND(E9*U9,2)</f>
        <v>12</v>
      </c>
      <c r="W9" s="137"/>
      <c r="X9" s="134"/>
      <c r="Y9" s="134"/>
      <c r="Z9" s="134"/>
      <c r="AA9" s="134"/>
      <c r="AB9" s="134"/>
      <c r="AC9" s="134"/>
      <c r="AD9" s="134"/>
      <c r="AE9" s="134"/>
      <c r="AF9" s="134"/>
      <c r="AG9" s="134" t="s">
        <v>98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</row>
    <row r="10" spans="1:60" ht="22.5" outlineLevel="1" x14ac:dyDescent="0.2">
      <c r="A10" s="151">
        <v>2</v>
      </c>
      <c r="B10" s="152" t="s">
        <v>99</v>
      </c>
      <c r="C10" s="158" t="s">
        <v>100</v>
      </c>
      <c r="D10" s="153" t="s">
        <v>101</v>
      </c>
      <c r="E10" s="154">
        <v>3</v>
      </c>
      <c r="F10" s="155"/>
      <c r="G10" s="156">
        <f>ROUND(E10*F10,2)</f>
        <v>0</v>
      </c>
      <c r="H10" s="137">
        <v>272</v>
      </c>
      <c r="I10" s="137">
        <f>ROUND(E10*H10,2)</f>
        <v>816</v>
      </c>
      <c r="J10" s="137">
        <v>0</v>
      </c>
      <c r="K10" s="137">
        <f>ROUND(E10*J10,2)</f>
        <v>0</v>
      </c>
      <c r="L10" s="137">
        <v>21</v>
      </c>
      <c r="M10" s="137">
        <f>G10*(1+L10/100)</f>
        <v>0</v>
      </c>
      <c r="N10" s="137">
        <v>8.3000000000000001E-4</v>
      </c>
      <c r="O10" s="137">
        <f>ROUND(E10*N10,2)</f>
        <v>0</v>
      </c>
      <c r="P10" s="137">
        <v>0</v>
      </c>
      <c r="Q10" s="137">
        <f>ROUND(E10*P10,2)</f>
        <v>0</v>
      </c>
      <c r="R10" s="137" t="s">
        <v>102</v>
      </c>
      <c r="S10" s="137" t="s">
        <v>97</v>
      </c>
      <c r="T10" s="137" t="s">
        <v>97</v>
      </c>
      <c r="U10" s="137">
        <v>0</v>
      </c>
      <c r="V10" s="137">
        <f>ROUND(E10*U10,2)</f>
        <v>0</v>
      </c>
      <c r="W10" s="137"/>
      <c r="X10" s="134"/>
      <c r="Y10" s="134"/>
      <c r="Z10" s="134"/>
      <c r="AA10" s="134"/>
      <c r="AB10" s="134"/>
      <c r="AC10" s="134"/>
      <c r="AD10" s="134"/>
      <c r="AE10" s="134"/>
      <c r="AF10" s="134"/>
      <c r="AG10" s="134" t="s">
        <v>103</v>
      </c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</row>
    <row r="11" spans="1:60" ht="22.5" outlineLevel="1" x14ac:dyDescent="0.2">
      <c r="A11" s="151">
        <v>3</v>
      </c>
      <c r="B11" s="152" t="s">
        <v>104</v>
      </c>
      <c r="C11" s="158" t="s">
        <v>105</v>
      </c>
      <c r="D11" s="153" t="s">
        <v>101</v>
      </c>
      <c r="E11" s="154">
        <v>3</v>
      </c>
      <c r="F11" s="155"/>
      <c r="G11" s="156">
        <f>ROUND(E11*F11,2)</f>
        <v>0</v>
      </c>
      <c r="H11" s="137">
        <v>214</v>
      </c>
      <c r="I11" s="137">
        <f>ROUND(E11*H11,2)</f>
        <v>642</v>
      </c>
      <c r="J11" s="137">
        <v>0</v>
      </c>
      <c r="K11" s="137">
        <f>ROUND(E11*J11,2)</f>
        <v>0</v>
      </c>
      <c r="L11" s="137">
        <v>21</v>
      </c>
      <c r="M11" s="137">
        <f>G11*(1+L11/100)</f>
        <v>0</v>
      </c>
      <c r="N11" s="137">
        <v>7.000000000000001E-4</v>
      </c>
      <c r="O11" s="137">
        <f>ROUND(E11*N11,2)</f>
        <v>0</v>
      </c>
      <c r="P11" s="137">
        <v>0</v>
      </c>
      <c r="Q11" s="137">
        <f>ROUND(E11*P11,2)</f>
        <v>0</v>
      </c>
      <c r="R11" s="137" t="s">
        <v>102</v>
      </c>
      <c r="S11" s="137" t="s">
        <v>97</v>
      </c>
      <c r="T11" s="137" t="s">
        <v>97</v>
      </c>
      <c r="U11" s="137">
        <v>0</v>
      </c>
      <c r="V11" s="137">
        <f>ROUND(E11*U11,2)</f>
        <v>0</v>
      </c>
      <c r="W11" s="137"/>
      <c r="X11" s="134"/>
      <c r="Y11" s="134"/>
      <c r="Z11" s="134"/>
      <c r="AA11" s="134"/>
      <c r="AB11" s="134"/>
      <c r="AC11" s="134"/>
      <c r="AD11" s="134"/>
      <c r="AE11" s="134"/>
      <c r="AF11" s="134"/>
      <c r="AG11" s="134" t="s">
        <v>103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</row>
    <row r="12" spans="1:60" x14ac:dyDescent="0.2">
      <c r="A12" s="139" t="s">
        <v>91</v>
      </c>
      <c r="B12" s="140" t="s">
        <v>54</v>
      </c>
      <c r="C12" s="157" t="s">
        <v>55</v>
      </c>
      <c r="D12" s="141"/>
      <c r="E12" s="142"/>
      <c r="F12" s="143"/>
      <c r="G12" s="144">
        <f>SUMIF(AG13:AG13,"&lt;&gt;NOR",G13:G13)</f>
        <v>0</v>
      </c>
      <c r="H12" s="138"/>
      <c r="I12" s="138">
        <f>SUM(I13:I13)</f>
        <v>2280.6</v>
      </c>
      <c r="J12" s="138"/>
      <c r="K12" s="138">
        <f>SUM(K13:K13)</f>
        <v>3119.4</v>
      </c>
      <c r="L12" s="138"/>
      <c r="M12" s="138">
        <f>SUM(M13:M13)</f>
        <v>0</v>
      </c>
      <c r="N12" s="138"/>
      <c r="O12" s="138">
        <f>SUM(O13:O13)</f>
        <v>0.18</v>
      </c>
      <c r="P12" s="138"/>
      <c r="Q12" s="138">
        <f>SUM(Q13:Q13)</f>
        <v>0</v>
      </c>
      <c r="R12" s="138"/>
      <c r="S12" s="138"/>
      <c r="T12" s="138"/>
      <c r="U12" s="138"/>
      <c r="V12" s="138">
        <f>SUM(V13:V13)</f>
        <v>7.8</v>
      </c>
      <c r="W12" s="138"/>
      <c r="AG12" t="s">
        <v>92</v>
      </c>
    </row>
    <row r="13" spans="1:60" ht="22.5" outlineLevel="1" x14ac:dyDescent="0.2">
      <c r="A13" s="151">
        <v>4</v>
      </c>
      <c r="B13" s="152" t="s">
        <v>106</v>
      </c>
      <c r="C13" s="158" t="s">
        <v>107</v>
      </c>
      <c r="D13" s="153" t="s">
        <v>108</v>
      </c>
      <c r="E13" s="154">
        <v>30</v>
      </c>
      <c r="F13" s="155"/>
      <c r="G13" s="156">
        <f>ROUND(E13*F13,2)</f>
        <v>0</v>
      </c>
      <c r="H13" s="137">
        <v>76.02000000000001</v>
      </c>
      <c r="I13" s="137">
        <f>ROUND(E13*H13,2)</f>
        <v>2280.6</v>
      </c>
      <c r="J13" s="137">
        <v>103.98</v>
      </c>
      <c r="K13" s="137">
        <f>ROUND(E13*J13,2)</f>
        <v>3119.4</v>
      </c>
      <c r="L13" s="137">
        <v>21</v>
      </c>
      <c r="M13" s="137">
        <f>G13*(1+L13/100)</f>
        <v>0</v>
      </c>
      <c r="N13" s="137">
        <v>5.9200000000000008E-3</v>
      </c>
      <c r="O13" s="137">
        <f>ROUND(E13*N13,2)</f>
        <v>0.18</v>
      </c>
      <c r="P13" s="137">
        <v>0</v>
      </c>
      <c r="Q13" s="137">
        <f>ROUND(E13*P13,2)</f>
        <v>0</v>
      </c>
      <c r="R13" s="137"/>
      <c r="S13" s="137" t="s">
        <v>97</v>
      </c>
      <c r="T13" s="137" t="s">
        <v>97</v>
      </c>
      <c r="U13" s="137">
        <v>0.26</v>
      </c>
      <c r="V13" s="137">
        <f>ROUND(E13*U13,2)</f>
        <v>7.8</v>
      </c>
      <c r="W13" s="137"/>
      <c r="X13" s="134"/>
      <c r="Y13" s="134"/>
      <c r="Z13" s="134"/>
      <c r="AA13" s="134"/>
      <c r="AB13" s="134"/>
      <c r="AC13" s="134"/>
      <c r="AD13" s="134"/>
      <c r="AE13" s="134"/>
      <c r="AF13" s="134"/>
      <c r="AG13" s="134" t="s">
        <v>109</v>
      </c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</row>
    <row r="14" spans="1:60" x14ac:dyDescent="0.2">
      <c r="A14" s="139" t="s">
        <v>91</v>
      </c>
      <c r="B14" s="140" t="s">
        <v>56</v>
      </c>
      <c r="C14" s="157" t="s">
        <v>57</v>
      </c>
      <c r="D14" s="141"/>
      <c r="E14" s="142"/>
      <c r="F14" s="143"/>
      <c r="G14" s="144">
        <f>SUMIF(AG15:AG25,"&lt;&gt;NOR",G15:G25)</f>
        <v>0</v>
      </c>
      <c r="H14" s="138"/>
      <c r="I14" s="138">
        <f>SUM(I15:I25)</f>
        <v>33041.82</v>
      </c>
      <c r="J14" s="138"/>
      <c r="K14" s="138">
        <f>SUM(K15:K25)</f>
        <v>55980.220000000008</v>
      </c>
      <c r="L14" s="138"/>
      <c r="M14" s="138">
        <f>SUM(M15:M25)</f>
        <v>0</v>
      </c>
      <c r="N14" s="138"/>
      <c r="O14" s="138">
        <f>SUM(O15:O25)</f>
        <v>0.33</v>
      </c>
      <c r="P14" s="138"/>
      <c r="Q14" s="138">
        <f>SUM(Q15:Q25)</f>
        <v>0.97</v>
      </c>
      <c r="R14" s="138"/>
      <c r="S14" s="138"/>
      <c r="T14" s="138"/>
      <c r="U14" s="138"/>
      <c r="V14" s="138">
        <f>SUM(V15:V25)</f>
        <v>63.160000000000004</v>
      </c>
      <c r="W14" s="138"/>
      <c r="AG14" t="s">
        <v>92</v>
      </c>
    </row>
    <row r="15" spans="1:60" ht="22.5" outlineLevel="1" x14ac:dyDescent="0.2">
      <c r="A15" s="151">
        <v>5</v>
      </c>
      <c r="B15" s="152" t="s">
        <v>110</v>
      </c>
      <c r="C15" s="158" t="s">
        <v>111</v>
      </c>
      <c r="D15" s="153" t="s">
        <v>108</v>
      </c>
      <c r="E15" s="154">
        <v>69.2</v>
      </c>
      <c r="F15" s="155"/>
      <c r="G15" s="156">
        <f t="shared" ref="G15:G25" si="0">ROUND(E15*F15,2)</f>
        <v>0</v>
      </c>
      <c r="H15" s="137">
        <v>0</v>
      </c>
      <c r="I15" s="137">
        <f t="shared" ref="I15:I25" si="1">ROUND(E15*H15,2)</f>
        <v>0</v>
      </c>
      <c r="J15" s="137">
        <v>231.4</v>
      </c>
      <c r="K15" s="137">
        <f t="shared" ref="K15:K25" si="2">ROUND(E15*J15,2)</f>
        <v>16012.88</v>
      </c>
      <c r="L15" s="137">
        <v>21</v>
      </c>
      <c r="M15" s="137">
        <f t="shared" ref="M15:M25" si="3">G15*(1+L15/100)</f>
        <v>0</v>
      </c>
      <c r="N15" s="137">
        <v>0</v>
      </c>
      <c r="O15" s="137">
        <f t="shared" ref="O15:O25" si="4">ROUND(E15*N15,2)</f>
        <v>0</v>
      </c>
      <c r="P15" s="137">
        <v>1.4E-2</v>
      </c>
      <c r="Q15" s="137">
        <f t="shared" ref="Q15:Q25" si="5">ROUND(E15*P15,2)</f>
        <v>0.97</v>
      </c>
      <c r="R15" s="137"/>
      <c r="S15" s="137" t="s">
        <v>97</v>
      </c>
      <c r="T15" s="137" t="s">
        <v>112</v>
      </c>
      <c r="U15" s="137">
        <v>8.5000000000000006E-2</v>
      </c>
      <c r="V15" s="137">
        <f t="shared" ref="V15:V25" si="6">ROUND(E15*U15,2)</f>
        <v>5.88</v>
      </c>
      <c r="W15" s="137"/>
      <c r="X15" s="134"/>
      <c r="Y15" s="134"/>
      <c r="Z15" s="134"/>
      <c r="AA15" s="134"/>
      <c r="AB15" s="134"/>
      <c r="AC15" s="134"/>
      <c r="AD15" s="134"/>
      <c r="AE15" s="134"/>
      <c r="AF15" s="134"/>
      <c r="AG15" s="134" t="s">
        <v>109</v>
      </c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</row>
    <row r="16" spans="1:60" outlineLevel="1" x14ac:dyDescent="0.2">
      <c r="A16" s="151">
        <v>6</v>
      </c>
      <c r="B16" s="152" t="s">
        <v>113</v>
      </c>
      <c r="C16" s="158" t="s">
        <v>114</v>
      </c>
      <c r="D16" s="153" t="s">
        <v>108</v>
      </c>
      <c r="E16" s="154">
        <v>69.2</v>
      </c>
      <c r="F16" s="155"/>
      <c r="G16" s="156">
        <f t="shared" si="0"/>
        <v>0</v>
      </c>
      <c r="H16" s="137">
        <v>9.370000000000001</v>
      </c>
      <c r="I16" s="137">
        <f t="shared" si="1"/>
        <v>648.4</v>
      </c>
      <c r="J16" s="137">
        <v>188.63000000000002</v>
      </c>
      <c r="K16" s="137">
        <f t="shared" si="2"/>
        <v>13053.2</v>
      </c>
      <c r="L16" s="137">
        <v>21</v>
      </c>
      <c r="M16" s="137">
        <f t="shared" si="3"/>
        <v>0</v>
      </c>
      <c r="N16" s="137">
        <v>3.0000000000000001E-5</v>
      </c>
      <c r="O16" s="137">
        <f t="shared" si="4"/>
        <v>0</v>
      </c>
      <c r="P16" s="137">
        <v>0</v>
      </c>
      <c r="Q16" s="137">
        <f t="shared" si="5"/>
        <v>0</v>
      </c>
      <c r="R16" s="137"/>
      <c r="S16" s="137" t="s">
        <v>97</v>
      </c>
      <c r="T16" s="137" t="s">
        <v>112</v>
      </c>
      <c r="U16" s="137">
        <v>0.317</v>
      </c>
      <c r="V16" s="137">
        <f t="shared" si="6"/>
        <v>21.94</v>
      </c>
      <c r="W16" s="137"/>
      <c r="X16" s="134"/>
      <c r="Y16" s="134"/>
      <c r="Z16" s="134"/>
      <c r="AA16" s="134"/>
      <c r="AB16" s="134"/>
      <c r="AC16" s="134"/>
      <c r="AD16" s="134"/>
      <c r="AE16" s="134"/>
      <c r="AF16" s="134"/>
      <c r="AG16" s="134" t="s">
        <v>109</v>
      </c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</row>
    <row r="17" spans="1:60" outlineLevel="1" x14ac:dyDescent="0.2">
      <c r="A17" s="151">
        <v>7</v>
      </c>
      <c r="B17" s="152" t="s">
        <v>115</v>
      </c>
      <c r="C17" s="158" t="s">
        <v>116</v>
      </c>
      <c r="D17" s="153" t="s">
        <v>117</v>
      </c>
      <c r="E17" s="154">
        <v>46</v>
      </c>
      <c r="F17" s="155"/>
      <c r="G17" s="156">
        <f t="shared" si="0"/>
        <v>0</v>
      </c>
      <c r="H17" s="137">
        <v>121.38000000000001</v>
      </c>
      <c r="I17" s="137">
        <f t="shared" si="1"/>
        <v>5583.48</v>
      </c>
      <c r="J17" s="137">
        <v>120.62</v>
      </c>
      <c r="K17" s="137">
        <f t="shared" si="2"/>
        <v>5548.52</v>
      </c>
      <c r="L17" s="137">
        <v>21</v>
      </c>
      <c r="M17" s="137">
        <f t="shared" si="3"/>
        <v>0</v>
      </c>
      <c r="N17" s="137">
        <v>1.8400000000000001E-3</v>
      </c>
      <c r="O17" s="137">
        <f t="shared" si="4"/>
        <v>0.08</v>
      </c>
      <c r="P17" s="137">
        <v>0</v>
      </c>
      <c r="Q17" s="137">
        <f t="shared" si="5"/>
        <v>0</v>
      </c>
      <c r="R17" s="137"/>
      <c r="S17" s="137" t="s">
        <v>97</v>
      </c>
      <c r="T17" s="137" t="s">
        <v>97</v>
      </c>
      <c r="U17" s="137">
        <v>0.252</v>
      </c>
      <c r="V17" s="137">
        <f t="shared" si="6"/>
        <v>11.59</v>
      </c>
      <c r="W17" s="137"/>
      <c r="X17" s="134"/>
      <c r="Y17" s="134"/>
      <c r="Z17" s="134"/>
      <c r="AA17" s="134"/>
      <c r="AB17" s="134"/>
      <c r="AC17" s="134"/>
      <c r="AD17" s="134"/>
      <c r="AE17" s="134"/>
      <c r="AF17" s="134"/>
      <c r="AG17" s="134" t="s">
        <v>109</v>
      </c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</row>
    <row r="18" spans="1:60" outlineLevel="1" x14ac:dyDescent="0.2">
      <c r="A18" s="151">
        <v>8</v>
      </c>
      <c r="B18" s="152" t="s">
        <v>118</v>
      </c>
      <c r="C18" s="158" t="s">
        <v>119</v>
      </c>
      <c r="D18" s="153" t="s">
        <v>117</v>
      </c>
      <c r="E18" s="154">
        <v>23</v>
      </c>
      <c r="F18" s="155"/>
      <c r="G18" s="156">
        <f t="shared" si="0"/>
        <v>0</v>
      </c>
      <c r="H18" s="137">
        <v>53.540000000000006</v>
      </c>
      <c r="I18" s="137">
        <f t="shared" si="1"/>
        <v>1231.42</v>
      </c>
      <c r="J18" s="137">
        <v>90.460000000000008</v>
      </c>
      <c r="K18" s="137">
        <f t="shared" si="2"/>
        <v>2080.58</v>
      </c>
      <c r="L18" s="137">
        <v>21</v>
      </c>
      <c r="M18" s="137">
        <f t="shared" si="3"/>
        <v>0</v>
      </c>
      <c r="N18" s="137">
        <v>5.8E-4</v>
      </c>
      <c r="O18" s="137">
        <f t="shared" si="4"/>
        <v>0.01</v>
      </c>
      <c r="P18" s="137">
        <v>0</v>
      </c>
      <c r="Q18" s="137">
        <f t="shared" si="5"/>
        <v>0</v>
      </c>
      <c r="R18" s="137"/>
      <c r="S18" s="137" t="s">
        <v>97</v>
      </c>
      <c r="T18" s="137" t="s">
        <v>97</v>
      </c>
      <c r="U18" s="137">
        <v>0.189</v>
      </c>
      <c r="V18" s="137">
        <f t="shared" si="6"/>
        <v>4.3499999999999996</v>
      </c>
      <c r="W18" s="137"/>
      <c r="X18" s="134"/>
      <c r="Y18" s="134"/>
      <c r="Z18" s="134"/>
      <c r="AA18" s="134"/>
      <c r="AB18" s="134"/>
      <c r="AC18" s="134"/>
      <c r="AD18" s="134"/>
      <c r="AE18" s="134"/>
      <c r="AF18" s="134"/>
      <c r="AG18" s="134" t="s">
        <v>109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</row>
    <row r="19" spans="1:60" outlineLevel="1" x14ac:dyDescent="0.2">
      <c r="A19" s="151">
        <v>9</v>
      </c>
      <c r="B19" s="152" t="s">
        <v>120</v>
      </c>
      <c r="C19" s="158" t="s">
        <v>121</v>
      </c>
      <c r="D19" s="153" t="s">
        <v>117</v>
      </c>
      <c r="E19" s="154">
        <v>33</v>
      </c>
      <c r="F19" s="155"/>
      <c r="G19" s="156">
        <f t="shared" si="0"/>
        <v>0</v>
      </c>
      <c r="H19" s="137">
        <v>49.540000000000006</v>
      </c>
      <c r="I19" s="137">
        <f t="shared" si="1"/>
        <v>1634.82</v>
      </c>
      <c r="J19" s="137">
        <v>90.460000000000008</v>
      </c>
      <c r="K19" s="137">
        <f t="shared" si="2"/>
        <v>2985.18</v>
      </c>
      <c r="L19" s="137">
        <v>21</v>
      </c>
      <c r="M19" s="137">
        <f t="shared" si="3"/>
        <v>0</v>
      </c>
      <c r="N19" s="137">
        <v>7.6000000000000004E-4</v>
      </c>
      <c r="O19" s="137">
        <f t="shared" si="4"/>
        <v>0.03</v>
      </c>
      <c r="P19" s="137">
        <v>0</v>
      </c>
      <c r="Q19" s="137">
        <f t="shared" si="5"/>
        <v>0</v>
      </c>
      <c r="R19" s="137"/>
      <c r="S19" s="137" t="s">
        <v>97</v>
      </c>
      <c r="T19" s="137" t="s">
        <v>97</v>
      </c>
      <c r="U19" s="137">
        <v>0.189</v>
      </c>
      <c r="V19" s="137">
        <f t="shared" si="6"/>
        <v>6.24</v>
      </c>
      <c r="W19" s="137"/>
      <c r="X19" s="134"/>
      <c r="Y19" s="134"/>
      <c r="Z19" s="134"/>
      <c r="AA19" s="134"/>
      <c r="AB19" s="134"/>
      <c r="AC19" s="134"/>
      <c r="AD19" s="134"/>
      <c r="AE19" s="134"/>
      <c r="AF19" s="134"/>
      <c r="AG19" s="134" t="s">
        <v>109</v>
      </c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</row>
    <row r="20" spans="1:60" outlineLevel="1" x14ac:dyDescent="0.2">
      <c r="A20" s="151">
        <v>10</v>
      </c>
      <c r="B20" s="152" t="s">
        <v>122</v>
      </c>
      <c r="C20" s="158" t="s">
        <v>123</v>
      </c>
      <c r="D20" s="153" t="s">
        <v>117</v>
      </c>
      <c r="E20" s="154">
        <v>33</v>
      </c>
      <c r="F20" s="155"/>
      <c r="G20" s="156">
        <f t="shared" si="0"/>
        <v>0</v>
      </c>
      <c r="H20" s="137">
        <v>49.540000000000006</v>
      </c>
      <c r="I20" s="137">
        <f t="shared" si="1"/>
        <v>1634.82</v>
      </c>
      <c r="J20" s="137">
        <v>90.460000000000008</v>
      </c>
      <c r="K20" s="137">
        <f t="shared" si="2"/>
        <v>2985.18</v>
      </c>
      <c r="L20" s="137">
        <v>21</v>
      </c>
      <c r="M20" s="137">
        <f t="shared" si="3"/>
        <v>0</v>
      </c>
      <c r="N20" s="137">
        <v>7.6000000000000004E-4</v>
      </c>
      <c r="O20" s="137">
        <f t="shared" si="4"/>
        <v>0.03</v>
      </c>
      <c r="P20" s="137">
        <v>0</v>
      </c>
      <c r="Q20" s="137">
        <f t="shared" si="5"/>
        <v>0</v>
      </c>
      <c r="R20" s="137"/>
      <c r="S20" s="137" t="s">
        <v>97</v>
      </c>
      <c r="T20" s="137" t="s">
        <v>97</v>
      </c>
      <c r="U20" s="137">
        <v>0.189</v>
      </c>
      <c r="V20" s="137">
        <f t="shared" si="6"/>
        <v>6.24</v>
      </c>
      <c r="W20" s="137"/>
      <c r="X20" s="134"/>
      <c r="Y20" s="134"/>
      <c r="Z20" s="134"/>
      <c r="AA20" s="134"/>
      <c r="AB20" s="134"/>
      <c r="AC20" s="134"/>
      <c r="AD20" s="134"/>
      <c r="AE20" s="134"/>
      <c r="AF20" s="134"/>
      <c r="AG20" s="134" t="s">
        <v>109</v>
      </c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:60" outlineLevel="1" x14ac:dyDescent="0.2">
      <c r="A21" s="151">
        <v>11</v>
      </c>
      <c r="B21" s="152" t="s">
        <v>124</v>
      </c>
      <c r="C21" s="158" t="s">
        <v>125</v>
      </c>
      <c r="D21" s="153" t="s">
        <v>108</v>
      </c>
      <c r="E21" s="154">
        <v>69.2</v>
      </c>
      <c r="F21" s="155"/>
      <c r="G21" s="156">
        <f t="shared" si="0"/>
        <v>0</v>
      </c>
      <c r="H21" s="137">
        <v>0</v>
      </c>
      <c r="I21" s="137">
        <f t="shared" si="1"/>
        <v>0</v>
      </c>
      <c r="J21" s="137">
        <v>47.900000000000006</v>
      </c>
      <c r="K21" s="137">
        <f t="shared" si="2"/>
        <v>3314.68</v>
      </c>
      <c r="L21" s="137">
        <v>21</v>
      </c>
      <c r="M21" s="137">
        <f t="shared" si="3"/>
        <v>0</v>
      </c>
      <c r="N21" s="137">
        <v>0</v>
      </c>
      <c r="O21" s="137">
        <f t="shared" si="4"/>
        <v>0</v>
      </c>
      <c r="P21" s="137">
        <v>0</v>
      </c>
      <c r="Q21" s="137">
        <f t="shared" si="5"/>
        <v>0</v>
      </c>
      <c r="R21" s="137"/>
      <c r="S21" s="137" t="s">
        <v>97</v>
      </c>
      <c r="T21" s="137" t="s">
        <v>97</v>
      </c>
      <c r="U21" s="137">
        <v>0.1</v>
      </c>
      <c r="V21" s="137">
        <f t="shared" si="6"/>
        <v>6.92</v>
      </c>
      <c r="W21" s="137"/>
      <c r="X21" s="134"/>
      <c r="Y21" s="134"/>
      <c r="Z21" s="134"/>
      <c r="AA21" s="134"/>
      <c r="AB21" s="134"/>
      <c r="AC21" s="134"/>
      <c r="AD21" s="134"/>
      <c r="AE21" s="134"/>
      <c r="AF21" s="134"/>
      <c r="AG21" s="134" t="s">
        <v>109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</row>
    <row r="22" spans="1:60" outlineLevel="1" x14ac:dyDescent="0.2">
      <c r="A22" s="151">
        <v>12</v>
      </c>
      <c r="B22" s="152" t="s">
        <v>126</v>
      </c>
      <c r="C22" s="158" t="s">
        <v>127</v>
      </c>
      <c r="D22" s="153" t="s">
        <v>101</v>
      </c>
      <c r="E22" s="154">
        <v>400</v>
      </c>
      <c r="F22" s="155"/>
      <c r="G22" s="156">
        <f t="shared" si="0"/>
        <v>0</v>
      </c>
      <c r="H22" s="137">
        <v>0</v>
      </c>
      <c r="I22" s="137">
        <f t="shared" si="1"/>
        <v>0</v>
      </c>
      <c r="J22" s="137">
        <v>25</v>
      </c>
      <c r="K22" s="137">
        <f t="shared" si="2"/>
        <v>10000</v>
      </c>
      <c r="L22" s="137">
        <v>21</v>
      </c>
      <c r="M22" s="137">
        <f t="shared" si="3"/>
        <v>0</v>
      </c>
      <c r="N22" s="137">
        <v>0</v>
      </c>
      <c r="O22" s="137">
        <f t="shared" si="4"/>
        <v>0</v>
      </c>
      <c r="P22" s="137">
        <v>0</v>
      </c>
      <c r="Q22" s="137">
        <f t="shared" si="5"/>
        <v>0</v>
      </c>
      <c r="R22" s="137"/>
      <c r="S22" s="137" t="s">
        <v>128</v>
      </c>
      <c r="T22" s="137" t="s">
        <v>112</v>
      </c>
      <c r="U22" s="137">
        <v>0</v>
      </c>
      <c r="V22" s="137">
        <f t="shared" si="6"/>
        <v>0</v>
      </c>
      <c r="W22" s="137"/>
      <c r="X22" s="134"/>
      <c r="Y22" s="134"/>
      <c r="Z22" s="134"/>
      <c r="AA22" s="134"/>
      <c r="AB22" s="134"/>
      <c r="AC22" s="134"/>
      <c r="AD22" s="134"/>
      <c r="AE22" s="134"/>
      <c r="AF22" s="134"/>
      <c r="AG22" s="134" t="s">
        <v>109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</row>
    <row r="23" spans="1:60" ht="22.5" outlineLevel="1" x14ac:dyDescent="0.2">
      <c r="A23" s="151">
        <v>13</v>
      </c>
      <c r="B23" s="152" t="s">
        <v>129</v>
      </c>
      <c r="C23" s="158" t="s">
        <v>130</v>
      </c>
      <c r="D23" s="153" t="s">
        <v>108</v>
      </c>
      <c r="E23" s="154">
        <v>80.800000000000011</v>
      </c>
      <c r="F23" s="155"/>
      <c r="G23" s="156">
        <f t="shared" si="0"/>
        <v>0</v>
      </c>
      <c r="H23" s="137">
        <v>238.5</v>
      </c>
      <c r="I23" s="137">
        <f t="shared" si="1"/>
        <v>19270.8</v>
      </c>
      <c r="J23" s="137">
        <v>0</v>
      </c>
      <c r="K23" s="137">
        <f t="shared" si="2"/>
        <v>0</v>
      </c>
      <c r="L23" s="137">
        <v>21</v>
      </c>
      <c r="M23" s="137">
        <f t="shared" si="3"/>
        <v>0</v>
      </c>
      <c r="N23" s="137">
        <v>1.9600000000000004E-3</v>
      </c>
      <c r="O23" s="137">
        <f t="shared" si="4"/>
        <v>0.16</v>
      </c>
      <c r="P23" s="137">
        <v>0</v>
      </c>
      <c r="Q23" s="137">
        <f t="shared" si="5"/>
        <v>0</v>
      </c>
      <c r="R23" s="137" t="s">
        <v>102</v>
      </c>
      <c r="S23" s="137" t="s">
        <v>97</v>
      </c>
      <c r="T23" s="137" t="s">
        <v>97</v>
      </c>
      <c r="U23" s="137">
        <v>0</v>
      </c>
      <c r="V23" s="137">
        <f t="shared" si="6"/>
        <v>0</v>
      </c>
      <c r="W23" s="137"/>
      <c r="X23" s="134"/>
      <c r="Y23" s="134"/>
      <c r="Z23" s="134"/>
      <c r="AA23" s="134"/>
      <c r="AB23" s="134"/>
      <c r="AC23" s="134"/>
      <c r="AD23" s="134"/>
      <c r="AE23" s="134"/>
      <c r="AF23" s="134"/>
      <c r="AG23" s="134" t="s">
        <v>103</v>
      </c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</row>
    <row r="24" spans="1:60" outlineLevel="1" x14ac:dyDescent="0.2">
      <c r="A24" s="151">
        <v>14</v>
      </c>
      <c r="B24" s="152" t="s">
        <v>131</v>
      </c>
      <c r="C24" s="158" t="s">
        <v>132</v>
      </c>
      <c r="D24" s="153" t="s">
        <v>108</v>
      </c>
      <c r="E24" s="154">
        <v>80.800000000000011</v>
      </c>
      <c r="F24" s="155"/>
      <c r="G24" s="156">
        <f t="shared" si="0"/>
        <v>0</v>
      </c>
      <c r="H24" s="137">
        <v>37.6</v>
      </c>
      <c r="I24" s="137">
        <f t="shared" si="1"/>
        <v>3038.08</v>
      </c>
      <c r="J24" s="137">
        <v>0</v>
      </c>
      <c r="K24" s="137">
        <f t="shared" si="2"/>
        <v>0</v>
      </c>
      <c r="L24" s="137">
        <v>21</v>
      </c>
      <c r="M24" s="137">
        <f t="shared" si="3"/>
        <v>0</v>
      </c>
      <c r="N24" s="137">
        <v>3.0000000000000003E-4</v>
      </c>
      <c r="O24" s="137">
        <f t="shared" si="4"/>
        <v>0.02</v>
      </c>
      <c r="P24" s="137">
        <v>0</v>
      </c>
      <c r="Q24" s="137">
        <f t="shared" si="5"/>
        <v>0</v>
      </c>
      <c r="R24" s="137" t="s">
        <v>102</v>
      </c>
      <c r="S24" s="137" t="s">
        <v>97</v>
      </c>
      <c r="T24" s="137" t="s">
        <v>97</v>
      </c>
      <c r="U24" s="137">
        <v>0</v>
      </c>
      <c r="V24" s="137">
        <f t="shared" si="6"/>
        <v>0</v>
      </c>
      <c r="W24" s="137"/>
      <c r="X24" s="134"/>
      <c r="Y24" s="134"/>
      <c r="Z24" s="134"/>
      <c r="AA24" s="134"/>
      <c r="AB24" s="134"/>
      <c r="AC24" s="134"/>
      <c r="AD24" s="134"/>
      <c r="AE24" s="134"/>
      <c r="AF24" s="134"/>
      <c r="AG24" s="134" t="s">
        <v>103</v>
      </c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</row>
    <row r="25" spans="1:60" outlineLevel="1" x14ac:dyDescent="0.2">
      <c r="A25" s="151">
        <v>15</v>
      </c>
      <c r="B25" s="152" t="s">
        <v>133</v>
      </c>
      <c r="C25" s="158" t="s">
        <v>134</v>
      </c>
      <c r="D25" s="153" t="s">
        <v>0</v>
      </c>
      <c r="E25" s="154"/>
      <c r="F25" s="155"/>
      <c r="G25" s="156">
        <f t="shared" si="0"/>
        <v>0</v>
      </c>
      <c r="H25" s="137">
        <v>0</v>
      </c>
      <c r="I25" s="137">
        <f t="shared" si="1"/>
        <v>0</v>
      </c>
      <c r="J25" s="137">
        <v>3.45</v>
      </c>
      <c r="K25" s="137">
        <f t="shared" si="2"/>
        <v>0</v>
      </c>
      <c r="L25" s="137">
        <v>21</v>
      </c>
      <c r="M25" s="137">
        <f t="shared" si="3"/>
        <v>0</v>
      </c>
      <c r="N25" s="137">
        <v>0</v>
      </c>
      <c r="O25" s="137">
        <f t="shared" si="4"/>
        <v>0</v>
      </c>
      <c r="P25" s="137">
        <v>0</v>
      </c>
      <c r="Q25" s="137">
        <f t="shared" si="5"/>
        <v>0</v>
      </c>
      <c r="R25" s="137"/>
      <c r="S25" s="137" t="s">
        <v>97</v>
      </c>
      <c r="T25" s="137" t="s">
        <v>97</v>
      </c>
      <c r="U25" s="137">
        <v>0</v>
      </c>
      <c r="V25" s="137">
        <f t="shared" si="6"/>
        <v>0</v>
      </c>
      <c r="W25" s="137"/>
      <c r="X25" s="134"/>
      <c r="Y25" s="134"/>
      <c r="Z25" s="134"/>
      <c r="AA25" s="134"/>
      <c r="AB25" s="134"/>
      <c r="AC25" s="134"/>
      <c r="AD25" s="134"/>
      <c r="AE25" s="134"/>
      <c r="AF25" s="134"/>
      <c r="AG25" s="134" t="s">
        <v>135</v>
      </c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</row>
    <row r="26" spans="1:60" x14ac:dyDescent="0.2">
      <c r="A26" s="139" t="s">
        <v>91</v>
      </c>
      <c r="B26" s="140" t="s">
        <v>58</v>
      </c>
      <c r="C26" s="157" t="s">
        <v>59</v>
      </c>
      <c r="D26" s="141"/>
      <c r="E26" s="142"/>
      <c r="F26" s="143"/>
      <c r="G26" s="144">
        <f>SUMIF(AG27:AG30,"&lt;&gt;NOR",G27:G30)</f>
        <v>0</v>
      </c>
      <c r="H26" s="138"/>
      <c r="I26" s="138">
        <f>SUM(I27:I30)</f>
        <v>5622.2999999999993</v>
      </c>
      <c r="J26" s="138"/>
      <c r="K26" s="138">
        <f>SUM(K27:K30)</f>
        <v>5028.3</v>
      </c>
      <c r="L26" s="138"/>
      <c r="M26" s="138">
        <f>SUM(M27:M30)</f>
        <v>0</v>
      </c>
      <c r="N26" s="138"/>
      <c r="O26" s="138">
        <f>SUM(O27:O30)</f>
        <v>0.46</v>
      </c>
      <c r="P26" s="138"/>
      <c r="Q26" s="138">
        <f>SUM(Q27:Q30)</f>
        <v>0.45</v>
      </c>
      <c r="R26" s="138"/>
      <c r="S26" s="138"/>
      <c r="T26" s="138"/>
      <c r="U26" s="138"/>
      <c r="V26" s="138">
        <f>SUM(V27:V30)</f>
        <v>10.8</v>
      </c>
      <c r="W26" s="138"/>
      <c r="AG26" t="s">
        <v>92</v>
      </c>
    </row>
    <row r="27" spans="1:60" ht="22.5" outlineLevel="1" x14ac:dyDescent="0.2">
      <c r="A27" s="151">
        <v>16</v>
      </c>
      <c r="B27" s="152" t="s">
        <v>136</v>
      </c>
      <c r="C27" s="158" t="s">
        <v>137</v>
      </c>
      <c r="D27" s="153" t="s">
        <v>108</v>
      </c>
      <c r="E27" s="154">
        <v>30</v>
      </c>
      <c r="F27" s="155"/>
      <c r="G27" s="156">
        <f>ROUND(E27*F27,2)</f>
        <v>0</v>
      </c>
      <c r="H27" s="137">
        <v>146.79000000000002</v>
      </c>
      <c r="I27" s="137">
        <f>ROUND(E27*H27,2)</f>
        <v>4403.7</v>
      </c>
      <c r="J27" s="137">
        <v>125.71000000000001</v>
      </c>
      <c r="K27" s="137">
        <f>ROUND(E27*J27,2)</f>
        <v>3771.3</v>
      </c>
      <c r="L27" s="137">
        <v>21</v>
      </c>
      <c r="M27" s="137">
        <f>G27*(1+L27/100)</f>
        <v>0</v>
      </c>
      <c r="N27" s="137">
        <v>1.4520000000000002E-2</v>
      </c>
      <c r="O27" s="137">
        <f>ROUND(E27*N27,2)</f>
        <v>0.44</v>
      </c>
      <c r="P27" s="137">
        <v>0</v>
      </c>
      <c r="Q27" s="137">
        <f>ROUND(E27*P27,2)</f>
        <v>0</v>
      </c>
      <c r="R27" s="137"/>
      <c r="S27" s="137" t="s">
        <v>97</v>
      </c>
      <c r="T27" s="137" t="s">
        <v>97</v>
      </c>
      <c r="U27" s="137">
        <v>0.27</v>
      </c>
      <c r="V27" s="137">
        <f>ROUND(E27*U27,2)</f>
        <v>8.1</v>
      </c>
      <c r="W27" s="137"/>
      <c r="X27" s="134"/>
      <c r="Y27" s="134"/>
      <c r="Z27" s="134"/>
      <c r="AA27" s="134"/>
      <c r="AB27" s="134"/>
      <c r="AC27" s="134"/>
      <c r="AD27" s="134"/>
      <c r="AE27" s="134"/>
      <c r="AF27" s="134"/>
      <c r="AG27" s="134" t="s">
        <v>109</v>
      </c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</row>
    <row r="28" spans="1:60" outlineLevel="1" x14ac:dyDescent="0.2">
      <c r="A28" s="151">
        <v>17</v>
      </c>
      <c r="B28" s="152" t="s">
        <v>138</v>
      </c>
      <c r="C28" s="158" t="s">
        <v>139</v>
      </c>
      <c r="D28" s="153" t="s">
        <v>108</v>
      </c>
      <c r="E28" s="154">
        <v>30</v>
      </c>
      <c r="F28" s="155"/>
      <c r="G28" s="156">
        <f>ROUND(E28*F28,2)</f>
        <v>0</v>
      </c>
      <c r="H28" s="137">
        <v>0</v>
      </c>
      <c r="I28" s="137">
        <f>ROUND(E28*H28,2)</f>
        <v>0</v>
      </c>
      <c r="J28" s="137">
        <v>41.900000000000006</v>
      </c>
      <c r="K28" s="137">
        <f>ROUND(E28*J28,2)</f>
        <v>1257</v>
      </c>
      <c r="L28" s="137">
        <v>21</v>
      </c>
      <c r="M28" s="137">
        <f>G28*(1+L28/100)</f>
        <v>0</v>
      </c>
      <c r="N28" s="137">
        <v>0</v>
      </c>
      <c r="O28" s="137">
        <f>ROUND(E28*N28,2)</f>
        <v>0</v>
      </c>
      <c r="P28" s="137">
        <v>1.5000000000000001E-2</v>
      </c>
      <c r="Q28" s="137">
        <f>ROUND(E28*P28,2)</f>
        <v>0.45</v>
      </c>
      <c r="R28" s="137"/>
      <c r="S28" s="137" t="s">
        <v>97</v>
      </c>
      <c r="T28" s="137" t="s">
        <v>97</v>
      </c>
      <c r="U28" s="137">
        <v>9.0000000000000011E-2</v>
      </c>
      <c r="V28" s="137">
        <f>ROUND(E28*U28,2)</f>
        <v>2.7</v>
      </c>
      <c r="W28" s="137"/>
      <c r="X28" s="134"/>
      <c r="Y28" s="134"/>
      <c r="Z28" s="134"/>
      <c r="AA28" s="134"/>
      <c r="AB28" s="134"/>
      <c r="AC28" s="134"/>
      <c r="AD28" s="134"/>
      <c r="AE28" s="134"/>
      <c r="AF28" s="134"/>
      <c r="AG28" s="134" t="s">
        <v>109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</row>
    <row r="29" spans="1:60" outlineLevel="1" x14ac:dyDescent="0.2">
      <c r="A29" s="151">
        <v>18</v>
      </c>
      <c r="B29" s="152" t="s">
        <v>140</v>
      </c>
      <c r="C29" s="158" t="s">
        <v>141</v>
      </c>
      <c r="D29" s="153" t="s">
        <v>142</v>
      </c>
      <c r="E29" s="154">
        <v>0.9</v>
      </c>
      <c r="F29" s="155"/>
      <c r="G29" s="156">
        <f>ROUND(E29*F29,2)</f>
        <v>0</v>
      </c>
      <c r="H29" s="137">
        <v>1354</v>
      </c>
      <c r="I29" s="137">
        <f>ROUND(E29*H29,2)</f>
        <v>1218.5999999999999</v>
      </c>
      <c r="J29" s="137">
        <v>0</v>
      </c>
      <c r="K29" s="137">
        <f>ROUND(E29*J29,2)</f>
        <v>0</v>
      </c>
      <c r="L29" s="137">
        <v>21</v>
      </c>
      <c r="M29" s="137">
        <f>G29*(1+L29/100)</f>
        <v>0</v>
      </c>
      <c r="N29" s="137">
        <v>2.3570000000000001E-2</v>
      </c>
      <c r="O29" s="137">
        <f>ROUND(E29*N29,2)</f>
        <v>0.02</v>
      </c>
      <c r="P29" s="137">
        <v>0</v>
      </c>
      <c r="Q29" s="137">
        <f>ROUND(E29*P29,2)</f>
        <v>0</v>
      </c>
      <c r="R29" s="137"/>
      <c r="S29" s="137" t="s">
        <v>97</v>
      </c>
      <c r="T29" s="137" t="s">
        <v>97</v>
      </c>
      <c r="U29" s="137">
        <v>0</v>
      </c>
      <c r="V29" s="137">
        <f>ROUND(E29*U29,2)</f>
        <v>0</v>
      </c>
      <c r="W29" s="137"/>
      <c r="X29" s="134"/>
      <c r="Y29" s="134"/>
      <c r="Z29" s="134"/>
      <c r="AA29" s="134"/>
      <c r="AB29" s="134"/>
      <c r="AC29" s="134"/>
      <c r="AD29" s="134"/>
      <c r="AE29" s="134"/>
      <c r="AF29" s="134"/>
      <c r="AG29" s="134" t="s">
        <v>109</v>
      </c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</row>
    <row r="30" spans="1:60" ht="22.5" outlineLevel="1" x14ac:dyDescent="0.2">
      <c r="A30" s="151">
        <v>19</v>
      </c>
      <c r="B30" s="152" t="s">
        <v>143</v>
      </c>
      <c r="C30" s="158" t="s">
        <v>144</v>
      </c>
      <c r="D30" s="153" t="s">
        <v>0</v>
      </c>
      <c r="E30" s="154"/>
      <c r="F30" s="155"/>
      <c r="G30" s="156">
        <f>ROUND(E30*F30,2)</f>
        <v>0</v>
      </c>
      <c r="H30" s="137">
        <v>0</v>
      </c>
      <c r="I30" s="137">
        <f>ROUND(E30*H30,2)</f>
        <v>0</v>
      </c>
      <c r="J30" s="137">
        <v>6.6000000000000005</v>
      </c>
      <c r="K30" s="137">
        <f>ROUND(E30*J30,2)</f>
        <v>0</v>
      </c>
      <c r="L30" s="137">
        <v>21</v>
      </c>
      <c r="M30" s="137">
        <f>G30*(1+L30/100)</f>
        <v>0</v>
      </c>
      <c r="N30" s="137">
        <v>0</v>
      </c>
      <c r="O30" s="137">
        <f>ROUND(E30*N30,2)</f>
        <v>0</v>
      </c>
      <c r="P30" s="137">
        <v>0</v>
      </c>
      <c r="Q30" s="137">
        <f>ROUND(E30*P30,2)</f>
        <v>0</v>
      </c>
      <c r="R30" s="137"/>
      <c r="S30" s="137" t="s">
        <v>97</v>
      </c>
      <c r="T30" s="137" t="s">
        <v>97</v>
      </c>
      <c r="U30" s="137">
        <v>0</v>
      </c>
      <c r="V30" s="137">
        <f>ROUND(E30*U30,2)</f>
        <v>0</v>
      </c>
      <c r="W30" s="137"/>
      <c r="X30" s="134"/>
      <c r="Y30" s="134"/>
      <c r="Z30" s="134"/>
      <c r="AA30" s="134"/>
      <c r="AB30" s="134"/>
      <c r="AC30" s="134"/>
      <c r="AD30" s="134"/>
      <c r="AE30" s="134"/>
      <c r="AF30" s="134"/>
      <c r="AG30" s="134" t="s">
        <v>135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</row>
    <row r="31" spans="1:60" x14ac:dyDescent="0.2">
      <c r="A31" s="139" t="s">
        <v>91</v>
      </c>
      <c r="B31" s="140" t="s">
        <v>60</v>
      </c>
      <c r="C31" s="157" t="s">
        <v>61</v>
      </c>
      <c r="D31" s="141"/>
      <c r="E31" s="142"/>
      <c r="F31" s="143"/>
      <c r="G31" s="144">
        <f>SUMIF(AG32:AG41,"&lt;&gt;NOR",G32:G41)</f>
        <v>0</v>
      </c>
      <c r="H31" s="138"/>
      <c r="I31" s="138">
        <f>SUM(I32:I41)</f>
        <v>2580.4399999999996</v>
      </c>
      <c r="J31" s="138"/>
      <c r="K31" s="138">
        <f>SUM(K32:K41)</f>
        <v>13524.76</v>
      </c>
      <c r="L31" s="138"/>
      <c r="M31" s="138">
        <f>SUM(M32:M41)</f>
        <v>0</v>
      </c>
      <c r="N31" s="138"/>
      <c r="O31" s="138">
        <f>SUM(O32:O41)</f>
        <v>7.0000000000000007E-2</v>
      </c>
      <c r="P31" s="138"/>
      <c r="Q31" s="138">
        <f>SUM(Q32:Q41)</f>
        <v>0.27</v>
      </c>
      <c r="R31" s="138"/>
      <c r="S31" s="138"/>
      <c r="T31" s="138"/>
      <c r="U31" s="138"/>
      <c r="V31" s="138">
        <f>SUM(V32:V41)</f>
        <v>25.45</v>
      </c>
      <c r="W31" s="138"/>
      <c r="AG31" t="s">
        <v>92</v>
      </c>
    </row>
    <row r="32" spans="1:60" outlineLevel="1" x14ac:dyDescent="0.2">
      <c r="A32" s="151">
        <v>20</v>
      </c>
      <c r="B32" s="152" t="s">
        <v>145</v>
      </c>
      <c r="C32" s="158" t="s">
        <v>146</v>
      </c>
      <c r="D32" s="153" t="s">
        <v>117</v>
      </c>
      <c r="E32" s="154">
        <v>15</v>
      </c>
      <c r="F32" s="155"/>
      <c r="G32" s="156">
        <f t="shared" ref="G32:G41" si="7">ROUND(E32*F32,2)</f>
        <v>0</v>
      </c>
      <c r="H32" s="137">
        <v>90.42</v>
      </c>
      <c r="I32" s="137">
        <f t="shared" ref="I32:I41" si="8">ROUND(E32*H32,2)</f>
        <v>1356.3</v>
      </c>
      <c r="J32" s="137">
        <v>300.58000000000004</v>
      </c>
      <c r="K32" s="137">
        <f t="shared" ref="K32:K41" si="9">ROUND(E32*J32,2)</f>
        <v>4508.7</v>
      </c>
      <c r="L32" s="137">
        <v>21</v>
      </c>
      <c r="M32" s="137">
        <f t="shared" ref="M32:M41" si="10">G32*(1+L32/100)</f>
        <v>0</v>
      </c>
      <c r="N32" s="137">
        <v>3.0800000000000003E-3</v>
      </c>
      <c r="O32" s="137">
        <f t="shared" ref="O32:O41" si="11">ROUND(E32*N32,2)</f>
        <v>0.05</v>
      </c>
      <c r="P32" s="137">
        <v>0</v>
      </c>
      <c r="Q32" s="137">
        <f t="shared" ref="Q32:Q41" si="12">ROUND(E32*P32,2)</f>
        <v>0</v>
      </c>
      <c r="R32" s="137"/>
      <c r="S32" s="137" t="s">
        <v>97</v>
      </c>
      <c r="T32" s="137" t="s">
        <v>97</v>
      </c>
      <c r="U32" s="137">
        <v>0.57500000000000007</v>
      </c>
      <c r="V32" s="137">
        <f t="shared" ref="V32:V41" si="13">ROUND(E32*U32,2)</f>
        <v>8.6300000000000008</v>
      </c>
      <c r="W32" s="137"/>
      <c r="X32" s="134"/>
      <c r="Y32" s="134"/>
      <c r="Z32" s="134"/>
      <c r="AA32" s="134"/>
      <c r="AB32" s="134"/>
      <c r="AC32" s="134"/>
      <c r="AD32" s="134"/>
      <c r="AE32" s="134"/>
      <c r="AF32" s="134"/>
      <c r="AG32" s="134" t="s">
        <v>109</v>
      </c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</row>
    <row r="33" spans="1:60" outlineLevel="1" x14ac:dyDescent="0.2">
      <c r="A33" s="151">
        <v>21</v>
      </c>
      <c r="B33" s="152" t="s">
        <v>147</v>
      </c>
      <c r="C33" s="158" t="s">
        <v>148</v>
      </c>
      <c r="D33" s="153" t="s">
        <v>101</v>
      </c>
      <c r="E33" s="154">
        <v>2</v>
      </c>
      <c r="F33" s="155"/>
      <c r="G33" s="156">
        <f t="shared" si="7"/>
        <v>0</v>
      </c>
      <c r="H33" s="137">
        <v>58.790000000000006</v>
      </c>
      <c r="I33" s="137">
        <f t="shared" si="8"/>
        <v>117.58</v>
      </c>
      <c r="J33" s="137">
        <v>589.21</v>
      </c>
      <c r="K33" s="137">
        <f t="shared" si="9"/>
        <v>1178.42</v>
      </c>
      <c r="L33" s="137">
        <v>21</v>
      </c>
      <c r="M33" s="137">
        <f t="shared" si="10"/>
        <v>0</v>
      </c>
      <c r="N33" s="137">
        <v>1.6500000000000002E-3</v>
      </c>
      <c r="O33" s="137">
        <f t="shared" si="11"/>
        <v>0</v>
      </c>
      <c r="P33" s="137">
        <v>0</v>
      </c>
      <c r="Q33" s="137">
        <f t="shared" si="12"/>
        <v>0</v>
      </c>
      <c r="R33" s="137"/>
      <c r="S33" s="137" t="s">
        <v>97</v>
      </c>
      <c r="T33" s="137" t="s">
        <v>97</v>
      </c>
      <c r="U33" s="137">
        <v>1.0879000000000001</v>
      </c>
      <c r="V33" s="137">
        <f t="shared" si="13"/>
        <v>2.1800000000000002</v>
      </c>
      <c r="W33" s="137"/>
      <c r="X33" s="134"/>
      <c r="Y33" s="134"/>
      <c r="Z33" s="134"/>
      <c r="AA33" s="134"/>
      <c r="AB33" s="134"/>
      <c r="AC33" s="134"/>
      <c r="AD33" s="134"/>
      <c r="AE33" s="134"/>
      <c r="AF33" s="134"/>
      <c r="AG33" s="134" t="s">
        <v>109</v>
      </c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</row>
    <row r="34" spans="1:60" outlineLevel="1" x14ac:dyDescent="0.2">
      <c r="A34" s="151">
        <v>22</v>
      </c>
      <c r="B34" s="152" t="s">
        <v>149</v>
      </c>
      <c r="C34" s="158" t="s">
        <v>150</v>
      </c>
      <c r="D34" s="153" t="s">
        <v>101</v>
      </c>
      <c r="E34" s="154">
        <v>15</v>
      </c>
      <c r="F34" s="155"/>
      <c r="G34" s="156">
        <f t="shared" si="7"/>
        <v>0</v>
      </c>
      <c r="H34" s="137">
        <v>4.24</v>
      </c>
      <c r="I34" s="137">
        <f t="shared" si="8"/>
        <v>63.6</v>
      </c>
      <c r="J34" s="137">
        <v>65.06</v>
      </c>
      <c r="K34" s="137">
        <f t="shared" si="9"/>
        <v>975.9</v>
      </c>
      <c r="L34" s="137">
        <v>21</v>
      </c>
      <c r="M34" s="137">
        <f t="shared" si="10"/>
        <v>0</v>
      </c>
      <c r="N34" s="137">
        <v>5.0000000000000002E-5</v>
      </c>
      <c r="O34" s="137">
        <f t="shared" si="11"/>
        <v>0</v>
      </c>
      <c r="P34" s="137">
        <v>0</v>
      </c>
      <c r="Q34" s="137">
        <f t="shared" si="12"/>
        <v>0</v>
      </c>
      <c r="R34" s="137"/>
      <c r="S34" s="137" t="s">
        <v>97</v>
      </c>
      <c r="T34" s="137" t="s">
        <v>97</v>
      </c>
      <c r="U34" s="137">
        <v>0.115</v>
      </c>
      <c r="V34" s="137">
        <f t="shared" si="13"/>
        <v>1.73</v>
      </c>
      <c r="W34" s="137"/>
      <c r="X34" s="134"/>
      <c r="Y34" s="134"/>
      <c r="Z34" s="134"/>
      <c r="AA34" s="134"/>
      <c r="AB34" s="134"/>
      <c r="AC34" s="134"/>
      <c r="AD34" s="134"/>
      <c r="AE34" s="134"/>
      <c r="AF34" s="134"/>
      <c r="AG34" s="134" t="s">
        <v>109</v>
      </c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</row>
    <row r="35" spans="1:60" outlineLevel="1" x14ac:dyDescent="0.2">
      <c r="A35" s="151">
        <v>23</v>
      </c>
      <c r="B35" s="152" t="s">
        <v>151</v>
      </c>
      <c r="C35" s="158" t="s">
        <v>152</v>
      </c>
      <c r="D35" s="153" t="s">
        <v>117</v>
      </c>
      <c r="E35" s="154">
        <v>8</v>
      </c>
      <c r="F35" s="155"/>
      <c r="G35" s="156">
        <f t="shared" si="7"/>
        <v>0</v>
      </c>
      <c r="H35" s="137">
        <v>106.12</v>
      </c>
      <c r="I35" s="137">
        <f t="shared" si="8"/>
        <v>848.96</v>
      </c>
      <c r="J35" s="137">
        <v>307.88000000000005</v>
      </c>
      <c r="K35" s="137">
        <f t="shared" si="9"/>
        <v>2463.04</v>
      </c>
      <c r="L35" s="137">
        <v>21</v>
      </c>
      <c r="M35" s="137">
        <f t="shared" si="10"/>
        <v>0</v>
      </c>
      <c r="N35" s="137">
        <v>3.1000000000000003E-3</v>
      </c>
      <c r="O35" s="137">
        <f t="shared" si="11"/>
        <v>0.02</v>
      </c>
      <c r="P35" s="137">
        <v>0</v>
      </c>
      <c r="Q35" s="137">
        <f t="shared" si="12"/>
        <v>0</v>
      </c>
      <c r="R35" s="137"/>
      <c r="S35" s="137" t="s">
        <v>97</v>
      </c>
      <c r="T35" s="137" t="s">
        <v>97</v>
      </c>
      <c r="U35" s="137">
        <v>0.59480000000000011</v>
      </c>
      <c r="V35" s="137">
        <f t="shared" si="13"/>
        <v>4.76</v>
      </c>
      <c r="W35" s="137"/>
      <c r="X35" s="134"/>
      <c r="Y35" s="134"/>
      <c r="Z35" s="134"/>
      <c r="AA35" s="134"/>
      <c r="AB35" s="134"/>
      <c r="AC35" s="134"/>
      <c r="AD35" s="134"/>
      <c r="AE35" s="134"/>
      <c r="AF35" s="134"/>
      <c r="AG35" s="134" t="s">
        <v>109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</row>
    <row r="36" spans="1:60" outlineLevel="1" x14ac:dyDescent="0.2">
      <c r="A36" s="151">
        <v>24</v>
      </c>
      <c r="B36" s="152" t="s">
        <v>153</v>
      </c>
      <c r="C36" s="158" t="s">
        <v>154</v>
      </c>
      <c r="D36" s="153" t="s">
        <v>117</v>
      </c>
      <c r="E36" s="154">
        <v>15</v>
      </c>
      <c r="F36" s="155"/>
      <c r="G36" s="156">
        <f t="shared" si="7"/>
        <v>0</v>
      </c>
      <c r="H36" s="137">
        <v>0</v>
      </c>
      <c r="I36" s="137">
        <f t="shared" si="8"/>
        <v>0</v>
      </c>
      <c r="J36" s="137">
        <v>41.7</v>
      </c>
      <c r="K36" s="137">
        <f t="shared" si="9"/>
        <v>625.5</v>
      </c>
      <c r="L36" s="137">
        <v>21</v>
      </c>
      <c r="M36" s="137">
        <f t="shared" si="10"/>
        <v>0</v>
      </c>
      <c r="N36" s="137">
        <v>0</v>
      </c>
      <c r="O36" s="137">
        <f t="shared" si="11"/>
        <v>0</v>
      </c>
      <c r="P36" s="137">
        <v>3.2000000000000002E-3</v>
      </c>
      <c r="Q36" s="137">
        <f t="shared" si="12"/>
        <v>0.05</v>
      </c>
      <c r="R36" s="137"/>
      <c r="S36" s="137" t="s">
        <v>97</v>
      </c>
      <c r="T36" s="137" t="s">
        <v>97</v>
      </c>
      <c r="U36" s="137">
        <v>8.0500000000000002E-2</v>
      </c>
      <c r="V36" s="137">
        <f t="shared" si="13"/>
        <v>1.21</v>
      </c>
      <c r="W36" s="137"/>
      <c r="X36" s="134"/>
      <c r="Y36" s="134"/>
      <c r="Z36" s="134"/>
      <c r="AA36" s="134"/>
      <c r="AB36" s="134"/>
      <c r="AC36" s="134"/>
      <c r="AD36" s="134"/>
      <c r="AE36" s="134"/>
      <c r="AF36" s="134"/>
      <c r="AG36" s="134" t="s">
        <v>109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</row>
    <row r="37" spans="1:60" outlineLevel="1" x14ac:dyDescent="0.2">
      <c r="A37" s="151">
        <v>25</v>
      </c>
      <c r="B37" s="152" t="s">
        <v>155</v>
      </c>
      <c r="C37" s="158" t="s">
        <v>156</v>
      </c>
      <c r="D37" s="153" t="s">
        <v>117</v>
      </c>
      <c r="E37" s="154">
        <v>46</v>
      </c>
      <c r="F37" s="155"/>
      <c r="G37" s="156">
        <f t="shared" si="7"/>
        <v>0</v>
      </c>
      <c r="H37" s="137">
        <v>0</v>
      </c>
      <c r="I37" s="137">
        <f t="shared" si="8"/>
        <v>0</v>
      </c>
      <c r="J37" s="137">
        <v>35.700000000000003</v>
      </c>
      <c r="K37" s="137">
        <f t="shared" si="9"/>
        <v>1642.2</v>
      </c>
      <c r="L37" s="137">
        <v>21</v>
      </c>
      <c r="M37" s="137">
        <f t="shared" si="10"/>
        <v>0</v>
      </c>
      <c r="N37" s="137">
        <v>0</v>
      </c>
      <c r="O37" s="137">
        <f t="shared" si="11"/>
        <v>0</v>
      </c>
      <c r="P37" s="137">
        <v>3.2400000000000003E-3</v>
      </c>
      <c r="Q37" s="137">
        <f t="shared" si="12"/>
        <v>0.15</v>
      </c>
      <c r="R37" s="137"/>
      <c r="S37" s="137" t="s">
        <v>97</v>
      </c>
      <c r="T37" s="137" t="s">
        <v>97</v>
      </c>
      <c r="U37" s="137">
        <v>6.9000000000000006E-2</v>
      </c>
      <c r="V37" s="137">
        <f t="shared" si="13"/>
        <v>3.17</v>
      </c>
      <c r="W37" s="137"/>
      <c r="X37" s="134"/>
      <c r="Y37" s="134"/>
      <c r="Z37" s="134"/>
      <c r="AA37" s="134"/>
      <c r="AB37" s="134"/>
      <c r="AC37" s="134"/>
      <c r="AD37" s="134"/>
      <c r="AE37" s="134"/>
      <c r="AF37" s="134"/>
      <c r="AG37" s="134" t="s">
        <v>109</v>
      </c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</row>
    <row r="38" spans="1:60" outlineLevel="1" x14ac:dyDescent="0.2">
      <c r="A38" s="151">
        <v>26</v>
      </c>
      <c r="B38" s="152" t="s">
        <v>157</v>
      </c>
      <c r="C38" s="158" t="s">
        <v>158</v>
      </c>
      <c r="D38" s="153" t="s">
        <v>117</v>
      </c>
      <c r="E38" s="154">
        <v>15</v>
      </c>
      <c r="F38" s="155"/>
      <c r="G38" s="156">
        <f t="shared" si="7"/>
        <v>0</v>
      </c>
      <c r="H38" s="137">
        <v>0</v>
      </c>
      <c r="I38" s="137">
        <f t="shared" si="8"/>
        <v>0</v>
      </c>
      <c r="J38" s="137">
        <v>39</v>
      </c>
      <c r="K38" s="137">
        <f t="shared" si="9"/>
        <v>585</v>
      </c>
      <c r="L38" s="137">
        <v>21</v>
      </c>
      <c r="M38" s="137">
        <f t="shared" si="10"/>
        <v>0</v>
      </c>
      <c r="N38" s="137">
        <v>0</v>
      </c>
      <c r="O38" s="137">
        <f t="shared" si="11"/>
        <v>0</v>
      </c>
      <c r="P38" s="137">
        <v>3.3600000000000001E-3</v>
      </c>
      <c r="Q38" s="137">
        <f t="shared" si="12"/>
        <v>0.05</v>
      </c>
      <c r="R38" s="137"/>
      <c r="S38" s="137" t="s">
        <v>97</v>
      </c>
      <c r="T38" s="137" t="s">
        <v>97</v>
      </c>
      <c r="U38" s="137">
        <v>6.9000000000000006E-2</v>
      </c>
      <c r="V38" s="137">
        <f t="shared" si="13"/>
        <v>1.04</v>
      </c>
      <c r="W38" s="137"/>
      <c r="X38" s="134"/>
      <c r="Y38" s="134"/>
      <c r="Z38" s="134"/>
      <c r="AA38" s="134"/>
      <c r="AB38" s="134"/>
      <c r="AC38" s="134"/>
      <c r="AD38" s="134"/>
      <c r="AE38" s="134"/>
      <c r="AF38" s="134"/>
      <c r="AG38" s="134" t="s">
        <v>109</v>
      </c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</row>
    <row r="39" spans="1:60" outlineLevel="1" x14ac:dyDescent="0.2">
      <c r="A39" s="151">
        <v>27</v>
      </c>
      <c r="B39" s="152" t="s">
        <v>159</v>
      </c>
      <c r="C39" s="158" t="s">
        <v>160</v>
      </c>
      <c r="D39" s="153" t="s">
        <v>117</v>
      </c>
      <c r="E39" s="154">
        <v>8</v>
      </c>
      <c r="F39" s="155"/>
      <c r="G39" s="156">
        <f t="shared" si="7"/>
        <v>0</v>
      </c>
      <c r="H39" s="137">
        <v>0</v>
      </c>
      <c r="I39" s="137">
        <f t="shared" si="8"/>
        <v>0</v>
      </c>
      <c r="J39" s="137">
        <v>39</v>
      </c>
      <c r="K39" s="137">
        <f t="shared" si="9"/>
        <v>312</v>
      </c>
      <c r="L39" s="137">
        <v>21</v>
      </c>
      <c r="M39" s="137">
        <f t="shared" si="10"/>
        <v>0</v>
      </c>
      <c r="N39" s="137">
        <v>0</v>
      </c>
      <c r="O39" s="137">
        <f t="shared" si="11"/>
        <v>0</v>
      </c>
      <c r="P39" s="137">
        <v>2.8500000000000001E-3</v>
      </c>
      <c r="Q39" s="137">
        <f t="shared" si="12"/>
        <v>0.02</v>
      </c>
      <c r="R39" s="137"/>
      <c r="S39" s="137" t="s">
        <v>97</v>
      </c>
      <c r="T39" s="137" t="s">
        <v>97</v>
      </c>
      <c r="U39" s="137">
        <v>6.9000000000000006E-2</v>
      </c>
      <c r="V39" s="137">
        <f t="shared" si="13"/>
        <v>0.55000000000000004</v>
      </c>
      <c r="W39" s="137"/>
      <c r="X39" s="134"/>
      <c r="Y39" s="134"/>
      <c r="Z39" s="134"/>
      <c r="AA39" s="134"/>
      <c r="AB39" s="134"/>
      <c r="AC39" s="134"/>
      <c r="AD39" s="134"/>
      <c r="AE39" s="134"/>
      <c r="AF39" s="134"/>
      <c r="AG39" s="134" t="s">
        <v>109</v>
      </c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</row>
    <row r="40" spans="1:60" outlineLevel="1" x14ac:dyDescent="0.2">
      <c r="A40" s="151">
        <v>28</v>
      </c>
      <c r="B40" s="152" t="s">
        <v>161</v>
      </c>
      <c r="C40" s="158" t="s">
        <v>162</v>
      </c>
      <c r="D40" s="153" t="s">
        <v>101</v>
      </c>
      <c r="E40" s="154">
        <v>2</v>
      </c>
      <c r="F40" s="155"/>
      <c r="G40" s="156">
        <f t="shared" si="7"/>
        <v>0</v>
      </c>
      <c r="H40" s="137">
        <v>97</v>
      </c>
      <c r="I40" s="137">
        <f t="shared" si="8"/>
        <v>194</v>
      </c>
      <c r="J40" s="137">
        <v>617</v>
      </c>
      <c r="K40" s="137">
        <f t="shared" si="9"/>
        <v>1234</v>
      </c>
      <c r="L40" s="137">
        <v>21</v>
      </c>
      <c r="M40" s="137">
        <f t="shared" si="10"/>
        <v>0</v>
      </c>
      <c r="N40" s="137">
        <v>2.2200000000000002E-3</v>
      </c>
      <c r="O40" s="137">
        <f t="shared" si="11"/>
        <v>0</v>
      </c>
      <c r="P40" s="137">
        <v>0</v>
      </c>
      <c r="Q40" s="137">
        <f t="shared" si="12"/>
        <v>0</v>
      </c>
      <c r="R40" s="137"/>
      <c r="S40" s="137" t="s">
        <v>97</v>
      </c>
      <c r="T40" s="137" t="s">
        <v>97</v>
      </c>
      <c r="U40" s="137">
        <v>1.0902000000000001</v>
      </c>
      <c r="V40" s="137">
        <f t="shared" si="13"/>
        <v>2.1800000000000002</v>
      </c>
      <c r="W40" s="137"/>
      <c r="X40" s="134"/>
      <c r="Y40" s="134"/>
      <c r="Z40" s="134"/>
      <c r="AA40" s="134"/>
      <c r="AB40" s="134"/>
      <c r="AC40" s="134"/>
      <c r="AD40" s="134"/>
      <c r="AE40" s="134"/>
      <c r="AF40" s="134"/>
      <c r="AG40" s="134" t="s">
        <v>109</v>
      </c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</row>
    <row r="41" spans="1:60" outlineLevel="1" x14ac:dyDescent="0.2">
      <c r="A41" s="151">
        <v>29</v>
      </c>
      <c r="B41" s="152" t="s">
        <v>163</v>
      </c>
      <c r="C41" s="158" t="s">
        <v>164</v>
      </c>
      <c r="D41" s="153" t="s">
        <v>0</v>
      </c>
      <c r="E41" s="154"/>
      <c r="F41" s="155"/>
      <c r="G41" s="156">
        <f t="shared" si="7"/>
        <v>0</v>
      </c>
      <c r="H41" s="137">
        <v>0</v>
      </c>
      <c r="I41" s="137">
        <f t="shared" si="8"/>
        <v>0</v>
      </c>
      <c r="J41" s="137">
        <v>1.85</v>
      </c>
      <c r="K41" s="137">
        <f t="shared" si="9"/>
        <v>0</v>
      </c>
      <c r="L41" s="137">
        <v>21</v>
      </c>
      <c r="M41" s="137">
        <f t="shared" si="10"/>
        <v>0</v>
      </c>
      <c r="N41" s="137">
        <v>0</v>
      </c>
      <c r="O41" s="137">
        <f t="shared" si="11"/>
        <v>0</v>
      </c>
      <c r="P41" s="137">
        <v>0</v>
      </c>
      <c r="Q41" s="137">
        <f t="shared" si="12"/>
        <v>0</v>
      </c>
      <c r="R41" s="137"/>
      <c r="S41" s="137" t="s">
        <v>97</v>
      </c>
      <c r="T41" s="137" t="s">
        <v>97</v>
      </c>
      <c r="U41" s="137">
        <v>0</v>
      </c>
      <c r="V41" s="137">
        <f t="shared" si="13"/>
        <v>0</v>
      </c>
      <c r="W41" s="137"/>
      <c r="X41" s="134"/>
      <c r="Y41" s="134"/>
      <c r="Z41" s="134"/>
      <c r="AA41" s="134"/>
      <c r="AB41" s="134"/>
      <c r="AC41" s="134"/>
      <c r="AD41" s="134"/>
      <c r="AE41" s="134"/>
      <c r="AF41" s="134"/>
      <c r="AG41" s="134" t="s">
        <v>135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</row>
    <row r="42" spans="1:60" x14ac:dyDescent="0.2">
      <c r="A42" s="139" t="s">
        <v>91</v>
      </c>
      <c r="B42" s="140" t="s">
        <v>62</v>
      </c>
      <c r="C42" s="157" t="s">
        <v>63</v>
      </c>
      <c r="D42" s="141"/>
      <c r="E42" s="142"/>
      <c r="F42" s="143"/>
      <c r="G42" s="144">
        <f>SUMIF(AG43:AG48,"&lt;&gt;NOR",G43:G48)</f>
        <v>0</v>
      </c>
      <c r="H42" s="138"/>
      <c r="I42" s="138">
        <f>SUM(I43:I48)</f>
        <v>0</v>
      </c>
      <c r="J42" s="138"/>
      <c r="K42" s="138">
        <f>SUM(K43:K48)</f>
        <v>4631.3500000000004</v>
      </c>
      <c r="L42" s="138"/>
      <c r="M42" s="138">
        <f>SUM(M43:M48)</f>
        <v>0</v>
      </c>
      <c r="N42" s="138"/>
      <c r="O42" s="138">
        <f>SUM(O43:O48)</f>
        <v>0</v>
      </c>
      <c r="P42" s="138"/>
      <c r="Q42" s="138">
        <f>SUM(Q43:Q48)</f>
        <v>0</v>
      </c>
      <c r="R42" s="138"/>
      <c r="S42" s="138"/>
      <c r="T42" s="138"/>
      <c r="U42" s="138"/>
      <c r="V42" s="138">
        <f>SUM(V43:V48)</f>
        <v>4.17</v>
      </c>
      <c r="W42" s="138"/>
      <c r="AG42" t="s">
        <v>92</v>
      </c>
    </row>
    <row r="43" spans="1:60" outlineLevel="1" x14ac:dyDescent="0.2">
      <c r="A43" s="151">
        <v>30</v>
      </c>
      <c r="B43" s="152" t="s">
        <v>165</v>
      </c>
      <c r="C43" s="158" t="s">
        <v>166</v>
      </c>
      <c r="D43" s="153" t="s">
        <v>167</v>
      </c>
      <c r="E43" s="154">
        <v>1.6890400000000001</v>
      </c>
      <c r="F43" s="155"/>
      <c r="G43" s="156">
        <f t="shared" ref="G43:G48" si="14">ROUND(E43*F43,2)</f>
        <v>0</v>
      </c>
      <c r="H43" s="137">
        <v>0</v>
      </c>
      <c r="I43" s="137">
        <f t="shared" ref="I43:I48" si="15">ROUND(E43*H43,2)</f>
        <v>0</v>
      </c>
      <c r="J43" s="137">
        <v>129</v>
      </c>
      <c r="K43" s="137">
        <f t="shared" ref="K43:K48" si="16">ROUND(E43*J43,2)</f>
        <v>217.89</v>
      </c>
      <c r="L43" s="137">
        <v>21</v>
      </c>
      <c r="M43" s="137">
        <f t="shared" ref="M43:M48" si="17">G43*(1+L43/100)</f>
        <v>0</v>
      </c>
      <c r="N43" s="137">
        <v>0</v>
      </c>
      <c r="O43" s="137">
        <f t="shared" ref="O43:O48" si="18">ROUND(E43*N43,2)</f>
        <v>0</v>
      </c>
      <c r="P43" s="137">
        <v>0</v>
      </c>
      <c r="Q43" s="137">
        <f t="shared" ref="Q43:Q48" si="19">ROUND(E43*P43,2)</f>
        <v>0</v>
      </c>
      <c r="R43" s="137"/>
      <c r="S43" s="137" t="s">
        <v>97</v>
      </c>
      <c r="T43" s="137" t="s">
        <v>97</v>
      </c>
      <c r="U43" s="137">
        <v>9.9000000000000005E-2</v>
      </c>
      <c r="V43" s="137">
        <f t="shared" ref="V43:V48" si="20">ROUND(E43*U43,2)</f>
        <v>0.17</v>
      </c>
      <c r="W43" s="137"/>
      <c r="X43" s="134"/>
      <c r="Y43" s="134"/>
      <c r="Z43" s="134"/>
      <c r="AA43" s="134"/>
      <c r="AB43" s="134"/>
      <c r="AC43" s="134"/>
      <c r="AD43" s="134"/>
      <c r="AE43" s="134"/>
      <c r="AF43" s="134"/>
      <c r="AG43" s="134" t="s">
        <v>168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</row>
    <row r="44" spans="1:60" outlineLevel="1" x14ac:dyDescent="0.2">
      <c r="A44" s="151">
        <v>31</v>
      </c>
      <c r="B44" s="152" t="s">
        <v>169</v>
      </c>
      <c r="C44" s="158" t="s">
        <v>170</v>
      </c>
      <c r="D44" s="153" t="s">
        <v>167</v>
      </c>
      <c r="E44" s="154">
        <v>1.6890400000000001</v>
      </c>
      <c r="F44" s="155"/>
      <c r="G44" s="156">
        <f t="shared" si="14"/>
        <v>0</v>
      </c>
      <c r="H44" s="137">
        <v>0</v>
      </c>
      <c r="I44" s="137">
        <f t="shared" si="15"/>
        <v>0</v>
      </c>
      <c r="J44" s="137">
        <v>338.5</v>
      </c>
      <c r="K44" s="137">
        <f t="shared" si="16"/>
        <v>571.74</v>
      </c>
      <c r="L44" s="137">
        <v>21</v>
      </c>
      <c r="M44" s="137">
        <f t="shared" si="17"/>
        <v>0</v>
      </c>
      <c r="N44" s="137">
        <v>0</v>
      </c>
      <c r="O44" s="137">
        <f t="shared" si="18"/>
        <v>0</v>
      </c>
      <c r="P44" s="137">
        <v>0</v>
      </c>
      <c r="Q44" s="137">
        <f t="shared" si="19"/>
        <v>0</v>
      </c>
      <c r="R44" s="137"/>
      <c r="S44" s="137" t="s">
        <v>97</v>
      </c>
      <c r="T44" s="137" t="s">
        <v>97</v>
      </c>
      <c r="U44" s="137">
        <v>0.93300000000000005</v>
      </c>
      <c r="V44" s="137">
        <f t="shared" si="20"/>
        <v>1.58</v>
      </c>
      <c r="W44" s="137"/>
      <c r="X44" s="134"/>
      <c r="Y44" s="134"/>
      <c r="Z44" s="134"/>
      <c r="AA44" s="134"/>
      <c r="AB44" s="134"/>
      <c r="AC44" s="134"/>
      <c r="AD44" s="134"/>
      <c r="AE44" s="134"/>
      <c r="AF44" s="134"/>
      <c r="AG44" s="134" t="s">
        <v>168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</row>
    <row r="45" spans="1:60" outlineLevel="1" x14ac:dyDescent="0.2">
      <c r="A45" s="151">
        <v>32</v>
      </c>
      <c r="B45" s="152" t="s">
        <v>171</v>
      </c>
      <c r="C45" s="158" t="s">
        <v>172</v>
      </c>
      <c r="D45" s="153" t="s">
        <v>167</v>
      </c>
      <c r="E45" s="154">
        <v>1.6890400000000001</v>
      </c>
      <c r="F45" s="155"/>
      <c r="G45" s="156">
        <f t="shared" si="14"/>
        <v>0</v>
      </c>
      <c r="H45" s="137">
        <v>0</v>
      </c>
      <c r="I45" s="137">
        <f t="shared" si="15"/>
        <v>0</v>
      </c>
      <c r="J45" s="137">
        <v>220</v>
      </c>
      <c r="K45" s="137">
        <f t="shared" si="16"/>
        <v>371.59</v>
      </c>
      <c r="L45" s="137">
        <v>21</v>
      </c>
      <c r="M45" s="137">
        <f t="shared" si="17"/>
        <v>0</v>
      </c>
      <c r="N45" s="137">
        <v>0</v>
      </c>
      <c r="O45" s="137">
        <f t="shared" si="18"/>
        <v>0</v>
      </c>
      <c r="P45" s="137">
        <v>0</v>
      </c>
      <c r="Q45" s="137">
        <f t="shared" si="19"/>
        <v>0</v>
      </c>
      <c r="R45" s="137"/>
      <c r="S45" s="137" t="s">
        <v>97</v>
      </c>
      <c r="T45" s="137" t="s">
        <v>97</v>
      </c>
      <c r="U45" s="137">
        <v>0.49000000000000005</v>
      </c>
      <c r="V45" s="137">
        <f t="shared" si="20"/>
        <v>0.83</v>
      </c>
      <c r="W45" s="137"/>
      <c r="X45" s="134"/>
      <c r="Y45" s="134"/>
      <c r="Z45" s="134"/>
      <c r="AA45" s="134"/>
      <c r="AB45" s="134"/>
      <c r="AC45" s="134"/>
      <c r="AD45" s="134"/>
      <c r="AE45" s="134"/>
      <c r="AF45" s="134"/>
      <c r="AG45" s="134" t="s">
        <v>168</v>
      </c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</row>
    <row r="46" spans="1:60" outlineLevel="1" x14ac:dyDescent="0.2">
      <c r="A46" s="151">
        <v>33</v>
      </c>
      <c r="B46" s="152" t="s">
        <v>173</v>
      </c>
      <c r="C46" s="158" t="s">
        <v>174</v>
      </c>
      <c r="D46" s="153" t="s">
        <v>167</v>
      </c>
      <c r="E46" s="154">
        <v>33.780800000000006</v>
      </c>
      <c r="F46" s="155"/>
      <c r="G46" s="156">
        <f t="shared" si="14"/>
        <v>0</v>
      </c>
      <c r="H46" s="137">
        <v>0</v>
      </c>
      <c r="I46" s="137">
        <f t="shared" si="15"/>
        <v>0</v>
      </c>
      <c r="J46" s="137">
        <v>15.700000000000001</v>
      </c>
      <c r="K46" s="137">
        <f t="shared" si="16"/>
        <v>530.36</v>
      </c>
      <c r="L46" s="137">
        <v>21</v>
      </c>
      <c r="M46" s="137">
        <f t="shared" si="17"/>
        <v>0</v>
      </c>
      <c r="N46" s="137">
        <v>0</v>
      </c>
      <c r="O46" s="137">
        <f t="shared" si="18"/>
        <v>0</v>
      </c>
      <c r="P46" s="137">
        <v>0</v>
      </c>
      <c r="Q46" s="137">
        <f t="shared" si="19"/>
        <v>0</v>
      </c>
      <c r="R46" s="137"/>
      <c r="S46" s="137" t="s">
        <v>97</v>
      </c>
      <c r="T46" s="137" t="s">
        <v>97</v>
      </c>
      <c r="U46" s="137">
        <v>0</v>
      </c>
      <c r="V46" s="137">
        <f t="shared" si="20"/>
        <v>0</v>
      </c>
      <c r="W46" s="137"/>
      <c r="X46" s="134"/>
      <c r="Y46" s="134"/>
      <c r="Z46" s="134"/>
      <c r="AA46" s="134"/>
      <c r="AB46" s="134"/>
      <c r="AC46" s="134"/>
      <c r="AD46" s="134"/>
      <c r="AE46" s="134"/>
      <c r="AF46" s="134"/>
      <c r="AG46" s="134" t="s">
        <v>168</v>
      </c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</row>
    <row r="47" spans="1:60" outlineLevel="1" x14ac:dyDescent="0.2">
      <c r="A47" s="151">
        <v>34</v>
      </c>
      <c r="B47" s="152" t="s">
        <v>175</v>
      </c>
      <c r="C47" s="158" t="s">
        <v>176</v>
      </c>
      <c r="D47" s="153" t="s">
        <v>167</v>
      </c>
      <c r="E47" s="154">
        <v>1.6890400000000001</v>
      </c>
      <c r="F47" s="155"/>
      <c r="G47" s="156">
        <f t="shared" si="14"/>
        <v>0</v>
      </c>
      <c r="H47" s="137">
        <v>0</v>
      </c>
      <c r="I47" s="137">
        <f t="shared" si="15"/>
        <v>0</v>
      </c>
      <c r="J47" s="137">
        <v>305.5</v>
      </c>
      <c r="K47" s="137">
        <f t="shared" si="16"/>
        <v>516</v>
      </c>
      <c r="L47" s="137">
        <v>21</v>
      </c>
      <c r="M47" s="137">
        <f t="shared" si="17"/>
        <v>0</v>
      </c>
      <c r="N47" s="137">
        <v>0</v>
      </c>
      <c r="O47" s="137">
        <f t="shared" si="18"/>
        <v>0</v>
      </c>
      <c r="P47" s="137">
        <v>0</v>
      </c>
      <c r="Q47" s="137">
        <f t="shared" si="19"/>
        <v>0</v>
      </c>
      <c r="R47" s="137"/>
      <c r="S47" s="137" t="s">
        <v>97</v>
      </c>
      <c r="T47" s="137" t="s">
        <v>97</v>
      </c>
      <c r="U47" s="137">
        <v>0.94200000000000006</v>
      </c>
      <c r="V47" s="137">
        <f t="shared" si="20"/>
        <v>1.59</v>
      </c>
      <c r="W47" s="137"/>
      <c r="X47" s="134"/>
      <c r="Y47" s="134"/>
      <c r="Z47" s="134"/>
      <c r="AA47" s="134"/>
      <c r="AB47" s="134"/>
      <c r="AC47" s="134"/>
      <c r="AD47" s="134"/>
      <c r="AE47" s="134"/>
      <c r="AF47" s="134"/>
      <c r="AG47" s="134" t="s">
        <v>168</v>
      </c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</row>
    <row r="48" spans="1:60" outlineLevel="1" x14ac:dyDescent="0.2">
      <c r="A48" s="145">
        <v>35</v>
      </c>
      <c r="B48" s="146" t="s">
        <v>177</v>
      </c>
      <c r="C48" s="159" t="s">
        <v>178</v>
      </c>
      <c r="D48" s="147" t="s">
        <v>167</v>
      </c>
      <c r="E48" s="148">
        <v>1.6890400000000001</v>
      </c>
      <c r="F48" s="149"/>
      <c r="G48" s="150">
        <f t="shared" si="14"/>
        <v>0</v>
      </c>
      <c r="H48" s="137">
        <v>0</v>
      </c>
      <c r="I48" s="137">
        <f t="shared" si="15"/>
        <v>0</v>
      </c>
      <c r="J48" s="137">
        <v>1435</v>
      </c>
      <c r="K48" s="137">
        <f t="shared" si="16"/>
        <v>2423.77</v>
      </c>
      <c r="L48" s="137">
        <v>21</v>
      </c>
      <c r="M48" s="137">
        <f t="shared" si="17"/>
        <v>0</v>
      </c>
      <c r="N48" s="137">
        <v>0</v>
      </c>
      <c r="O48" s="137">
        <f t="shared" si="18"/>
        <v>0</v>
      </c>
      <c r="P48" s="137">
        <v>0</v>
      </c>
      <c r="Q48" s="137">
        <f t="shared" si="19"/>
        <v>0</v>
      </c>
      <c r="R48" s="137"/>
      <c r="S48" s="137" t="s">
        <v>97</v>
      </c>
      <c r="T48" s="137" t="s">
        <v>97</v>
      </c>
      <c r="U48" s="137">
        <v>0</v>
      </c>
      <c r="V48" s="137">
        <f t="shared" si="20"/>
        <v>0</v>
      </c>
      <c r="W48" s="137"/>
      <c r="X48" s="134"/>
      <c r="Y48" s="134"/>
      <c r="Z48" s="134"/>
      <c r="AA48" s="134"/>
      <c r="AB48" s="134"/>
      <c r="AC48" s="134"/>
      <c r="AD48" s="134"/>
      <c r="AE48" s="134"/>
      <c r="AF48" s="134"/>
      <c r="AG48" s="134" t="s">
        <v>168</v>
      </c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</row>
    <row r="49" spans="1:33" x14ac:dyDescent="0.2">
      <c r="A49" s="3"/>
      <c r="B49" s="4"/>
      <c r="C49" s="160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E49">
        <v>15</v>
      </c>
      <c r="AF49">
        <v>21</v>
      </c>
    </row>
    <row r="50" spans="1:33" x14ac:dyDescent="0.2">
      <c r="C50" s="161"/>
      <c r="D50" s="10"/>
      <c r="AG50" t="s">
        <v>179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0009 0009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'0009 0009 Pol'!Názvy_tisku</vt:lpstr>
      <vt:lpstr>oadresa</vt:lpstr>
      <vt:lpstr>Stavba!Objednatel</vt:lpstr>
      <vt:lpstr>Stavba!Objekt</vt:lpstr>
      <vt:lpstr>'0009 0009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HlavoňováJarmila</cp:lastModifiedBy>
  <cp:lastPrinted>2019-03-06T14:55:37Z</cp:lastPrinted>
  <dcterms:created xsi:type="dcterms:W3CDTF">2009-04-08T07:15:50Z</dcterms:created>
  <dcterms:modified xsi:type="dcterms:W3CDTF">2019-03-06T14:55:52Z</dcterms:modified>
</cp:coreProperties>
</file>