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765" windowHeight="10290" tabRatio="849" activeTab="0"/>
  </bookViews>
  <sheets>
    <sheet name="Rekapitulace stavby" sheetId="1" r:id="rId1"/>
    <sheet name="01.1 - D1 - SO 01 Příprav..." sheetId="2" r:id="rId2"/>
    <sheet name="01.2 - D1 - SO 01 Příprav..." sheetId="3" r:id="rId3"/>
    <sheet name="02.1 - D2 - SO 02 Zpevněn..." sheetId="4" r:id="rId4"/>
    <sheet name="02.2 - D2 - SO 02 Zpevněn..." sheetId="5" r:id="rId5"/>
    <sheet name="02.3 - D2 - SO 02 Zpevněn..." sheetId="6" r:id="rId6"/>
    <sheet name="02.4 - D2 - SO 02 Zpevněn..." sheetId="7" r:id="rId7"/>
    <sheet name="02.5 - D2 - SO 02 Zpevněn..." sheetId="8" r:id="rId8"/>
    <sheet name="02.6 - D2 - SO 02 Zpevněn..." sheetId="9" r:id="rId9"/>
    <sheet name="02.91 - D2 - SO 02 Zpevně..." sheetId="10" r:id="rId10"/>
    <sheet name="04 - D4 - SO 04 Mobiliář" sheetId="11" r:id="rId11"/>
    <sheet name="05 - D5 - SO 05 Veřejné o..." sheetId="12" r:id="rId12"/>
    <sheet name="05-d05_zadani" sheetId="15" r:id="rId13"/>
    <sheet name="07 - D7 - SO 07 Areálový ..." sheetId="13" r:id="rId14"/>
  </sheets>
  <definedNames>
    <definedName name="_xlnm._FilterDatabase" localSheetId="1" hidden="1">'01.1 - D1 - SO 01 Příprav...'!$C$119:$K$137</definedName>
    <definedName name="_xlnm._FilterDatabase" localSheetId="2" hidden="1">'01.2 - D1 - SO 01 Příprav...'!$C$117:$K$159</definedName>
    <definedName name="_xlnm._FilterDatabase" localSheetId="3" hidden="1">'02.1 - D2 - SO 02 Zpevněn...'!$C$123:$K$179</definedName>
    <definedName name="_xlnm._FilterDatabase" localSheetId="4" hidden="1">'02.2 - D2 - SO 02 Zpevněn...'!$C$122:$K$153</definedName>
    <definedName name="_xlnm._FilterDatabase" localSheetId="5" hidden="1">'02.3 - D2 - SO 02 Zpevněn...'!$C$123:$K$163</definedName>
    <definedName name="_xlnm._FilterDatabase" localSheetId="6" hidden="1">'02.4 - D2 - SO 02 Zpevněn...'!$C$122:$K$160</definedName>
    <definedName name="_xlnm._FilterDatabase" localSheetId="7" hidden="1">'02.5 - D2 - SO 02 Zpevněn...'!$C$125:$K$184</definedName>
    <definedName name="_xlnm._FilterDatabase" localSheetId="8" hidden="1">'02.6 - D2 - SO 02 Zpevněn...'!$C$121:$K$146</definedName>
    <definedName name="_xlnm._FilterDatabase" localSheetId="9" hidden="1">'02.91 - D2 - SO 02 Zpevně...'!$C$123:$K$167</definedName>
    <definedName name="_xlnm._FilterDatabase" localSheetId="10" hidden="1">'04 - D4 - SO 04 Mobiliář'!$C$118:$K$130</definedName>
    <definedName name="_xlnm._FilterDatabase" localSheetId="11" hidden="1">'05 - D5 - SO 05 Veřejné o...'!$C$117:$K$121</definedName>
    <definedName name="_xlnm._FilterDatabase" localSheetId="13" hidden="1">'07 - D7 - SO 07 Areálový ...'!$C$122:$K$189</definedName>
    <definedName name="_xlnm.Print_Area" localSheetId="1">'01.1 - D1 - SO 01 Příprav...'!$C$4:$J$76,'01.1 - D1 - SO 01 Příprav...'!$C$82:$J$101,'01.1 - D1 - SO 01 Příprav...'!$C$107:$K$137</definedName>
    <definedName name="_xlnm.Print_Area" localSheetId="2">'01.2 - D1 - SO 01 Příprav...'!$C$4:$J$76,'01.2 - D1 - SO 01 Příprav...'!$C$82:$J$99,'01.2 - D1 - SO 01 Příprav...'!$C$105:$K$159</definedName>
    <definedName name="_xlnm.Print_Area" localSheetId="3">'02.1 - D2 - SO 02 Zpevněn...'!$C$4:$J$76,'02.1 - D2 - SO 02 Zpevněn...'!$C$82:$J$105,'02.1 - D2 - SO 02 Zpevněn...'!$C$111:$K$179</definedName>
    <definedName name="_xlnm.Print_Area" localSheetId="4">'02.2 - D2 - SO 02 Zpevněn...'!$C$4:$J$76,'02.2 - D2 - SO 02 Zpevněn...'!$C$82:$J$104,'02.2 - D2 - SO 02 Zpevněn...'!$C$110:$K$153</definedName>
    <definedName name="_xlnm.Print_Area" localSheetId="5">'02.3 - D2 - SO 02 Zpevněn...'!$C$4:$J$76,'02.3 - D2 - SO 02 Zpevněn...'!$C$82:$J$105,'02.3 - D2 - SO 02 Zpevněn...'!$C$111:$K$163</definedName>
    <definedName name="_xlnm.Print_Area" localSheetId="6">'02.4 - D2 - SO 02 Zpevněn...'!$C$4:$J$76,'02.4 - D2 - SO 02 Zpevněn...'!$C$82:$J$104,'02.4 - D2 - SO 02 Zpevněn...'!$C$110:$K$160</definedName>
    <definedName name="_xlnm.Print_Area" localSheetId="7">'02.5 - D2 - SO 02 Zpevněn...'!$C$4:$J$76,'02.5 - D2 - SO 02 Zpevněn...'!$C$82:$J$107,'02.5 - D2 - SO 02 Zpevněn...'!$C$113:$K$184</definedName>
    <definedName name="_xlnm.Print_Area" localSheetId="8">'02.6 - D2 - SO 02 Zpevněn...'!$C$4:$J$76,'02.6 - D2 - SO 02 Zpevněn...'!$C$82:$J$103,'02.6 - D2 - SO 02 Zpevněn...'!$C$109:$K$146</definedName>
    <definedName name="_xlnm.Print_Area" localSheetId="9">'02.91 - D2 - SO 02 Zpevně...'!$C$4:$J$76,'02.91 - D2 - SO 02 Zpevně...'!$C$82:$J$105,'02.91 - D2 - SO 02 Zpevně...'!$C$111:$K$167</definedName>
    <definedName name="_xlnm.Print_Area" localSheetId="10">'04 - D4 - SO 04 Mobiliář'!$C$4:$J$76,'04 - D4 - SO 04 Mobiliář'!$C$82:$J$100,'04 - D4 - SO 04 Mobiliář'!$C$106:$K$130</definedName>
    <definedName name="_xlnm.Print_Area" localSheetId="11">'05 - D5 - SO 05 Veřejné o...'!$C$4:$J$76,'05 - D5 - SO 05 Veřejné o...'!$C$82:$J$99,'05 - D5 - SO 05 Veřejné o...'!$C$105:$K$121</definedName>
    <definedName name="_xlnm.Print_Area" localSheetId="13">'07 - D7 - SO 07 Areálový ...'!$C$4:$J$76,'07 - D7 - SO 07 Areálový ...'!$C$82:$J$104,'07 - D7 - SO 07 Areálový ...'!$C$110:$K$189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'01.1 - D1 - SO 01 Příprav...'!$119:$119</definedName>
    <definedName name="_xlnm.Print_Titles" localSheetId="2">'01.2 - D1 - SO 01 Příprav...'!$117:$117</definedName>
    <definedName name="_xlnm.Print_Titles" localSheetId="3">'02.1 - D2 - SO 02 Zpevněn...'!$123:$123</definedName>
    <definedName name="_xlnm.Print_Titles" localSheetId="4">'02.2 - D2 - SO 02 Zpevněn...'!$122:$122</definedName>
    <definedName name="_xlnm.Print_Titles" localSheetId="5">'02.3 - D2 - SO 02 Zpevněn...'!$123:$123</definedName>
    <definedName name="_xlnm.Print_Titles" localSheetId="6">'02.4 - D2 - SO 02 Zpevněn...'!$122:$122</definedName>
    <definedName name="_xlnm.Print_Titles" localSheetId="7">'02.5 - D2 - SO 02 Zpevněn...'!$125:$125</definedName>
    <definedName name="_xlnm.Print_Titles" localSheetId="8">'02.6 - D2 - SO 02 Zpevněn...'!$121:$121</definedName>
    <definedName name="_xlnm.Print_Titles" localSheetId="9">'02.91 - D2 - SO 02 Zpevně...'!$123:$123</definedName>
    <definedName name="_xlnm.Print_Titles" localSheetId="10">'04 - D4 - SO 04 Mobiliář'!$118:$118</definedName>
    <definedName name="_xlnm.Print_Titles" localSheetId="11">'05 - D5 - SO 05 Veřejné o...'!$117:$117</definedName>
    <definedName name="_xlnm.Print_Titles" localSheetId="12">'05-d05_zadani'!$1:$12</definedName>
    <definedName name="_xlnm.Print_Titles" localSheetId="13">'07 - D7 - SO 07 Areálový ...'!$122:$122</definedName>
  </definedNames>
  <calcPr calcId="152511"/>
</workbook>
</file>

<file path=xl/sharedStrings.xml><?xml version="1.0" encoding="utf-8"?>
<sst xmlns="http://schemas.openxmlformats.org/spreadsheetml/2006/main" count="6715" uniqueCount="952">
  <si>
    <t>Export Komplet</t>
  </si>
  <si>
    <t/>
  </si>
  <si>
    <t>2.0</t>
  </si>
  <si>
    <t>ZAMOK</t>
  </si>
  <si>
    <t>False</t>
  </si>
  <si>
    <t>{4e266e3a-6c25-4a47-95b8-fbef758d0674}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</si>
  <si>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</si>
  <si>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</si>
  <si>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</si>
  <si>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</si>
  <si>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</si>
  <si>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</si>
  <si>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</si>
  <si>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</si>
  <si>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radi19-11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</si>
  <si>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</si>
  <si>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</si>
  <si>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parku Dvorského</t>
  </si>
  <si>
    <t>KSO:</t>
  </si>
  <si>
    <t>CC-CZ:</t>
  </si>
  <si>
    <t>Místo:</t>
  </si>
  <si>
    <t>Brno-město</t>
  </si>
  <si>
    <t>Datum:</t>
  </si>
  <si>
    <t>6. 5. 2019</t>
  </si>
  <si>
    <t>Zadavatel:</t>
  </si>
  <si>
    <t>IČ:</t>
  </si>
  <si>
    <t>Statutární město Brno, MČ Brno-střed</t>
  </si>
  <si>
    <t>DIČ:</t>
  </si>
  <si>
    <t>Uchazeč:</t>
  </si>
  <si>
    <t>Vyplň údaj</t>
  </si>
  <si>
    <t>Projektant:</t>
  </si>
  <si>
    <t>Ing. Mgr.Lucie Radilová, DiS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</si>
  <si>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</si>
  <si>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</si>
  <si>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</si>
  <si>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</si>
  <si>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</si>
  <si>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</si>
  <si>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</si>
  <si>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</si>
  <si>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</si>
  <si>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</si>
  <si>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</si>
  <si>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</si>
  <si>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</si>
  <si>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</si>
  <si>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</si>
  <si>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</si>
  <si>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</si>
  <si>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</si>
  <si>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</si>
  <si>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</si>
  <si>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</si>
  <si>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</si>
  <si>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</si>
  <si>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</si>
  <si>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</si>
  <si>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</si>
  <si>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</si>
  <si>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</si>
  <si>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</si>
  <si>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</si>
  <si>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</si>
  <si>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</si>
  <si>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</si>
  <si>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</si>
  <si>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</si>
  <si>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</si>
  <si>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</si>
  <si>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</si>
  <si>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</si>
  <si>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</si>
  <si>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</si>
  <si>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</si>
  <si>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</si>
  <si>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</si>
  <si>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</si>
  <si>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</si>
  <si>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</si>
  <si>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</si>
  <si>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</si>
  <si>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</si>
  <si>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D1 - SO 01 Příprava území - DEMOLICE</t>
  </si>
  <si>
    <t>STA</t>
  </si>
  <si>
    <t>1</t>
  </si>
  <si>
    <t>{75477bf5-cf87-4e06-84cd-485fb761f9a2}</t>
  </si>
  <si>
    <t>2</t>
  </si>
  <si>
    <t>01.2</t>
  </si>
  <si>
    <t>D1 - SO 01 Příprava území - TERÉNNÍ MODELACE</t>
  </si>
  <si>
    <t>{7e7c788a-52bd-41cc-9766-3f85f4f32f16}</t>
  </si>
  <si>
    <t>02.1</t>
  </si>
  <si>
    <t>D2 - SO 02 Zpevněné plochy a komunikace - TRASA A</t>
  </si>
  <si>
    <t>{893bf86d-f02d-47bb-b937-7b5c4821c8df}</t>
  </si>
  <si>
    <t>02.2</t>
  </si>
  <si>
    <t>D2 - SO 02 Zpevněné plochy a komunikace - TRASA B</t>
  </si>
  <si>
    <t>{f17b1773-4011-4d18-b3fc-cb59baa8e773}</t>
  </si>
  <si>
    <t>02.3</t>
  </si>
  <si>
    <t>D2 - SO 02 Zpevněné plochy a komunikace - TRASA C</t>
  </si>
  <si>
    <t>{b33cfe1f-7234-4876-94cb-ed70e11c7059}</t>
  </si>
  <si>
    <t>02.4</t>
  </si>
  <si>
    <t>D2 - SO 02 Zpevněné plochy a komunikace - TRASA C - SCHODIŠTĚ</t>
  </si>
  <si>
    <t>{c42be87f-c7b9-481a-b578-081cf184c3e4}</t>
  </si>
  <si>
    <t>02.5</t>
  </si>
  <si>
    <t>D2 - SO 02 Zpevněné plochy a komunikace - TRASA D po stávající chodník</t>
  </si>
  <si>
    <t>{8f8d6cd9-a090-4c6b-96e6-952caf0b4005}</t>
  </si>
  <si>
    <t>02.6</t>
  </si>
  <si>
    <t>D2 - SO 02 Zpevněné plochy a komunikace - TRASA E</t>
  </si>
  <si>
    <t>{4b3ac952-84a6-4057-830a-5bcfc544ac42}</t>
  </si>
  <si>
    <t>02.91</t>
  </si>
  <si>
    <t xml:space="preserve">D2 - SO 02 Zpevněné plochy a komunikace - TRASA F </t>
  </si>
  <si>
    <t>{9181cbaf-88b9-4c73-af54-4d535ad9caa6}</t>
  </si>
  <si>
    <t>04</t>
  </si>
  <si>
    <t>D4 - SO 04 Mobiliář</t>
  </si>
  <si>
    <t>{83d826d6-52fb-4f9e-a0e1-dc6866b55c81}</t>
  </si>
  <si>
    <t>05</t>
  </si>
  <si>
    <t>D5 - SO 05 Veřejné osvětlení</t>
  </si>
  <si>
    <t>{64b7e59f-b202-4bbc-9d14-d302d2412acf}</t>
  </si>
  <si>
    <t>07</t>
  </si>
  <si>
    <t>D7 - SO 07 Areálový rozvod vody</t>
  </si>
  <si>
    <t>{0b341d5e-2a7b-4107-8b46-9e7cab7bfc1a}</t>
  </si>
  <si>
    <t>KRYCÍ LIST SOUPISU PRACÍ</t>
  </si>
  <si>
    <t>Objekt:</t>
  </si>
  <si>
    <t>01.1 - D1 - SO 01 Příprava území -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</si>
  <si>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</si>
  <si>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</si>
  <si>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</si>
  <si>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</si>
  <si>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</si>
  <si>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</si>
  <si>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</si>
  <si>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</si>
  <si>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</si>
  <si>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</si>
  <si>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</si>
  <si>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</si>
  <si>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</si>
  <si>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</si>
  <si>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</si>
  <si>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</si>
  <si>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</si>
  <si>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</si>
  <si>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</si>
  <si>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</si>
  <si>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</si>
  <si>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</si>
  <si>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</si>
  <si>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</si>
  <si>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</si>
  <si>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</si>
  <si>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</si>
  <si>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</si>
  <si>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</si>
  <si>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</si>
  <si>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01</t>
  </si>
  <si>
    <t>4</t>
  </si>
  <si>
    <t>271129301</t>
  </si>
  <si>
    <t>113107130</t>
  </si>
  <si>
    <t>Odstranění podkladu z betonu prostého tl 100 mm ručně</t>
  </si>
  <si>
    <t>904249469</t>
  </si>
  <si>
    <t>VV</t>
  </si>
  <si>
    <t>696*0,2</t>
  </si>
  <si>
    <t>3</t>
  </si>
  <si>
    <t>113204111</t>
  </si>
  <si>
    <t>Vytrhání obrub záhonových</t>
  </si>
  <si>
    <t>m</t>
  </si>
  <si>
    <t>-152892051</t>
  </si>
  <si>
    <t>113107161.R</t>
  </si>
  <si>
    <t>Rozrušení plochy MZK s ponecháním na místě</t>
  </si>
  <si>
    <t>-2040679436</t>
  </si>
  <si>
    <t>9</t>
  </si>
  <si>
    <t>Ostatní konstrukce a práce, bourání</t>
  </si>
  <si>
    <t>5</t>
  </si>
  <si>
    <t>966001211</t>
  </si>
  <si>
    <t>Odstranění lavičky stabilní zabetonované</t>
  </si>
  <si>
    <t>kus</t>
  </si>
  <si>
    <t>-527607734</t>
  </si>
  <si>
    <t>6</t>
  </si>
  <si>
    <t>966001311</t>
  </si>
  <si>
    <t>Odstranění odpadkového koše s betonovou patkou</t>
  </si>
  <si>
    <t>377502149</t>
  </si>
  <si>
    <t>997</t>
  </si>
  <si>
    <t>Přesun sutě</t>
  </si>
  <si>
    <t>7</t>
  </si>
  <si>
    <t>997013831</t>
  </si>
  <si>
    <t>Poplatek za uložení na skládce (skládkovné) stavebního odpadu směsného kód odpadu 170 904</t>
  </si>
  <si>
    <t>t</t>
  </si>
  <si>
    <t>-1666081247</t>
  </si>
  <si>
    <t>8</t>
  </si>
  <si>
    <t>997221571</t>
  </si>
  <si>
    <t>Vodorovná doprava vybouraných hmot do 1 km</t>
  </si>
  <si>
    <t>706591899</t>
  </si>
  <si>
    <t>997221579</t>
  </si>
  <si>
    <t>Příplatek ZKD 1 km u vodorovné dopravy vybouraných hmot</t>
  </si>
  <si>
    <t>1591248071</t>
  </si>
  <si>
    <t>68,767*9 'Přepočtené koeficientem množství</t>
  </si>
  <si>
    <t>10</t>
  </si>
  <si>
    <t>997221612</t>
  </si>
  <si>
    <t>Nakládání vybouraných hmot na dopravní prostředky pro vodorovnou dopravu</t>
  </si>
  <si>
    <t>53994499</t>
  </si>
  <si>
    <t>11</t>
  </si>
  <si>
    <t>997221815</t>
  </si>
  <si>
    <t>Poplatek za uložení na skládce (skládkovné) stavebního odpadu betonového kód odpadu 170 101</t>
  </si>
  <si>
    <t>-1099096259</t>
  </si>
  <si>
    <t>přebytek</t>
  </si>
  <si>
    <t>m3</t>
  </si>
  <si>
    <t>112,56</t>
  </si>
  <si>
    <t>01.2 - D1 - SO 01 Příprava území - TERÉNNÍ MODELACE</t>
  </si>
  <si>
    <t>162301101</t>
  </si>
  <si>
    <t>Vodorovné přemístění do 500 m výkopku/sypaniny z horniny tř. 1 až 4</t>
  </si>
  <si>
    <t>-1018487960</t>
  </si>
  <si>
    <t>200 "do násypů pro modelaci terénu</t>
  </si>
  <si>
    <t>Součet</t>
  </si>
  <si>
    <t>162701105</t>
  </si>
  <si>
    <t>Vodorovné přemístění do 10000 m výkopku/sypaniny z horniny tř. 1 až 4</t>
  </si>
  <si>
    <t>600836559</t>
  </si>
  <si>
    <t>45,36  "trasa A</t>
  </si>
  <si>
    <t>114,30  "trasa B</t>
  </si>
  <si>
    <t>28,5    "trasa C</t>
  </si>
  <si>
    <t>4,86  "trasa C-schody</t>
  </si>
  <si>
    <t>13,95 "trasa D část 01</t>
  </si>
  <si>
    <t>4,05 "trasa D část 02</t>
  </si>
  <si>
    <t>1,52 "trasa D část 02 - schody</t>
  </si>
  <si>
    <t>6,42 "trasa G</t>
  </si>
  <si>
    <t>93,6 "trasa F</t>
  </si>
  <si>
    <t>Mezisoučet celkové odkopávky</t>
  </si>
  <si>
    <t>-200 "do násypů pro modelaci terénu</t>
  </si>
  <si>
    <t>Mezisoučet násyp</t>
  </si>
  <si>
    <t>162701109</t>
  </si>
  <si>
    <t>Příplatek k vodorovnému přemístění výkopku/sypaniny z horniny tř. 1 až 4 ZKD 1000 m přes 10000 m</t>
  </si>
  <si>
    <t>746068969</t>
  </si>
  <si>
    <t>přebytek*2</t>
  </si>
  <si>
    <t>167101101</t>
  </si>
  <si>
    <t>Nakládání výkopku z hornin tř. 1 až 4 do 100 m3</t>
  </si>
  <si>
    <t>257697225</t>
  </si>
  <si>
    <t>171101103</t>
  </si>
  <si>
    <t>Uložení sypaniny z hornin soudržných do násypů zhutněných do 100 % PS</t>
  </si>
  <si>
    <t>-1389717227</t>
  </si>
  <si>
    <t>200" násyp - modelace rampa trasa A</t>
  </si>
  <si>
    <t>171101112</t>
  </si>
  <si>
    <t>Uložení sypaniny z hornin nesoudržných sypkých s vlhkostí l(d) pod 0,9 mimo aktivní zónu</t>
  </si>
  <si>
    <t>672932227</t>
  </si>
  <si>
    <t>47 "těleso rampa trasa A - nakupovaný nenamrzavý recyklát</t>
  </si>
  <si>
    <t>M</t>
  </si>
  <si>
    <t>58331200</t>
  </si>
  <si>
    <t>štěrkopísek netříděný zásypový</t>
  </si>
  <si>
    <t>-1782185332</t>
  </si>
  <si>
    <t>47*2 'Přepočtené koeficientem množství</t>
  </si>
  <si>
    <t>171201211</t>
  </si>
  <si>
    <t>Poplatek za uložení stavebního odpadu - zeminy a kameniva na skládce</t>
  </si>
  <si>
    <t>-941240640</t>
  </si>
  <si>
    <t>přebytek*1,8</t>
  </si>
  <si>
    <t>182201101</t>
  </si>
  <si>
    <t>Svahování násypů</t>
  </si>
  <si>
    <t>2108508407</t>
  </si>
  <si>
    <t>02.1 - D2 - SO 02 Zpevněné plochy a komunikace - TRASA A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</si>
  <si>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</si>
  <si>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</si>
  <si>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</si>
  <si>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  56 - Betonová dlažba</t>
  </si>
  <si>
    <t xml:space="preserve">    998 - Přesun hmot</t>
  </si>
  <si>
    <t>122202201</t>
  </si>
  <si>
    <t>Odkopávky a prokopávky nezapažené pro silnice objemu do 100 m3 v hornině tř. 3</t>
  </si>
  <si>
    <t>-1574604388</t>
  </si>
  <si>
    <t>19,65 "nástup</t>
  </si>
  <si>
    <t>6,3   "trasa</t>
  </si>
  <si>
    <t>130001101</t>
  </si>
  <si>
    <t>Příplatek za ztížení vykopávky v blízkosti podzemního vedení</t>
  </si>
  <si>
    <t>-606633651</t>
  </si>
  <si>
    <t>132201201</t>
  </si>
  <si>
    <t>Hloubení rýh š do 2000 mm v hornině tř. 3 objemu do 100 m3</t>
  </si>
  <si>
    <t>101011586</t>
  </si>
  <si>
    <t>133201101</t>
  </si>
  <si>
    <t>Hloubení šachet v hornině tř. 3 objemu do 100 m3</t>
  </si>
  <si>
    <t>1354232427</t>
  </si>
  <si>
    <t>686181235</t>
  </si>
  <si>
    <t>18,9+6,3+19,65+0,51</t>
  </si>
  <si>
    <t>171201201</t>
  </si>
  <si>
    <t>Uložení sypaniny na skládky - mezideponie</t>
  </si>
  <si>
    <t>-1614729472</t>
  </si>
  <si>
    <t>174101101</t>
  </si>
  <si>
    <t>Zásyp jam, šachet rýh nebo kolem objektů sypaninou se zhutněním</t>
  </si>
  <si>
    <t>-1336179321</t>
  </si>
  <si>
    <t>0,12+0,13 "zábradlí</t>
  </si>
  <si>
    <t>499414975</t>
  </si>
  <si>
    <t>0,25*2 'Přepočtené koeficientem množství</t>
  </si>
  <si>
    <t>181951102</t>
  </si>
  <si>
    <t>Úprava pláně v hornině tř. 1 až 4 se zhutněním</t>
  </si>
  <si>
    <t>797110953</t>
  </si>
  <si>
    <t>65,5  "nástup</t>
  </si>
  <si>
    <t>113 "trasa</t>
  </si>
  <si>
    <t>Zakládání</t>
  </si>
  <si>
    <t>272313711</t>
  </si>
  <si>
    <t>Základové klenby z betonu tř. C 20/25</t>
  </si>
  <si>
    <t>1741109319</t>
  </si>
  <si>
    <t>Svislé a kompletní konstrukce</t>
  </si>
  <si>
    <t>327323129</t>
  </si>
  <si>
    <t>Opěrné zdi a valy ze ŽB tř. C 20/25</t>
  </si>
  <si>
    <t>609327462</t>
  </si>
  <si>
    <t>11,17 "základy zídky</t>
  </si>
  <si>
    <t>12</t>
  </si>
  <si>
    <t>327324128</t>
  </si>
  <si>
    <t>Opěrné zdi a valy ze ŽB odolného proti agresivnímu prostředí tř. C 30/37</t>
  </si>
  <si>
    <t>-1090738385</t>
  </si>
  <si>
    <t>4,06 "zídka</t>
  </si>
  <si>
    <t>13</t>
  </si>
  <si>
    <t>327351211</t>
  </si>
  <si>
    <t>Bednění opěrných zdí a valů svislých i skloněných zřízení</t>
  </si>
  <si>
    <t>1287487245</t>
  </si>
  <si>
    <t>14</t>
  </si>
  <si>
    <t>327351221</t>
  </si>
  <si>
    <t>Bednění opěrných zdí a valů svislých i skloněných odstranění</t>
  </si>
  <si>
    <t>-919030119</t>
  </si>
  <si>
    <t>327361006</t>
  </si>
  <si>
    <t>Výztuž opěrných zdí a valů D 12 mm z betonářské oceli 10 505</t>
  </si>
  <si>
    <t>-982974357</t>
  </si>
  <si>
    <t>11,17*90/1000 "základ</t>
  </si>
  <si>
    <t>4,06*90/1000 "zídka</t>
  </si>
  <si>
    <t>16</t>
  </si>
  <si>
    <t>327501111</t>
  </si>
  <si>
    <t>Výplň za opěrami a protimrazové klíny z kameniva drceného nebo těženého</t>
  </si>
  <si>
    <t>-903260248</t>
  </si>
  <si>
    <t>17</t>
  </si>
  <si>
    <t>3279999.R1</t>
  </si>
  <si>
    <t>Impregnace betonu</t>
  </si>
  <si>
    <t>87954899</t>
  </si>
  <si>
    <t>Komunikace pozemní</t>
  </si>
  <si>
    <t>56</t>
  </si>
  <si>
    <t>Betonová dlažba</t>
  </si>
  <si>
    <t>18</t>
  </si>
  <si>
    <t>564851114</t>
  </si>
  <si>
    <t>Podklad ze štěrkodrtě ŠD tl 180 mm</t>
  </si>
  <si>
    <t>-1608489777</t>
  </si>
  <si>
    <t>19</t>
  </si>
  <si>
    <t>596811221.R</t>
  </si>
  <si>
    <t xml:space="preserve">Kladení velkoplošné betonové dlažby komunikací pro pěší do lože z kameniva </t>
  </si>
  <si>
    <t>1928949354</t>
  </si>
  <si>
    <t>20</t>
  </si>
  <si>
    <t>5924599030.R</t>
  </si>
  <si>
    <t>dlažba velkoplošná betonová  200x400, 400x800, 200x200, tl 80 mm barevnost dle PD</t>
  </si>
  <si>
    <t>1419559521</t>
  </si>
  <si>
    <t>178,5*1,1 'Přepočtené koeficientem množství</t>
  </si>
  <si>
    <t>911121111</t>
  </si>
  <si>
    <t>Montáž zábradlí ocelového přichyceného vruty do betonového podkladu</t>
  </si>
  <si>
    <t>2003948636</t>
  </si>
  <si>
    <t>22</t>
  </si>
  <si>
    <t>55391999.R1</t>
  </si>
  <si>
    <t>Ocelové zábradlí, uzavřený profil 40/20 mm, svařováno, povrchová úprava corten</t>
  </si>
  <si>
    <t>kg</t>
  </si>
  <si>
    <t>-1472356408</t>
  </si>
  <si>
    <t>27,98*2,463*1,08</t>
  </si>
  <si>
    <t>23</t>
  </si>
  <si>
    <t>916371211.R</t>
  </si>
  <si>
    <t>Osazení skrytého flexibilního zahradního obrubníku kovového, kotveného do bet.patek</t>
  </si>
  <si>
    <t>-88000420</t>
  </si>
  <si>
    <t>20,4+58</t>
  </si>
  <si>
    <t>24</t>
  </si>
  <si>
    <t>27245187.R2</t>
  </si>
  <si>
    <t>obrubník zahradní z ocel.pásoviny 120 x 10 mm vč. navařených kotevních prvků</t>
  </si>
  <si>
    <t>440866921</t>
  </si>
  <si>
    <t>998</t>
  </si>
  <si>
    <t>Přesun hmot</t>
  </si>
  <si>
    <t>25</t>
  </si>
  <si>
    <t>998152111</t>
  </si>
  <si>
    <t>Přesun hmot pro montované zdi a valy v do 12 m</t>
  </si>
  <si>
    <t>564768159</t>
  </si>
  <si>
    <t>178,045*0,5 'Přepočtené koeficientem množství</t>
  </si>
  <si>
    <t>26</t>
  </si>
  <si>
    <t>998223011</t>
  </si>
  <si>
    <t>Přesun hmot pro pozemní komunikace s krytem dlážděným</t>
  </si>
  <si>
    <t>1429375492</t>
  </si>
  <si>
    <t>02.2 - D2 - SO 02 Zpevněné plochy a komunikace - TRASA B</t>
  </si>
  <si>
    <t xml:space="preserve">      51 - Mlat</t>
  </si>
  <si>
    <t xml:space="preserve">      52 - Dlažba KK</t>
  </si>
  <si>
    <t>597310488</t>
  </si>
  <si>
    <t>114,3</t>
  </si>
  <si>
    <t>1004234744</t>
  </si>
  <si>
    <t>-735739826</t>
  </si>
  <si>
    <t>392397603</t>
  </si>
  <si>
    <t>268 "mlat</t>
  </si>
  <si>
    <t>114  "KK</t>
  </si>
  <si>
    <t>51</t>
  </si>
  <si>
    <t>Mlat</t>
  </si>
  <si>
    <t>564801111.R</t>
  </si>
  <si>
    <t>Podklad ze štěrkodrtě ŠD fr. 4/8  tl 30 mm</t>
  </si>
  <si>
    <t>1528224044</t>
  </si>
  <si>
    <t>564851113</t>
  </si>
  <si>
    <t>Podklad ze štěrkodrtě ŠD tl 170 mm</t>
  </si>
  <si>
    <t>-1404623565</t>
  </si>
  <si>
    <t>564932111.R</t>
  </si>
  <si>
    <t>Podklad z mechanicky zpevněného kameniva MZK tl 100 mm zdroj Lomnička</t>
  </si>
  <si>
    <t>1994948175</t>
  </si>
  <si>
    <t>52</t>
  </si>
  <si>
    <t>Dlažba KK</t>
  </si>
  <si>
    <t>564861111</t>
  </si>
  <si>
    <t>Podklad ze štěrkodrtě ŠD tl 200 mm</t>
  </si>
  <si>
    <t>146866923</t>
  </si>
  <si>
    <t>591411111</t>
  </si>
  <si>
    <t>Kladení dlažby z mozaiky jednobarevné komunikací pro pěší lože z kameniva</t>
  </si>
  <si>
    <t>-720979438</t>
  </si>
  <si>
    <t>58381005</t>
  </si>
  <si>
    <t>kostka dlažební mozaika žula 4/6 šedá</t>
  </si>
  <si>
    <t>1714775805</t>
  </si>
  <si>
    <t>114*1,02 'Přepočtené koeficientem množství</t>
  </si>
  <si>
    <t>1261640796</t>
  </si>
  <si>
    <t>348</t>
  </si>
  <si>
    <t>745425115</t>
  </si>
  <si>
    <t>752736804</t>
  </si>
  <si>
    <t>271,443*0,5 'Přepočtené koeficientem množství</t>
  </si>
  <si>
    <t>02.3 - D2 - SO 02 Zpevněné plochy a komunikace - TRASA C</t>
  </si>
  <si>
    <t xml:space="preserve">      53 - Dlažba zatravněná KK</t>
  </si>
  <si>
    <t>-1080918428</t>
  </si>
  <si>
    <t>28,5</t>
  </si>
  <si>
    <t>-379966920</t>
  </si>
  <si>
    <t>-1042362027</t>
  </si>
  <si>
    <t>-1048005609</t>
  </si>
  <si>
    <t>45,5 "mlat</t>
  </si>
  <si>
    <t>17,5 "KK zatravněná</t>
  </si>
  <si>
    <t>32  "KK</t>
  </si>
  <si>
    <t>1574837834</t>
  </si>
  <si>
    <t>-764576735</t>
  </si>
  <si>
    <t>-379204539</t>
  </si>
  <si>
    <t>414812290</t>
  </si>
  <si>
    <t>1750338451</t>
  </si>
  <si>
    <t>-854677848</t>
  </si>
  <si>
    <t>32*1,02 'Přepočtené koeficientem množství</t>
  </si>
  <si>
    <t>53</t>
  </si>
  <si>
    <t>Dlažba zatravněná KK</t>
  </si>
  <si>
    <t>564811119.R</t>
  </si>
  <si>
    <t>Podklad - vegetační ložná vrstva zemina : štěrkodrť 8/16 v poměru 1:2,  tl 50 mm</t>
  </si>
  <si>
    <t>-2090899248</t>
  </si>
  <si>
    <t>17,5*2</t>
  </si>
  <si>
    <t>564831111</t>
  </si>
  <si>
    <t>Podklad ze štěrkodrtě ŠD tl 100 mm</t>
  </si>
  <si>
    <t>640150085</t>
  </si>
  <si>
    <t>591211111</t>
  </si>
  <si>
    <t>Kladení dlažby z kostek drobných z kamene do lože z kameniva těženého tl 50 mm</t>
  </si>
  <si>
    <t>615977255</t>
  </si>
  <si>
    <t>58381007</t>
  </si>
  <si>
    <t>kostka dlažební žula drobná 8/10</t>
  </si>
  <si>
    <t>-1013777954</t>
  </si>
  <si>
    <t>17,5*1,02 'Přepočtené koeficientem množství</t>
  </si>
  <si>
    <t>599432111.R</t>
  </si>
  <si>
    <t>Vyplnění spár dlažby z lomového kamene směsí zeminy, substrátu a travního semene</t>
  </si>
  <si>
    <t>10400303</t>
  </si>
  <si>
    <t>-1958936926</t>
  </si>
  <si>
    <t>131,5</t>
  </si>
  <si>
    <t>1298458800</t>
  </si>
  <si>
    <t>-1973348234</t>
  </si>
  <si>
    <t>76,02*0,5 'Přepočtené koeficientem množství</t>
  </si>
  <si>
    <t>02.4 - D2 - SO 02 Zpevněné plochy a komunikace - TRASA C - SCHODIŠTĚ</t>
  </si>
  <si>
    <t xml:space="preserve">    4 - Vodorovné konstrukce</t>
  </si>
  <si>
    <t xml:space="preserve">    6 - Úpravy povrchů, podlahy a osazování výplní</t>
  </si>
  <si>
    <t>360118868</t>
  </si>
  <si>
    <t>-1466501619</t>
  </si>
  <si>
    <t>-314167331</t>
  </si>
  <si>
    <t>-2056581201</t>
  </si>
  <si>
    <t>-1126658288</t>
  </si>
  <si>
    <t>-1239014580</t>
  </si>
  <si>
    <t>275321411</t>
  </si>
  <si>
    <t>Základové patky ze ŽB bez zvýšených nároků na prostředí tř. C 20/25</t>
  </si>
  <si>
    <t>1415063031</t>
  </si>
  <si>
    <t>275351121</t>
  </si>
  <si>
    <t>Zřízení bednění základových patek</t>
  </si>
  <si>
    <t>-285606626</t>
  </si>
  <si>
    <t>275361821</t>
  </si>
  <si>
    <t>Výztuž základových patek betonářskou ocelí 10 505 (R)</t>
  </si>
  <si>
    <t>-1119239610</t>
  </si>
  <si>
    <t>1,520*90/1000</t>
  </si>
  <si>
    <t>275351122</t>
  </si>
  <si>
    <t>Odstranění bednění základových patek</t>
  </si>
  <si>
    <t>172864745</t>
  </si>
  <si>
    <t>Vodorovné konstrukce</t>
  </si>
  <si>
    <t>434121451.R</t>
  </si>
  <si>
    <t>Osazení ŽB schodišťových stupňů na nerez. trny</t>
  </si>
  <si>
    <t>800405148</t>
  </si>
  <si>
    <t>20*1,5</t>
  </si>
  <si>
    <t>59373757.R1</t>
  </si>
  <si>
    <t>stupeň schodišťový nosný ŽB 260x540x1500 mm - horní, zkosení dle PD</t>
  </si>
  <si>
    <t>-1573972923</t>
  </si>
  <si>
    <t>59373757.R2</t>
  </si>
  <si>
    <t>stupeň schodišťový nosný ŽB 270x540x1500 mm - dolní zkosení dle PD</t>
  </si>
  <si>
    <t>757118769</t>
  </si>
  <si>
    <t>59373757.R3</t>
  </si>
  <si>
    <t>stupeň schodišťový nosný ŽB 260x540x1500 mm - průběžný zkosení dle PD</t>
  </si>
  <si>
    <t>2065675894</t>
  </si>
  <si>
    <t>31142039.R</t>
  </si>
  <si>
    <t>Trn (nerez) d-12 mm, délky 300 mm</t>
  </si>
  <si>
    <t>219038124</t>
  </si>
  <si>
    <t>Úpravy povrchů, podlahy a osazování výplní</t>
  </si>
  <si>
    <t>632450124</t>
  </si>
  <si>
    <t>Vyrovnávací cementový potěr tl do 50 mm ze suchých směsí provedený v pásu</t>
  </si>
  <si>
    <t>1075938717</t>
  </si>
  <si>
    <t>1472839923</t>
  </si>
  <si>
    <t>-626608604</t>
  </si>
  <si>
    <t>21,7*2,463*1,08</t>
  </si>
  <si>
    <t>998017001</t>
  </si>
  <si>
    <t>Přesun hmot s omezením mechanizace pro budovy v do 6 m</t>
  </si>
  <si>
    <t>61296058</t>
  </si>
  <si>
    <t>02.5 - D2 - SO 02 Zpevněné plochy a komunikace - TRASA D po stávající chodník</t>
  </si>
  <si>
    <t xml:space="preserve">      59 - Předlažba</t>
  </si>
  <si>
    <t>-644624406</t>
  </si>
  <si>
    <t>13,95</t>
  </si>
  <si>
    <t>-1105978425</t>
  </si>
  <si>
    <t>124796657</t>
  </si>
  <si>
    <t>-1443099120</t>
  </si>
  <si>
    <t>13,95+1,02</t>
  </si>
  <si>
    <t>-788565625</t>
  </si>
  <si>
    <t>1060210136</t>
  </si>
  <si>
    <t>0,13+0,28 "zábradlí</t>
  </si>
  <si>
    <t>-1281038925</t>
  </si>
  <si>
    <t>0,41*2 'Přepočtené koeficientem množství</t>
  </si>
  <si>
    <t>445216120</t>
  </si>
  <si>
    <t>26,5 "mlat</t>
  </si>
  <si>
    <t>10"KK zatravněná</t>
  </si>
  <si>
    <t>13,3  "KK</t>
  </si>
  <si>
    <t>6" předlazba BD</t>
  </si>
  <si>
    <t>-1821285147</t>
  </si>
  <si>
    <t>1588824735</t>
  </si>
  <si>
    <t>1060491691</t>
  </si>
  <si>
    <t>-1426317666</t>
  </si>
  <si>
    <t>-575346853</t>
  </si>
  <si>
    <t>1212306506</t>
  </si>
  <si>
    <t>82100659</t>
  </si>
  <si>
    <t>13,3*1,02 'Přepočtené koeficientem množství</t>
  </si>
  <si>
    <t>804309425</t>
  </si>
  <si>
    <t>10*2</t>
  </si>
  <si>
    <t>-857935494</t>
  </si>
  <si>
    <t>-1095053890</t>
  </si>
  <si>
    <t>1226280514</t>
  </si>
  <si>
    <t>10*1,02 'Přepočtené koeficientem množství</t>
  </si>
  <si>
    <t>-1562738649</t>
  </si>
  <si>
    <t>59</t>
  </si>
  <si>
    <t>Předlažba</t>
  </si>
  <si>
    <t>-419417486</t>
  </si>
  <si>
    <t>564801112</t>
  </si>
  <si>
    <t>Podklad ze štěrkodrtě ŠD fr 4/8 mm tl 40 mm</t>
  </si>
  <si>
    <t>-1417959200</t>
  </si>
  <si>
    <t>596811120</t>
  </si>
  <si>
    <t>Kladení betonové dlažby komunikací pro pěší do lože z kameniva vel do 0,09 m2 plochy do 50 m2</t>
  </si>
  <si>
    <t>-1798373873</t>
  </si>
  <si>
    <t>59248005.R</t>
  </si>
  <si>
    <t>dlažba plošná betonová chodníková původní</t>
  </si>
  <si>
    <t>1556625968</t>
  </si>
  <si>
    <t>979054441</t>
  </si>
  <si>
    <t>Očištění vybouraných z desek nebo dlaždic s původním spárováním z kameniva těženého</t>
  </si>
  <si>
    <t>-617911936</t>
  </si>
  <si>
    <t>-179962779</t>
  </si>
  <si>
    <t>27</t>
  </si>
  <si>
    <t>419998524</t>
  </si>
  <si>
    <t>26*2,463*1,08</t>
  </si>
  <si>
    <t>28</t>
  </si>
  <si>
    <t>1332028064</t>
  </si>
  <si>
    <t>77,5</t>
  </si>
  <si>
    <t>29</t>
  </si>
  <si>
    <t>26478540</t>
  </si>
  <si>
    <t>30</t>
  </si>
  <si>
    <t>1660476659</t>
  </si>
  <si>
    <t>45,19*0,5 'Přepočtené koeficientem množství</t>
  </si>
  <si>
    <t>02.6 - D2 - SO 02 Zpevněné plochy a komunikace - TRASA E</t>
  </si>
  <si>
    <t>346357957</t>
  </si>
  <si>
    <t>6,42</t>
  </si>
  <si>
    <t>222265288</t>
  </si>
  <si>
    <t>21,4</t>
  </si>
  <si>
    <t>-483084186</t>
  </si>
  <si>
    <t>-322123908</t>
  </si>
  <si>
    <t>21,4 "mlat</t>
  </si>
  <si>
    <t>-665024742</t>
  </si>
  <si>
    <t>129692982</t>
  </si>
  <si>
    <t>1830038442</t>
  </si>
  <si>
    <t>-34016249</t>
  </si>
  <si>
    <t>32</t>
  </si>
  <si>
    <t>-420930464</t>
  </si>
  <si>
    <t>370224275</t>
  </si>
  <si>
    <t>15,955*0,5 'Přepočtené koeficientem množství</t>
  </si>
  <si>
    <t xml:space="preserve">02.91 - D2 - SO 02 Zpevněné plochy a komunikace - TRASA F </t>
  </si>
  <si>
    <t>29801108</t>
  </si>
  <si>
    <t>93,6</t>
  </si>
  <si>
    <t>458097908</t>
  </si>
  <si>
    <t>426859007</t>
  </si>
  <si>
    <t>-674784952</t>
  </si>
  <si>
    <t>289 "mlat</t>
  </si>
  <si>
    <t>18 "KK zatravněná</t>
  </si>
  <si>
    <t>2,5 "varovný pás</t>
  </si>
  <si>
    <t>2,5 "betonová dlažba</t>
  </si>
  <si>
    <t>-1157683694</t>
  </si>
  <si>
    <t>494836781</t>
  </si>
  <si>
    <t>-2133253363</t>
  </si>
  <si>
    <t>-412365415</t>
  </si>
  <si>
    <t>18*2</t>
  </si>
  <si>
    <t>-337631865</t>
  </si>
  <si>
    <t>-289015640</t>
  </si>
  <si>
    <t>-22110175</t>
  </si>
  <si>
    <t>18*1,02 'Přepočtené koeficientem množství</t>
  </si>
  <si>
    <t>-660890279</t>
  </si>
  <si>
    <t>-1594322076</t>
  </si>
  <si>
    <t>1154033916</t>
  </si>
  <si>
    <t>dlažba velkoplošná betonová  200x400, 400x800, 800x1200, tl 80 mm barevnost dle PD</t>
  </si>
  <si>
    <t>-1934677851</t>
  </si>
  <si>
    <t>2,5*1,1 'Přepočtené koeficientem množství</t>
  </si>
  <si>
    <t>596811221.R1</t>
  </si>
  <si>
    <t>Kladení  betonové dlažby komunikací pro pěší do lože z kameniva - varovný pás</t>
  </si>
  <si>
    <t>941247336</t>
  </si>
  <si>
    <t>5924599099.R</t>
  </si>
  <si>
    <t>dlažba varovný pás, tl 80 mm barevnost dle PD</t>
  </si>
  <si>
    <t>-53220159</t>
  </si>
  <si>
    <t>858565788</t>
  </si>
  <si>
    <t>416,5</t>
  </si>
  <si>
    <t>781293709</t>
  </si>
  <si>
    <t>-1659919209</t>
  </si>
  <si>
    <t>233,543*0,5 'Přepočtené koeficientem množství</t>
  </si>
  <si>
    <t>04 - D4 - SO 04 Mobiliář</t>
  </si>
  <si>
    <t>936001002</t>
  </si>
  <si>
    <t>Montáž prvků městské a zahradní architektury hmotnosti do 1,5 t</t>
  </si>
  <si>
    <t>2066306709</t>
  </si>
  <si>
    <t>749104911.R</t>
  </si>
  <si>
    <t>Pítko, materiál Corten</t>
  </si>
  <si>
    <t>2024071174</t>
  </si>
  <si>
    <t>936104213</t>
  </si>
  <si>
    <t>Montáž odpadkového koše kotevními šrouby na pevný podklad</t>
  </si>
  <si>
    <t>-544867431</t>
  </si>
  <si>
    <t>749101291</t>
  </si>
  <si>
    <t>koš odpadkový ocel konstrukce 315 x 315 mm, výšky 800 mm dkle PD s popelníkem</t>
  </si>
  <si>
    <t>1581869795</t>
  </si>
  <si>
    <t>749101292</t>
  </si>
  <si>
    <t>koš odpadkový ocel konstrukce 315 x 315 mm, výšky 800 mm dle PD bez popelníku</t>
  </si>
  <si>
    <t>1768110343</t>
  </si>
  <si>
    <t>936124112</t>
  </si>
  <si>
    <t>Montáž lavičky stabilní parkové se zabetonováním noh</t>
  </si>
  <si>
    <t>-1713756359</t>
  </si>
  <si>
    <t>74910106</t>
  </si>
  <si>
    <t>lavička s opěradlem dl 1800mm  konstrukce kov, sedák-dřevo</t>
  </si>
  <si>
    <t>-372647761</t>
  </si>
  <si>
    <t>998231411</t>
  </si>
  <si>
    <t>Ruční přesun hmot pro sadovnické a krajinářské úpravy do 100 m</t>
  </si>
  <si>
    <t>250134450</t>
  </si>
  <si>
    <t>05 - D5 - SO 05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</si>
  <si>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</si>
  <si>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</si>
  <si>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</si>
  <si>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</si>
  <si>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</si>
  <si>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M21-R</t>
  </si>
  <si>
    <t>Položkový rozpočet specialisty</t>
  </si>
  <si>
    <t>kč</t>
  </si>
  <si>
    <t>64</t>
  </si>
  <si>
    <t>-208828734</t>
  </si>
  <si>
    <t>obsyp</t>
  </si>
  <si>
    <t>9,85</t>
  </si>
  <si>
    <t>ryha</t>
  </si>
  <si>
    <t>22,24</t>
  </si>
  <si>
    <t>zásyp</t>
  </si>
  <si>
    <t>12,39</t>
  </si>
  <si>
    <t>07 - D7 - SO 07 Areálový rozvod vody</t>
  </si>
  <si>
    <t xml:space="preserve">    8 - Trubní vedení</t>
  </si>
  <si>
    <t>PSV - Práce a dodávky PSV</t>
  </si>
  <si>
    <t xml:space="preserve">    722 - Zdravotechnika - vnitřní vodovod</t>
  </si>
  <si>
    <t>-1308556069</t>
  </si>
  <si>
    <t>ryha*0,5</t>
  </si>
  <si>
    <t>-437013537</t>
  </si>
  <si>
    <t>(1,7+0,7)/2*18*0,9</t>
  </si>
  <si>
    <t>0,5*0,8*7</t>
  </si>
  <si>
    <t>161101101</t>
  </si>
  <si>
    <t>Svislé přemístění výkopku z horniny tř. 1 až 4 hl výkopu do 2,5 m</t>
  </si>
  <si>
    <t>1592682932</t>
  </si>
  <si>
    <t>-1999415077</t>
  </si>
  <si>
    <t>ryha-zásyp</t>
  </si>
  <si>
    <t>166101101</t>
  </si>
  <si>
    <t>Přehození neulehlého výkopku z horniny tř. 1 až 4</t>
  </si>
  <si>
    <t>1278432742</t>
  </si>
  <si>
    <t>-916003206</t>
  </si>
  <si>
    <t>1557256075</t>
  </si>
  <si>
    <t>Mezisoučet</t>
  </si>
  <si>
    <t>-0,5*0,5*7</t>
  </si>
  <si>
    <t>-0,9*0,5*18</t>
  </si>
  <si>
    <t>Mezisoučet obsyp</t>
  </si>
  <si>
    <t>175111101</t>
  </si>
  <si>
    <t>Obsypání potrubí ručně sypaninou bez prohození sítem, uloženou do 3 m</t>
  </si>
  <si>
    <t>1071123810</t>
  </si>
  <si>
    <t>0,5*0,5*7</t>
  </si>
  <si>
    <t>0,9*0,5*18</t>
  </si>
  <si>
    <t>58337310</t>
  </si>
  <si>
    <t>štěrkopísek frakce 0/4</t>
  </si>
  <si>
    <t>-1455782500</t>
  </si>
  <si>
    <t>obsyp*2</t>
  </si>
  <si>
    <t>451573111</t>
  </si>
  <si>
    <t>Lože pod potrubí otevřený výkop ze štěrkopísku</t>
  </si>
  <si>
    <t>620142749</t>
  </si>
  <si>
    <t>Trubní vedení</t>
  </si>
  <si>
    <t>871161141</t>
  </si>
  <si>
    <t>Montáž potrubí z PE100 SDR 11 otevřený výkop svařovaných na tupo D 32 x 3,0 mm</t>
  </si>
  <si>
    <t>1809260522</t>
  </si>
  <si>
    <t>28613595</t>
  </si>
  <si>
    <t>potrubí dvouvrstvé PE100 s 10% signalizační vrstvou SDR 11 32x3,0 dl 12m</t>
  </si>
  <si>
    <t>-1947670737</t>
  </si>
  <si>
    <t>871228111</t>
  </si>
  <si>
    <t>Kladení drenážního potrubí z tvrdého PVC průměru do 150 mm</t>
  </si>
  <si>
    <t>-1978782611</t>
  </si>
  <si>
    <t>28611223</t>
  </si>
  <si>
    <t>trubka PVC drenážní flexibilní D 100mm</t>
  </si>
  <si>
    <t>1486630322</t>
  </si>
  <si>
    <t>871254202</t>
  </si>
  <si>
    <t>Montáž kanalizačního potrubí z PE SDR11 otevřený výkop sklon do 20 % svařovaných na tupo D 90x8,2mm</t>
  </si>
  <si>
    <t>-435565724</t>
  </si>
  <si>
    <t>28613384</t>
  </si>
  <si>
    <t>potrubí kanalizační tlakové PE100 SDR 11, návin se signalizační vrstvou 90 x 8,2 mm</t>
  </si>
  <si>
    <t>-1327231718</t>
  </si>
  <si>
    <t>877161101</t>
  </si>
  <si>
    <t>Montáž elektrospojek na vodovodním potrubí z PE trub d 32</t>
  </si>
  <si>
    <t>1898222607</t>
  </si>
  <si>
    <t>28615969</t>
  </si>
  <si>
    <t>elektrospojka SDR 11 PE 100 PN 16 D 32mm</t>
  </si>
  <si>
    <t>1447197886</t>
  </si>
  <si>
    <t>877161112</t>
  </si>
  <si>
    <t>Montáž elektrokolen 90° na vodovodním potrubí z PE trub d 32</t>
  </si>
  <si>
    <t>1478193479</t>
  </si>
  <si>
    <t>28653052</t>
  </si>
  <si>
    <t>elektrokoleno 90° PE 100 D 32mm</t>
  </si>
  <si>
    <t>1566861104</t>
  </si>
  <si>
    <t>877161113</t>
  </si>
  <si>
    <t>Montáž elektro T-kusů na vodovodním potrubí z PE trub d 32</t>
  </si>
  <si>
    <t>-1710722907</t>
  </si>
  <si>
    <t>28615011</t>
  </si>
  <si>
    <t>elektrotvarovka T-kus rovnoramenný PE 100 PN 16 D 32mm</t>
  </si>
  <si>
    <t>-799357947</t>
  </si>
  <si>
    <t>879161111</t>
  </si>
  <si>
    <t>Montáž vodovodní přípojky na potrubí DN 25</t>
  </si>
  <si>
    <t>-326355836</t>
  </si>
  <si>
    <t>891181112</t>
  </si>
  <si>
    <t>Montáž vodovodních šoupátek otevřený výkop DN 25</t>
  </si>
  <si>
    <t>-1527046704</t>
  </si>
  <si>
    <t>55111241</t>
  </si>
  <si>
    <t>šoupě litina s násuvnými hrdly pro PE potrubí PN 10 DN 3/4"</t>
  </si>
  <si>
    <t>-2053377821</t>
  </si>
  <si>
    <t>422910601</t>
  </si>
  <si>
    <t xml:space="preserve">souprava zemní ventilová </t>
  </si>
  <si>
    <t>2117028976</t>
  </si>
  <si>
    <t>892233122</t>
  </si>
  <si>
    <t>Proplach a dezinfekce vodovodního potrubí DN od 40 do 70</t>
  </si>
  <si>
    <t>-1647392269</t>
  </si>
  <si>
    <t>892241111</t>
  </si>
  <si>
    <t>Tlaková zkouška vodou potrubí do 80</t>
  </si>
  <si>
    <t>1225398194</t>
  </si>
  <si>
    <t>892372111</t>
  </si>
  <si>
    <t>Zabezpečení konců potrubí DN do 300 při tlakových zkouškách vodou</t>
  </si>
  <si>
    <t>-725285051</t>
  </si>
  <si>
    <t>894812111</t>
  </si>
  <si>
    <t>Revizní a čistící šachta z PP šachtové dno DN 315/150 přímý tok</t>
  </si>
  <si>
    <t>-879089590</t>
  </si>
  <si>
    <t>31</t>
  </si>
  <si>
    <t>894812142</t>
  </si>
  <si>
    <t>Revizní a čistící šachta z PP DN 315 šachtová roura teleskopická světlé hloubky 750 mm</t>
  </si>
  <si>
    <t>-1424044467</t>
  </si>
  <si>
    <t>894812163</t>
  </si>
  <si>
    <t>Revizní a čistící šachta z PP DN 315 poklop litinový plný do teleskopické trubky pro třídu zatížení D400</t>
  </si>
  <si>
    <t>-394537872</t>
  </si>
  <si>
    <t>33</t>
  </si>
  <si>
    <t>899401111</t>
  </si>
  <si>
    <t>Osazení poklopů litinových ventilových</t>
  </si>
  <si>
    <t>-23587959</t>
  </si>
  <si>
    <t>34</t>
  </si>
  <si>
    <t>42291402</t>
  </si>
  <si>
    <t>poklop litinový ventilový</t>
  </si>
  <si>
    <t>251462493</t>
  </si>
  <si>
    <t>35</t>
  </si>
  <si>
    <t>56230636</t>
  </si>
  <si>
    <t>deska podkladová uličního poklopu plastového ventilkového a šoupatového</t>
  </si>
  <si>
    <t>-1643709473</t>
  </si>
  <si>
    <t>36</t>
  </si>
  <si>
    <t>899623151</t>
  </si>
  <si>
    <t>Obetonování potrubí nebo zdiva stok betonem prostým tř. C 16/20 otevřený výkop</t>
  </si>
  <si>
    <t>-731240730</t>
  </si>
  <si>
    <t>37</t>
  </si>
  <si>
    <t>998276101</t>
  </si>
  <si>
    <t>Přesun hmot pro trubní vedení z trub z plastických hmot otevřený výkop</t>
  </si>
  <si>
    <t>-1782784639</t>
  </si>
  <si>
    <t>PSV</t>
  </si>
  <si>
    <t>Práce a dodávky PSV</t>
  </si>
  <si>
    <t>722</t>
  </si>
  <si>
    <t>Zdravotechnika - vnitřní vodovod</t>
  </si>
  <si>
    <t>38</t>
  </si>
  <si>
    <t>722231083.HNW</t>
  </si>
  <si>
    <t>Ventil zpětný EA Honeywell RV280 G 3/4 PN 16 do 90°C</t>
  </si>
  <si>
    <t>202181945</t>
  </si>
  <si>
    <t>39</t>
  </si>
  <si>
    <t>722232062.GCM</t>
  </si>
  <si>
    <t>Kohout kulový Giacomini R250DS přímý G 3/4 PN 42 do 185°C vnitřní závit s vypouštěním</t>
  </si>
  <si>
    <t>643341296</t>
  </si>
  <si>
    <t>40</t>
  </si>
  <si>
    <t>722270101</t>
  </si>
  <si>
    <t>Sestava vodoměrová závitová G 3/4</t>
  </si>
  <si>
    <t>soubor</t>
  </si>
  <si>
    <t>1905158347</t>
  </si>
  <si>
    <t>41</t>
  </si>
  <si>
    <t>998722101</t>
  </si>
  <si>
    <t>Přesun hmot tonážní pro vnitřní vodovod v objektech v do 6 m</t>
  </si>
  <si>
    <t>-382942820</t>
  </si>
  <si>
    <t>ZADÁNÍ S VÝKAZEM VÝMĚR</t>
  </si>
  <si>
    <t>Stavba:   Revitalizace parku Dvorského</t>
  </si>
  <si>
    <t xml:space="preserve">Objekt:   </t>
  </si>
  <si>
    <t xml:space="preserve">Objednatel:   </t>
  </si>
  <si>
    <t xml:space="preserve">Zhotovitel:   </t>
  </si>
  <si>
    <t>Zpracoval:   Ing. Jiří Sklenář</t>
  </si>
  <si>
    <t>Místo:   Brno</t>
  </si>
  <si>
    <t>Datum:   3. 5. 2019</t>
  </si>
  <si>
    <t>Č.</t>
  </si>
  <si>
    <t>KCN</t>
  </si>
  <si>
    <t>Kód položky</t>
  </si>
  <si>
    <t>Množství celkem</t>
  </si>
  <si>
    <t>Jednotková cena zadání</t>
  </si>
  <si>
    <t>Celková cena zadání</t>
  </si>
  <si>
    <t xml:space="preserve">Práce a dodávky PSV   </t>
  </si>
  <si>
    <t>741</t>
  </si>
  <si>
    <t xml:space="preserve">Elektroinstalace - silnoproud   </t>
  </si>
  <si>
    <t>921</t>
  </si>
  <si>
    <t>210010019</t>
  </si>
  <si>
    <t xml:space="preserve">Montáž trubek plastových ohebných D 48 mm uložených volně   </t>
  </si>
  <si>
    <t xml:space="preserve">"trasa"  3+24+50+29+30+34+50+27+34+52   </t>
  </si>
  <si>
    <t xml:space="preserve">"rez. u sloupů" 8*3   </t>
  </si>
  <si>
    <t>345</t>
  </si>
  <si>
    <t>345713520-1</t>
  </si>
  <si>
    <t xml:space="preserve">trubka elektroinstalační ohebná  63/50 vč. spojek   </t>
  </si>
  <si>
    <t xml:space="preserve">EAN 8595057698208   </t>
  </si>
  <si>
    <t>745904112</t>
  </si>
  <si>
    <t xml:space="preserve">Příplatek k montáži kabelů za zatažení vodiče a kabelu do 2,00 kg   </t>
  </si>
  <si>
    <t>741122223</t>
  </si>
  <si>
    <t xml:space="preserve">Montáž kabel Cu plný kulatý žíla 4x16 až 25 mm2 uložený volně (CYKY)   </t>
  </si>
  <si>
    <t xml:space="preserve">"rez. u sloupů" 8*5   </t>
  </si>
  <si>
    <t>341</t>
  </si>
  <si>
    <t>341110800</t>
  </si>
  <si>
    <t xml:space="preserve">kabel silový s Cu jádrem CYKY 4x16 mm2   </t>
  </si>
  <si>
    <t>210100422</t>
  </si>
  <si>
    <t xml:space="preserve">Ukončení kabelů a vodičů kabelovou koncovkou do 4 žil do 1 kV včetně zapojení  do 4x16 mm2 viz schema   </t>
  </si>
  <si>
    <t>210220022</t>
  </si>
  <si>
    <t xml:space="preserve">Montáž uzemňovacího vedení vodičů FeZn pomocí svorek v zemi drátem do 10 mm ve městské zástavbě   </t>
  </si>
  <si>
    <t xml:space="preserve">"trasa"  24+50+9+30+34+23+27+26+52   </t>
  </si>
  <si>
    <t xml:space="preserve">"rez. u sloupů" 8*1   </t>
  </si>
  <si>
    <t>354</t>
  </si>
  <si>
    <t>354410730</t>
  </si>
  <si>
    <t xml:space="preserve">drát průměr 10 mm FeZn   </t>
  </si>
  <si>
    <t xml:space="preserve">Hmotnost: 0,62 kg/m   </t>
  </si>
  <si>
    <t xml:space="preserve">281*.62   </t>
  </si>
  <si>
    <t xml:space="preserve">Práce a dodávky M   </t>
  </si>
  <si>
    <t xml:space="preserve">Elektromontáže (viz situace a schema)   </t>
  </si>
  <si>
    <t>210120021</t>
  </si>
  <si>
    <t xml:space="preserve">Montáž pojistkových spodků do 500 V typ SPH 0, SPC 25   </t>
  </si>
  <si>
    <t>358</t>
  </si>
  <si>
    <t>358254710</t>
  </si>
  <si>
    <t xml:space="preserve">spodek pojistkový SPB00 SS do 160A svorkové šrouby našroubovány   </t>
  </si>
  <si>
    <t xml:space="preserve">EAN: 8590125118534   </t>
  </si>
  <si>
    <t>210120102</t>
  </si>
  <si>
    <t xml:space="preserve">Montáž pojistkových patron nožových   </t>
  </si>
  <si>
    <t>358252220</t>
  </si>
  <si>
    <t xml:space="preserve">pojistka nízkoztrátová PHNA000 16A provedení normální, charakteristika  gG   </t>
  </si>
  <si>
    <t>358252260</t>
  </si>
  <si>
    <t xml:space="preserve">pojistka nízkoztrátová PHNA000 25A provedení normální, charakteristika  gG   </t>
  </si>
  <si>
    <t>358252280-1</t>
  </si>
  <si>
    <t xml:space="preserve">pojistka  zkratová   </t>
  </si>
  <si>
    <t>210191502</t>
  </si>
  <si>
    <t xml:space="preserve">Montáž skříní pojistkových tenkocementových přípojkových v pilíři SP 3 až 5/1   </t>
  </si>
  <si>
    <t>357</t>
  </si>
  <si>
    <t>357ESTA01292</t>
  </si>
  <si>
    <t xml:space="preserve">skříň rozpojovací pro VO RF 5:3   </t>
  </si>
  <si>
    <t>210290451-R</t>
  </si>
  <si>
    <t xml:space="preserve">Úprava stávajícího rozvaděče ZB   </t>
  </si>
  <si>
    <t>357117350-1</t>
  </si>
  <si>
    <t xml:space="preserve">Doplnění řídící jednotky koncentrátorem MSBK pro bezdrátový sběr dat   </t>
  </si>
  <si>
    <t>210202016</t>
  </si>
  <si>
    <t xml:space="preserve">Montáž svítidel výbojkových průmyslových stropních závěsných parkových na sloupek   </t>
  </si>
  <si>
    <t>348444550</t>
  </si>
  <si>
    <t xml:space="preserve">svítidlo venkovní výbojkové  kónické  /LED 40W dle knihy svítidel   </t>
  </si>
  <si>
    <t>Pripl recykl</t>
  </si>
  <si>
    <t xml:space="preserve">Příplatek za recyklaci   </t>
  </si>
  <si>
    <t>DALI-NEMA</t>
  </si>
  <si>
    <t xml:space="preserve">Příplatek za DALI a NEMA socket   </t>
  </si>
  <si>
    <t>210204002</t>
  </si>
  <si>
    <t xml:space="preserve">Montáž stožárů osvětlení parkových ocelových   </t>
  </si>
  <si>
    <t>316</t>
  </si>
  <si>
    <t>316722-SB5-TPU</t>
  </si>
  <si>
    <t xml:space="preserve">Sadový stožár bezpaticovy žár.zink, 4,5m + RAL 7016   </t>
  </si>
  <si>
    <t>ks</t>
  </si>
  <si>
    <t>316722-EKM 2035</t>
  </si>
  <si>
    <t xml:space="preserve">stožár.svorkovice EKM 2035 - 2xE27   </t>
  </si>
  <si>
    <t>341110300</t>
  </si>
  <si>
    <t xml:space="preserve">kabel silový s Cu jádrem CYKY 3x1,5 mm2   </t>
  </si>
  <si>
    <t xml:space="preserve">8*4.5   </t>
  </si>
  <si>
    <t>210220301</t>
  </si>
  <si>
    <t xml:space="preserve">Montáž svorek uzemňovacích   </t>
  </si>
  <si>
    <t>354418850</t>
  </si>
  <si>
    <t xml:space="preserve">svorka spojovací SS pro lano D8-10 mm   </t>
  </si>
  <si>
    <t>210280002</t>
  </si>
  <si>
    <t xml:space="preserve">Zkoušky a prohlídky el rozvodů a zařízení celková prohlídka pro objem mtž prací do 500 000 Kč   </t>
  </si>
  <si>
    <t>210280161-1</t>
  </si>
  <si>
    <t xml:space="preserve">Koordinace s ostatními profesemi a správcem   </t>
  </si>
  <si>
    <t>210280211</t>
  </si>
  <si>
    <t xml:space="preserve">Měření zemních odporů zemniče prvního nebo samostatného   </t>
  </si>
  <si>
    <t>210280351</t>
  </si>
  <si>
    <t xml:space="preserve">Zkoušky kabelů silových do 1 kV, počtu a průřezu žil do 4x25 mm2   </t>
  </si>
  <si>
    <t>210950101-1</t>
  </si>
  <si>
    <t xml:space="preserve">Očíslování stožárů -správce VO (73,-Kč/světlené místo)   </t>
  </si>
  <si>
    <t>46-M</t>
  </si>
  <si>
    <t xml:space="preserve">Zemní práce při extr.mont.pracích - (viz situace a řezy)   </t>
  </si>
  <si>
    <t>946</t>
  </si>
  <si>
    <t>460010024</t>
  </si>
  <si>
    <t xml:space="preserve">Vytyčení trasy vedení kabelového podzemního v zastavěném prostoru viz řezy   </t>
  </si>
  <si>
    <t>km</t>
  </si>
  <si>
    <t xml:space="preserve">(75+86+51+10+28+20)*.001   </t>
  </si>
  <si>
    <t>460010025</t>
  </si>
  <si>
    <t xml:space="preserve">Zaměření  trasy skutečného provedení v zastavěném prostoru   </t>
  </si>
  <si>
    <t>460050703</t>
  </si>
  <si>
    <t xml:space="preserve">Hloubení nezapažených jam pro stožáry veřejného osvětlení ručně v hornině tř 3   </t>
  </si>
  <si>
    <t>460080012</t>
  </si>
  <si>
    <t xml:space="preserve">Základové konstrukce z monolitického betonu C 8/10 bez bednění   </t>
  </si>
  <si>
    <t xml:space="preserve">8*.6*.6*.9   </t>
  </si>
  <si>
    <t>460200163</t>
  </si>
  <si>
    <t xml:space="preserve">Hloubení kabelových nezapažených rýh ručně š 35 cm, hl 80 cm, v hornině tř 3   </t>
  </si>
  <si>
    <t xml:space="preserve">75+86+51+10+28+20   </t>
  </si>
  <si>
    <t>460230414</t>
  </si>
  <si>
    <t xml:space="preserve">Odkop zeminy ručně s vodorovným přemístěním do 50 m na skládku v hornině tř 3 a 4   </t>
  </si>
  <si>
    <t>460421082</t>
  </si>
  <si>
    <t xml:space="preserve">Lože kabelů z písku nebo štěrkopísku tl 5 cm nad kabel, kryté plastovou folií, š lože do 50 cm   </t>
  </si>
  <si>
    <t>460470001</t>
  </si>
  <si>
    <t xml:space="preserve">Provizorní zajištění potrubí ve výkopech při křížení s kabelem   </t>
  </si>
  <si>
    <t>460470011</t>
  </si>
  <si>
    <t xml:space="preserve">Provizorní zajištění kabelů ve výkopech při jejich křížení   </t>
  </si>
  <si>
    <t>460510014</t>
  </si>
  <si>
    <t xml:space="preserve">Kabelové prostupy z trub betonových do rýhy s obsypem, průměru do 15 cm   </t>
  </si>
  <si>
    <t>460510064</t>
  </si>
  <si>
    <t xml:space="preserve">Kabelové prostupy z trub plastových do rýhy s obsypem, průměru do 10 cm   </t>
  </si>
  <si>
    <t>460560143</t>
  </si>
  <si>
    <t xml:space="preserve">Zásyp rýh ručně šířky 35 cm, hloubky 60 cm, z horniny třídy 3   </t>
  </si>
  <si>
    <t>460561901</t>
  </si>
  <si>
    <t xml:space="preserve">Zásyp rýh nebo jam strojně bez zhutnění v zástavbě   </t>
  </si>
  <si>
    <t>460600021</t>
  </si>
  <si>
    <t xml:space="preserve">Vodorovné přemístění horniny jakékoliv třídy do 50 m   </t>
  </si>
  <si>
    <t xml:space="preserve">"za písek v trase" 270*.35*.2   </t>
  </si>
  <si>
    <t xml:space="preserve">"za základy sloupů" 2.592   </t>
  </si>
  <si>
    <t>460600031</t>
  </si>
  <si>
    <t xml:space="preserve">Příplatek k vodorovnému přemístění horniny za každých dalších 1000 m   </t>
  </si>
  <si>
    <t xml:space="preserve">21.492*15   </t>
  </si>
  <si>
    <t>460600071-11</t>
  </si>
  <si>
    <t xml:space="preserve">Poplatek za skládku zeminy   </t>
  </si>
  <si>
    <t xml:space="preserve">21.492*1.6   </t>
  </si>
  <si>
    <t>460620013</t>
  </si>
  <si>
    <t xml:space="preserve">Provizorní úprava terénu se zhutněním, v hornině tř 3   </t>
  </si>
  <si>
    <t xml:space="preserve">270*.35   </t>
  </si>
  <si>
    <t>R</t>
  </si>
  <si>
    <t>PPV</t>
  </si>
  <si>
    <t xml:space="preserve">Podíl přidružených výkonů   </t>
  </si>
  <si>
    <t>%</t>
  </si>
  <si>
    <t>ZV</t>
  </si>
  <si>
    <t xml:space="preserve">Zednické výpomoci   </t>
  </si>
  <si>
    <t xml:space="preserve">Celkem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</si>
</sst>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name val="MS Sans Serif"/>
      <family val="2"/>
    </font>
    <font>
      <b/>
      <sz val="9"/>
      <name val="Arial CE"/>
      <family val="2"/>
    </font>
    <font>
      <b/>
      <sz val="9"/>
      <name val="MS Sans Serif"/>
      <family val="2"/>
    </font>
    <font>
      <sz val="7"/>
      <name val="Arial CE"/>
      <family val="2"/>
    </font>
    <font>
      <sz val="9"/>
      <name val="MS Sans Serif"/>
      <family val="2"/>
    </font>
    <font>
      <sz val="7"/>
      <name val="MS Sans Serif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 locked="0"/>
    </xf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center" vertical="center"/>
      <protection locked="0"/>
    </xf>
    <xf numFmtId="0" fontId="40" fillId="0" borderId="0" xfId="21" applyAlignment="1" applyProtection="1">
      <alignment horizontal="left" vertical="top"/>
      <protection locked="0"/>
    </xf>
    <xf numFmtId="0" fontId="41" fillId="0" borderId="0" xfId="21" applyFont="1" applyAlignment="1" applyProtection="1">
      <alignment horizontal="left"/>
      <protection/>
    </xf>
    <xf numFmtId="0" fontId="42" fillId="0" borderId="0" xfId="21" applyFont="1" applyAlignment="1" applyProtection="1">
      <alignment horizontal="left" vertical="top"/>
      <protection locked="0"/>
    </xf>
    <xf numFmtId="0" fontId="41" fillId="0" borderId="0" xfId="21" applyFont="1" applyAlignment="1" applyProtection="1">
      <alignment horizontal="left" vertical="center"/>
      <protection/>
    </xf>
    <xf numFmtId="0" fontId="0" fillId="0" borderId="0" xfId="21" applyFont="1" applyAlignment="1" applyProtection="1">
      <alignment horizontal="left"/>
      <protection/>
    </xf>
    <xf numFmtId="0" fontId="40" fillId="0" borderId="0" xfId="21" applyFont="1" applyAlignment="1" applyProtection="1">
      <alignment horizontal="left" vertical="top"/>
      <protection locked="0"/>
    </xf>
    <xf numFmtId="0" fontId="43" fillId="0" borderId="0" xfId="21" applyFont="1" applyAlignment="1" applyProtection="1">
      <alignment horizontal="left"/>
      <protection/>
    </xf>
    <xf numFmtId="0" fontId="23" fillId="0" borderId="0" xfId="21" applyFont="1" applyAlignment="1" applyProtection="1">
      <alignment horizontal="left"/>
      <protection/>
    </xf>
    <xf numFmtId="0" fontId="23" fillId="0" borderId="0" xfId="21" applyFont="1" applyAlignment="1" applyProtection="1">
      <alignment horizontal="left" vertical="top" wrapText="1"/>
      <protection/>
    </xf>
    <xf numFmtId="168" fontId="44" fillId="0" borderId="0" xfId="21" applyNumberFormat="1" applyFont="1" applyAlignment="1" applyProtection="1">
      <alignment horizontal="right" vertical="top"/>
      <protection locked="0"/>
    </xf>
    <xf numFmtId="39" fontId="23" fillId="0" borderId="0" xfId="21" applyNumberFormat="1" applyFont="1" applyAlignment="1" applyProtection="1">
      <alignment horizontal="right" vertical="top"/>
      <protection/>
    </xf>
    <xf numFmtId="0" fontId="0" fillId="5" borderId="23" xfId="21" applyFont="1" applyFill="1" applyBorder="1" applyAlignment="1" applyProtection="1">
      <alignment horizontal="center" vertical="center" wrapText="1"/>
      <protection/>
    </xf>
    <xf numFmtId="0" fontId="0" fillId="5" borderId="23" xfId="21" applyFont="1" applyFill="1" applyBorder="1" applyAlignment="1" applyProtection="1">
      <alignment horizontal="center" vertical="center" wrapText="1"/>
      <protection locked="0"/>
    </xf>
    <xf numFmtId="0" fontId="45" fillId="5" borderId="23" xfId="21" applyFont="1" applyFill="1" applyBorder="1" applyAlignment="1" applyProtection="1">
      <alignment horizontal="center" vertical="center" wrapText="1"/>
      <protection locked="0"/>
    </xf>
    <xf numFmtId="37" fontId="46" fillId="0" borderId="0" xfId="21" applyNumberFormat="1" applyFont="1" applyAlignment="1" applyProtection="1">
      <alignment horizontal="right"/>
      <protection locked="0"/>
    </xf>
    <xf numFmtId="0" fontId="46" fillId="0" borderId="0" xfId="21" applyFont="1" applyAlignment="1" applyProtection="1">
      <alignment horizontal="left" wrapText="1"/>
      <protection locked="0"/>
    </xf>
    <xf numFmtId="168" fontId="46" fillId="0" borderId="0" xfId="21" applyNumberFormat="1" applyFont="1" applyAlignment="1" applyProtection="1">
      <alignment horizontal="right"/>
      <protection locked="0"/>
    </xf>
    <xf numFmtId="39" fontId="46" fillId="0" borderId="0" xfId="21" applyNumberFormat="1" applyFont="1" applyAlignment="1" applyProtection="1">
      <alignment horizontal="right"/>
      <protection locked="0"/>
    </xf>
    <xf numFmtId="37" fontId="47" fillId="0" borderId="0" xfId="21" applyNumberFormat="1" applyFont="1" applyAlignment="1" applyProtection="1">
      <alignment horizontal="right"/>
      <protection locked="0"/>
    </xf>
    <xf numFmtId="0" fontId="47" fillId="0" borderId="0" xfId="21" applyFont="1" applyAlignment="1" applyProtection="1">
      <alignment horizontal="left" wrapText="1"/>
      <protection locked="0"/>
    </xf>
    <xf numFmtId="168" fontId="47" fillId="0" borderId="0" xfId="21" applyNumberFormat="1" applyFont="1" applyAlignment="1" applyProtection="1">
      <alignment horizontal="right"/>
      <protection locked="0"/>
    </xf>
    <xf numFmtId="39" fontId="47" fillId="0" borderId="0" xfId="21" applyNumberFormat="1" applyFont="1" applyAlignment="1" applyProtection="1">
      <alignment horizontal="right"/>
      <protection locked="0"/>
    </xf>
    <xf numFmtId="37" fontId="0" fillId="0" borderId="23" xfId="21" applyNumberFormat="1" applyFont="1" applyBorder="1" applyAlignment="1" applyProtection="1">
      <alignment horizontal="right"/>
      <protection locked="0"/>
    </xf>
    <xf numFmtId="0" fontId="0" fillId="0" borderId="23" xfId="21" applyFont="1" applyBorder="1" applyAlignment="1" applyProtection="1">
      <alignment horizontal="left" wrapText="1"/>
      <protection locked="0"/>
    </xf>
    <xf numFmtId="168" fontId="0" fillId="0" borderId="23" xfId="21" applyNumberFormat="1" applyFont="1" applyBorder="1" applyAlignment="1" applyProtection="1">
      <alignment horizontal="right"/>
      <protection locked="0"/>
    </xf>
    <xf numFmtId="39" fontId="0" fillId="0" borderId="23" xfId="21" applyNumberFormat="1" applyFont="1" applyBorder="1" applyAlignment="1" applyProtection="1">
      <alignment horizontal="right"/>
      <protection locked="0"/>
    </xf>
    <xf numFmtId="37" fontId="48" fillId="0" borderId="0" xfId="21" applyNumberFormat="1" applyFont="1" applyAlignment="1" applyProtection="1">
      <alignment horizontal="right"/>
      <protection locked="0"/>
    </xf>
    <xf numFmtId="0" fontId="48" fillId="0" borderId="0" xfId="21" applyFont="1" applyAlignment="1" applyProtection="1">
      <alignment horizontal="left" wrapText="1"/>
      <protection locked="0"/>
    </xf>
    <xf numFmtId="168" fontId="48" fillId="0" borderId="0" xfId="21" applyNumberFormat="1" applyFont="1" applyAlignment="1" applyProtection="1">
      <alignment horizontal="right"/>
      <protection locked="0"/>
    </xf>
    <xf numFmtId="39" fontId="48" fillId="0" borderId="0" xfId="21" applyNumberFormat="1" applyFont="1" applyAlignment="1" applyProtection="1">
      <alignment horizontal="right"/>
      <protection locked="0"/>
    </xf>
    <xf numFmtId="37" fontId="49" fillId="0" borderId="23" xfId="21" applyNumberFormat="1" applyFont="1" applyBorder="1" applyAlignment="1" applyProtection="1">
      <alignment horizontal="right"/>
      <protection locked="0"/>
    </xf>
    <xf numFmtId="0" fontId="49" fillId="0" borderId="23" xfId="21" applyFont="1" applyBorder="1" applyAlignment="1" applyProtection="1">
      <alignment horizontal="left" wrapText="1"/>
      <protection locked="0"/>
    </xf>
    <xf numFmtId="168" fontId="49" fillId="0" borderId="23" xfId="21" applyNumberFormat="1" applyFont="1" applyBorder="1" applyAlignment="1" applyProtection="1">
      <alignment horizontal="right"/>
      <protection locked="0"/>
    </xf>
    <xf numFmtId="39" fontId="49" fillId="0" borderId="23" xfId="21" applyNumberFormat="1" applyFont="1" applyBorder="1" applyAlignment="1" applyProtection="1">
      <alignment horizontal="right"/>
      <protection locked="0"/>
    </xf>
    <xf numFmtId="37" fontId="50" fillId="0" borderId="0" xfId="21" applyNumberFormat="1" applyFont="1" applyAlignment="1" applyProtection="1">
      <alignment horizontal="right" vertical="center"/>
      <protection locked="0"/>
    </xf>
    <xf numFmtId="0" fontId="50" fillId="0" borderId="0" xfId="21" applyFont="1" applyAlignment="1" applyProtection="1">
      <alignment horizontal="left" vertical="center" wrapText="1"/>
      <protection locked="0"/>
    </xf>
    <xf numFmtId="168" fontId="50" fillId="0" borderId="0" xfId="21" applyNumberFormat="1" applyFont="1" applyAlignment="1" applyProtection="1">
      <alignment horizontal="right" vertical="center"/>
      <protection locked="0"/>
    </xf>
    <xf numFmtId="39" fontId="50" fillId="0" borderId="0" xfId="21" applyNumberFormat="1" applyFont="1" applyAlignment="1" applyProtection="1">
      <alignment horizontal="right" vertical="center"/>
      <protection locked="0"/>
    </xf>
    <xf numFmtId="37" fontId="4" fillId="0" borderId="0" xfId="21" applyNumberFormat="1" applyFont="1" applyAlignment="1" applyProtection="1">
      <alignment horizontal="right"/>
      <protection locked="0"/>
    </xf>
    <xf numFmtId="0" fontId="4" fillId="0" borderId="0" xfId="21" applyFont="1" applyAlignment="1" applyProtection="1">
      <alignment horizontal="left" wrapText="1"/>
      <protection locked="0"/>
    </xf>
    <xf numFmtId="168" fontId="4" fillId="0" borderId="0" xfId="21" applyNumberFormat="1" applyFont="1" applyAlignment="1" applyProtection="1">
      <alignment horizontal="right"/>
      <protection locked="0"/>
    </xf>
    <xf numFmtId="39" fontId="4" fillId="0" borderId="0" xfId="21" applyNumberFormat="1" applyFont="1" applyAlignment="1" applyProtection="1">
      <alignment horizontal="right"/>
      <protection locked="0"/>
    </xf>
    <xf numFmtId="37" fontId="40" fillId="0" borderId="0" xfId="21" applyNumberFormat="1" applyAlignment="1" applyProtection="1">
      <alignment horizontal="right" vertical="top"/>
      <protection locked="0"/>
    </xf>
    <xf numFmtId="0" fontId="40" fillId="0" borderId="0" xfId="21" applyAlignment="1" applyProtection="1">
      <alignment horizontal="left" vertical="top" wrapText="1"/>
      <protection locked="0"/>
    </xf>
    <xf numFmtId="168" fontId="40" fillId="0" borderId="0" xfId="21" applyNumberFormat="1" applyAlignment="1" applyProtection="1">
      <alignment horizontal="right" vertical="top"/>
      <protection locked="0"/>
    </xf>
    <xf numFmtId="39" fontId="40" fillId="0" borderId="0" xfId="21" applyNumberFormat="1" applyAlignment="1" applyProtection="1">
      <alignment horizontal="righ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>
      <selection activeCell="BE35" sqref="BE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1"/>
      <c r="AQ5" s="21"/>
      <c r="AR5" s="19"/>
      <c r="BE5" s="259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1"/>
      <c r="AQ6" s="21"/>
      <c r="AR6" s="19"/>
      <c r="BE6" s="260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0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0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0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0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0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0"/>
      <c r="BS13" s="16" t="s">
        <v>6</v>
      </c>
    </row>
    <row r="14" spans="2:71" ht="12.75">
      <c r="B14" s="20"/>
      <c r="C14" s="21"/>
      <c r="D14" s="21"/>
      <c r="E14" s="283" t="s">
        <v>29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0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0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0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0"/>
      <c r="BS19" s="16" t="s">
        <v>6</v>
      </c>
    </row>
    <row r="20" spans="2:7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0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0"/>
    </row>
    <row r="23" spans="2:57" ht="16.5" customHeight="1">
      <c r="B23" s="20"/>
      <c r="C23" s="21"/>
      <c r="D23" s="21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1"/>
      <c r="AP23" s="21"/>
      <c r="AQ23" s="21"/>
      <c r="AR23" s="19"/>
      <c r="BE23" s="26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0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0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2">
        <f>ROUND(AG94,2)</f>
        <v>0</v>
      </c>
      <c r="AL26" s="263"/>
      <c r="AM26" s="263"/>
      <c r="AN26" s="263"/>
      <c r="AO26" s="263"/>
      <c r="AP26" s="34"/>
      <c r="AQ26" s="34"/>
      <c r="AR26" s="37"/>
      <c r="BE26" s="260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0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6" t="s">
        <v>37</v>
      </c>
      <c r="M28" s="286"/>
      <c r="N28" s="286"/>
      <c r="O28" s="286"/>
      <c r="P28" s="286"/>
      <c r="Q28" s="34"/>
      <c r="R28" s="34"/>
      <c r="S28" s="34"/>
      <c r="T28" s="34"/>
      <c r="U28" s="34"/>
      <c r="V28" s="34"/>
      <c r="W28" s="286" t="s">
        <v>38</v>
      </c>
      <c r="X28" s="286"/>
      <c r="Y28" s="286"/>
      <c r="Z28" s="286"/>
      <c r="AA28" s="286"/>
      <c r="AB28" s="286"/>
      <c r="AC28" s="286"/>
      <c r="AD28" s="286"/>
      <c r="AE28" s="286"/>
      <c r="AF28" s="34"/>
      <c r="AG28" s="34"/>
      <c r="AH28" s="34"/>
      <c r="AI28" s="34"/>
      <c r="AJ28" s="34"/>
      <c r="AK28" s="286" t="s">
        <v>39</v>
      </c>
      <c r="AL28" s="286"/>
      <c r="AM28" s="286"/>
      <c r="AN28" s="286"/>
      <c r="AO28" s="286"/>
      <c r="AP28" s="34"/>
      <c r="AQ28" s="34"/>
      <c r="AR28" s="37"/>
      <c r="BE28" s="260"/>
    </row>
    <row r="29" spans="2:57" s="2" customFormat="1" ht="14.45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87">
        <v>0.21</v>
      </c>
      <c r="M29" s="258"/>
      <c r="N29" s="258"/>
      <c r="O29" s="258"/>
      <c r="P29" s="258"/>
      <c r="Q29" s="39"/>
      <c r="R29" s="39"/>
      <c r="S29" s="39"/>
      <c r="T29" s="39"/>
      <c r="U29" s="39"/>
      <c r="V29" s="39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39"/>
      <c r="AG29" s="39"/>
      <c r="AH29" s="39"/>
      <c r="AI29" s="39"/>
      <c r="AJ29" s="39"/>
      <c r="AK29" s="257">
        <f>ROUND(AV94,2)</f>
        <v>0</v>
      </c>
      <c r="AL29" s="258"/>
      <c r="AM29" s="258"/>
      <c r="AN29" s="258"/>
      <c r="AO29" s="258"/>
      <c r="AP29" s="39"/>
      <c r="AQ29" s="39"/>
      <c r="AR29" s="40"/>
      <c r="BE29" s="261"/>
    </row>
    <row r="30" spans="2:57" s="2" customFormat="1" ht="14.45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87">
        <v>0.15</v>
      </c>
      <c r="M30" s="258"/>
      <c r="N30" s="258"/>
      <c r="O30" s="258"/>
      <c r="P30" s="258"/>
      <c r="Q30" s="39"/>
      <c r="R30" s="39"/>
      <c r="S30" s="39"/>
      <c r="T30" s="39"/>
      <c r="U30" s="39"/>
      <c r="V30" s="39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39"/>
      <c r="AG30" s="39"/>
      <c r="AH30" s="39"/>
      <c r="AI30" s="39"/>
      <c r="AJ30" s="39"/>
      <c r="AK30" s="257">
        <f>ROUND(AW94,2)</f>
        <v>0</v>
      </c>
      <c r="AL30" s="258"/>
      <c r="AM30" s="258"/>
      <c r="AN30" s="258"/>
      <c r="AO30" s="258"/>
      <c r="AP30" s="39"/>
      <c r="AQ30" s="39"/>
      <c r="AR30" s="40"/>
      <c r="BE30" s="261"/>
    </row>
    <row r="31" spans="2:57" s="2" customFormat="1" ht="14.45" customHeight="1" hidden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87">
        <v>0.21</v>
      </c>
      <c r="M31" s="258"/>
      <c r="N31" s="258"/>
      <c r="O31" s="258"/>
      <c r="P31" s="258"/>
      <c r="Q31" s="39"/>
      <c r="R31" s="39"/>
      <c r="S31" s="39"/>
      <c r="T31" s="39"/>
      <c r="U31" s="39"/>
      <c r="V31" s="39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39"/>
      <c r="AG31" s="39"/>
      <c r="AH31" s="39"/>
      <c r="AI31" s="39"/>
      <c r="AJ31" s="39"/>
      <c r="AK31" s="257">
        <v>0</v>
      </c>
      <c r="AL31" s="258"/>
      <c r="AM31" s="258"/>
      <c r="AN31" s="258"/>
      <c r="AO31" s="258"/>
      <c r="AP31" s="39"/>
      <c r="AQ31" s="39"/>
      <c r="AR31" s="40"/>
      <c r="BE31" s="261"/>
    </row>
    <row r="32" spans="2:57" s="2" customFormat="1" ht="14.45" customHeight="1" hidden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87">
        <v>0.15</v>
      </c>
      <c r="M32" s="258"/>
      <c r="N32" s="258"/>
      <c r="O32" s="258"/>
      <c r="P32" s="258"/>
      <c r="Q32" s="39"/>
      <c r="R32" s="39"/>
      <c r="S32" s="39"/>
      <c r="T32" s="39"/>
      <c r="U32" s="39"/>
      <c r="V32" s="39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39"/>
      <c r="AG32" s="39"/>
      <c r="AH32" s="39"/>
      <c r="AI32" s="39"/>
      <c r="AJ32" s="39"/>
      <c r="AK32" s="257">
        <v>0</v>
      </c>
      <c r="AL32" s="258"/>
      <c r="AM32" s="258"/>
      <c r="AN32" s="258"/>
      <c r="AO32" s="258"/>
      <c r="AP32" s="39"/>
      <c r="AQ32" s="39"/>
      <c r="AR32" s="40"/>
      <c r="BE32" s="261"/>
    </row>
    <row r="33" spans="2:57" s="2" customFormat="1" ht="14.45" customHeight="1" hidden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87">
        <v>0</v>
      </c>
      <c r="M33" s="258"/>
      <c r="N33" s="258"/>
      <c r="O33" s="258"/>
      <c r="P33" s="258"/>
      <c r="Q33" s="39"/>
      <c r="R33" s="39"/>
      <c r="S33" s="39"/>
      <c r="T33" s="39"/>
      <c r="U33" s="39"/>
      <c r="V33" s="39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39"/>
      <c r="AG33" s="39"/>
      <c r="AH33" s="39"/>
      <c r="AI33" s="39"/>
      <c r="AJ33" s="39"/>
      <c r="AK33" s="257">
        <v>0</v>
      </c>
      <c r="AL33" s="258"/>
      <c r="AM33" s="258"/>
      <c r="AN33" s="258"/>
      <c r="AO33" s="258"/>
      <c r="AP33" s="39"/>
      <c r="AQ33" s="39"/>
      <c r="AR33" s="40"/>
      <c r="BE33" s="261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0"/>
    </row>
    <row r="35" spans="2:44" s="1" customFormat="1" ht="25.9" customHeight="1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64" t="s">
        <v>48</v>
      </c>
      <c r="Y35" s="265"/>
      <c r="Z35" s="265"/>
      <c r="AA35" s="265"/>
      <c r="AB35" s="265"/>
      <c r="AC35" s="43"/>
      <c r="AD35" s="43"/>
      <c r="AE35" s="43"/>
      <c r="AF35" s="43"/>
      <c r="AG35" s="43"/>
      <c r="AH35" s="43"/>
      <c r="AI35" s="43"/>
      <c r="AJ35" s="43"/>
      <c r="AK35" s="266">
        <f>SUM(AK26:AK33)</f>
        <v>0</v>
      </c>
      <c r="AL35" s="265"/>
      <c r="AM35" s="265"/>
      <c r="AN35" s="265"/>
      <c r="AO35" s="267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50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51</v>
      </c>
      <c r="AI60" s="36"/>
      <c r="AJ60" s="36"/>
      <c r="AK60" s="36"/>
      <c r="AL60" s="36"/>
      <c r="AM60" s="47" t="s">
        <v>52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54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51</v>
      </c>
      <c r="AI75" s="36"/>
      <c r="AJ75" s="36"/>
      <c r="AK75" s="36"/>
      <c r="AL75" s="36"/>
      <c r="AM75" s="47" t="s">
        <v>52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radi19-11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7" t="str">
        <f>K6</f>
        <v>Revitalizace parku Dvorského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Brno-město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79" t="str">
        <f>IF(AN8="","",AN8)</f>
        <v>6. 5. 2019</v>
      </c>
      <c r="AN87" s="279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Statutární město Brno, MČ Brno-střed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75" t="str">
        <f>IF(E17="","",E17)</f>
        <v>Ing. Mgr.Lucie Radilová, DiS</v>
      </c>
      <c r="AN89" s="276"/>
      <c r="AO89" s="276"/>
      <c r="AP89" s="276"/>
      <c r="AQ89" s="34"/>
      <c r="AR89" s="37"/>
      <c r="AS89" s="269" t="s">
        <v>56</v>
      </c>
      <c r="AT89" s="270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275" t="str">
        <f>IF(E20="","",E20)</f>
        <v xml:space="preserve"> </v>
      </c>
      <c r="AN90" s="276"/>
      <c r="AO90" s="276"/>
      <c r="AP90" s="276"/>
      <c r="AQ90" s="34"/>
      <c r="AR90" s="37"/>
      <c r="AS90" s="271"/>
      <c r="AT90" s="272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3"/>
      <c r="AT91" s="274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91" t="s">
        <v>57</v>
      </c>
      <c r="D92" s="292"/>
      <c r="E92" s="292"/>
      <c r="F92" s="292"/>
      <c r="G92" s="292"/>
      <c r="H92" s="67"/>
      <c r="I92" s="293" t="s">
        <v>58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5" t="s">
        <v>59</v>
      </c>
      <c r="AH92" s="292"/>
      <c r="AI92" s="292"/>
      <c r="AJ92" s="292"/>
      <c r="AK92" s="292"/>
      <c r="AL92" s="292"/>
      <c r="AM92" s="292"/>
      <c r="AN92" s="293" t="s">
        <v>60</v>
      </c>
      <c r="AO92" s="292"/>
      <c r="AP92" s="294"/>
      <c r="AQ92" s="68" t="s">
        <v>61</v>
      </c>
      <c r="AR92" s="37"/>
      <c r="AS92" s="69" t="s">
        <v>62</v>
      </c>
      <c r="AT92" s="70" t="s">
        <v>63</v>
      </c>
      <c r="AU92" s="70" t="s">
        <v>64</v>
      </c>
      <c r="AV92" s="70" t="s">
        <v>65</v>
      </c>
      <c r="AW92" s="70" t="s">
        <v>66</v>
      </c>
      <c r="AX92" s="70" t="s">
        <v>67</v>
      </c>
      <c r="AY92" s="70" t="s">
        <v>68</v>
      </c>
      <c r="AZ92" s="70" t="s">
        <v>69</v>
      </c>
      <c r="BA92" s="70" t="s">
        <v>70</v>
      </c>
      <c r="BB92" s="70" t="s">
        <v>71</v>
      </c>
      <c r="BC92" s="70" t="s">
        <v>72</v>
      </c>
      <c r="BD92" s="71" t="s">
        <v>73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74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6">
        <f>ROUND(SUM(AG95:AG106),2)</f>
        <v>0</v>
      </c>
      <c r="AH94" s="296"/>
      <c r="AI94" s="296"/>
      <c r="AJ94" s="296"/>
      <c r="AK94" s="296"/>
      <c r="AL94" s="296"/>
      <c r="AM94" s="296"/>
      <c r="AN94" s="297">
        <f aca="true" t="shared" si="0" ref="AN94:AN106">SUM(AG94,AT94)</f>
        <v>0</v>
      </c>
      <c r="AO94" s="297"/>
      <c r="AP94" s="297"/>
      <c r="AQ94" s="79" t="s">
        <v>1</v>
      </c>
      <c r="AR94" s="80"/>
      <c r="AS94" s="81">
        <f>ROUND(SUM(AS95:AS106),2)</f>
        <v>0</v>
      </c>
      <c r="AT94" s="82">
        <f aca="true" t="shared" si="1" ref="AT94:AT106">ROUND(SUM(AV94:AW94),2)</f>
        <v>0</v>
      </c>
      <c r="AU94" s="83">
        <f>ROUND(SUM(AU95:AU106),5)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ROUND(SUM(AZ95:AZ106),2)</f>
        <v>0</v>
      </c>
      <c r="BA94" s="82">
        <f>ROUND(SUM(BA95:BA106),2)</f>
        <v>0</v>
      </c>
      <c r="BB94" s="82">
        <f>ROUND(SUM(BB95:BB106),2)</f>
        <v>0</v>
      </c>
      <c r="BC94" s="82">
        <f>ROUND(SUM(BC95:BC106),2)</f>
        <v>0</v>
      </c>
      <c r="BD94" s="84">
        <f>ROUND(SUM(BD95:BD106),2)</f>
        <v>0</v>
      </c>
      <c r="BS94" s="85" t="s">
        <v>75</v>
      </c>
      <c r="BT94" s="85" t="s">
        <v>76</v>
      </c>
      <c r="BU94" s="86" t="s">
        <v>77</v>
      </c>
      <c r="BV94" s="85" t="s">
        <v>78</v>
      </c>
      <c r="BW94" s="85" t="s">
        <v>5</v>
      </c>
      <c r="BX94" s="85" t="s">
        <v>79</v>
      </c>
      <c r="CL94" s="85" t="s">
        <v>1</v>
      </c>
    </row>
    <row r="95" spans="1:91" s="6" customFormat="1" ht="27" customHeight="1">
      <c r="A95" s="87" t="s">
        <v>80</v>
      </c>
      <c r="B95" s="88"/>
      <c r="C95" s="89"/>
      <c r="D95" s="290" t="s">
        <v>81</v>
      </c>
      <c r="E95" s="290"/>
      <c r="F95" s="290"/>
      <c r="G95" s="290"/>
      <c r="H95" s="290"/>
      <c r="I95" s="90"/>
      <c r="J95" s="290" t="s">
        <v>82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'01.1 - D1 - SO 01 Příprav...'!J30</f>
        <v>0</v>
      </c>
      <c r="AH95" s="289"/>
      <c r="AI95" s="289"/>
      <c r="AJ95" s="289"/>
      <c r="AK95" s="289"/>
      <c r="AL95" s="289"/>
      <c r="AM95" s="289"/>
      <c r="AN95" s="288">
        <f t="shared" si="0"/>
        <v>0</v>
      </c>
      <c r="AO95" s="289"/>
      <c r="AP95" s="289"/>
      <c r="AQ95" s="91" t="s">
        <v>83</v>
      </c>
      <c r="AR95" s="92"/>
      <c r="AS95" s="93">
        <v>0</v>
      </c>
      <c r="AT95" s="94">
        <f t="shared" si="1"/>
        <v>0</v>
      </c>
      <c r="AU95" s="95">
        <f>'01.1 - D1 - SO 01 Příprav...'!P120</f>
        <v>0</v>
      </c>
      <c r="AV95" s="94">
        <f>'01.1 - D1 - SO 01 Příprav...'!J33</f>
        <v>0</v>
      </c>
      <c r="AW95" s="94">
        <f>'01.1 - D1 - SO 01 Příprav...'!J34</f>
        <v>0</v>
      </c>
      <c r="AX95" s="94">
        <f>'01.1 - D1 - SO 01 Příprav...'!J35</f>
        <v>0</v>
      </c>
      <c r="AY95" s="94">
        <f>'01.1 - D1 - SO 01 Příprav...'!J36</f>
        <v>0</v>
      </c>
      <c r="AZ95" s="94">
        <f>'01.1 - D1 - SO 01 Příprav...'!F33</f>
        <v>0</v>
      </c>
      <c r="BA95" s="94">
        <f>'01.1 - D1 - SO 01 Příprav...'!F34</f>
        <v>0</v>
      </c>
      <c r="BB95" s="94">
        <f>'01.1 - D1 - SO 01 Příprav...'!F35</f>
        <v>0</v>
      </c>
      <c r="BC95" s="94">
        <f>'01.1 - D1 - SO 01 Příprav...'!F36</f>
        <v>0</v>
      </c>
      <c r="BD95" s="96">
        <f>'01.1 - D1 - SO 01 Příprav...'!F37</f>
        <v>0</v>
      </c>
      <c r="BT95" s="97" t="s">
        <v>84</v>
      </c>
      <c r="BV95" s="97" t="s">
        <v>78</v>
      </c>
      <c r="BW95" s="97" t="s">
        <v>85</v>
      </c>
      <c r="BX95" s="97" t="s">
        <v>5</v>
      </c>
      <c r="CL95" s="97" t="s">
        <v>1</v>
      </c>
      <c r="CM95" s="97" t="s">
        <v>86</v>
      </c>
    </row>
    <row r="96" spans="1:91" s="6" customFormat="1" ht="27" customHeight="1">
      <c r="A96" s="87" t="s">
        <v>80</v>
      </c>
      <c r="B96" s="88"/>
      <c r="C96" s="89"/>
      <c r="D96" s="290" t="s">
        <v>87</v>
      </c>
      <c r="E96" s="290"/>
      <c r="F96" s="290"/>
      <c r="G96" s="290"/>
      <c r="H96" s="290"/>
      <c r="I96" s="90"/>
      <c r="J96" s="290" t="s">
        <v>88</v>
      </c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88">
        <f>'01.2 - D1 - SO 01 Příprav...'!J30</f>
        <v>0</v>
      </c>
      <c r="AH96" s="289"/>
      <c r="AI96" s="289"/>
      <c r="AJ96" s="289"/>
      <c r="AK96" s="289"/>
      <c r="AL96" s="289"/>
      <c r="AM96" s="289"/>
      <c r="AN96" s="288">
        <f t="shared" si="0"/>
        <v>0</v>
      </c>
      <c r="AO96" s="289"/>
      <c r="AP96" s="289"/>
      <c r="AQ96" s="91" t="s">
        <v>83</v>
      </c>
      <c r="AR96" s="92"/>
      <c r="AS96" s="93">
        <v>0</v>
      </c>
      <c r="AT96" s="94">
        <f t="shared" si="1"/>
        <v>0</v>
      </c>
      <c r="AU96" s="95">
        <f>'01.2 - D1 - SO 01 Příprav...'!P118</f>
        <v>0</v>
      </c>
      <c r="AV96" s="94">
        <f>'01.2 - D1 - SO 01 Příprav...'!J33</f>
        <v>0</v>
      </c>
      <c r="AW96" s="94">
        <f>'01.2 - D1 - SO 01 Příprav...'!J34</f>
        <v>0</v>
      </c>
      <c r="AX96" s="94">
        <f>'01.2 - D1 - SO 01 Příprav...'!J35</f>
        <v>0</v>
      </c>
      <c r="AY96" s="94">
        <f>'01.2 - D1 - SO 01 Příprav...'!J36</f>
        <v>0</v>
      </c>
      <c r="AZ96" s="94">
        <f>'01.2 - D1 - SO 01 Příprav...'!F33</f>
        <v>0</v>
      </c>
      <c r="BA96" s="94">
        <f>'01.2 - D1 - SO 01 Příprav...'!F34</f>
        <v>0</v>
      </c>
      <c r="BB96" s="94">
        <f>'01.2 - D1 - SO 01 Příprav...'!F35</f>
        <v>0</v>
      </c>
      <c r="BC96" s="94">
        <f>'01.2 - D1 - SO 01 Příprav...'!F36</f>
        <v>0</v>
      </c>
      <c r="BD96" s="96">
        <f>'01.2 - D1 - SO 01 Příprav...'!F37</f>
        <v>0</v>
      </c>
      <c r="BT96" s="97" t="s">
        <v>84</v>
      </c>
      <c r="BV96" s="97" t="s">
        <v>78</v>
      </c>
      <c r="BW96" s="97" t="s">
        <v>89</v>
      </c>
      <c r="BX96" s="97" t="s">
        <v>5</v>
      </c>
      <c r="CL96" s="97" t="s">
        <v>1</v>
      </c>
      <c r="CM96" s="97" t="s">
        <v>86</v>
      </c>
    </row>
    <row r="97" spans="1:91" s="6" customFormat="1" ht="27" customHeight="1">
      <c r="A97" s="87" t="s">
        <v>80</v>
      </c>
      <c r="B97" s="88"/>
      <c r="C97" s="89"/>
      <c r="D97" s="290" t="s">
        <v>90</v>
      </c>
      <c r="E97" s="290"/>
      <c r="F97" s="290"/>
      <c r="G97" s="290"/>
      <c r="H97" s="290"/>
      <c r="I97" s="90"/>
      <c r="J97" s="290" t="s">
        <v>91</v>
      </c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88">
        <f>'02.1 - D2 - SO 02 Zpevněn...'!J30</f>
        <v>0</v>
      </c>
      <c r="AH97" s="289"/>
      <c r="AI97" s="289"/>
      <c r="AJ97" s="289"/>
      <c r="AK97" s="289"/>
      <c r="AL97" s="289"/>
      <c r="AM97" s="289"/>
      <c r="AN97" s="288">
        <f t="shared" si="0"/>
        <v>0</v>
      </c>
      <c r="AO97" s="289"/>
      <c r="AP97" s="289"/>
      <c r="AQ97" s="91" t="s">
        <v>83</v>
      </c>
      <c r="AR97" s="92"/>
      <c r="AS97" s="93">
        <v>0</v>
      </c>
      <c r="AT97" s="94">
        <f t="shared" si="1"/>
        <v>0</v>
      </c>
      <c r="AU97" s="95">
        <f>'02.1 - D2 - SO 02 Zpevněn...'!P124</f>
        <v>0</v>
      </c>
      <c r="AV97" s="94">
        <f>'02.1 - D2 - SO 02 Zpevněn...'!J33</f>
        <v>0</v>
      </c>
      <c r="AW97" s="94">
        <f>'02.1 - D2 - SO 02 Zpevněn...'!J34</f>
        <v>0</v>
      </c>
      <c r="AX97" s="94">
        <f>'02.1 - D2 - SO 02 Zpevněn...'!J35</f>
        <v>0</v>
      </c>
      <c r="AY97" s="94">
        <f>'02.1 - D2 - SO 02 Zpevněn...'!J36</f>
        <v>0</v>
      </c>
      <c r="AZ97" s="94">
        <f>'02.1 - D2 - SO 02 Zpevněn...'!F33</f>
        <v>0</v>
      </c>
      <c r="BA97" s="94">
        <f>'02.1 - D2 - SO 02 Zpevněn...'!F34</f>
        <v>0</v>
      </c>
      <c r="BB97" s="94">
        <f>'02.1 - D2 - SO 02 Zpevněn...'!F35</f>
        <v>0</v>
      </c>
      <c r="BC97" s="94">
        <f>'02.1 - D2 - SO 02 Zpevněn...'!F36</f>
        <v>0</v>
      </c>
      <c r="BD97" s="96">
        <f>'02.1 - D2 - SO 02 Zpevněn...'!F37</f>
        <v>0</v>
      </c>
      <c r="BT97" s="97" t="s">
        <v>84</v>
      </c>
      <c r="BV97" s="97" t="s">
        <v>78</v>
      </c>
      <c r="BW97" s="97" t="s">
        <v>92</v>
      </c>
      <c r="BX97" s="97" t="s">
        <v>5</v>
      </c>
      <c r="CL97" s="97" t="s">
        <v>1</v>
      </c>
      <c r="CM97" s="97" t="s">
        <v>86</v>
      </c>
    </row>
    <row r="98" spans="1:91" s="6" customFormat="1" ht="27" customHeight="1">
      <c r="A98" s="87" t="s">
        <v>80</v>
      </c>
      <c r="B98" s="88"/>
      <c r="C98" s="89"/>
      <c r="D98" s="290" t="s">
        <v>93</v>
      </c>
      <c r="E98" s="290"/>
      <c r="F98" s="290"/>
      <c r="G98" s="290"/>
      <c r="H98" s="290"/>
      <c r="I98" s="90"/>
      <c r="J98" s="290" t="s">
        <v>94</v>
      </c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88">
        <f>'02.2 - D2 - SO 02 Zpevněn...'!J30</f>
        <v>0</v>
      </c>
      <c r="AH98" s="289"/>
      <c r="AI98" s="289"/>
      <c r="AJ98" s="289"/>
      <c r="AK98" s="289"/>
      <c r="AL98" s="289"/>
      <c r="AM98" s="289"/>
      <c r="AN98" s="288">
        <f t="shared" si="0"/>
        <v>0</v>
      </c>
      <c r="AO98" s="289"/>
      <c r="AP98" s="289"/>
      <c r="AQ98" s="91" t="s">
        <v>83</v>
      </c>
      <c r="AR98" s="92"/>
      <c r="AS98" s="93">
        <v>0</v>
      </c>
      <c r="AT98" s="94">
        <f t="shared" si="1"/>
        <v>0</v>
      </c>
      <c r="AU98" s="95">
        <f>'02.2 - D2 - SO 02 Zpevněn...'!P123</f>
        <v>0</v>
      </c>
      <c r="AV98" s="94">
        <f>'02.2 - D2 - SO 02 Zpevněn...'!J33</f>
        <v>0</v>
      </c>
      <c r="AW98" s="94">
        <f>'02.2 - D2 - SO 02 Zpevněn...'!J34</f>
        <v>0</v>
      </c>
      <c r="AX98" s="94">
        <f>'02.2 - D2 - SO 02 Zpevněn...'!J35</f>
        <v>0</v>
      </c>
      <c r="AY98" s="94">
        <f>'02.2 - D2 - SO 02 Zpevněn...'!J36</f>
        <v>0</v>
      </c>
      <c r="AZ98" s="94">
        <f>'02.2 - D2 - SO 02 Zpevněn...'!F33</f>
        <v>0</v>
      </c>
      <c r="BA98" s="94">
        <f>'02.2 - D2 - SO 02 Zpevněn...'!F34</f>
        <v>0</v>
      </c>
      <c r="BB98" s="94">
        <f>'02.2 - D2 - SO 02 Zpevněn...'!F35</f>
        <v>0</v>
      </c>
      <c r="BC98" s="94">
        <f>'02.2 - D2 - SO 02 Zpevněn...'!F36</f>
        <v>0</v>
      </c>
      <c r="BD98" s="96">
        <f>'02.2 - D2 - SO 02 Zpevněn...'!F37</f>
        <v>0</v>
      </c>
      <c r="BT98" s="97" t="s">
        <v>84</v>
      </c>
      <c r="BV98" s="97" t="s">
        <v>78</v>
      </c>
      <c r="BW98" s="97" t="s">
        <v>95</v>
      </c>
      <c r="BX98" s="97" t="s">
        <v>5</v>
      </c>
      <c r="CL98" s="97" t="s">
        <v>1</v>
      </c>
      <c r="CM98" s="97" t="s">
        <v>86</v>
      </c>
    </row>
    <row r="99" spans="1:91" s="6" customFormat="1" ht="27" customHeight="1">
      <c r="A99" s="87" t="s">
        <v>80</v>
      </c>
      <c r="B99" s="88"/>
      <c r="C99" s="89"/>
      <c r="D99" s="290" t="s">
        <v>96</v>
      </c>
      <c r="E99" s="290"/>
      <c r="F99" s="290"/>
      <c r="G99" s="290"/>
      <c r="H99" s="290"/>
      <c r="I99" s="90"/>
      <c r="J99" s="290" t="s">
        <v>97</v>
      </c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88">
        <f>'02.3 - D2 - SO 02 Zpevněn...'!J30</f>
        <v>0</v>
      </c>
      <c r="AH99" s="289"/>
      <c r="AI99" s="289"/>
      <c r="AJ99" s="289"/>
      <c r="AK99" s="289"/>
      <c r="AL99" s="289"/>
      <c r="AM99" s="289"/>
      <c r="AN99" s="288">
        <f t="shared" si="0"/>
        <v>0</v>
      </c>
      <c r="AO99" s="289"/>
      <c r="AP99" s="289"/>
      <c r="AQ99" s="91" t="s">
        <v>83</v>
      </c>
      <c r="AR99" s="92"/>
      <c r="AS99" s="93">
        <v>0</v>
      </c>
      <c r="AT99" s="94">
        <f t="shared" si="1"/>
        <v>0</v>
      </c>
      <c r="AU99" s="95">
        <f>'02.3 - D2 - SO 02 Zpevněn...'!P124</f>
        <v>0</v>
      </c>
      <c r="AV99" s="94">
        <f>'02.3 - D2 - SO 02 Zpevněn...'!J33</f>
        <v>0</v>
      </c>
      <c r="AW99" s="94">
        <f>'02.3 - D2 - SO 02 Zpevněn...'!J34</f>
        <v>0</v>
      </c>
      <c r="AX99" s="94">
        <f>'02.3 - D2 - SO 02 Zpevněn...'!J35</f>
        <v>0</v>
      </c>
      <c r="AY99" s="94">
        <f>'02.3 - D2 - SO 02 Zpevněn...'!J36</f>
        <v>0</v>
      </c>
      <c r="AZ99" s="94">
        <f>'02.3 - D2 - SO 02 Zpevněn...'!F33</f>
        <v>0</v>
      </c>
      <c r="BA99" s="94">
        <f>'02.3 - D2 - SO 02 Zpevněn...'!F34</f>
        <v>0</v>
      </c>
      <c r="BB99" s="94">
        <f>'02.3 - D2 - SO 02 Zpevněn...'!F35</f>
        <v>0</v>
      </c>
      <c r="BC99" s="94">
        <f>'02.3 - D2 - SO 02 Zpevněn...'!F36</f>
        <v>0</v>
      </c>
      <c r="BD99" s="96">
        <f>'02.3 - D2 - SO 02 Zpevněn...'!F37</f>
        <v>0</v>
      </c>
      <c r="BT99" s="97" t="s">
        <v>84</v>
      </c>
      <c r="BV99" s="97" t="s">
        <v>78</v>
      </c>
      <c r="BW99" s="97" t="s">
        <v>98</v>
      </c>
      <c r="BX99" s="97" t="s">
        <v>5</v>
      </c>
      <c r="CL99" s="97" t="s">
        <v>1</v>
      </c>
      <c r="CM99" s="97" t="s">
        <v>86</v>
      </c>
    </row>
    <row r="100" spans="1:91" s="6" customFormat="1" ht="27" customHeight="1">
      <c r="A100" s="87" t="s">
        <v>80</v>
      </c>
      <c r="B100" s="88"/>
      <c r="C100" s="89"/>
      <c r="D100" s="290" t="s">
        <v>99</v>
      </c>
      <c r="E100" s="290"/>
      <c r="F100" s="290"/>
      <c r="G100" s="290"/>
      <c r="H100" s="290"/>
      <c r="I100" s="90"/>
      <c r="J100" s="290" t="s">
        <v>100</v>
      </c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88">
        <f>'02.4 - D2 - SO 02 Zpevněn...'!J30</f>
        <v>0</v>
      </c>
      <c r="AH100" s="289"/>
      <c r="AI100" s="289"/>
      <c r="AJ100" s="289"/>
      <c r="AK100" s="289"/>
      <c r="AL100" s="289"/>
      <c r="AM100" s="289"/>
      <c r="AN100" s="288">
        <f t="shared" si="0"/>
        <v>0</v>
      </c>
      <c r="AO100" s="289"/>
      <c r="AP100" s="289"/>
      <c r="AQ100" s="91" t="s">
        <v>83</v>
      </c>
      <c r="AR100" s="92"/>
      <c r="AS100" s="93">
        <v>0</v>
      </c>
      <c r="AT100" s="94">
        <f t="shared" si="1"/>
        <v>0</v>
      </c>
      <c r="AU100" s="95">
        <f>'02.4 - D2 - SO 02 Zpevněn...'!P123</f>
        <v>0</v>
      </c>
      <c r="AV100" s="94">
        <f>'02.4 - D2 - SO 02 Zpevněn...'!J33</f>
        <v>0</v>
      </c>
      <c r="AW100" s="94">
        <f>'02.4 - D2 - SO 02 Zpevněn...'!J34</f>
        <v>0</v>
      </c>
      <c r="AX100" s="94">
        <f>'02.4 - D2 - SO 02 Zpevněn...'!J35</f>
        <v>0</v>
      </c>
      <c r="AY100" s="94">
        <f>'02.4 - D2 - SO 02 Zpevněn...'!J36</f>
        <v>0</v>
      </c>
      <c r="AZ100" s="94">
        <f>'02.4 - D2 - SO 02 Zpevněn...'!F33</f>
        <v>0</v>
      </c>
      <c r="BA100" s="94">
        <f>'02.4 - D2 - SO 02 Zpevněn...'!F34</f>
        <v>0</v>
      </c>
      <c r="BB100" s="94">
        <f>'02.4 - D2 - SO 02 Zpevněn...'!F35</f>
        <v>0</v>
      </c>
      <c r="BC100" s="94">
        <f>'02.4 - D2 - SO 02 Zpevněn...'!F36</f>
        <v>0</v>
      </c>
      <c r="BD100" s="96">
        <f>'02.4 - D2 - SO 02 Zpevněn...'!F37</f>
        <v>0</v>
      </c>
      <c r="BT100" s="97" t="s">
        <v>84</v>
      </c>
      <c r="BV100" s="97" t="s">
        <v>78</v>
      </c>
      <c r="BW100" s="97" t="s">
        <v>101</v>
      </c>
      <c r="BX100" s="97" t="s">
        <v>5</v>
      </c>
      <c r="CL100" s="97" t="s">
        <v>1</v>
      </c>
      <c r="CM100" s="97" t="s">
        <v>86</v>
      </c>
    </row>
    <row r="101" spans="1:91" s="6" customFormat="1" ht="40.5" customHeight="1">
      <c r="A101" s="87" t="s">
        <v>80</v>
      </c>
      <c r="B101" s="88"/>
      <c r="C101" s="89"/>
      <c r="D101" s="290" t="s">
        <v>102</v>
      </c>
      <c r="E101" s="290"/>
      <c r="F101" s="290"/>
      <c r="G101" s="290"/>
      <c r="H101" s="290"/>
      <c r="I101" s="90"/>
      <c r="J101" s="290" t="s">
        <v>103</v>
      </c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88">
        <f>'02.5 - D2 - SO 02 Zpevněn...'!J30</f>
        <v>0</v>
      </c>
      <c r="AH101" s="289"/>
      <c r="AI101" s="289"/>
      <c r="AJ101" s="289"/>
      <c r="AK101" s="289"/>
      <c r="AL101" s="289"/>
      <c r="AM101" s="289"/>
      <c r="AN101" s="288">
        <f t="shared" si="0"/>
        <v>0</v>
      </c>
      <c r="AO101" s="289"/>
      <c r="AP101" s="289"/>
      <c r="AQ101" s="91" t="s">
        <v>83</v>
      </c>
      <c r="AR101" s="92"/>
      <c r="AS101" s="93">
        <v>0</v>
      </c>
      <c r="AT101" s="94">
        <f t="shared" si="1"/>
        <v>0</v>
      </c>
      <c r="AU101" s="95">
        <f>'02.5 - D2 - SO 02 Zpevněn...'!P126</f>
        <v>0</v>
      </c>
      <c r="AV101" s="94">
        <f>'02.5 - D2 - SO 02 Zpevněn...'!J33</f>
        <v>0</v>
      </c>
      <c r="AW101" s="94">
        <f>'02.5 - D2 - SO 02 Zpevněn...'!J34</f>
        <v>0</v>
      </c>
      <c r="AX101" s="94">
        <f>'02.5 - D2 - SO 02 Zpevněn...'!J35</f>
        <v>0</v>
      </c>
      <c r="AY101" s="94">
        <f>'02.5 - D2 - SO 02 Zpevněn...'!J36</f>
        <v>0</v>
      </c>
      <c r="AZ101" s="94">
        <f>'02.5 - D2 - SO 02 Zpevněn...'!F33</f>
        <v>0</v>
      </c>
      <c r="BA101" s="94">
        <f>'02.5 - D2 - SO 02 Zpevněn...'!F34</f>
        <v>0</v>
      </c>
      <c r="BB101" s="94">
        <f>'02.5 - D2 - SO 02 Zpevněn...'!F35</f>
        <v>0</v>
      </c>
      <c r="BC101" s="94">
        <f>'02.5 - D2 - SO 02 Zpevněn...'!F36</f>
        <v>0</v>
      </c>
      <c r="BD101" s="96">
        <f>'02.5 - D2 - SO 02 Zpevněn...'!F37</f>
        <v>0</v>
      </c>
      <c r="BT101" s="97" t="s">
        <v>84</v>
      </c>
      <c r="BV101" s="97" t="s">
        <v>78</v>
      </c>
      <c r="BW101" s="97" t="s">
        <v>104</v>
      </c>
      <c r="BX101" s="97" t="s">
        <v>5</v>
      </c>
      <c r="CL101" s="97" t="s">
        <v>1</v>
      </c>
      <c r="CM101" s="97" t="s">
        <v>86</v>
      </c>
    </row>
    <row r="102" spans="1:91" s="6" customFormat="1" ht="27" customHeight="1">
      <c r="A102" s="87" t="s">
        <v>80</v>
      </c>
      <c r="B102" s="88"/>
      <c r="C102" s="89"/>
      <c r="D102" s="290" t="s">
        <v>105</v>
      </c>
      <c r="E102" s="290"/>
      <c r="F102" s="290"/>
      <c r="G102" s="290"/>
      <c r="H102" s="290"/>
      <c r="I102" s="90"/>
      <c r="J102" s="290" t="s">
        <v>106</v>
      </c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88">
        <f>'02.6 - D2 - SO 02 Zpevněn...'!J30</f>
        <v>0</v>
      </c>
      <c r="AH102" s="289"/>
      <c r="AI102" s="289"/>
      <c r="AJ102" s="289"/>
      <c r="AK102" s="289"/>
      <c r="AL102" s="289"/>
      <c r="AM102" s="289"/>
      <c r="AN102" s="288">
        <f t="shared" si="0"/>
        <v>0</v>
      </c>
      <c r="AO102" s="289"/>
      <c r="AP102" s="289"/>
      <c r="AQ102" s="91" t="s">
        <v>83</v>
      </c>
      <c r="AR102" s="92"/>
      <c r="AS102" s="93">
        <v>0</v>
      </c>
      <c r="AT102" s="94">
        <f t="shared" si="1"/>
        <v>0</v>
      </c>
      <c r="AU102" s="95">
        <f>'02.6 - D2 - SO 02 Zpevněn...'!P122</f>
        <v>0</v>
      </c>
      <c r="AV102" s="94">
        <f>'02.6 - D2 - SO 02 Zpevněn...'!J33</f>
        <v>0</v>
      </c>
      <c r="AW102" s="94">
        <f>'02.6 - D2 - SO 02 Zpevněn...'!J34</f>
        <v>0</v>
      </c>
      <c r="AX102" s="94">
        <f>'02.6 - D2 - SO 02 Zpevněn...'!J35</f>
        <v>0</v>
      </c>
      <c r="AY102" s="94">
        <f>'02.6 - D2 - SO 02 Zpevněn...'!J36</f>
        <v>0</v>
      </c>
      <c r="AZ102" s="94">
        <f>'02.6 - D2 - SO 02 Zpevněn...'!F33</f>
        <v>0</v>
      </c>
      <c r="BA102" s="94">
        <f>'02.6 - D2 - SO 02 Zpevněn...'!F34</f>
        <v>0</v>
      </c>
      <c r="BB102" s="94">
        <f>'02.6 - D2 - SO 02 Zpevněn...'!F35</f>
        <v>0</v>
      </c>
      <c r="BC102" s="94">
        <f>'02.6 - D2 - SO 02 Zpevněn...'!F36</f>
        <v>0</v>
      </c>
      <c r="BD102" s="96">
        <f>'02.6 - D2 - SO 02 Zpevněn...'!F37</f>
        <v>0</v>
      </c>
      <c r="BT102" s="97" t="s">
        <v>84</v>
      </c>
      <c r="BV102" s="97" t="s">
        <v>78</v>
      </c>
      <c r="BW102" s="97" t="s">
        <v>107</v>
      </c>
      <c r="BX102" s="97" t="s">
        <v>5</v>
      </c>
      <c r="CL102" s="97" t="s">
        <v>1</v>
      </c>
      <c r="CM102" s="97" t="s">
        <v>86</v>
      </c>
    </row>
    <row r="103" spans="1:91" s="6" customFormat="1" ht="27" customHeight="1">
      <c r="A103" s="87" t="s">
        <v>80</v>
      </c>
      <c r="B103" s="88"/>
      <c r="C103" s="89"/>
      <c r="D103" s="290" t="s">
        <v>108</v>
      </c>
      <c r="E103" s="290"/>
      <c r="F103" s="290"/>
      <c r="G103" s="290"/>
      <c r="H103" s="290"/>
      <c r="I103" s="90"/>
      <c r="J103" s="290" t="s">
        <v>109</v>
      </c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88">
        <f>'02.91 - D2 - SO 02 Zpevně...'!J30</f>
        <v>0</v>
      </c>
      <c r="AH103" s="289"/>
      <c r="AI103" s="289"/>
      <c r="AJ103" s="289"/>
      <c r="AK103" s="289"/>
      <c r="AL103" s="289"/>
      <c r="AM103" s="289"/>
      <c r="AN103" s="288">
        <f t="shared" si="0"/>
        <v>0</v>
      </c>
      <c r="AO103" s="289"/>
      <c r="AP103" s="289"/>
      <c r="AQ103" s="91" t="s">
        <v>83</v>
      </c>
      <c r="AR103" s="92"/>
      <c r="AS103" s="93">
        <v>0</v>
      </c>
      <c r="AT103" s="94">
        <f t="shared" si="1"/>
        <v>0</v>
      </c>
      <c r="AU103" s="95">
        <f>'02.91 - D2 - SO 02 Zpevně...'!P124</f>
        <v>0</v>
      </c>
      <c r="AV103" s="94">
        <f>'02.91 - D2 - SO 02 Zpevně...'!J33</f>
        <v>0</v>
      </c>
      <c r="AW103" s="94">
        <f>'02.91 - D2 - SO 02 Zpevně...'!J34</f>
        <v>0</v>
      </c>
      <c r="AX103" s="94">
        <f>'02.91 - D2 - SO 02 Zpevně...'!J35</f>
        <v>0</v>
      </c>
      <c r="AY103" s="94">
        <f>'02.91 - D2 - SO 02 Zpevně...'!J36</f>
        <v>0</v>
      </c>
      <c r="AZ103" s="94">
        <f>'02.91 - D2 - SO 02 Zpevně...'!F33</f>
        <v>0</v>
      </c>
      <c r="BA103" s="94">
        <f>'02.91 - D2 - SO 02 Zpevně...'!F34</f>
        <v>0</v>
      </c>
      <c r="BB103" s="94">
        <f>'02.91 - D2 - SO 02 Zpevně...'!F35</f>
        <v>0</v>
      </c>
      <c r="BC103" s="94">
        <f>'02.91 - D2 - SO 02 Zpevně...'!F36</f>
        <v>0</v>
      </c>
      <c r="BD103" s="96">
        <f>'02.91 - D2 - SO 02 Zpevně...'!F37</f>
        <v>0</v>
      </c>
      <c r="BT103" s="97" t="s">
        <v>84</v>
      </c>
      <c r="BV103" s="97" t="s">
        <v>78</v>
      </c>
      <c r="BW103" s="97" t="s">
        <v>110</v>
      </c>
      <c r="BX103" s="97" t="s">
        <v>5</v>
      </c>
      <c r="CL103" s="97" t="s">
        <v>1</v>
      </c>
      <c r="CM103" s="97" t="s">
        <v>86</v>
      </c>
    </row>
    <row r="104" spans="1:91" s="6" customFormat="1" ht="16.5" customHeight="1">
      <c r="A104" s="87" t="s">
        <v>80</v>
      </c>
      <c r="B104" s="88"/>
      <c r="C104" s="89"/>
      <c r="D104" s="290" t="s">
        <v>111</v>
      </c>
      <c r="E104" s="290"/>
      <c r="F104" s="290"/>
      <c r="G104" s="290"/>
      <c r="H104" s="290"/>
      <c r="I104" s="90"/>
      <c r="J104" s="290" t="s">
        <v>112</v>
      </c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88">
        <f>'04 - D4 - SO 04 Mobiliář'!J30</f>
        <v>0</v>
      </c>
      <c r="AH104" s="289"/>
      <c r="AI104" s="289"/>
      <c r="AJ104" s="289"/>
      <c r="AK104" s="289"/>
      <c r="AL104" s="289"/>
      <c r="AM104" s="289"/>
      <c r="AN104" s="288">
        <f t="shared" si="0"/>
        <v>0</v>
      </c>
      <c r="AO104" s="289"/>
      <c r="AP104" s="289"/>
      <c r="AQ104" s="91" t="s">
        <v>83</v>
      </c>
      <c r="AR104" s="92"/>
      <c r="AS104" s="93">
        <v>0</v>
      </c>
      <c r="AT104" s="94">
        <f t="shared" si="1"/>
        <v>0</v>
      </c>
      <c r="AU104" s="95">
        <f>'04 - D4 - SO 04 Mobiliář'!P119</f>
        <v>0</v>
      </c>
      <c r="AV104" s="94">
        <f>'04 - D4 - SO 04 Mobiliář'!J33</f>
        <v>0</v>
      </c>
      <c r="AW104" s="94">
        <f>'04 - D4 - SO 04 Mobiliář'!J34</f>
        <v>0</v>
      </c>
      <c r="AX104" s="94">
        <f>'04 - D4 - SO 04 Mobiliář'!J35</f>
        <v>0</v>
      </c>
      <c r="AY104" s="94">
        <f>'04 - D4 - SO 04 Mobiliář'!J36</f>
        <v>0</v>
      </c>
      <c r="AZ104" s="94">
        <f>'04 - D4 - SO 04 Mobiliář'!F33</f>
        <v>0</v>
      </c>
      <c r="BA104" s="94">
        <f>'04 - D4 - SO 04 Mobiliář'!F34</f>
        <v>0</v>
      </c>
      <c r="BB104" s="94">
        <f>'04 - D4 - SO 04 Mobiliář'!F35</f>
        <v>0</v>
      </c>
      <c r="BC104" s="94">
        <f>'04 - D4 - SO 04 Mobiliář'!F36</f>
        <v>0</v>
      </c>
      <c r="BD104" s="96">
        <f>'04 - D4 - SO 04 Mobiliář'!F37</f>
        <v>0</v>
      </c>
      <c r="BT104" s="97" t="s">
        <v>84</v>
      </c>
      <c r="BV104" s="97" t="s">
        <v>78</v>
      </c>
      <c r="BW104" s="97" t="s">
        <v>113</v>
      </c>
      <c r="BX104" s="97" t="s">
        <v>5</v>
      </c>
      <c r="CL104" s="97" t="s">
        <v>1</v>
      </c>
      <c r="CM104" s="97" t="s">
        <v>86</v>
      </c>
    </row>
    <row r="105" spans="1:91" s="6" customFormat="1" ht="16.5" customHeight="1">
      <c r="A105" s="87" t="s">
        <v>80</v>
      </c>
      <c r="B105" s="88"/>
      <c r="C105" s="89"/>
      <c r="D105" s="290" t="s">
        <v>114</v>
      </c>
      <c r="E105" s="290"/>
      <c r="F105" s="290"/>
      <c r="G105" s="290"/>
      <c r="H105" s="290"/>
      <c r="I105" s="90"/>
      <c r="J105" s="290" t="s">
        <v>115</v>
      </c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88">
        <f>'05 - D5 - SO 05 Veřejné o...'!J30</f>
        <v>0</v>
      </c>
      <c r="AH105" s="289"/>
      <c r="AI105" s="289"/>
      <c r="AJ105" s="289"/>
      <c r="AK105" s="289"/>
      <c r="AL105" s="289"/>
      <c r="AM105" s="289"/>
      <c r="AN105" s="288">
        <f t="shared" si="0"/>
        <v>0</v>
      </c>
      <c r="AO105" s="289"/>
      <c r="AP105" s="289"/>
      <c r="AQ105" s="91" t="s">
        <v>83</v>
      </c>
      <c r="AR105" s="92"/>
      <c r="AS105" s="93">
        <v>0</v>
      </c>
      <c r="AT105" s="94">
        <f t="shared" si="1"/>
        <v>0</v>
      </c>
      <c r="AU105" s="95">
        <f>'05 - D5 - SO 05 Veřejné o...'!P118</f>
        <v>0</v>
      </c>
      <c r="AV105" s="94">
        <f>'05 - D5 - SO 05 Veřejné o...'!J33</f>
        <v>0</v>
      </c>
      <c r="AW105" s="94">
        <f>'05 - D5 - SO 05 Veřejné o...'!J34</f>
        <v>0</v>
      </c>
      <c r="AX105" s="94">
        <f>'05 - D5 - SO 05 Veřejné o...'!J35</f>
        <v>0</v>
      </c>
      <c r="AY105" s="94">
        <f>'05 - D5 - SO 05 Veřejné o...'!J36</f>
        <v>0</v>
      </c>
      <c r="AZ105" s="94">
        <f>'05 - D5 - SO 05 Veřejné o...'!F33</f>
        <v>0</v>
      </c>
      <c r="BA105" s="94">
        <f>'05 - D5 - SO 05 Veřejné o...'!F34</f>
        <v>0</v>
      </c>
      <c r="BB105" s="94">
        <f>'05 - D5 - SO 05 Veřejné o...'!F35</f>
        <v>0</v>
      </c>
      <c r="BC105" s="94">
        <f>'05 - D5 - SO 05 Veřejné o...'!F36</f>
        <v>0</v>
      </c>
      <c r="BD105" s="96">
        <f>'05 - D5 - SO 05 Veřejné o...'!F37</f>
        <v>0</v>
      </c>
      <c r="BT105" s="97" t="s">
        <v>84</v>
      </c>
      <c r="BV105" s="97" t="s">
        <v>78</v>
      </c>
      <c r="BW105" s="97" t="s">
        <v>116</v>
      </c>
      <c r="BX105" s="97" t="s">
        <v>5</v>
      </c>
      <c r="CL105" s="97" t="s">
        <v>1</v>
      </c>
      <c r="CM105" s="97" t="s">
        <v>86</v>
      </c>
    </row>
    <row r="106" spans="1:91" s="6" customFormat="1" ht="16.5" customHeight="1">
      <c r="A106" s="87" t="s">
        <v>80</v>
      </c>
      <c r="B106" s="88"/>
      <c r="C106" s="89"/>
      <c r="D106" s="290" t="s">
        <v>117</v>
      </c>
      <c r="E106" s="290"/>
      <c r="F106" s="290"/>
      <c r="G106" s="290"/>
      <c r="H106" s="290"/>
      <c r="I106" s="90"/>
      <c r="J106" s="290" t="s">
        <v>118</v>
      </c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88">
        <f>'07 - D7 - SO 07 Areálový ...'!J30</f>
        <v>0</v>
      </c>
      <c r="AH106" s="289"/>
      <c r="AI106" s="289"/>
      <c r="AJ106" s="289"/>
      <c r="AK106" s="289"/>
      <c r="AL106" s="289"/>
      <c r="AM106" s="289"/>
      <c r="AN106" s="288">
        <f t="shared" si="0"/>
        <v>0</v>
      </c>
      <c r="AO106" s="289"/>
      <c r="AP106" s="289"/>
      <c r="AQ106" s="91" t="s">
        <v>83</v>
      </c>
      <c r="AR106" s="92"/>
      <c r="AS106" s="98">
        <v>0</v>
      </c>
      <c r="AT106" s="99">
        <f t="shared" si="1"/>
        <v>0</v>
      </c>
      <c r="AU106" s="100">
        <f>'07 - D7 - SO 07 Areálový ...'!P123</f>
        <v>0</v>
      </c>
      <c r="AV106" s="99">
        <f>'07 - D7 - SO 07 Areálový ...'!J33</f>
        <v>0</v>
      </c>
      <c r="AW106" s="99">
        <f>'07 - D7 - SO 07 Areálový ...'!J34</f>
        <v>0</v>
      </c>
      <c r="AX106" s="99">
        <f>'07 - D7 - SO 07 Areálový ...'!J35</f>
        <v>0</v>
      </c>
      <c r="AY106" s="99">
        <f>'07 - D7 - SO 07 Areálový ...'!J36</f>
        <v>0</v>
      </c>
      <c r="AZ106" s="99">
        <f>'07 - D7 - SO 07 Areálový ...'!F33</f>
        <v>0</v>
      </c>
      <c r="BA106" s="99">
        <f>'07 - D7 - SO 07 Areálový ...'!F34</f>
        <v>0</v>
      </c>
      <c r="BB106" s="99">
        <f>'07 - D7 - SO 07 Areálový ...'!F35</f>
        <v>0</v>
      </c>
      <c r="BC106" s="99">
        <f>'07 - D7 - SO 07 Areálový ...'!F36</f>
        <v>0</v>
      </c>
      <c r="BD106" s="101">
        <f>'07 - D7 - SO 07 Areálový ...'!F37</f>
        <v>0</v>
      </c>
      <c r="BT106" s="97" t="s">
        <v>84</v>
      </c>
      <c r="BV106" s="97" t="s">
        <v>78</v>
      </c>
      <c r="BW106" s="97" t="s">
        <v>119</v>
      </c>
      <c r="BX106" s="97" t="s">
        <v>5</v>
      </c>
      <c r="CL106" s="97" t="s">
        <v>1</v>
      </c>
      <c r="CM106" s="97" t="s">
        <v>86</v>
      </c>
    </row>
    <row r="107" spans="2:44" s="1" customFormat="1" ht="30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7"/>
    </row>
    <row r="108" spans="2:44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37"/>
    </row>
  </sheetData>
  <sheetProtection algorithmName="SHA-512" hashValue="/o3rruE+dU6Buv1RZwbmVEBhKuMr35UxgVCE0KpJMBAKXmIlkD73Zq4sIgjgDNaCzct9XrjvXLLOXaj625m/+Q==" saltValue="+8GeH6WfQy8hvVjK/202r5hkGvGHYOBklxofBsSGe5eo4TsjdnaiIjDY/E6WxrORBHIxVyX39VW6oV6UI1s5xQ==" spinCount="100000" sheet="1" objects="1" scenarios="1" formatColumns="0" formatRows="0"/>
  <mergeCells count="86">
    <mergeCell ref="AN94:AP94"/>
    <mergeCell ref="AG99:AM99"/>
    <mergeCell ref="AG100:AM100"/>
    <mergeCell ref="AG101:AM101"/>
    <mergeCell ref="AG102:AM102"/>
    <mergeCell ref="AG94:AM94"/>
    <mergeCell ref="AN96:AP96"/>
    <mergeCell ref="AG96:AM96"/>
    <mergeCell ref="AN97:AP97"/>
    <mergeCell ref="AG97:AM97"/>
    <mergeCell ref="AG98:AM98"/>
    <mergeCell ref="J102:AF102"/>
    <mergeCell ref="J103:AF103"/>
    <mergeCell ref="J104:AF104"/>
    <mergeCell ref="J105:AF105"/>
    <mergeCell ref="J106:AF106"/>
    <mergeCell ref="C92:G92"/>
    <mergeCell ref="I92:AF92"/>
    <mergeCell ref="J95:AF95"/>
    <mergeCell ref="J96:AF96"/>
    <mergeCell ref="J97:AF97"/>
    <mergeCell ref="D103:H103"/>
    <mergeCell ref="D104:H104"/>
    <mergeCell ref="D105:H105"/>
    <mergeCell ref="D106:H106"/>
    <mergeCell ref="AG104:AM104"/>
    <mergeCell ref="AG103:AM103"/>
    <mergeCell ref="AG105:AM105"/>
    <mergeCell ref="AG106:AM106"/>
    <mergeCell ref="D102:H102"/>
    <mergeCell ref="D95:H95"/>
    <mergeCell ref="D96:H96"/>
    <mergeCell ref="D97:H97"/>
    <mergeCell ref="D98:H98"/>
    <mergeCell ref="D99:H99"/>
    <mergeCell ref="D100:H100"/>
    <mergeCell ref="D101:H101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8:AF98"/>
    <mergeCell ref="J99:AF99"/>
    <mergeCell ref="J100:AF100"/>
    <mergeCell ref="J101:AF101"/>
    <mergeCell ref="AN92:AP92"/>
    <mergeCell ref="AG92:AM92"/>
    <mergeCell ref="AN95:AP95"/>
    <mergeCell ref="AG95:AM95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.1 - D1 - SO 01 Příprav...'!C2" display="/"/>
    <hyperlink ref="A96" location="'01.2 - D1 - SO 01 Příprav...'!C2" display="/"/>
    <hyperlink ref="A97" location="'02.1 - D2 - SO 02 Zpevněn...'!C2" display="/"/>
    <hyperlink ref="A98" location="'02.2 - D2 - SO 02 Zpevněn...'!C2" display="/"/>
    <hyperlink ref="A99" location="'02.3 - D2 - SO 02 Zpevněn...'!C2" display="/"/>
    <hyperlink ref="A100" location="'02.4 - D2 - SO 02 Zpevněn...'!C2" display="/"/>
    <hyperlink ref="A101" location="'02.5 - D2 - SO 02 Zpevněn...'!C2" display="/"/>
    <hyperlink ref="A102" location="'02.6 - D2 - SO 02 Zpevněn...'!C2" display="/"/>
    <hyperlink ref="A103" location="'02.91 - D2 - SO 02 Zpevně...'!C2" display="/"/>
    <hyperlink ref="A104" location="'04 - D4 - SO 04 Mobiliář'!C2" display="/"/>
    <hyperlink ref="A105" location="'05 - D5 - SO 05 Veřejné o...'!C2" display="/"/>
    <hyperlink ref="A106" location="'07 - D7 - SO 07 Areálový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110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574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ROUND(J124,2)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ROUND((SUM(BE124:BE167)),2)</f>
        <v>0</v>
      </c>
      <c r="I33" s="122">
        <v>0.21</v>
      </c>
      <c r="J33" s="121">
        <f>ROUND(((SUM(BE124:BE167))*I33),2)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ROUND((SUM(BF124:BF167)),2)</f>
        <v>0</v>
      </c>
      <c r="I34" s="122">
        <v>0.15</v>
      </c>
      <c r="J34" s="121">
        <f>ROUND(((SUM(BF124:BF167))*I34),2)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ROUND((SUM(BG124:BG167)),2)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ROUND((SUM(BH124:BH167)),2)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ROUND((SUM(BI124:BI167)),2)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 xml:space="preserve">02.91 - D2 - SO 02 Zpevněné plochy a komunikace - TRASA F 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J124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J125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J126</f>
        <v>0</v>
      </c>
      <c r="K98" s="158"/>
      <c r="L98" s="163"/>
    </row>
    <row r="99" spans="2:12" s="9" customFormat="1" ht="19.9" customHeight="1">
      <c r="B99" s="157"/>
      <c r="C99" s="158"/>
      <c r="D99" s="159" t="s">
        <v>257</v>
      </c>
      <c r="E99" s="160"/>
      <c r="F99" s="160"/>
      <c r="G99" s="160"/>
      <c r="H99" s="160"/>
      <c r="I99" s="161"/>
      <c r="J99" s="162">
        <f>J140</f>
        <v>0</v>
      </c>
      <c r="K99" s="158"/>
      <c r="L99" s="163"/>
    </row>
    <row r="100" spans="2:12" s="9" customFormat="1" ht="14.85" customHeight="1">
      <c r="B100" s="157"/>
      <c r="C100" s="158"/>
      <c r="D100" s="159" t="s">
        <v>371</v>
      </c>
      <c r="E100" s="160"/>
      <c r="F100" s="160"/>
      <c r="G100" s="160"/>
      <c r="H100" s="160"/>
      <c r="I100" s="161"/>
      <c r="J100" s="162">
        <f>J141</f>
        <v>0</v>
      </c>
      <c r="K100" s="158"/>
      <c r="L100" s="163"/>
    </row>
    <row r="101" spans="2:12" s="9" customFormat="1" ht="14.85" customHeight="1">
      <c r="B101" s="157"/>
      <c r="C101" s="158"/>
      <c r="D101" s="159" t="s">
        <v>409</v>
      </c>
      <c r="E101" s="160"/>
      <c r="F101" s="160"/>
      <c r="G101" s="160"/>
      <c r="H101" s="160"/>
      <c r="I101" s="161"/>
      <c r="J101" s="162">
        <f>J145</f>
        <v>0</v>
      </c>
      <c r="K101" s="158"/>
      <c r="L101" s="163"/>
    </row>
    <row r="102" spans="2:12" s="9" customFormat="1" ht="14.85" customHeight="1">
      <c r="B102" s="157"/>
      <c r="C102" s="158"/>
      <c r="D102" s="159" t="s">
        <v>258</v>
      </c>
      <c r="E102" s="160"/>
      <c r="F102" s="160"/>
      <c r="G102" s="160"/>
      <c r="H102" s="160"/>
      <c r="I102" s="161"/>
      <c r="J102" s="162">
        <f>J153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130</v>
      </c>
      <c r="E103" s="160"/>
      <c r="F103" s="160"/>
      <c r="G103" s="160"/>
      <c r="H103" s="160"/>
      <c r="I103" s="161"/>
      <c r="J103" s="162">
        <f>J161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259</v>
      </c>
      <c r="E104" s="160"/>
      <c r="F104" s="160"/>
      <c r="G104" s="160"/>
      <c r="H104" s="160"/>
      <c r="I104" s="161"/>
      <c r="J104" s="162">
        <f>J165</f>
        <v>0</v>
      </c>
      <c r="K104" s="158"/>
      <c r="L104" s="163"/>
    </row>
    <row r="105" spans="2:12" s="1" customFormat="1" ht="21.75" customHeight="1">
      <c r="B105" s="33"/>
      <c r="C105" s="34"/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48"/>
      <c r="C106" s="49"/>
      <c r="D106" s="49"/>
      <c r="E106" s="49"/>
      <c r="F106" s="49"/>
      <c r="G106" s="49"/>
      <c r="H106" s="49"/>
      <c r="I106" s="141"/>
      <c r="J106" s="49"/>
      <c r="K106" s="49"/>
      <c r="L106" s="37"/>
    </row>
    <row r="110" spans="2:12" s="1" customFormat="1" ht="6.95" customHeight="1">
      <c r="B110" s="50"/>
      <c r="C110" s="51"/>
      <c r="D110" s="51"/>
      <c r="E110" s="51"/>
      <c r="F110" s="51"/>
      <c r="G110" s="51"/>
      <c r="H110" s="51"/>
      <c r="I110" s="144"/>
      <c r="J110" s="51"/>
      <c r="K110" s="51"/>
      <c r="L110" s="37"/>
    </row>
    <row r="111" spans="2:12" s="1" customFormat="1" ht="24.95" customHeight="1">
      <c r="B111" s="33"/>
      <c r="C111" s="22" t="s">
        <v>132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2" customHeight="1">
      <c r="B113" s="33"/>
      <c r="C113" s="28" t="s">
        <v>16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6.5" customHeight="1">
      <c r="B114" s="33"/>
      <c r="C114" s="34"/>
      <c r="D114" s="34"/>
      <c r="E114" s="305" t="str">
        <f>E7</f>
        <v>Revitalizace parku Dvorského</v>
      </c>
      <c r="F114" s="306"/>
      <c r="G114" s="306"/>
      <c r="H114" s="306"/>
      <c r="I114" s="109"/>
      <c r="J114" s="34"/>
      <c r="K114" s="34"/>
      <c r="L114" s="37"/>
    </row>
    <row r="115" spans="2:12" s="1" customFormat="1" ht="12" customHeight="1">
      <c r="B115" s="33"/>
      <c r="C115" s="28" t="s">
        <v>121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6.5" customHeight="1">
      <c r="B116" s="33"/>
      <c r="C116" s="34"/>
      <c r="D116" s="34"/>
      <c r="E116" s="277" t="str">
        <f>E9</f>
        <v xml:space="preserve">02.91 - D2 - SO 02 Zpevněné plochy a komunikace - TRASA F </v>
      </c>
      <c r="F116" s="307"/>
      <c r="G116" s="307"/>
      <c r="H116" s="307"/>
      <c r="I116" s="109"/>
      <c r="J116" s="34"/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12" customHeight="1">
      <c r="B118" s="33"/>
      <c r="C118" s="28" t="s">
        <v>20</v>
      </c>
      <c r="D118" s="34"/>
      <c r="E118" s="34"/>
      <c r="F118" s="26" t="str">
        <f>F12</f>
        <v>Brno-město</v>
      </c>
      <c r="G118" s="34"/>
      <c r="H118" s="34"/>
      <c r="I118" s="111" t="s">
        <v>22</v>
      </c>
      <c r="J118" s="60" t="str">
        <f>IF(J12="","",J12)</f>
        <v>6. 5. 2019</v>
      </c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27.95" customHeight="1">
      <c r="B120" s="33"/>
      <c r="C120" s="28" t="s">
        <v>24</v>
      </c>
      <c r="D120" s="34"/>
      <c r="E120" s="34"/>
      <c r="F120" s="26" t="str">
        <f>E15</f>
        <v>Statutární město Brno, MČ Brno-střed</v>
      </c>
      <c r="G120" s="34"/>
      <c r="H120" s="34"/>
      <c r="I120" s="111" t="s">
        <v>30</v>
      </c>
      <c r="J120" s="31" t="str">
        <f>E21</f>
        <v>Ing. Mgr.Lucie Radilová, DiS</v>
      </c>
      <c r="K120" s="34"/>
      <c r="L120" s="37"/>
    </row>
    <row r="121" spans="2:12" s="1" customFormat="1" ht="15.2" customHeight="1">
      <c r="B121" s="33"/>
      <c r="C121" s="28" t="s">
        <v>28</v>
      </c>
      <c r="D121" s="34"/>
      <c r="E121" s="34"/>
      <c r="F121" s="26" t="str">
        <f>IF(E18="","",E18)</f>
        <v>Vyplň údaj</v>
      </c>
      <c r="G121" s="34"/>
      <c r="H121" s="34"/>
      <c r="I121" s="111" t="s">
        <v>33</v>
      </c>
      <c r="J121" s="31" t="str">
        <f>E24</f>
        <v xml:space="preserve"> </v>
      </c>
      <c r="K121" s="34"/>
      <c r="L121" s="37"/>
    </row>
    <row r="122" spans="2:12" s="1" customFormat="1" ht="10.35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20" s="10" customFormat="1" ht="29.25" customHeight="1">
      <c r="B123" s="164"/>
      <c r="C123" s="165" t="s">
        <v>133</v>
      </c>
      <c r="D123" s="166" t="s">
        <v>61</v>
      </c>
      <c r="E123" s="166" t="s">
        <v>57</v>
      </c>
      <c r="F123" s="166" t="s">
        <v>58</v>
      </c>
      <c r="G123" s="166" t="s">
        <v>134</v>
      </c>
      <c r="H123" s="166" t="s">
        <v>135</v>
      </c>
      <c r="I123" s="167" t="s">
        <v>136</v>
      </c>
      <c r="J123" s="168" t="s">
        <v>125</v>
      </c>
      <c r="K123" s="169" t="s">
        <v>137</v>
      </c>
      <c r="L123" s="170"/>
      <c r="M123" s="69" t="s">
        <v>1</v>
      </c>
      <c r="N123" s="70" t="s">
        <v>40</v>
      </c>
      <c r="O123" s="70" t="s">
        <v>138</v>
      </c>
      <c r="P123" s="70" t="s">
        <v>139</v>
      </c>
      <c r="Q123" s="70" t="s">
        <v>140</v>
      </c>
      <c r="R123" s="70" t="s">
        <v>141</v>
      </c>
      <c r="S123" s="70" t="s">
        <v>142</v>
      </c>
      <c r="T123" s="71" t="s">
        <v>143</v>
      </c>
    </row>
    <row r="124" spans="2:63" s="1" customFormat="1" ht="22.9" customHeight="1">
      <c r="B124" s="33"/>
      <c r="C124" s="76" t="s">
        <v>144</v>
      </c>
      <c r="D124" s="34"/>
      <c r="E124" s="34"/>
      <c r="F124" s="34"/>
      <c r="G124" s="34"/>
      <c r="H124" s="34"/>
      <c r="I124" s="109"/>
      <c r="J124" s="171">
        <f>BK124</f>
        <v>0</v>
      </c>
      <c r="K124" s="34"/>
      <c r="L124" s="37"/>
      <c r="M124" s="72"/>
      <c r="N124" s="73"/>
      <c r="O124" s="73"/>
      <c r="P124" s="172">
        <f>P125</f>
        <v>0</v>
      </c>
      <c r="Q124" s="73"/>
      <c r="R124" s="172">
        <f>R125</f>
        <v>233.54258</v>
      </c>
      <c r="S124" s="73"/>
      <c r="T124" s="173">
        <f>T125</f>
        <v>0</v>
      </c>
      <c r="AT124" s="16" t="s">
        <v>75</v>
      </c>
      <c r="AU124" s="16" t="s">
        <v>127</v>
      </c>
      <c r="BK124" s="174">
        <f>BK125</f>
        <v>0</v>
      </c>
    </row>
    <row r="125" spans="2:63" s="11" customFormat="1" ht="25.9" customHeight="1">
      <c r="B125" s="175"/>
      <c r="C125" s="176"/>
      <c r="D125" s="177" t="s">
        <v>75</v>
      </c>
      <c r="E125" s="178" t="s">
        <v>145</v>
      </c>
      <c r="F125" s="178" t="s">
        <v>146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P126+P140+P161+P165</f>
        <v>0</v>
      </c>
      <c r="Q125" s="183"/>
      <c r="R125" s="184">
        <f>R126+R140+R161+R165</f>
        <v>233.54258</v>
      </c>
      <c r="S125" s="183"/>
      <c r="T125" s="185">
        <f>T126+T140+T161+T165</f>
        <v>0</v>
      </c>
      <c r="AR125" s="186" t="s">
        <v>84</v>
      </c>
      <c r="AT125" s="187" t="s">
        <v>75</v>
      </c>
      <c r="AU125" s="187" t="s">
        <v>76</v>
      </c>
      <c r="AY125" s="186" t="s">
        <v>147</v>
      </c>
      <c r="BK125" s="188">
        <f>BK126+BK140+BK161+BK165</f>
        <v>0</v>
      </c>
    </row>
    <row r="126" spans="2:63" s="11" customFormat="1" ht="22.9" customHeight="1">
      <c r="B126" s="175"/>
      <c r="C126" s="176"/>
      <c r="D126" s="177" t="s">
        <v>75</v>
      </c>
      <c r="E126" s="189" t="s">
        <v>84</v>
      </c>
      <c r="F126" s="189" t="s">
        <v>148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SUM(P127:P139)</f>
        <v>0</v>
      </c>
      <c r="Q126" s="183"/>
      <c r="R126" s="184">
        <f>SUM(R127:R139)</f>
        <v>0</v>
      </c>
      <c r="S126" s="183"/>
      <c r="T126" s="185">
        <f>SUM(T127:T139)</f>
        <v>0</v>
      </c>
      <c r="AR126" s="186" t="s">
        <v>84</v>
      </c>
      <c r="AT126" s="187" t="s">
        <v>75</v>
      </c>
      <c r="AU126" s="187" t="s">
        <v>84</v>
      </c>
      <c r="AY126" s="186" t="s">
        <v>147</v>
      </c>
      <c r="BK126" s="188">
        <f>SUM(BK127:BK139)</f>
        <v>0</v>
      </c>
    </row>
    <row r="127" spans="2:65" s="1" customFormat="1" ht="24" customHeight="1">
      <c r="B127" s="33"/>
      <c r="C127" s="191" t="s">
        <v>84</v>
      </c>
      <c r="D127" s="191" t="s">
        <v>149</v>
      </c>
      <c r="E127" s="192" t="s">
        <v>260</v>
      </c>
      <c r="F127" s="193" t="s">
        <v>261</v>
      </c>
      <c r="G127" s="194" t="s">
        <v>204</v>
      </c>
      <c r="H127" s="195">
        <v>93.6</v>
      </c>
      <c r="I127" s="196"/>
      <c r="J127" s="197">
        <f>ROUND(I127*H127,2)</f>
        <v>0</v>
      </c>
      <c r="K127" s="193" t="s">
        <v>153</v>
      </c>
      <c r="L127" s="37"/>
      <c r="M127" s="198" t="s">
        <v>1</v>
      </c>
      <c r="N127" s="199" t="s">
        <v>41</v>
      </c>
      <c r="O127" s="65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154</v>
      </c>
      <c r="AT127" s="202" t="s">
        <v>149</v>
      </c>
      <c r="AU127" s="202" t="s">
        <v>86</v>
      </c>
      <c r="AY127" s="16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84</v>
      </c>
      <c r="BK127" s="203">
        <f>ROUND(I127*H127,2)</f>
        <v>0</v>
      </c>
      <c r="BL127" s="16" t="s">
        <v>154</v>
      </c>
      <c r="BM127" s="202" t="s">
        <v>575</v>
      </c>
    </row>
    <row r="128" spans="2:51" s="12" customFormat="1" ht="11.25">
      <c r="B128" s="204"/>
      <c r="C128" s="205"/>
      <c r="D128" s="206" t="s">
        <v>159</v>
      </c>
      <c r="E128" s="207" t="s">
        <v>1</v>
      </c>
      <c r="F128" s="208" t="s">
        <v>576</v>
      </c>
      <c r="G128" s="205"/>
      <c r="H128" s="209">
        <v>93.6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159</v>
      </c>
      <c r="AU128" s="215" t="s">
        <v>86</v>
      </c>
      <c r="AV128" s="12" t="s">
        <v>86</v>
      </c>
      <c r="AW128" s="12" t="s">
        <v>32</v>
      </c>
      <c r="AX128" s="12" t="s">
        <v>76</v>
      </c>
      <c r="AY128" s="215" t="s">
        <v>147</v>
      </c>
    </row>
    <row r="129" spans="2:51" s="13" customFormat="1" ht="11.25">
      <c r="B129" s="222"/>
      <c r="C129" s="223"/>
      <c r="D129" s="206" t="s">
        <v>159</v>
      </c>
      <c r="E129" s="224" t="s">
        <v>1</v>
      </c>
      <c r="F129" s="225" t="s">
        <v>211</v>
      </c>
      <c r="G129" s="223"/>
      <c r="H129" s="226">
        <v>93.6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159</v>
      </c>
      <c r="AU129" s="232" t="s">
        <v>86</v>
      </c>
      <c r="AV129" s="13" t="s">
        <v>154</v>
      </c>
      <c r="AW129" s="13" t="s">
        <v>32</v>
      </c>
      <c r="AX129" s="13" t="s">
        <v>84</v>
      </c>
      <c r="AY129" s="232" t="s">
        <v>147</v>
      </c>
    </row>
    <row r="130" spans="2:65" s="1" customFormat="1" ht="24" customHeight="1">
      <c r="B130" s="33"/>
      <c r="C130" s="191" t="s">
        <v>86</v>
      </c>
      <c r="D130" s="191" t="s">
        <v>149</v>
      </c>
      <c r="E130" s="192" t="s">
        <v>207</v>
      </c>
      <c r="F130" s="193" t="s">
        <v>208</v>
      </c>
      <c r="G130" s="194" t="s">
        <v>204</v>
      </c>
      <c r="H130" s="195">
        <v>93.6</v>
      </c>
      <c r="I130" s="196"/>
      <c r="J130" s="197">
        <f>ROUND(I130*H130,2)</f>
        <v>0</v>
      </c>
      <c r="K130" s="193" t="s">
        <v>153</v>
      </c>
      <c r="L130" s="37"/>
      <c r="M130" s="198" t="s">
        <v>1</v>
      </c>
      <c r="N130" s="199" t="s">
        <v>41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154</v>
      </c>
      <c r="AT130" s="202" t="s">
        <v>149</v>
      </c>
      <c r="AU130" s="202" t="s">
        <v>86</v>
      </c>
      <c r="AY130" s="16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84</v>
      </c>
      <c r="BK130" s="203">
        <f>ROUND(I130*H130,2)</f>
        <v>0</v>
      </c>
      <c r="BL130" s="16" t="s">
        <v>154</v>
      </c>
      <c r="BM130" s="202" t="s">
        <v>577</v>
      </c>
    </row>
    <row r="131" spans="2:51" s="12" customFormat="1" ht="11.25">
      <c r="B131" s="204"/>
      <c r="C131" s="205"/>
      <c r="D131" s="206" t="s">
        <v>159</v>
      </c>
      <c r="E131" s="207" t="s">
        <v>1</v>
      </c>
      <c r="F131" s="208" t="s">
        <v>576</v>
      </c>
      <c r="G131" s="205"/>
      <c r="H131" s="209">
        <v>93.6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159</v>
      </c>
      <c r="AU131" s="215" t="s">
        <v>86</v>
      </c>
      <c r="AV131" s="12" t="s">
        <v>86</v>
      </c>
      <c r="AW131" s="12" t="s">
        <v>32</v>
      </c>
      <c r="AX131" s="12" t="s">
        <v>76</v>
      </c>
      <c r="AY131" s="215" t="s">
        <v>147</v>
      </c>
    </row>
    <row r="132" spans="2:51" s="13" customFormat="1" ht="11.25">
      <c r="B132" s="222"/>
      <c r="C132" s="223"/>
      <c r="D132" s="206" t="s">
        <v>159</v>
      </c>
      <c r="E132" s="224" t="s">
        <v>1</v>
      </c>
      <c r="F132" s="225" t="s">
        <v>211</v>
      </c>
      <c r="G132" s="223"/>
      <c r="H132" s="226">
        <v>93.6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159</v>
      </c>
      <c r="AU132" s="232" t="s">
        <v>86</v>
      </c>
      <c r="AV132" s="13" t="s">
        <v>154</v>
      </c>
      <c r="AW132" s="13" t="s">
        <v>32</v>
      </c>
      <c r="AX132" s="13" t="s">
        <v>84</v>
      </c>
      <c r="AY132" s="232" t="s">
        <v>147</v>
      </c>
    </row>
    <row r="133" spans="2:65" s="1" customFormat="1" ht="16.5" customHeight="1">
      <c r="B133" s="33"/>
      <c r="C133" s="191" t="s">
        <v>161</v>
      </c>
      <c r="D133" s="191" t="s">
        <v>149</v>
      </c>
      <c r="E133" s="192" t="s">
        <v>276</v>
      </c>
      <c r="F133" s="193" t="s">
        <v>277</v>
      </c>
      <c r="G133" s="194" t="s">
        <v>204</v>
      </c>
      <c r="H133" s="195">
        <v>93.6</v>
      </c>
      <c r="I133" s="196"/>
      <c r="J133" s="197">
        <f>ROUND(I133*H133,2)</f>
        <v>0</v>
      </c>
      <c r="K133" s="193" t="s">
        <v>153</v>
      </c>
      <c r="L133" s="37"/>
      <c r="M133" s="198" t="s">
        <v>1</v>
      </c>
      <c r="N133" s="199" t="s">
        <v>41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154</v>
      </c>
      <c r="AT133" s="202" t="s">
        <v>149</v>
      </c>
      <c r="AU133" s="202" t="s">
        <v>86</v>
      </c>
      <c r="AY133" s="16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84</v>
      </c>
      <c r="BK133" s="203">
        <f>ROUND(I133*H133,2)</f>
        <v>0</v>
      </c>
      <c r="BL133" s="16" t="s">
        <v>154</v>
      </c>
      <c r="BM133" s="202" t="s">
        <v>578</v>
      </c>
    </row>
    <row r="134" spans="2:65" s="1" customFormat="1" ht="16.5" customHeight="1">
      <c r="B134" s="33"/>
      <c r="C134" s="191" t="s">
        <v>154</v>
      </c>
      <c r="D134" s="191" t="s">
        <v>149</v>
      </c>
      <c r="E134" s="192" t="s">
        <v>285</v>
      </c>
      <c r="F134" s="193" t="s">
        <v>286</v>
      </c>
      <c r="G134" s="194" t="s">
        <v>152</v>
      </c>
      <c r="H134" s="195">
        <v>312</v>
      </c>
      <c r="I134" s="196"/>
      <c r="J134" s="197">
        <f>ROUND(I134*H134,2)</f>
        <v>0</v>
      </c>
      <c r="K134" s="193" t="s">
        <v>153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154</v>
      </c>
      <c r="AT134" s="202" t="s">
        <v>149</v>
      </c>
      <c r="AU134" s="202" t="s">
        <v>86</v>
      </c>
      <c r="AY134" s="16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154</v>
      </c>
      <c r="BM134" s="202" t="s">
        <v>579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580</v>
      </c>
      <c r="G135" s="205"/>
      <c r="H135" s="209">
        <v>289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2" customFormat="1" ht="11.25">
      <c r="B136" s="204"/>
      <c r="C136" s="205"/>
      <c r="D136" s="206" t="s">
        <v>159</v>
      </c>
      <c r="E136" s="207" t="s">
        <v>1</v>
      </c>
      <c r="F136" s="208" t="s">
        <v>581</v>
      </c>
      <c r="G136" s="205"/>
      <c r="H136" s="209">
        <v>18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159</v>
      </c>
      <c r="AU136" s="215" t="s">
        <v>86</v>
      </c>
      <c r="AV136" s="12" t="s">
        <v>86</v>
      </c>
      <c r="AW136" s="12" t="s">
        <v>32</v>
      </c>
      <c r="AX136" s="12" t="s">
        <v>76</v>
      </c>
      <c r="AY136" s="215" t="s">
        <v>147</v>
      </c>
    </row>
    <row r="137" spans="2:51" s="12" customFormat="1" ht="11.25">
      <c r="B137" s="204"/>
      <c r="C137" s="205"/>
      <c r="D137" s="206" t="s">
        <v>159</v>
      </c>
      <c r="E137" s="207" t="s">
        <v>1</v>
      </c>
      <c r="F137" s="208" t="s">
        <v>582</v>
      </c>
      <c r="G137" s="205"/>
      <c r="H137" s="209">
        <v>2.5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159</v>
      </c>
      <c r="AU137" s="215" t="s">
        <v>86</v>
      </c>
      <c r="AV137" s="12" t="s">
        <v>86</v>
      </c>
      <c r="AW137" s="12" t="s">
        <v>32</v>
      </c>
      <c r="AX137" s="12" t="s">
        <v>76</v>
      </c>
      <c r="AY137" s="215" t="s">
        <v>147</v>
      </c>
    </row>
    <row r="138" spans="2:51" s="12" customFormat="1" ht="11.25">
      <c r="B138" s="204"/>
      <c r="C138" s="205"/>
      <c r="D138" s="206" t="s">
        <v>159</v>
      </c>
      <c r="E138" s="207" t="s">
        <v>1</v>
      </c>
      <c r="F138" s="208" t="s">
        <v>583</v>
      </c>
      <c r="G138" s="205"/>
      <c r="H138" s="209">
        <v>2.5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159</v>
      </c>
      <c r="AU138" s="215" t="s">
        <v>86</v>
      </c>
      <c r="AV138" s="12" t="s">
        <v>86</v>
      </c>
      <c r="AW138" s="12" t="s">
        <v>32</v>
      </c>
      <c r="AX138" s="12" t="s">
        <v>76</v>
      </c>
      <c r="AY138" s="215" t="s">
        <v>147</v>
      </c>
    </row>
    <row r="139" spans="2:51" s="13" customFormat="1" ht="11.25">
      <c r="B139" s="222"/>
      <c r="C139" s="223"/>
      <c r="D139" s="206" t="s">
        <v>159</v>
      </c>
      <c r="E139" s="224" t="s">
        <v>1</v>
      </c>
      <c r="F139" s="225" t="s">
        <v>211</v>
      </c>
      <c r="G139" s="223"/>
      <c r="H139" s="226">
        <v>312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159</v>
      </c>
      <c r="AU139" s="232" t="s">
        <v>86</v>
      </c>
      <c r="AV139" s="13" t="s">
        <v>154</v>
      </c>
      <c r="AW139" s="13" t="s">
        <v>32</v>
      </c>
      <c r="AX139" s="13" t="s">
        <v>84</v>
      </c>
      <c r="AY139" s="232" t="s">
        <v>147</v>
      </c>
    </row>
    <row r="140" spans="2:63" s="11" customFormat="1" ht="22.9" customHeight="1">
      <c r="B140" s="175"/>
      <c r="C140" s="176"/>
      <c r="D140" s="177" t="s">
        <v>75</v>
      </c>
      <c r="E140" s="189" t="s">
        <v>171</v>
      </c>
      <c r="F140" s="189" t="s">
        <v>325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P141+P145+P153</f>
        <v>0</v>
      </c>
      <c r="Q140" s="183"/>
      <c r="R140" s="184">
        <f>R141+R145+R153</f>
        <v>200.26423</v>
      </c>
      <c r="S140" s="183"/>
      <c r="T140" s="185">
        <f>T141+T145+T153</f>
        <v>0</v>
      </c>
      <c r="AR140" s="186" t="s">
        <v>84</v>
      </c>
      <c r="AT140" s="187" t="s">
        <v>75</v>
      </c>
      <c r="AU140" s="187" t="s">
        <v>84</v>
      </c>
      <c r="AY140" s="186" t="s">
        <v>147</v>
      </c>
      <c r="BK140" s="188">
        <f>BK141+BK145+BK153</f>
        <v>0</v>
      </c>
    </row>
    <row r="141" spans="2:63" s="11" customFormat="1" ht="20.85" customHeight="1">
      <c r="B141" s="175"/>
      <c r="C141" s="176"/>
      <c r="D141" s="177" t="s">
        <v>75</v>
      </c>
      <c r="E141" s="189" t="s">
        <v>380</v>
      </c>
      <c r="F141" s="189" t="s">
        <v>381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SUM(P142:P144)</f>
        <v>0</v>
      </c>
      <c r="Q141" s="183"/>
      <c r="R141" s="184">
        <f>SUM(R142:R144)</f>
        <v>180.93423</v>
      </c>
      <c r="S141" s="183"/>
      <c r="T141" s="185">
        <f>SUM(T142:T144)</f>
        <v>0</v>
      </c>
      <c r="AR141" s="186" t="s">
        <v>84</v>
      </c>
      <c r="AT141" s="187" t="s">
        <v>75</v>
      </c>
      <c r="AU141" s="187" t="s">
        <v>86</v>
      </c>
      <c r="AY141" s="186" t="s">
        <v>147</v>
      </c>
      <c r="BK141" s="188">
        <f>SUM(BK142:BK144)</f>
        <v>0</v>
      </c>
    </row>
    <row r="142" spans="2:65" s="1" customFormat="1" ht="16.5" customHeight="1">
      <c r="B142" s="33"/>
      <c r="C142" s="191" t="s">
        <v>171</v>
      </c>
      <c r="D142" s="191" t="s">
        <v>149</v>
      </c>
      <c r="E142" s="192" t="s">
        <v>382</v>
      </c>
      <c r="F142" s="193" t="s">
        <v>383</v>
      </c>
      <c r="G142" s="194" t="s">
        <v>152</v>
      </c>
      <c r="H142" s="195">
        <v>289</v>
      </c>
      <c r="I142" s="196"/>
      <c r="J142" s="197">
        <f>ROUND(I142*H142,2)</f>
        <v>0</v>
      </c>
      <c r="K142" s="193" t="s">
        <v>1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0.06185</v>
      </c>
      <c r="R142" s="200">
        <f>Q142*H142</f>
        <v>17.87465</v>
      </c>
      <c r="S142" s="200">
        <v>0</v>
      </c>
      <c r="T142" s="201">
        <f>S142*H142</f>
        <v>0</v>
      </c>
      <c r="AR142" s="202" t="s">
        <v>154</v>
      </c>
      <c r="AT142" s="202" t="s">
        <v>149</v>
      </c>
      <c r="AU142" s="202" t="s">
        <v>161</v>
      </c>
      <c r="AY142" s="16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154</v>
      </c>
      <c r="BM142" s="202" t="s">
        <v>584</v>
      </c>
    </row>
    <row r="143" spans="2:65" s="1" customFormat="1" ht="16.5" customHeight="1">
      <c r="B143" s="33"/>
      <c r="C143" s="191" t="s">
        <v>176</v>
      </c>
      <c r="D143" s="191" t="s">
        <v>149</v>
      </c>
      <c r="E143" s="192" t="s">
        <v>385</v>
      </c>
      <c r="F143" s="193" t="s">
        <v>386</v>
      </c>
      <c r="G143" s="194" t="s">
        <v>152</v>
      </c>
      <c r="H143" s="195">
        <v>289</v>
      </c>
      <c r="I143" s="196"/>
      <c r="J143" s="197">
        <f>ROUND(I143*H143,2)</f>
        <v>0</v>
      </c>
      <c r="K143" s="193" t="s">
        <v>153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0.31628</v>
      </c>
      <c r="R143" s="200">
        <f>Q143*H143</f>
        <v>91.40492</v>
      </c>
      <c r="S143" s="200">
        <v>0</v>
      </c>
      <c r="T143" s="201">
        <f>S143*H143</f>
        <v>0</v>
      </c>
      <c r="AR143" s="202" t="s">
        <v>154</v>
      </c>
      <c r="AT143" s="202" t="s">
        <v>149</v>
      </c>
      <c r="AU143" s="202" t="s">
        <v>161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585</v>
      </c>
    </row>
    <row r="144" spans="2:65" s="1" customFormat="1" ht="24" customHeight="1">
      <c r="B144" s="33"/>
      <c r="C144" s="191" t="s">
        <v>182</v>
      </c>
      <c r="D144" s="191" t="s">
        <v>149</v>
      </c>
      <c r="E144" s="192" t="s">
        <v>388</v>
      </c>
      <c r="F144" s="193" t="s">
        <v>389</v>
      </c>
      <c r="G144" s="194" t="s">
        <v>152</v>
      </c>
      <c r="H144" s="195">
        <v>289</v>
      </c>
      <c r="I144" s="196"/>
      <c r="J144" s="197">
        <f>ROUND(I144*H144,2)</f>
        <v>0</v>
      </c>
      <c r="K144" s="193" t="s">
        <v>1</v>
      </c>
      <c r="L144" s="37"/>
      <c r="M144" s="198" t="s">
        <v>1</v>
      </c>
      <c r="N144" s="199" t="s">
        <v>41</v>
      </c>
      <c r="O144" s="65"/>
      <c r="P144" s="200">
        <f>O144*H144</f>
        <v>0</v>
      </c>
      <c r="Q144" s="200">
        <v>0.24794</v>
      </c>
      <c r="R144" s="200">
        <f>Q144*H144</f>
        <v>71.65465999999999</v>
      </c>
      <c r="S144" s="200">
        <v>0</v>
      </c>
      <c r="T144" s="201">
        <f>S144*H144</f>
        <v>0</v>
      </c>
      <c r="AR144" s="202" t="s">
        <v>154</v>
      </c>
      <c r="AT144" s="202" t="s">
        <v>149</v>
      </c>
      <c r="AU144" s="202" t="s">
        <v>161</v>
      </c>
      <c r="AY144" s="16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84</v>
      </c>
      <c r="BK144" s="203">
        <f>ROUND(I144*H144,2)</f>
        <v>0</v>
      </c>
      <c r="BL144" s="16" t="s">
        <v>154</v>
      </c>
      <c r="BM144" s="202" t="s">
        <v>586</v>
      </c>
    </row>
    <row r="145" spans="2:63" s="11" customFormat="1" ht="20.85" customHeight="1">
      <c r="B145" s="175"/>
      <c r="C145" s="176"/>
      <c r="D145" s="177" t="s">
        <v>75</v>
      </c>
      <c r="E145" s="189" t="s">
        <v>425</v>
      </c>
      <c r="F145" s="189" t="s">
        <v>426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SUM(P146:P152)</f>
        <v>0</v>
      </c>
      <c r="Q145" s="183"/>
      <c r="R145" s="184">
        <f>SUM(R146:R152)</f>
        <v>16.1847</v>
      </c>
      <c r="S145" s="183"/>
      <c r="T145" s="185">
        <f>SUM(T146:T152)</f>
        <v>0</v>
      </c>
      <c r="AR145" s="186" t="s">
        <v>84</v>
      </c>
      <c r="AT145" s="187" t="s">
        <v>75</v>
      </c>
      <c r="AU145" s="187" t="s">
        <v>86</v>
      </c>
      <c r="AY145" s="186" t="s">
        <v>147</v>
      </c>
      <c r="BK145" s="188">
        <f>SUM(BK146:BK152)</f>
        <v>0</v>
      </c>
    </row>
    <row r="146" spans="2:65" s="1" customFormat="1" ht="24" customHeight="1">
      <c r="B146" s="33"/>
      <c r="C146" s="191" t="s">
        <v>187</v>
      </c>
      <c r="D146" s="191" t="s">
        <v>149</v>
      </c>
      <c r="E146" s="192" t="s">
        <v>427</v>
      </c>
      <c r="F146" s="193" t="s">
        <v>428</v>
      </c>
      <c r="G146" s="194" t="s">
        <v>152</v>
      </c>
      <c r="H146" s="195">
        <v>36</v>
      </c>
      <c r="I146" s="196"/>
      <c r="J146" s="197">
        <f>ROUND(I146*H146,2)</f>
        <v>0</v>
      </c>
      <c r="K146" s="193" t="s">
        <v>1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0.0982</v>
      </c>
      <c r="R146" s="200">
        <f>Q146*H146</f>
        <v>3.5351999999999997</v>
      </c>
      <c r="S146" s="200">
        <v>0</v>
      </c>
      <c r="T146" s="201">
        <f>S146*H146</f>
        <v>0</v>
      </c>
      <c r="AR146" s="202" t="s">
        <v>154</v>
      </c>
      <c r="AT146" s="202" t="s">
        <v>149</v>
      </c>
      <c r="AU146" s="202" t="s">
        <v>161</v>
      </c>
      <c r="AY146" s="16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154</v>
      </c>
      <c r="BM146" s="202" t="s">
        <v>587</v>
      </c>
    </row>
    <row r="147" spans="2:51" s="12" customFormat="1" ht="11.25">
      <c r="B147" s="204"/>
      <c r="C147" s="205"/>
      <c r="D147" s="206" t="s">
        <v>159</v>
      </c>
      <c r="E147" s="207" t="s">
        <v>1</v>
      </c>
      <c r="F147" s="208" t="s">
        <v>588</v>
      </c>
      <c r="G147" s="205"/>
      <c r="H147" s="209">
        <v>36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159</v>
      </c>
      <c r="AU147" s="215" t="s">
        <v>161</v>
      </c>
      <c r="AV147" s="12" t="s">
        <v>86</v>
      </c>
      <c r="AW147" s="12" t="s">
        <v>32</v>
      </c>
      <c r="AX147" s="12" t="s">
        <v>84</v>
      </c>
      <c r="AY147" s="215" t="s">
        <v>147</v>
      </c>
    </row>
    <row r="148" spans="2:65" s="1" customFormat="1" ht="16.5" customHeight="1">
      <c r="B148" s="33"/>
      <c r="C148" s="191" t="s">
        <v>169</v>
      </c>
      <c r="D148" s="191" t="s">
        <v>149</v>
      </c>
      <c r="E148" s="192" t="s">
        <v>431</v>
      </c>
      <c r="F148" s="193" t="s">
        <v>432</v>
      </c>
      <c r="G148" s="194" t="s">
        <v>152</v>
      </c>
      <c r="H148" s="195">
        <v>18</v>
      </c>
      <c r="I148" s="196"/>
      <c r="J148" s="197">
        <f>ROUND(I148*H148,2)</f>
        <v>0</v>
      </c>
      <c r="K148" s="193" t="s">
        <v>153</v>
      </c>
      <c r="L148" s="37"/>
      <c r="M148" s="198" t="s">
        <v>1</v>
      </c>
      <c r="N148" s="199" t="s">
        <v>41</v>
      </c>
      <c r="O148" s="65"/>
      <c r="P148" s="200">
        <f>O148*H148</f>
        <v>0</v>
      </c>
      <c r="Q148" s="200">
        <v>0.18907</v>
      </c>
      <c r="R148" s="200">
        <f>Q148*H148</f>
        <v>3.40326</v>
      </c>
      <c r="S148" s="200">
        <v>0</v>
      </c>
      <c r="T148" s="201">
        <f>S148*H148</f>
        <v>0</v>
      </c>
      <c r="AR148" s="202" t="s">
        <v>154</v>
      </c>
      <c r="AT148" s="202" t="s">
        <v>149</v>
      </c>
      <c r="AU148" s="202" t="s">
        <v>161</v>
      </c>
      <c r="AY148" s="16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84</v>
      </c>
      <c r="BK148" s="203">
        <f>ROUND(I148*H148,2)</f>
        <v>0</v>
      </c>
      <c r="BL148" s="16" t="s">
        <v>154</v>
      </c>
      <c r="BM148" s="202" t="s">
        <v>589</v>
      </c>
    </row>
    <row r="149" spans="2:65" s="1" customFormat="1" ht="24" customHeight="1">
      <c r="B149" s="33"/>
      <c r="C149" s="191" t="s">
        <v>195</v>
      </c>
      <c r="D149" s="191" t="s">
        <v>149</v>
      </c>
      <c r="E149" s="192" t="s">
        <v>434</v>
      </c>
      <c r="F149" s="193" t="s">
        <v>435</v>
      </c>
      <c r="G149" s="194" t="s">
        <v>152</v>
      </c>
      <c r="H149" s="195">
        <v>18</v>
      </c>
      <c r="I149" s="196"/>
      <c r="J149" s="197">
        <f>ROUND(I149*H149,2)</f>
        <v>0</v>
      </c>
      <c r="K149" s="193" t="s">
        <v>153</v>
      </c>
      <c r="L149" s="37"/>
      <c r="M149" s="198" t="s">
        <v>1</v>
      </c>
      <c r="N149" s="199" t="s">
        <v>41</v>
      </c>
      <c r="O149" s="65"/>
      <c r="P149" s="200">
        <f>O149*H149</f>
        <v>0</v>
      </c>
      <c r="Q149" s="200">
        <v>0.1837</v>
      </c>
      <c r="R149" s="200">
        <f>Q149*H149</f>
        <v>3.3066</v>
      </c>
      <c r="S149" s="200">
        <v>0</v>
      </c>
      <c r="T149" s="201">
        <f>S149*H149</f>
        <v>0</v>
      </c>
      <c r="AR149" s="202" t="s">
        <v>154</v>
      </c>
      <c r="AT149" s="202" t="s">
        <v>149</v>
      </c>
      <c r="AU149" s="202" t="s">
        <v>161</v>
      </c>
      <c r="AY149" s="16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84</v>
      </c>
      <c r="BK149" s="203">
        <f>ROUND(I149*H149,2)</f>
        <v>0</v>
      </c>
      <c r="BL149" s="16" t="s">
        <v>154</v>
      </c>
      <c r="BM149" s="202" t="s">
        <v>590</v>
      </c>
    </row>
    <row r="150" spans="2:65" s="1" customFormat="1" ht="16.5" customHeight="1">
      <c r="B150" s="33"/>
      <c r="C150" s="244" t="s">
        <v>199</v>
      </c>
      <c r="D150" s="244" t="s">
        <v>242</v>
      </c>
      <c r="E150" s="245" t="s">
        <v>437</v>
      </c>
      <c r="F150" s="246" t="s">
        <v>438</v>
      </c>
      <c r="G150" s="247" t="s">
        <v>152</v>
      </c>
      <c r="H150" s="248">
        <v>18.36</v>
      </c>
      <c r="I150" s="249"/>
      <c r="J150" s="250">
        <f>ROUND(I150*H150,2)</f>
        <v>0</v>
      </c>
      <c r="K150" s="246" t="s">
        <v>153</v>
      </c>
      <c r="L150" s="251"/>
      <c r="M150" s="252" t="s">
        <v>1</v>
      </c>
      <c r="N150" s="253" t="s">
        <v>41</v>
      </c>
      <c r="O150" s="65"/>
      <c r="P150" s="200">
        <f>O150*H150</f>
        <v>0</v>
      </c>
      <c r="Q150" s="200">
        <v>0.222</v>
      </c>
      <c r="R150" s="200">
        <f>Q150*H150</f>
        <v>4.07592</v>
      </c>
      <c r="S150" s="200">
        <v>0</v>
      </c>
      <c r="T150" s="201">
        <f>S150*H150</f>
        <v>0</v>
      </c>
      <c r="AR150" s="202" t="s">
        <v>187</v>
      </c>
      <c r="AT150" s="202" t="s">
        <v>242</v>
      </c>
      <c r="AU150" s="202" t="s">
        <v>161</v>
      </c>
      <c r="AY150" s="16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154</v>
      </c>
      <c r="BM150" s="202" t="s">
        <v>591</v>
      </c>
    </row>
    <row r="151" spans="2:51" s="12" customFormat="1" ht="11.25">
      <c r="B151" s="204"/>
      <c r="C151" s="205"/>
      <c r="D151" s="206" t="s">
        <v>159</v>
      </c>
      <c r="E151" s="205"/>
      <c r="F151" s="208" t="s">
        <v>592</v>
      </c>
      <c r="G151" s="205"/>
      <c r="H151" s="209">
        <v>18.36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159</v>
      </c>
      <c r="AU151" s="215" t="s">
        <v>161</v>
      </c>
      <c r="AV151" s="12" t="s">
        <v>86</v>
      </c>
      <c r="AW151" s="12" t="s">
        <v>4</v>
      </c>
      <c r="AX151" s="12" t="s">
        <v>84</v>
      </c>
      <c r="AY151" s="215" t="s">
        <v>147</v>
      </c>
    </row>
    <row r="152" spans="2:65" s="1" customFormat="1" ht="24" customHeight="1">
      <c r="B152" s="33"/>
      <c r="C152" s="191" t="s">
        <v>299</v>
      </c>
      <c r="D152" s="191" t="s">
        <v>149</v>
      </c>
      <c r="E152" s="192" t="s">
        <v>441</v>
      </c>
      <c r="F152" s="193" t="s">
        <v>442</v>
      </c>
      <c r="G152" s="194" t="s">
        <v>152</v>
      </c>
      <c r="H152" s="195">
        <v>18</v>
      </c>
      <c r="I152" s="196"/>
      <c r="J152" s="197">
        <f>ROUND(I152*H152,2)</f>
        <v>0</v>
      </c>
      <c r="K152" s="193" t="s">
        <v>1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0.10354</v>
      </c>
      <c r="R152" s="200">
        <f>Q152*H152</f>
        <v>1.8637199999999998</v>
      </c>
      <c r="S152" s="200">
        <v>0</v>
      </c>
      <c r="T152" s="201">
        <f>S152*H152</f>
        <v>0</v>
      </c>
      <c r="AR152" s="202" t="s">
        <v>154</v>
      </c>
      <c r="AT152" s="202" t="s">
        <v>149</v>
      </c>
      <c r="AU152" s="202" t="s">
        <v>161</v>
      </c>
      <c r="AY152" s="16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154</v>
      </c>
      <c r="BM152" s="202" t="s">
        <v>593</v>
      </c>
    </row>
    <row r="153" spans="2:63" s="11" customFormat="1" ht="20.85" customHeight="1">
      <c r="B153" s="175"/>
      <c r="C153" s="176"/>
      <c r="D153" s="177" t="s">
        <v>75</v>
      </c>
      <c r="E153" s="189" t="s">
        <v>326</v>
      </c>
      <c r="F153" s="189" t="s">
        <v>327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SUM(P154:P160)</f>
        <v>0</v>
      </c>
      <c r="Q153" s="183"/>
      <c r="R153" s="184">
        <f>SUM(R154:R160)</f>
        <v>3.1452999999999998</v>
      </c>
      <c r="S153" s="183"/>
      <c r="T153" s="185">
        <f>SUM(T154:T160)</f>
        <v>0</v>
      </c>
      <c r="AR153" s="186" t="s">
        <v>84</v>
      </c>
      <c r="AT153" s="187" t="s">
        <v>75</v>
      </c>
      <c r="AU153" s="187" t="s">
        <v>86</v>
      </c>
      <c r="AY153" s="186" t="s">
        <v>147</v>
      </c>
      <c r="BK153" s="188">
        <f>SUM(BK154:BK160)</f>
        <v>0</v>
      </c>
    </row>
    <row r="154" spans="2:65" s="1" customFormat="1" ht="16.5" customHeight="1">
      <c r="B154" s="33"/>
      <c r="C154" s="191" t="s">
        <v>304</v>
      </c>
      <c r="D154" s="191" t="s">
        <v>149</v>
      </c>
      <c r="E154" s="192" t="s">
        <v>329</v>
      </c>
      <c r="F154" s="193" t="s">
        <v>330</v>
      </c>
      <c r="G154" s="194" t="s">
        <v>152</v>
      </c>
      <c r="H154" s="195">
        <v>5</v>
      </c>
      <c r="I154" s="196"/>
      <c r="J154" s="197">
        <f>ROUND(I154*H154,2)</f>
        <v>0</v>
      </c>
      <c r="K154" s="193" t="s">
        <v>153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0.33446</v>
      </c>
      <c r="R154" s="200">
        <f>Q154*H154</f>
        <v>1.6723</v>
      </c>
      <c r="S154" s="200">
        <v>0</v>
      </c>
      <c r="T154" s="201">
        <f>S154*H154</f>
        <v>0</v>
      </c>
      <c r="AR154" s="202" t="s">
        <v>154</v>
      </c>
      <c r="AT154" s="202" t="s">
        <v>149</v>
      </c>
      <c r="AU154" s="202" t="s">
        <v>161</v>
      </c>
      <c r="AY154" s="16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154</v>
      </c>
      <c r="BM154" s="202" t="s">
        <v>594</v>
      </c>
    </row>
    <row r="155" spans="2:65" s="1" customFormat="1" ht="24" customHeight="1">
      <c r="B155" s="33"/>
      <c r="C155" s="191" t="s">
        <v>308</v>
      </c>
      <c r="D155" s="191" t="s">
        <v>149</v>
      </c>
      <c r="E155" s="192" t="s">
        <v>333</v>
      </c>
      <c r="F155" s="193" t="s">
        <v>334</v>
      </c>
      <c r="G155" s="194" t="s">
        <v>152</v>
      </c>
      <c r="H155" s="195">
        <v>2.5</v>
      </c>
      <c r="I155" s="196"/>
      <c r="J155" s="197">
        <f>ROUND(I155*H155,2)</f>
        <v>0</v>
      </c>
      <c r="K155" s="193" t="s">
        <v>1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0.101</v>
      </c>
      <c r="R155" s="200">
        <f>Q155*H155</f>
        <v>0.2525</v>
      </c>
      <c r="S155" s="200">
        <v>0</v>
      </c>
      <c r="T155" s="201">
        <f>S155*H155</f>
        <v>0</v>
      </c>
      <c r="AR155" s="202" t="s">
        <v>154</v>
      </c>
      <c r="AT155" s="202" t="s">
        <v>149</v>
      </c>
      <c r="AU155" s="202" t="s">
        <v>161</v>
      </c>
      <c r="AY155" s="16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154</v>
      </c>
      <c r="BM155" s="202" t="s">
        <v>595</v>
      </c>
    </row>
    <row r="156" spans="2:65" s="1" customFormat="1" ht="24" customHeight="1">
      <c r="B156" s="33"/>
      <c r="C156" s="244" t="s">
        <v>8</v>
      </c>
      <c r="D156" s="244" t="s">
        <v>242</v>
      </c>
      <c r="E156" s="245" t="s">
        <v>337</v>
      </c>
      <c r="F156" s="246" t="s">
        <v>596</v>
      </c>
      <c r="G156" s="247" t="s">
        <v>152</v>
      </c>
      <c r="H156" s="248">
        <v>2.75</v>
      </c>
      <c r="I156" s="249"/>
      <c r="J156" s="250">
        <f>ROUND(I156*H156,2)</f>
        <v>0</v>
      </c>
      <c r="K156" s="246" t="s">
        <v>1</v>
      </c>
      <c r="L156" s="251"/>
      <c r="M156" s="252" t="s">
        <v>1</v>
      </c>
      <c r="N156" s="253" t="s">
        <v>41</v>
      </c>
      <c r="O156" s="65"/>
      <c r="P156" s="200">
        <f>O156*H156</f>
        <v>0</v>
      </c>
      <c r="Q156" s="200">
        <v>0.176</v>
      </c>
      <c r="R156" s="200">
        <f>Q156*H156</f>
        <v>0.484</v>
      </c>
      <c r="S156" s="200">
        <v>0</v>
      </c>
      <c r="T156" s="201">
        <f>S156*H156</f>
        <v>0</v>
      </c>
      <c r="AR156" s="202" t="s">
        <v>187</v>
      </c>
      <c r="AT156" s="202" t="s">
        <v>242</v>
      </c>
      <c r="AU156" s="202" t="s">
        <v>161</v>
      </c>
      <c r="AY156" s="16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84</v>
      </c>
      <c r="BK156" s="203">
        <f>ROUND(I156*H156,2)</f>
        <v>0</v>
      </c>
      <c r="BL156" s="16" t="s">
        <v>154</v>
      </c>
      <c r="BM156" s="202" t="s">
        <v>597</v>
      </c>
    </row>
    <row r="157" spans="2:51" s="12" customFormat="1" ht="11.25">
      <c r="B157" s="204"/>
      <c r="C157" s="205"/>
      <c r="D157" s="206" t="s">
        <v>159</v>
      </c>
      <c r="E157" s="205"/>
      <c r="F157" s="208" t="s">
        <v>598</v>
      </c>
      <c r="G157" s="205"/>
      <c r="H157" s="209">
        <v>2.75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159</v>
      </c>
      <c r="AU157" s="215" t="s">
        <v>161</v>
      </c>
      <c r="AV157" s="12" t="s">
        <v>86</v>
      </c>
      <c r="AW157" s="12" t="s">
        <v>4</v>
      </c>
      <c r="AX157" s="12" t="s">
        <v>84</v>
      </c>
      <c r="AY157" s="215" t="s">
        <v>147</v>
      </c>
    </row>
    <row r="158" spans="2:65" s="1" customFormat="1" ht="24" customHeight="1">
      <c r="B158" s="33"/>
      <c r="C158" s="191" t="s">
        <v>317</v>
      </c>
      <c r="D158" s="191" t="s">
        <v>149</v>
      </c>
      <c r="E158" s="192" t="s">
        <v>599</v>
      </c>
      <c r="F158" s="193" t="s">
        <v>600</v>
      </c>
      <c r="G158" s="194" t="s">
        <v>152</v>
      </c>
      <c r="H158" s="195">
        <v>2.5</v>
      </c>
      <c r="I158" s="196"/>
      <c r="J158" s="197">
        <f>ROUND(I158*H158,2)</f>
        <v>0</v>
      </c>
      <c r="K158" s="193" t="s">
        <v>1</v>
      </c>
      <c r="L158" s="37"/>
      <c r="M158" s="198" t="s">
        <v>1</v>
      </c>
      <c r="N158" s="199" t="s">
        <v>41</v>
      </c>
      <c r="O158" s="65"/>
      <c r="P158" s="200">
        <f>O158*H158</f>
        <v>0</v>
      </c>
      <c r="Q158" s="200">
        <v>0.101</v>
      </c>
      <c r="R158" s="200">
        <f>Q158*H158</f>
        <v>0.2525</v>
      </c>
      <c r="S158" s="200">
        <v>0</v>
      </c>
      <c r="T158" s="201">
        <f>S158*H158</f>
        <v>0</v>
      </c>
      <c r="AR158" s="202" t="s">
        <v>154</v>
      </c>
      <c r="AT158" s="202" t="s">
        <v>149</v>
      </c>
      <c r="AU158" s="202" t="s">
        <v>161</v>
      </c>
      <c r="AY158" s="16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84</v>
      </c>
      <c r="BK158" s="203">
        <f>ROUND(I158*H158,2)</f>
        <v>0</v>
      </c>
      <c r="BL158" s="16" t="s">
        <v>154</v>
      </c>
      <c r="BM158" s="202" t="s">
        <v>601</v>
      </c>
    </row>
    <row r="159" spans="2:65" s="1" customFormat="1" ht="16.5" customHeight="1">
      <c r="B159" s="33"/>
      <c r="C159" s="244" t="s">
        <v>321</v>
      </c>
      <c r="D159" s="244" t="s">
        <v>242</v>
      </c>
      <c r="E159" s="245" t="s">
        <v>602</v>
      </c>
      <c r="F159" s="246" t="s">
        <v>603</v>
      </c>
      <c r="G159" s="247" t="s">
        <v>152</v>
      </c>
      <c r="H159" s="248">
        <v>2.75</v>
      </c>
      <c r="I159" s="249"/>
      <c r="J159" s="250">
        <f>ROUND(I159*H159,2)</f>
        <v>0</v>
      </c>
      <c r="K159" s="246" t="s">
        <v>1</v>
      </c>
      <c r="L159" s="251"/>
      <c r="M159" s="252" t="s">
        <v>1</v>
      </c>
      <c r="N159" s="253" t="s">
        <v>41</v>
      </c>
      <c r="O159" s="65"/>
      <c r="P159" s="200">
        <f>O159*H159</f>
        <v>0</v>
      </c>
      <c r="Q159" s="200">
        <v>0.176</v>
      </c>
      <c r="R159" s="200">
        <f>Q159*H159</f>
        <v>0.484</v>
      </c>
      <c r="S159" s="200">
        <v>0</v>
      </c>
      <c r="T159" s="201">
        <f>S159*H159</f>
        <v>0</v>
      </c>
      <c r="AR159" s="202" t="s">
        <v>187</v>
      </c>
      <c r="AT159" s="202" t="s">
        <v>242</v>
      </c>
      <c r="AU159" s="202" t="s">
        <v>161</v>
      </c>
      <c r="AY159" s="16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84</v>
      </c>
      <c r="BK159" s="203">
        <f>ROUND(I159*H159,2)</f>
        <v>0</v>
      </c>
      <c r="BL159" s="16" t="s">
        <v>154</v>
      </c>
      <c r="BM159" s="202" t="s">
        <v>604</v>
      </c>
    </row>
    <row r="160" spans="2:51" s="12" customFormat="1" ht="11.25">
      <c r="B160" s="204"/>
      <c r="C160" s="205"/>
      <c r="D160" s="206" t="s">
        <v>159</v>
      </c>
      <c r="E160" s="205"/>
      <c r="F160" s="208" t="s">
        <v>598</v>
      </c>
      <c r="G160" s="205"/>
      <c r="H160" s="209">
        <v>2.75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159</v>
      </c>
      <c r="AU160" s="215" t="s">
        <v>161</v>
      </c>
      <c r="AV160" s="12" t="s">
        <v>86</v>
      </c>
      <c r="AW160" s="12" t="s">
        <v>4</v>
      </c>
      <c r="AX160" s="12" t="s">
        <v>84</v>
      </c>
      <c r="AY160" s="215" t="s">
        <v>147</v>
      </c>
    </row>
    <row r="161" spans="2:63" s="11" customFormat="1" ht="22.9" customHeight="1">
      <c r="B161" s="175"/>
      <c r="C161" s="176"/>
      <c r="D161" s="177" t="s">
        <v>75</v>
      </c>
      <c r="E161" s="189" t="s">
        <v>169</v>
      </c>
      <c r="F161" s="189" t="s">
        <v>170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SUM(P162:P164)</f>
        <v>0</v>
      </c>
      <c r="Q161" s="183"/>
      <c r="R161" s="184">
        <f>SUM(R162:R164)</f>
        <v>33.27835</v>
      </c>
      <c r="S161" s="183"/>
      <c r="T161" s="185">
        <f>SUM(T162:T164)</f>
        <v>0</v>
      </c>
      <c r="AR161" s="186" t="s">
        <v>84</v>
      </c>
      <c r="AT161" s="187" t="s">
        <v>75</v>
      </c>
      <c r="AU161" s="187" t="s">
        <v>84</v>
      </c>
      <c r="AY161" s="186" t="s">
        <v>147</v>
      </c>
      <c r="BK161" s="188">
        <f>SUM(BK162:BK164)</f>
        <v>0</v>
      </c>
    </row>
    <row r="162" spans="2:65" s="1" customFormat="1" ht="24" customHeight="1">
      <c r="B162" s="33"/>
      <c r="C162" s="191" t="s">
        <v>328</v>
      </c>
      <c r="D162" s="191" t="s">
        <v>149</v>
      </c>
      <c r="E162" s="192" t="s">
        <v>351</v>
      </c>
      <c r="F162" s="193" t="s">
        <v>352</v>
      </c>
      <c r="G162" s="194" t="s">
        <v>164</v>
      </c>
      <c r="H162" s="195">
        <v>416.5</v>
      </c>
      <c r="I162" s="196"/>
      <c r="J162" s="197">
        <f>ROUND(I162*H162,2)</f>
        <v>0</v>
      </c>
      <c r="K162" s="193" t="s">
        <v>1</v>
      </c>
      <c r="L162" s="37"/>
      <c r="M162" s="198" t="s">
        <v>1</v>
      </c>
      <c r="N162" s="199" t="s">
        <v>41</v>
      </c>
      <c r="O162" s="65"/>
      <c r="P162" s="200">
        <f>O162*H162</f>
        <v>0</v>
      </c>
      <c r="Q162" s="200">
        <v>0.0675</v>
      </c>
      <c r="R162" s="200">
        <f>Q162*H162</f>
        <v>28.113750000000003</v>
      </c>
      <c r="S162" s="200">
        <v>0</v>
      </c>
      <c r="T162" s="201">
        <f>S162*H162</f>
        <v>0</v>
      </c>
      <c r="AR162" s="202" t="s">
        <v>154</v>
      </c>
      <c r="AT162" s="202" t="s">
        <v>149</v>
      </c>
      <c r="AU162" s="202" t="s">
        <v>86</v>
      </c>
      <c r="AY162" s="16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84</v>
      </c>
      <c r="BK162" s="203">
        <f>ROUND(I162*H162,2)</f>
        <v>0</v>
      </c>
      <c r="BL162" s="16" t="s">
        <v>154</v>
      </c>
      <c r="BM162" s="202" t="s">
        <v>605</v>
      </c>
    </row>
    <row r="163" spans="2:51" s="12" customFormat="1" ht="11.25">
      <c r="B163" s="204"/>
      <c r="C163" s="205"/>
      <c r="D163" s="206" t="s">
        <v>159</v>
      </c>
      <c r="E163" s="207" t="s">
        <v>1</v>
      </c>
      <c r="F163" s="208" t="s">
        <v>606</v>
      </c>
      <c r="G163" s="205"/>
      <c r="H163" s="209">
        <v>416.5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159</v>
      </c>
      <c r="AU163" s="215" t="s">
        <v>86</v>
      </c>
      <c r="AV163" s="12" t="s">
        <v>86</v>
      </c>
      <c r="AW163" s="12" t="s">
        <v>32</v>
      </c>
      <c r="AX163" s="12" t="s">
        <v>84</v>
      </c>
      <c r="AY163" s="215" t="s">
        <v>147</v>
      </c>
    </row>
    <row r="164" spans="2:65" s="1" customFormat="1" ht="24" customHeight="1">
      <c r="B164" s="33"/>
      <c r="C164" s="244" t="s">
        <v>332</v>
      </c>
      <c r="D164" s="244" t="s">
        <v>242</v>
      </c>
      <c r="E164" s="245" t="s">
        <v>356</v>
      </c>
      <c r="F164" s="246" t="s">
        <v>357</v>
      </c>
      <c r="G164" s="247" t="s">
        <v>164</v>
      </c>
      <c r="H164" s="248">
        <v>416.5</v>
      </c>
      <c r="I164" s="249"/>
      <c r="J164" s="250">
        <f>ROUND(I164*H164,2)</f>
        <v>0</v>
      </c>
      <c r="K164" s="246" t="s">
        <v>1</v>
      </c>
      <c r="L164" s="251"/>
      <c r="M164" s="252" t="s">
        <v>1</v>
      </c>
      <c r="N164" s="253" t="s">
        <v>41</v>
      </c>
      <c r="O164" s="65"/>
      <c r="P164" s="200">
        <f>O164*H164</f>
        <v>0</v>
      </c>
      <c r="Q164" s="200">
        <v>0.0124</v>
      </c>
      <c r="R164" s="200">
        <f>Q164*H164</f>
        <v>5.1646</v>
      </c>
      <c r="S164" s="200">
        <v>0</v>
      </c>
      <c r="T164" s="201">
        <f>S164*H164</f>
        <v>0</v>
      </c>
      <c r="AR164" s="202" t="s">
        <v>187</v>
      </c>
      <c r="AT164" s="202" t="s">
        <v>242</v>
      </c>
      <c r="AU164" s="202" t="s">
        <v>86</v>
      </c>
      <c r="AY164" s="16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154</v>
      </c>
      <c r="BM164" s="202" t="s">
        <v>607</v>
      </c>
    </row>
    <row r="165" spans="2:63" s="11" customFormat="1" ht="22.9" customHeight="1">
      <c r="B165" s="175"/>
      <c r="C165" s="176"/>
      <c r="D165" s="177" t="s">
        <v>75</v>
      </c>
      <c r="E165" s="189" t="s">
        <v>359</v>
      </c>
      <c r="F165" s="189" t="s">
        <v>360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SUM(P166:P167)</f>
        <v>0</v>
      </c>
      <c r="Q165" s="183"/>
      <c r="R165" s="184">
        <f>SUM(R166:R167)</f>
        <v>0</v>
      </c>
      <c r="S165" s="183"/>
      <c r="T165" s="185">
        <f>SUM(T166:T167)</f>
        <v>0</v>
      </c>
      <c r="AR165" s="186" t="s">
        <v>84</v>
      </c>
      <c r="AT165" s="187" t="s">
        <v>75</v>
      </c>
      <c r="AU165" s="187" t="s">
        <v>84</v>
      </c>
      <c r="AY165" s="186" t="s">
        <v>147</v>
      </c>
      <c r="BK165" s="188">
        <f>SUM(BK166:BK167)</f>
        <v>0</v>
      </c>
    </row>
    <row r="166" spans="2:65" s="1" customFormat="1" ht="24" customHeight="1">
      <c r="B166" s="33"/>
      <c r="C166" s="191" t="s">
        <v>336</v>
      </c>
      <c r="D166" s="191" t="s">
        <v>149</v>
      </c>
      <c r="E166" s="192" t="s">
        <v>367</v>
      </c>
      <c r="F166" s="193" t="s">
        <v>368</v>
      </c>
      <c r="G166" s="194" t="s">
        <v>185</v>
      </c>
      <c r="H166" s="195">
        <v>116.772</v>
      </c>
      <c r="I166" s="196"/>
      <c r="J166" s="197">
        <f>ROUND(I166*H166,2)</f>
        <v>0</v>
      </c>
      <c r="K166" s="193" t="s">
        <v>153</v>
      </c>
      <c r="L166" s="37"/>
      <c r="M166" s="198" t="s">
        <v>1</v>
      </c>
      <c r="N166" s="199" t="s">
        <v>41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02" t="s">
        <v>154</v>
      </c>
      <c r="AT166" s="202" t="s">
        <v>149</v>
      </c>
      <c r="AU166" s="202" t="s">
        <v>86</v>
      </c>
      <c r="AY166" s="16" t="s">
        <v>147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154</v>
      </c>
      <c r="BM166" s="202" t="s">
        <v>608</v>
      </c>
    </row>
    <row r="167" spans="2:51" s="12" customFormat="1" ht="11.25">
      <c r="B167" s="204"/>
      <c r="C167" s="205"/>
      <c r="D167" s="206" t="s">
        <v>159</v>
      </c>
      <c r="E167" s="205"/>
      <c r="F167" s="208" t="s">
        <v>609</v>
      </c>
      <c r="G167" s="205"/>
      <c r="H167" s="209">
        <v>116.772</v>
      </c>
      <c r="I167" s="210"/>
      <c r="J167" s="205"/>
      <c r="K167" s="205"/>
      <c r="L167" s="211"/>
      <c r="M167" s="254"/>
      <c r="N167" s="255"/>
      <c r="O167" s="255"/>
      <c r="P167" s="255"/>
      <c r="Q167" s="255"/>
      <c r="R167" s="255"/>
      <c r="S167" s="255"/>
      <c r="T167" s="256"/>
      <c r="AT167" s="215" t="s">
        <v>159</v>
      </c>
      <c r="AU167" s="215" t="s">
        <v>86</v>
      </c>
      <c r="AV167" s="12" t="s">
        <v>86</v>
      </c>
      <c r="AW167" s="12" t="s">
        <v>4</v>
      </c>
      <c r="AX167" s="12" t="s">
        <v>84</v>
      </c>
      <c r="AY167" s="215" t="s">
        <v>147</v>
      </c>
    </row>
    <row r="168" spans="2:12" s="1" customFormat="1" ht="6.95" customHeight="1">
      <c r="B168" s="48"/>
      <c r="C168" s="49"/>
      <c r="D168" s="49"/>
      <c r="E168" s="49"/>
      <c r="F168" s="49"/>
      <c r="G168" s="49"/>
      <c r="H168" s="49"/>
      <c r="I168" s="141"/>
      <c r="J168" s="49"/>
      <c r="K168" s="49"/>
      <c r="L168" s="37"/>
    </row>
  </sheetData>
  <sheetProtection algorithmName="SHA-512" hashValue="GIYEQScA7W5bq2WZ5c7lN9j0mtQM2AigcV+4pzd/lSTAAXZtNi7bN4291aNxPNDqlclOL2+Yp0HWWsomVKWcsg==" saltValue="jTbhmYn1W3puUR4KhwgEY5IHVt9D+jcOi3CfQW/kj1Fr1Ysu7eGGC+e5nyJaT/gq6sfJBJap1e+CKbhPcrEeEw==" spinCount="100000" sheet="1" objects="1" scenarios="1" formatColumns="0" formatRows="0" autoFilter="0"/>
  <autoFilter ref="C123:K16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113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610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ROUND(J119,2)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ROUND((SUM(BE119:BE130)),2)</f>
        <v>0</v>
      </c>
      <c r="I33" s="122">
        <v>0.21</v>
      </c>
      <c r="J33" s="121">
        <f>ROUND(((SUM(BE119:BE130))*I33),2)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ROUND((SUM(BF119:BF130)),2)</f>
        <v>0</v>
      </c>
      <c r="I34" s="122">
        <v>0.15</v>
      </c>
      <c r="J34" s="121">
        <f>ROUND(((SUM(BF119:BF130))*I34),2)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ROUND((SUM(BG119:BG130)),2)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ROUND((SUM(BH119:BH130)),2)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ROUND((SUM(BI119:BI130)),2)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04 - D4 - SO 04 Mobiliář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J119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J120</f>
        <v>0</v>
      </c>
      <c r="K97" s="151"/>
      <c r="L97" s="156"/>
    </row>
    <row r="98" spans="2:12" s="9" customFormat="1" ht="19.9" customHeight="1">
      <c r="B98" s="157"/>
      <c r="C98" s="158"/>
      <c r="D98" s="159" t="s">
        <v>130</v>
      </c>
      <c r="E98" s="160"/>
      <c r="F98" s="160"/>
      <c r="G98" s="160"/>
      <c r="H98" s="160"/>
      <c r="I98" s="161"/>
      <c r="J98" s="162">
        <f>J121</f>
        <v>0</v>
      </c>
      <c r="K98" s="158"/>
      <c r="L98" s="163"/>
    </row>
    <row r="99" spans="2:12" s="9" customFormat="1" ht="19.9" customHeight="1">
      <c r="B99" s="157"/>
      <c r="C99" s="158"/>
      <c r="D99" s="159" t="s">
        <v>259</v>
      </c>
      <c r="E99" s="160"/>
      <c r="F99" s="160"/>
      <c r="G99" s="160"/>
      <c r="H99" s="160"/>
      <c r="I99" s="161"/>
      <c r="J99" s="162">
        <f>J129</f>
        <v>0</v>
      </c>
      <c r="K99" s="158"/>
      <c r="L99" s="163"/>
    </row>
    <row r="100" spans="2:12" s="1" customFormat="1" ht="21.75" customHeight="1">
      <c r="B100" s="33"/>
      <c r="C100" s="34"/>
      <c r="D100" s="34"/>
      <c r="E100" s="34"/>
      <c r="F100" s="34"/>
      <c r="G100" s="34"/>
      <c r="H100" s="34"/>
      <c r="I100" s="109"/>
      <c r="J100" s="34"/>
      <c r="K100" s="34"/>
      <c r="L100" s="37"/>
    </row>
    <row r="101" spans="2:12" s="1" customFormat="1" ht="6.95" customHeight="1">
      <c r="B101" s="48"/>
      <c r="C101" s="49"/>
      <c r="D101" s="49"/>
      <c r="E101" s="49"/>
      <c r="F101" s="49"/>
      <c r="G101" s="49"/>
      <c r="H101" s="49"/>
      <c r="I101" s="141"/>
      <c r="J101" s="49"/>
      <c r="K101" s="49"/>
      <c r="L101" s="37"/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44"/>
      <c r="J105" s="51"/>
      <c r="K105" s="51"/>
      <c r="L105" s="37"/>
    </row>
    <row r="106" spans="2:12" s="1" customFormat="1" ht="24.95" customHeight="1">
      <c r="B106" s="33"/>
      <c r="C106" s="22" t="s">
        <v>132</v>
      </c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2" customHeight="1">
      <c r="B108" s="33"/>
      <c r="C108" s="28" t="s">
        <v>16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6.5" customHeight="1">
      <c r="B109" s="33"/>
      <c r="C109" s="34"/>
      <c r="D109" s="34"/>
      <c r="E109" s="305" t="str">
        <f>E7</f>
        <v>Revitalizace parku Dvorského</v>
      </c>
      <c r="F109" s="306"/>
      <c r="G109" s="306"/>
      <c r="H109" s="306"/>
      <c r="I109" s="109"/>
      <c r="J109" s="34"/>
      <c r="K109" s="34"/>
      <c r="L109" s="37"/>
    </row>
    <row r="110" spans="2:12" s="1" customFormat="1" ht="12" customHeight="1">
      <c r="B110" s="33"/>
      <c r="C110" s="28" t="s">
        <v>121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77" t="str">
        <f>E9</f>
        <v>04 - D4 - SO 04 Mobiliář</v>
      </c>
      <c r="F111" s="307"/>
      <c r="G111" s="307"/>
      <c r="H111" s="307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2" customHeight="1">
      <c r="B113" s="33"/>
      <c r="C113" s="28" t="s">
        <v>20</v>
      </c>
      <c r="D113" s="34"/>
      <c r="E113" s="34"/>
      <c r="F113" s="26" t="str">
        <f>F12</f>
        <v>Brno-město</v>
      </c>
      <c r="G113" s="34"/>
      <c r="H113" s="34"/>
      <c r="I113" s="111" t="s">
        <v>22</v>
      </c>
      <c r="J113" s="60" t="str">
        <f>IF(J12="","",J12)</f>
        <v>6. 5. 2019</v>
      </c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27.95" customHeight="1">
      <c r="B115" s="33"/>
      <c r="C115" s="28" t="s">
        <v>24</v>
      </c>
      <c r="D115" s="34"/>
      <c r="E115" s="34"/>
      <c r="F115" s="26" t="str">
        <f>E15</f>
        <v>Statutární město Brno, MČ Brno-střed</v>
      </c>
      <c r="G115" s="34"/>
      <c r="H115" s="34"/>
      <c r="I115" s="111" t="s">
        <v>30</v>
      </c>
      <c r="J115" s="31" t="str">
        <f>E21</f>
        <v>Ing. Mgr.Lucie Radilová, DiS</v>
      </c>
      <c r="K115" s="34"/>
      <c r="L115" s="37"/>
    </row>
    <row r="116" spans="2:12" s="1" customFormat="1" ht="15.2" customHeight="1">
      <c r="B116" s="33"/>
      <c r="C116" s="28" t="s">
        <v>28</v>
      </c>
      <c r="D116" s="34"/>
      <c r="E116" s="34"/>
      <c r="F116" s="26" t="str">
        <f>IF(E18="","",E18)</f>
        <v>Vyplň údaj</v>
      </c>
      <c r="G116" s="34"/>
      <c r="H116" s="34"/>
      <c r="I116" s="111" t="s">
        <v>33</v>
      </c>
      <c r="J116" s="31" t="str">
        <f>E24</f>
        <v xml:space="preserve"> </v>
      </c>
      <c r="K116" s="34"/>
      <c r="L116" s="37"/>
    </row>
    <row r="117" spans="2:12" s="1" customFormat="1" ht="10.3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20" s="10" customFormat="1" ht="29.25" customHeight="1">
      <c r="B118" s="164"/>
      <c r="C118" s="165" t="s">
        <v>133</v>
      </c>
      <c r="D118" s="166" t="s">
        <v>61</v>
      </c>
      <c r="E118" s="166" t="s">
        <v>57</v>
      </c>
      <c r="F118" s="166" t="s">
        <v>58</v>
      </c>
      <c r="G118" s="166" t="s">
        <v>134</v>
      </c>
      <c r="H118" s="166" t="s">
        <v>135</v>
      </c>
      <c r="I118" s="167" t="s">
        <v>136</v>
      </c>
      <c r="J118" s="168" t="s">
        <v>125</v>
      </c>
      <c r="K118" s="169" t="s">
        <v>137</v>
      </c>
      <c r="L118" s="170"/>
      <c r="M118" s="69" t="s">
        <v>1</v>
      </c>
      <c r="N118" s="70" t="s">
        <v>40</v>
      </c>
      <c r="O118" s="70" t="s">
        <v>138</v>
      </c>
      <c r="P118" s="70" t="s">
        <v>139</v>
      </c>
      <c r="Q118" s="70" t="s">
        <v>140</v>
      </c>
      <c r="R118" s="70" t="s">
        <v>141</v>
      </c>
      <c r="S118" s="70" t="s">
        <v>142</v>
      </c>
      <c r="T118" s="71" t="s">
        <v>143</v>
      </c>
    </row>
    <row r="119" spans="2:63" s="1" customFormat="1" ht="22.9" customHeight="1">
      <c r="B119" s="33"/>
      <c r="C119" s="76" t="s">
        <v>144</v>
      </c>
      <c r="D119" s="34"/>
      <c r="E119" s="34"/>
      <c r="F119" s="34"/>
      <c r="G119" s="34"/>
      <c r="H119" s="34"/>
      <c r="I119" s="109"/>
      <c r="J119" s="171">
        <f>BK119</f>
        <v>0</v>
      </c>
      <c r="K119" s="34"/>
      <c r="L119" s="37"/>
      <c r="M119" s="72"/>
      <c r="N119" s="73"/>
      <c r="O119" s="73"/>
      <c r="P119" s="172">
        <f>P120</f>
        <v>0</v>
      </c>
      <c r="Q119" s="73"/>
      <c r="R119" s="172">
        <f>R120</f>
        <v>3.12556</v>
      </c>
      <c r="S119" s="73"/>
      <c r="T119" s="173">
        <f>T120</f>
        <v>0</v>
      </c>
      <c r="AT119" s="16" t="s">
        <v>75</v>
      </c>
      <c r="AU119" s="16" t="s">
        <v>127</v>
      </c>
      <c r="BK119" s="174">
        <f>BK120</f>
        <v>0</v>
      </c>
    </row>
    <row r="120" spans="2:63" s="11" customFormat="1" ht="25.9" customHeight="1">
      <c r="B120" s="175"/>
      <c r="C120" s="176"/>
      <c r="D120" s="177" t="s">
        <v>75</v>
      </c>
      <c r="E120" s="178" t="s">
        <v>145</v>
      </c>
      <c r="F120" s="178" t="s">
        <v>146</v>
      </c>
      <c r="G120" s="176"/>
      <c r="H120" s="176"/>
      <c r="I120" s="179"/>
      <c r="J120" s="180">
        <f>BK120</f>
        <v>0</v>
      </c>
      <c r="K120" s="176"/>
      <c r="L120" s="181"/>
      <c r="M120" s="182"/>
      <c r="N120" s="183"/>
      <c r="O120" s="183"/>
      <c r="P120" s="184">
        <f>P121+P129</f>
        <v>0</v>
      </c>
      <c r="Q120" s="183"/>
      <c r="R120" s="184">
        <f>R121+R129</f>
        <v>3.12556</v>
      </c>
      <c r="S120" s="183"/>
      <c r="T120" s="185">
        <f>T121+T129</f>
        <v>0</v>
      </c>
      <c r="AR120" s="186" t="s">
        <v>84</v>
      </c>
      <c r="AT120" s="187" t="s">
        <v>75</v>
      </c>
      <c r="AU120" s="187" t="s">
        <v>76</v>
      </c>
      <c r="AY120" s="186" t="s">
        <v>147</v>
      </c>
      <c r="BK120" s="188">
        <f>BK121+BK129</f>
        <v>0</v>
      </c>
    </row>
    <row r="121" spans="2:63" s="11" customFormat="1" ht="22.9" customHeight="1">
      <c r="B121" s="175"/>
      <c r="C121" s="176"/>
      <c r="D121" s="177" t="s">
        <v>75</v>
      </c>
      <c r="E121" s="189" t="s">
        <v>169</v>
      </c>
      <c r="F121" s="189" t="s">
        <v>170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SUM(P122:P128)</f>
        <v>0</v>
      </c>
      <c r="Q121" s="183"/>
      <c r="R121" s="184">
        <f>SUM(R122:R128)</f>
        <v>3.12556</v>
      </c>
      <c r="S121" s="183"/>
      <c r="T121" s="185">
        <f>SUM(T122:T128)</f>
        <v>0</v>
      </c>
      <c r="AR121" s="186" t="s">
        <v>84</v>
      </c>
      <c r="AT121" s="187" t="s">
        <v>75</v>
      </c>
      <c r="AU121" s="187" t="s">
        <v>84</v>
      </c>
      <c r="AY121" s="186" t="s">
        <v>147</v>
      </c>
      <c r="BK121" s="188">
        <f>SUM(BK122:BK128)</f>
        <v>0</v>
      </c>
    </row>
    <row r="122" spans="2:65" s="1" customFormat="1" ht="24" customHeight="1">
      <c r="B122" s="33"/>
      <c r="C122" s="191" t="s">
        <v>84</v>
      </c>
      <c r="D122" s="191" t="s">
        <v>149</v>
      </c>
      <c r="E122" s="192" t="s">
        <v>611</v>
      </c>
      <c r="F122" s="193" t="s">
        <v>612</v>
      </c>
      <c r="G122" s="194" t="s">
        <v>174</v>
      </c>
      <c r="H122" s="195">
        <v>1</v>
      </c>
      <c r="I122" s="196"/>
      <c r="J122" s="197">
        <f aca="true" t="shared" si="0" ref="J122:J128">ROUND(I122*H122,2)</f>
        <v>0</v>
      </c>
      <c r="K122" s="193" t="s">
        <v>153</v>
      </c>
      <c r="L122" s="37"/>
      <c r="M122" s="198" t="s">
        <v>1</v>
      </c>
      <c r="N122" s="199" t="s">
        <v>41</v>
      </c>
      <c r="O122" s="65"/>
      <c r="P122" s="200">
        <f aca="true" t="shared" si="1" ref="P122:P128">O122*H122</f>
        <v>0</v>
      </c>
      <c r="Q122" s="200">
        <v>0</v>
      </c>
      <c r="R122" s="200">
        <f aca="true" t="shared" si="2" ref="R122:R128">Q122*H122</f>
        <v>0</v>
      </c>
      <c r="S122" s="200">
        <v>0</v>
      </c>
      <c r="T122" s="201">
        <f aca="true" t="shared" si="3" ref="T122:T128">S122*H122</f>
        <v>0</v>
      </c>
      <c r="AR122" s="202" t="s">
        <v>154</v>
      </c>
      <c r="AT122" s="202" t="s">
        <v>149</v>
      </c>
      <c r="AU122" s="202" t="s">
        <v>86</v>
      </c>
      <c r="AY122" s="16" t="s">
        <v>147</v>
      </c>
      <c r="BE122" s="203">
        <f aca="true" t="shared" si="4" ref="BE122:BE128">IF(N122="základní",J122,0)</f>
        <v>0</v>
      </c>
      <c r="BF122" s="203">
        <f aca="true" t="shared" si="5" ref="BF122:BF128">IF(N122="snížená",J122,0)</f>
        <v>0</v>
      </c>
      <c r="BG122" s="203">
        <f aca="true" t="shared" si="6" ref="BG122:BG128">IF(N122="zákl. přenesená",J122,0)</f>
        <v>0</v>
      </c>
      <c r="BH122" s="203">
        <f aca="true" t="shared" si="7" ref="BH122:BH128">IF(N122="sníž. přenesená",J122,0)</f>
        <v>0</v>
      </c>
      <c r="BI122" s="203">
        <f aca="true" t="shared" si="8" ref="BI122:BI128">IF(N122="nulová",J122,0)</f>
        <v>0</v>
      </c>
      <c r="BJ122" s="16" t="s">
        <v>84</v>
      </c>
      <c r="BK122" s="203">
        <f aca="true" t="shared" si="9" ref="BK122:BK128">ROUND(I122*H122,2)</f>
        <v>0</v>
      </c>
      <c r="BL122" s="16" t="s">
        <v>154</v>
      </c>
      <c r="BM122" s="202" t="s">
        <v>613</v>
      </c>
    </row>
    <row r="123" spans="2:65" s="1" customFormat="1" ht="16.5" customHeight="1">
      <c r="B123" s="33"/>
      <c r="C123" s="244" t="s">
        <v>86</v>
      </c>
      <c r="D123" s="244" t="s">
        <v>242</v>
      </c>
      <c r="E123" s="245" t="s">
        <v>614</v>
      </c>
      <c r="F123" s="246" t="s">
        <v>615</v>
      </c>
      <c r="G123" s="247" t="s">
        <v>174</v>
      </c>
      <c r="H123" s="248">
        <v>1</v>
      </c>
      <c r="I123" s="249"/>
      <c r="J123" s="250">
        <f t="shared" si="0"/>
        <v>0</v>
      </c>
      <c r="K123" s="246" t="s">
        <v>1</v>
      </c>
      <c r="L123" s="251"/>
      <c r="M123" s="252" t="s">
        <v>1</v>
      </c>
      <c r="N123" s="253" t="s">
        <v>41</v>
      </c>
      <c r="O123" s="65"/>
      <c r="P123" s="200">
        <f t="shared" si="1"/>
        <v>0</v>
      </c>
      <c r="Q123" s="200">
        <v>0.105</v>
      </c>
      <c r="R123" s="200">
        <f t="shared" si="2"/>
        <v>0.105</v>
      </c>
      <c r="S123" s="200">
        <v>0</v>
      </c>
      <c r="T123" s="201">
        <f t="shared" si="3"/>
        <v>0</v>
      </c>
      <c r="AR123" s="202" t="s">
        <v>187</v>
      </c>
      <c r="AT123" s="202" t="s">
        <v>242</v>
      </c>
      <c r="AU123" s="202" t="s">
        <v>86</v>
      </c>
      <c r="AY123" s="16" t="s">
        <v>147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6" t="s">
        <v>84</v>
      </c>
      <c r="BK123" s="203">
        <f t="shared" si="9"/>
        <v>0</v>
      </c>
      <c r="BL123" s="16" t="s">
        <v>154</v>
      </c>
      <c r="BM123" s="202" t="s">
        <v>616</v>
      </c>
    </row>
    <row r="124" spans="2:65" s="1" customFormat="1" ht="24" customHeight="1">
      <c r="B124" s="33"/>
      <c r="C124" s="191" t="s">
        <v>161</v>
      </c>
      <c r="D124" s="191" t="s">
        <v>149</v>
      </c>
      <c r="E124" s="192" t="s">
        <v>617</v>
      </c>
      <c r="F124" s="193" t="s">
        <v>618</v>
      </c>
      <c r="G124" s="194" t="s">
        <v>174</v>
      </c>
      <c r="H124" s="195">
        <v>4</v>
      </c>
      <c r="I124" s="196"/>
      <c r="J124" s="197">
        <f t="shared" si="0"/>
        <v>0</v>
      </c>
      <c r="K124" s="193" t="s">
        <v>153</v>
      </c>
      <c r="L124" s="37"/>
      <c r="M124" s="198" t="s">
        <v>1</v>
      </c>
      <c r="N124" s="199" t="s">
        <v>41</v>
      </c>
      <c r="O124" s="65"/>
      <c r="P124" s="200">
        <f t="shared" si="1"/>
        <v>0</v>
      </c>
      <c r="Q124" s="200">
        <v>0.00112</v>
      </c>
      <c r="R124" s="200">
        <f t="shared" si="2"/>
        <v>0.00448</v>
      </c>
      <c r="S124" s="200">
        <v>0</v>
      </c>
      <c r="T124" s="201">
        <f t="shared" si="3"/>
        <v>0</v>
      </c>
      <c r="AR124" s="202" t="s">
        <v>154</v>
      </c>
      <c r="AT124" s="202" t="s">
        <v>149</v>
      </c>
      <c r="AU124" s="202" t="s">
        <v>86</v>
      </c>
      <c r="AY124" s="16" t="s">
        <v>147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6" t="s">
        <v>84</v>
      </c>
      <c r="BK124" s="203">
        <f t="shared" si="9"/>
        <v>0</v>
      </c>
      <c r="BL124" s="16" t="s">
        <v>154</v>
      </c>
      <c r="BM124" s="202" t="s">
        <v>619</v>
      </c>
    </row>
    <row r="125" spans="2:65" s="1" customFormat="1" ht="24" customHeight="1">
      <c r="B125" s="33"/>
      <c r="C125" s="244" t="s">
        <v>154</v>
      </c>
      <c r="D125" s="244" t="s">
        <v>242</v>
      </c>
      <c r="E125" s="245" t="s">
        <v>620</v>
      </c>
      <c r="F125" s="246" t="s">
        <v>621</v>
      </c>
      <c r="G125" s="247" t="s">
        <v>174</v>
      </c>
      <c r="H125" s="248">
        <v>2</v>
      </c>
      <c r="I125" s="249"/>
      <c r="J125" s="250">
        <f t="shared" si="0"/>
        <v>0</v>
      </c>
      <c r="K125" s="246" t="s">
        <v>1</v>
      </c>
      <c r="L125" s="251"/>
      <c r="M125" s="252" t="s">
        <v>1</v>
      </c>
      <c r="N125" s="253" t="s">
        <v>41</v>
      </c>
      <c r="O125" s="65"/>
      <c r="P125" s="200">
        <f t="shared" si="1"/>
        <v>0</v>
      </c>
      <c r="Q125" s="200">
        <v>0.006</v>
      </c>
      <c r="R125" s="200">
        <f t="shared" si="2"/>
        <v>0.012</v>
      </c>
      <c r="S125" s="200">
        <v>0</v>
      </c>
      <c r="T125" s="201">
        <f t="shared" si="3"/>
        <v>0</v>
      </c>
      <c r="AR125" s="202" t="s">
        <v>187</v>
      </c>
      <c r="AT125" s="202" t="s">
        <v>242</v>
      </c>
      <c r="AU125" s="202" t="s">
        <v>86</v>
      </c>
      <c r="AY125" s="16" t="s">
        <v>147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6" t="s">
        <v>84</v>
      </c>
      <c r="BK125" s="203">
        <f t="shared" si="9"/>
        <v>0</v>
      </c>
      <c r="BL125" s="16" t="s">
        <v>154</v>
      </c>
      <c r="BM125" s="202" t="s">
        <v>622</v>
      </c>
    </row>
    <row r="126" spans="2:65" s="1" customFormat="1" ht="24" customHeight="1">
      <c r="B126" s="33"/>
      <c r="C126" s="244" t="s">
        <v>171</v>
      </c>
      <c r="D126" s="244" t="s">
        <v>242</v>
      </c>
      <c r="E126" s="245" t="s">
        <v>623</v>
      </c>
      <c r="F126" s="246" t="s">
        <v>624</v>
      </c>
      <c r="G126" s="247" t="s">
        <v>174</v>
      </c>
      <c r="H126" s="248">
        <v>2</v>
      </c>
      <c r="I126" s="249"/>
      <c r="J126" s="250">
        <f t="shared" si="0"/>
        <v>0</v>
      </c>
      <c r="K126" s="246" t="s">
        <v>1</v>
      </c>
      <c r="L126" s="251"/>
      <c r="M126" s="252" t="s">
        <v>1</v>
      </c>
      <c r="N126" s="253" t="s">
        <v>41</v>
      </c>
      <c r="O126" s="65"/>
      <c r="P126" s="200">
        <f t="shared" si="1"/>
        <v>0</v>
      </c>
      <c r="Q126" s="200">
        <v>0.006</v>
      </c>
      <c r="R126" s="200">
        <f t="shared" si="2"/>
        <v>0.012</v>
      </c>
      <c r="S126" s="200">
        <v>0</v>
      </c>
      <c r="T126" s="201">
        <f t="shared" si="3"/>
        <v>0</v>
      </c>
      <c r="AR126" s="202" t="s">
        <v>187</v>
      </c>
      <c r="AT126" s="202" t="s">
        <v>242</v>
      </c>
      <c r="AU126" s="202" t="s">
        <v>86</v>
      </c>
      <c r="AY126" s="16" t="s">
        <v>147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6" t="s">
        <v>84</v>
      </c>
      <c r="BK126" s="203">
        <f t="shared" si="9"/>
        <v>0</v>
      </c>
      <c r="BL126" s="16" t="s">
        <v>154</v>
      </c>
      <c r="BM126" s="202" t="s">
        <v>625</v>
      </c>
    </row>
    <row r="127" spans="2:65" s="1" customFormat="1" ht="16.5" customHeight="1">
      <c r="B127" s="33"/>
      <c r="C127" s="191" t="s">
        <v>176</v>
      </c>
      <c r="D127" s="191" t="s">
        <v>149</v>
      </c>
      <c r="E127" s="192" t="s">
        <v>626</v>
      </c>
      <c r="F127" s="193" t="s">
        <v>627</v>
      </c>
      <c r="G127" s="194" t="s">
        <v>174</v>
      </c>
      <c r="H127" s="195">
        <v>7</v>
      </c>
      <c r="I127" s="196"/>
      <c r="J127" s="197">
        <f t="shared" si="0"/>
        <v>0</v>
      </c>
      <c r="K127" s="193" t="s">
        <v>153</v>
      </c>
      <c r="L127" s="37"/>
      <c r="M127" s="198" t="s">
        <v>1</v>
      </c>
      <c r="N127" s="199" t="s">
        <v>41</v>
      </c>
      <c r="O127" s="65"/>
      <c r="P127" s="200">
        <f t="shared" si="1"/>
        <v>0</v>
      </c>
      <c r="Q127" s="200">
        <v>0.35744</v>
      </c>
      <c r="R127" s="200">
        <f t="shared" si="2"/>
        <v>2.50208</v>
      </c>
      <c r="S127" s="200">
        <v>0</v>
      </c>
      <c r="T127" s="201">
        <f t="shared" si="3"/>
        <v>0</v>
      </c>
      <c r="AR127" s="202" t="s">
        <v>154</v>
      </c>
      <c r="AT127" s="202" t="s">
        <v>149</v>
      </c>
      <c r="AU127" s="202" t="s">
        <v>86</v>
      </c>
      <c r="AY127" s="16" t="s">
        <v>147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84</v>
      </c>
      <c r="BK127" s="203">
        <f t="shared" si="9"/>
        <v>0</v>
      </c>
      <c r="BL127" s="16" t="s">
        <v>154</v>
      </c>
      <c r="BM127" s="202" t="s">
        <v>628</v>
      </c>
    </row>
    <row r="128" spans="2:65" s="1" customFormat="1" ht="24" customHeight="1">
      <c r="B128" s="33"/>
      <c r="C128" s="244" t="s">
        <v>182</v>
      </c>
      <c r="D128" s="244" t="s">
        <v>242</v>
      </c>
      <c r="E128" s="245" t="s">
        <v>629</v>
      </c>
      <c r="F128" s="246" t="s">
        <v>630</v>
      </c>
      <c r="G128" s="247" t="s">
        <v>174</v>
      </c>
      <c r="H128" s="248">
        <v>7</v>
      </c>
      <c r="I128" s="249"/>
      <c r="J128" s="250">
        <f t="shared" si="0"/>
        <v>0</v>
      </c>
      <c r="K128" s="246" t="s">
        <v>153</v>
      </c>
      <c r="L128" s="251"/>
      <c r="M128" s="252" t="s">
        <v>1</v>
      </c>
      <c r="N128" s="253" t="s">
        <v>41</v>
      </c>
      <c r="O128" s="65"/>
      <c r="P128" s="200">
        <f t="shared" si="1"/>
        <v>0</v>
      </c>
      <c r="Q128" s="200">
        <v>0.07</v>
      </c>
      <c r="R128" s="200">
        <f t="shared" si="2"/>
        <v>0.49000000000000005</v>
      </c>
      <c r="S128" s="200">
        <v>0</v>
      </c>
      <c r="T128" s="201">
        <f t="shared" si="3"/>
        <v>0</v>
      </c>
      <c r="AR128" s="202" t="s">
        <v>187</v>
      </c>
      <c r="AT128" s="202" t="s">
        <v>242</v>
      </c>
      <c r="AU128" s="202" t="s">
        <v>86</v>
      </c>
      <c r="AY128" s="16" t="s">
        <v>147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84</v>
      </c>
      <c r="BK128" s="203">
        <f t="shared" si="9"/>
        <v>0</v>
      </c>
      <c r="BL128" s="16" t="s">
        <v>154</v>
      </c>
      <c r="BM128" s="202" t="s">
        <v>631</v>
      </c>
    </row>
    <row r="129" spans="2:63" s="11" customFormat="1" ht="22.9" customHeight="1">
      <c r="B129" s="175"/>
      <c r="C129" s="176"/>
      <c r="D129" s="177" t="s">
        <v>75</v>
      </c>
      <c r="E129" s="189" t="s">
        <v>359</v>
      </c>
      <c r="F129" s="189" t="s">
        <v>360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84</v>
      </c>
      <c r="AT129" s="187" t="s">
        <v>75</v>
      </c>
      <c r="AU129" s="187" t="s">
        <v>84</v>
      </c>
      <c r="AY129" s="186" t="s">
        <v>147</v>
      </c>
      <c r="BK129" s="188">
        <f>BK130</f>
        <v>0</v>
      </c>
    </row>
    <row r="130" spans="2:65" s="1" customFormat="1" ht="24" customHeight="1">
      <c r="B130" s="33"/>
      <c r="C130" s="191" t="s">
        <v>187</v>
      </c>
      <c r="D130" s="191" t="s">
        <v>149</v>
      </c>
      <c r="E130" s="192" t="s">
        <v>632</v>
      </c>
      <c r="F130" s="193" t="s">
        <v>633</v>
      </c>
      <c r="G130" s="194" t="s">
        <v>185</v>
      </c>
      <c r="H130" s="195">
        <v>3.126</v>
      </c>
      <c r="I130" s="196"/>
      <c r="J130" s="197">
        <f>ROUND(I130*H130,2)</f>
        <v>0</v>
      </c>
      <c r="K130" s="193" t="s">
        <v>153</v>
      </c>
      <c r="L130" s="37"/>
      <c r="M130" s="216" t="s">
        <v>1</v>
      </c>
      <c r="N130" s="217" t="s">
        <v>41</v>
      </c>
      <c r="O130" s="21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AR130" s="202" t="s">
        <v>154</v>
      </c>
      <c r="AT130" s="202" t="s">
        <v>149</v>
      </c>
      <c r="AU130" s="202" t="s">
        <v>86</v>
      </c>
      <c r="AY130" s="16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84</v>
      </c>
      <c r="BK130" s="203">
        <f>ROUND(I130*H130,2)</f>
        <v>0</v>
      </c>
      <c r="BL130" s="16" t="s">
        <v>154</v>
      </c>
      <c r="BM130" s="202" t="s">
        <v>634</v>
      </c>
    </row>
    <row r="131" spans="2:12" s="1" customFormat="1" ht="6.95" customHeight="1">
      <c r="B131" s="48"/>
      <c r="C131" s="49"/>
      <c r="D131" s="49"/>
      <c r="E131" s="49"/>
      <c r="F131" s="49"/>
      <c r="G131" s="49"/>
      <c r="H131" s="49"/>
      <c r="I131" s="141"/>
      <c r="J131" s="49"/>
      <c r="K131" s="49"/>
      <c r="L131" s="37"/>
    </row>
  </sheetData>
  <sheetProtection algorithmName="SHA-512" hashValue="yB3lG6a09uGf+XFmEVfyzzZo7tNfH5WAmzq08vOukhjT5ENnOfUBI3eYyXfjuEX1/Z4PaWIHMNslvhMQfwSoGQ==" saltValue="ZFVqspAeBTUYcjRscBWzF0uoZB8IjVCjeDSdIrSrlFILmWp/W+aEt7gBYWu9DtumqDMLDoGivETHmmhyVbwW5Q==" spinCount="100000" sheet="1" objects="1" scenarios="1" formatColumns="0" formatRows="0" autoFilter="0"/>
  <autoFilter ref="C118:K13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116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635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ROUND((SUM(BE118:BE121)),2)</f>
        <v>0</v>
      </c>
      <c r="I33" s="122">
        <v>0.21</v>
      </c>
      <c r="J33" s="121">
        <f>ROUND(((SUM(BE118:BE121))*I33),2)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ROUND((SUM(BF118:BF121)),2)</f>
        <v>0</v>
      </c>
      <c r="I34" s="122">
        <v>0.15</v>
      </c>
      <c r="J34" s="121">
        <f>ROUND(((SUM(BF118:BF121))*I34),2)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ROUND((SUM(BG118:BG121)),2)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ROUND((SUM(BH118:BH121)),2)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ROUND((SUM(BI118:BI121)),2)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05 - D5 - SO 05 Veřejné osvětlení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J118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636</v>
      </c>
      <c r="E97" s="153"/>
      <c r="F97" s="153"/>
      <c r="G97" s="153"/>
      <c r="H97" s="153"/>
      <c r="I97" s="154"/>
      <c r="J97" s="155">
        <f>J119</f>
        <v>0</v>
      </c>
      <c r="K97" s="151"/>
      <c r="L97" s="156"/>
    </row>
    <row r="98" spans="2:12" s="9" customFormat="1" ht="19.9" customHeight="1">
      <c r="B98" s="157"/>
      <c r="C98" s="158"/>
      <c r="D98" s="159" t="s">
        <v>637</v>
      </c>
      <c r="E98" s="160"/>
      <c r="F98" s="160"/>
      <c r="G98" s="160"/>
      <c r="H98" s="160"/>
      <c r="I98" s="161"/>
      <c r="J98" s="162">
        <f>J120</f>
        <v>0</v>
      </c>
      <c r="K98" s="158"/>
      <c r="L98" s="163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09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1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7"/>
    </row>
    <row r="105" spans="2:12" s="1" customFormat="1" ht="24.95" customHeight="1">
      <c r="B105" s="33"/>
      <c r="C105" s="22" t="s">
        <v>132</v>
      </c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05" t="str">
        <f>E7</f>
        <v>Revitalizace parku Dvorského</v>
      </c>
      <c r="F108" s="306"/>
      <c r="G108" s="306"/>
      <c r="H108" s="306"/>
      <c r="I108" s="109"/>
      <c r="J108" s="34"/>
      <c r="K108" s="34"/>
      <c r="L108" s="37"/>
    </row>
    <row r="109" spans="2:12" s="1" customFormat="1" ht="12" customHeight="1">
      <c r="B109" s="33"/>
      <c r="C109" s="28" t="s">
        <v>121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77" t="str">
        <f>E9</f>
        <v>05 - D5 - SO 05 Veřejné osvětlení</v>
      </c>
      <c r="F110" s="307"/>
      <c r="G110" s="307"/>
      <c r="H110" s="307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Brno-město</v>
      </c>
      <c r="G112" s="34"/>
      <c r="H112" s="34"/>
      <c r="I112" s="111" t="s">
        <v>22</v>
      </c>
      <c r="J112" s="60" t="str">
        <f>IF(J12="","",J12)</f>
        <v>6. 5. 2019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27.95" customHeight="1">
      <c r="B114" s="33"/>
      <c r="C114" s="28" t="s">
        <v>24</v>
      </c>
      <c r="D114" s="34"/>
      <c r="E114" s="34"/>
      <c r="F114" s="26" t="str">
        <f>E15</f>
        <v>Statutární město Brno, MČ Brno-střed</v>
      </c>
      <c r="G114" s="34"/>
      <c r="H114" s="34"/>
      <c r="I114" s="111" t="s">
        <v>30</v>
      </c>
      <c r="J114" s="31" t="str">
        <f>E21</f>
        <v>Ing. Mgr.Lucie Radilová, DiS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1" t="s">
        <v>33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20" s="10" customFormat="1" ht="29.25" customHeight="1">
      <c r="B117" s="164"/>
      <c r="C117" s="165" t="s">
        <v>133</v>
      </c>
      <c r="D117" s="166" t="s">
        <v>61</v>
      </c>
      <c r="E117" s="166" t="s">
        <v>57</v>
      </c>
      <c r="F117" s="166" t="s">
        <v>58</v>
      </c>
      <c r="G117" s="166" t="s">
        <v>134</v>
      </c>
      <c r="H117" s="166" t="s">
        <v>135</v>
      </c>
      <c r="I117" s="167" t="s">
        <v>136</v>
      </c>
      <c r="J117" s="168" t="s">
        <v>125</v>
      </c>
      <c r="K117" s="169" t="s">
        <v>137</v>
      </c>
      <c r="L117" s="170"/>
      <c r="M117" s="69" t="s">
        <v>1</v>
      </c>
      <c r="N117" s="70" t="s">
        <v>40</v>
      </c>
      <c r="O117" s="70" t="s">
        <v>138</v>
      </c>
      <c r="P117" s="70" t="s">
        <v>139</v>
      </c>
      <c r="Q117" s="70" t="s">
        <v>140</v>
      </c>
      <c r="R117" s="70" t="s">
        <v>141</v>
      </c>
      <c r="S117" s="70" t="s">
        <v>142</v>
      </c>
      <c r="T117" s="71" t="s">
        <v>143</v>
      </c>
    </row>
    <row r="118" spans="2:63" s="1" customFormat="1" ht="22.9" customHeight="1">
      <c r="B118" s="33"/>
      <c r="C118" s="76" t="s">
        <v>144</v>
      </c>
      <c r="D118" s="34"/>
      <c r="E118" s="34"/>
      <c r="F118" s="34"/>
      <c r="G118" s="34"/>
      <c r="H118" s="34"/>
      <c r="I118" s="109"/>
      <c r="J118" s="171">
        <f>BK118</f>
        <v>0</v>
      </c>
      <c r="K118" s="34"/>
      <c r="L118" s="37"/>
      <c r="M118" s="72"/>
      <c r="N118" s="73"/>
      <c r="O118" s="73"/>
      <c r="P118" s="172">
        <f>P119</f>
        <v>0</v>
      </c>
      <c r="Q118" s="73"/>
      <c r="R118" s="172">
        <f>R119</f>
        <v>0</v>
      </c>
      <c r="S118" s="73"/>
      <c r="T118" s="173">
        <f>T119</f>
        <v>0</v>
      </c>
      <c r="AT118" s="16" t="s">
        <v>75</v>
      </c>
      <c r="AU118" s="16" t="s">
        <v>127</v>
      </c>
      <c r="BK118" s="174">
        <f>BK119</f>
        <v>0</v>
      </c>
    </row>
    <row r="119" spans="2:63" s="11" customFormat="1" ht="25.9" customHeight="1">
      <c r="B119" s="175"/>
      <c r="C119" s="176"/>
      <c r="D119" s="177" t="s">
        <v>75</v>
      </c>
      <c r="E119" s="178" t="s">
        <v>242</v>
      </c>
      <c r="F119" s="178" t="s">
        <v>638</v>
      </c>
      <c r="G119" s="176"/>
      <c r="H119" s="176"/>
      <c r="I119" s="179"/>
      <c r="J119" s="180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0</v>
      </c>
      <c r="S119" s="183"/>
      <c r="T119" s="185">
        <f>T120</f>
        <v>0</v>
      </c>
      <c r="AR119" s="186" t="s">
        <v>161</v>
      </c>
      <c r="AT119" s="187" t="s">
        <v>75</v>
      </c>
      <c r="AU119" s="187" t="s">
        <v>76</v>
      </c>
      <c r="AY119" s="186" t="s">
        <v>147</v>
      </c>
      <c r="BK119" s="188">
        <f>BK120</f>
        <v>0</v>
      </c>
    </row>
    <row r="120" spans="2:63" s="11" customFormat="1" ht="22.9" customHeight="1">
      <c r="B120" s="175"/>
      <c r="C120" s="176"/>
      <c r="D120" s="177" t="s">
        <v>75</v>
      </c>
      <c r="E120" s="189" t="s">
        <v>639</v>
      </c>
      <c r="F120" s="189" t="s">
        <v>640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161</v>
      </c>
      <c r="AT120" s="187" t="s">
        <v>75</v>
      </c>
      <c r="AU120" s="187" t="s">
        <v>84</v>
      </c>
      <c r="AY120" s="186" t="s">
        <v>147</v>
      </c>
      <c r="BK120" s="188">
        <f>BK121</f>
        <v>0</v>
      </c>
    </row>
    <row r="121" spans="2:65" s="1" customFormat="1" ht="16.5" customHeight="1">
      <c r="B121" s="33"/>
      <c r="C121" s="191" t="s">
        <v>84</v>
      </c>
      <c r="D121" s="191" t="s">
        <v>149</v>
      </c>
      <c r="E121" s="192" t="s">
        <v>641</v>
      </c>
      <c r="F121" s="193" t="s">
        <v>642</v>
      </c>
      <c r="G121" s="194" t="s">
        <v>643</v>
      </c>
      <c r="H121" s="195">
        <v>1</v>
      </c>
      <c r="I121" s="196"/>
      <c r="J121" s="197">
        <f>ROUND(I121*H121,2)</f>
        <v>0</v>
      </c>
      <c r="K121" s="193" t="s">
        <v>1</v>
      </c>
      <c r="L121" s="37"/>
      <c r="M121" s="216" t="s">
        <v>1</v>
      </c>
      <c r="N121" s="217" t="s">
        <v>41</v>
      </c>
      <c r="O121" s="218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AR121" s="202" t="s">
        <v>644</v>
      </c>
      <c r="AT121" s="202" t="s">
        <v>149</v>
      </c>
      <c r="AU121" s="202" t="s">
        <v>86</v>
      </c>
      <c r="AY121" s="16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6" t="s">
        <v>84</v>
      </c>
      <c r="BK121" s="203">
        <f>ROUND(I121*H121,2)</f>
        <v>0</v>
      </c>
      <c r="BL121" s="16" t="s">
        <v>644</v>
      </c>
      <c r="BM121" s="202" t="s">
        <v>645</v>
      </c>
    </row>
    <row r="122" spans="2:12" s="1" customFormat="1" ht="6.95" customHeight="1">
      <c r="B122" s="48"/>
      <c r="C122" s="49"/>
      <c r="D122" s="49"/>
      <c r="E122" s="49"/>
      <c r="F122" s="49"/>
      <c r="G122" s="49"/>
      <c r="H122" s="49"/>
      <c r="I122" s="141"/>
      <c r="J122" s="49"/>
      <c r="K122" s="49"/>
      <c r="L122" s="37"/>
    </row>
  </sheetData>
  <sheetProtection algorithmName="SHA-512" hashValue="xj6fGmo02wDkSOexXMLxvunR4rZg+2Ia0hOWk6JlJi6aalc4mHzND3wmMRhRciRdKmJwXEr6Ez0EJFQnQdKCBA==" saltValue="sjCpnZaI8LNdMRWOFoRqP4zZGF3S6TTBiu8QOC6M+p+5rZvG6ngCY1ItkYKEq5BZ87KSeF5m8Jd15tQiwRhKnQ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workbookViewId="0" topLeftCell="A1">
      <pane ySplit="12" topLeftCell="A19" activePane="bottomLeft" state="frozen"/>
      <selection pane="bottomLeft" activeCell="A1" sqref="A1:H1"/>
    </sheetView>
  </sheetViews>
  <sheetFormatPr defaultColWidth="10.57421875" defaultRowHeight="12" customHeight="1"/>
  <cols>
    <col min="1" max="1" width="6.7109375" style="352" customWidth="1"/>
    <col min="2" max="2" width="7.7109375" style="353" customWidth="1"/>
    <col min="3" max="3" width="11.7109375" style="353" customWidth="1"/>
    <col min="4" max="4" width="50.00390625" style="353" customWidth="1"/>
    <col min="5" max="5" width="5.421875" style="353" customWidth="1"/>
    <col min="6" max="6" width="13.28125" style="354" customWidth="1"/>
    <col min="7" max="7" width="17.8515625" style="355" customWidth="1"/>
    <col min="8" max="8" width="21.140625" style="355" customWidth="1"/>
    <col min="9" max="256" width="10.421875" style="315" customWidth="1"/>
    <col min="257" max="257" width="6.7109375" style="315" customWidth="1"/>
    <col min="258" max="258" width="7.7109375" style="315" customWidth="1"/>
    <col min="259" max="259" width="11.7109375" style="315" customWidth="1"/>
    <col min="260" max="260" width="50.00390625" style="315" customWidth="1"/>
    <col min="261" max="261" width="5.421875" style="315" customWidth="1"/>
    <col min="262" max="262" width="13.28125" style="315" customWidth="1"/>
    <col min="263" max="263" width="17.8515625" style="315" customWidth="1"/>
    <col min="264" max="264" width="21.140625" style="315" customWidth="1"/>
    <col min="265" max="512" width="10.421875" style="315" customWidth="1"/>
    <col min="513" max="513" width="6.7109375" style="315" customWidth="1"/>
    <col min="514" max="514" width="7.7109375" style="315" customWidth="1"/>
    <col min="515" max="515" width="11.7109375" style="315" customWidth="1"/>
    <col min="516" max="516" width="50.00390625" style="315" customWidth="1"/>
    <col min="517" max="517" width="5.421875" style="315" customWidth="1"/>
    <col min="518" max="518" width="13.28125" style="315" customWidth="1"/>
    <col min="519" max="519" width="17.8515625" style="315" customWidth="1"/>
    <col min="520" max="520" width="21.140625" style="315" customWidth="1"/>
    <col min="521" max="768" width="10.421875" style="315" customWidth="1"/>
    <col min="769" max="769" width="6.7109375" style="315" customWidth="1"/>
    <col min="770" max="770" width="7.7109375" style="315" customWidth="1"/>
    <col min="771" max="771" width="11.7109375" style="315" customWidth="1"/>
    <col min="772" max="772" width="50.00390625" style="315" customWidth="1"/>
    <col min="773" max="773" width="5.421875" style="315" customWidth="1"/>
    <col min="774" max="774" width="13.28125" style="315" customWidth="1"/>
    <col min="775" max="775" width="17.8515625" style="315" customWidth="1"/>
    <col min="776" max="776" width="21.140625" style="315" customWidth="1"/>
    <col min="777" max="1024" width="10.421875" style="315" customWidth="1"/>
    <col min="1025" max="1025" width="6.7109375" style="315" customWidth="1"/>
    <col min="1026" max="1026" width="7.7109375" style="315" customWidth="1"/>
    <col min="1027" max="1027" width="11.7109375" style="315" customWidth="1"/>
    <col min="1028" max="1028" width="50.00390625" style="315" customWidth="1"/>
    <col min="1029" max="1029" width="5.421875" style="315" customWidth="1"/>
    <col min="1030" max="1030" width="13.28125" style="315" customWidth="1"/>
    <col min="1031" max="1031" width="17.8515625" style="315" customWidth="1"/>
    <col min="1032" max="1032" width="21.140625" style="315" customWidth="1"/>
    <col min="1033" max="1280" width="10.421875" style="315" customWidth="1"/>
    <col min="1281" max="1281" width="6.7109375" style="315" customWidth="1"/>
    <col min="1282" max="1282" width="7.7109375" style="315" customWidth="1"/>
    <col min="1283" max="1283" width="11.7109375" style="315" customWidth="1"/>
    <col min="1284" max="1284" width="50.00390625" style="315" customWidth="1"/>
    <col min="1285" max="1285" width="5.421875" style="315" customWidth="1"/>
    <col min="1286" max="1286" width="13.28125" style="315" customWidth="1"/>
    <col min="1287" max="1287" width="17.8515625" style="315" customWidth="1"/>
    <col min="1288" max="1288" width="21.140625" style="315" customWidth="1"/>
    <col min="1289" max="1536" width="10.421875" style="315" customWidth="1"/>
    <col min="1537" max="1537" width="6.7109375" style="315" customWidth="1"/>
    <col min="1538" max="1538" width="7.7109375" style="315" customWidth="1"/>
    <col min="1539" max="1539" width="11.7109375" style="315" customWidth="1"/>
    <col min="1540" max="1540" width="50.00390625" style="315" customWidth="1"/>
    <col min="1541" max="1541" width="5.421875" style="315" customWidth="1"/>
    <col min="1542" max="1542" width="13.28125" style="315" customWidth="1"/>
    <col min="1543" max="1543" width="17.8515625" style="315" customWidth="1"/>
    <col min="1544" max="1544" width="21.140625" style="315" customWidth="1"/>
    <col min="1545" max="1792" width="10.421875" style="315" customWidth="1"/>
    <col min="1793" max="1793" width="6.7109375" style="315" customWidth="1"/>
    <col min="1794" max="1794" width="7.7109375" style="315" customWidth="1"/>
    <col min="1795" max="1795" width="11.7109375" style="315" customWidth="1"/>
    <col min="1796" max="1796" width="50.00390625" style="315" customWidth="1"/>
    <col min="1797" max="1797" width="5.421875" style="315" customWidth="1"/>
    <col min="1798" max="1798" width="13.28125" style="315" customWidth="1"/>
    <col min="1799" max="1799" width="17.8515625" style="315" customWidth="1"/>
    <col min="1800" max="1800" width="21.140625" style="315" customWidth="1"/>
    <col min="1801" max="2048" width="10.421875" style="315" customWidth="1"/>
    <col min="2049" max="2049" width="6.7109375" style="315" customWidth="1"/>
    <col min="2050" max="2050" width="7.7109375" style="315" customWidth="1"/>
    <col min="2051" max="2051" width="11.7109375" style="315" customWidth="1"/>
    <col min="2052" max="2052" width="50.00390625" style="315" customWidth="1"/>
    <col min="2053" max="2053" width="5.421875" style="315" customWidth="1"/>
    <col min="2054" max="2054" width="13.28125" style="315" customWidth="1"/>
    <col min="2055" max="2055" width="17.8515625" style="315" customWidth="1"/>
    <col min="2056" max="2056" width="21.140625" style="315" customWidth="1"/>
    <col min="2057" max="2304" width="10.421875" style="315" customWidth="1"/>
    <col min="2305" max="2305" width="6.7109375" style="315" customWidth="1"/>
    <col min="2306" max="2306" width="7.7109375" style="315" customWidth="1"/>
    <col min="2307" max="2307" width="11.7109375" style="315" customWidth="1"/>
    <col min="2308" max="2308" width="50.00390625" style="315" customWidth="1"/>
    <col min="2309" max="2309" width="5.421875" style="315" customWidth="1"/>
    <col min="2310" max="2310" width="13.28125" style="315" customWidth="1"/>
    <col min="2311" max="2311" width="17.8515625" style="315" customWidth="1"/>
    <col min="2312" max="2312" width="21.140625" style="315" customWidth="1"/>
    <col min="2313" max="2560" width="10.421875" style="315" customWidth="1"/>
    <col min="2561" max="2561" width="6.7109375" style="315" customWidth="1"/>
    <col min="2562" max="2562" width="7.7109375" style="315" customWidth="1"/>
    <col min="2563" max="2563" width="11.7109375" style="315" customWidth="1"/>
    <col min="2564" max="2564" width="50.00390625" style="315" customWidth="1"/>
    <col min="2565" max="2565" width="5.421875" style="315" customWidth="1"/>
    <col min="2566" max="2566" width="13.28125" style="315" customWidth="1"/>
    <col min="2567" max="2567" width="17.8515625" style="315" customWidth="1"/>
    <col min="2568" max="2568" width="21.140625" style="315" customWidth="1"/>
    <col min="2569" max="2816" width="10.421875" style="315" customWidth="1"/>
    <col min="2817" max="2817" width="6.7109375" style="315" customWidth="1"/>
    <col min="2818" max="2818" width="7.7109375" style="315" customWidth="1"/>
    <col min="2819" max="2819" width="11.7109375" style="315" customWidth="1"/>
    <col min="2820" max="2820" width="50.00390625" style="315" customWidth="1"/>
    <col min="2821" max="2821" width="5.421875" style="315" customWidth="1"/>
    <col min="2822" max="2822" width="13.28125" style="315" customWidth="1"/>
    <col min="2823" max="2823" width="17.8515625" style="315" customWidth="1"/>
    <col min="2824" max="2824" width="21.140625" style="315" customWidth="1"/>
    <col min="2825" max="3072" width="10.421875" style="315" customWidth="1"/>
    <col min="3073" max="3073" width="6.7109375" style="315" customWidth="1"/>
    <col min="3074" max="3074" width="7.7109375" style="315" customWidth="1"/>
    <col min="3075" max="3075" width="11.7109375" style="315" customWidth="1"/>
    <col min="3076" max="3076" width="50.00390625" style="315" customWidth="1"/>
    <col min="3077" max="3077" width="5.421875" style="315" customWidth="1"/>
    <col min="3078" max="3078" width="13.28125" style="315" customWidth="1"/>
    <col min="3079" max="3079" width="17.8515625" style="315" customWidth="1"/>
    <col min="3080" max="3080" width="21.140625" style="315" customWidth="1"/>
    <col min="3081" max="3328" width="10.421875" style="315" customWidth="1"/>
    <col min="3329" max="3329" width="6.7109375" style="315" customWidth="1"/>
    <col min="3330" max="3330" width="7.7109375" style="315" customWidth="1"/>
    <col min="3331" max="3331" width="11.7109375" style="315" customWidth="1"/>
    <col min="3332" max="3332" width="50.00390625" style="315" customWidth="1"/>
    <col min="3333" max="3333" width="5.421875" style="315" customWidth="1"/>
    <col min="3334" max="3334" width="13.28125" style="315" customWidth="1"/>
    <col min="3335" max="3335" width="17.8515625" style="315" customWidth="1"/>
    <col min="3336" max="3336" width="21.140625" style="315" customWidth="1"/>
    <col min="3337" max="3584" width="10.421875" style="315" customWidth="1"/>
    <col min="3585" max="3585" width="6.7109375" style="315" customWidth="1"/>
    <col min="3586" max="3586" width="7.7109375" style="315" customWidth="1"/>
    <col min="3587" max="3587" width="11.7109375" style="315" customWidth="1"/>
    <col min="3588" max="3588" width="50.00390625" style="315" customWidth="1"/>
    <col min="3589" max="3589" width="5.421875" style="315" customWidth="1"/>
    <col min="3590" max="3590" width="13.28125" style="315" customWidth="1"/>
    <col min="3591" max="3591" width="17.8515625" style="315" customWidth="1"/>
    <col min="3592" max="3592" width="21.140625" style="315" customWidth="1"/>
    <col min="3593" max="3840" width="10.421875" style="315" customWidth="1"/>
    <col min="3841" max="3841" width="6.7109375" style="315" customWidth="1"/>
    <col min="3842" max="3842" width="7.7109375" style="315" customWidth="1"/>
    <col min="3843" max="3843" width="11.7109375" style="315" customWidth="1"/>
    <col min="3844" max="3844" width="50.00390625" style="315" customWidth="1"/>
    <col min="3845" max="3845" width="5.421875" style="315" customWidth="1"/>
    <col min="3846" max="3846" width="13.28125" style="315" customWidth="1"/>
    <col min="3847" max="3847" width="17.8515625" style="315" customWidth="1"/>
    <col min="3848" max="3848" width="21.140625" style="315" customWidth="1"/>
    <col min="3849" max="4096" width="10.421875" style="315" customWidth="1"/>
    <col min="4097" max="4097" width="6.7109375" style="315" customWidth="1"/>
    <col min="4098" max="4098" width="7.7109375" style="315" customWidth="1"/>
    <col min="4099" max="4099" width="11.7109375" style="315" customWidth="1"/>
    <col min="4100" max="4100" width="50.00390625" style="315" customWidth="1"/>
    <col min="4101" max="4101" width="5.421875" style="315" customWidth="1"/>
    <col min="4102" max="4102" width="13.28125" style="315" customWidth="1"/>
    <col min="4103" max="4103" width="17.8515625" style="315" customWidth="1"/>
    <col min="4104" max="4104" width="21.140625" style="315" customWidth="1"/>
    <col min="4105" max="4352" width="10.421875" style="315" customWidth="1"/>
    <col min="4353" max="4353" width="6.7109375" style="315" customWidth="1"/>
    <col min="4354" max="4354" width="7.7109375" style="315" customWidth="1"/>
    <col min="4355" max="4355" width="11.7109375" style="315" customWidth="1"/>
    <col min="4356" max="4356" width="50.00390625" style="315" customWidth="1"/>
    <col min="4357" max="4357" width="5.421875" style="315" customWidth="1"/>
    <col min="4358" max="4358" width="13.28125" style="315" customWidth="1"/>
    <col min="4359" max="4359" width="17.8515625" style="315" customWidth="1"/>
    <col min="4360" max="4360" width="21.140625" style="315" customWidth="1"/>
    <col min="4361" max="4608" width="10.421875" style="315" customWidth="1"/>
    <col min="4609" max="4609" width="6.7109375" style="315" customWidth="1"/>
    <col min="4610" max="4610" width="7.7109375" style="315" customWidth="1"/>
    <col min="4611" max="4611" width="11.7109375" style="315" customWidth="1"/>
    <col min="4612" max="4612" width="50.00390625" style="315" customWidth="1"/>
    <col min="4613" max="4613" width="5.421875" style="315" customWidth="1"/>
    <col min="4614" max="4614" width="13.28125" style="315" customWidth="1"/>
    <col min="4615" max="4615" width="17.8515625" style="315" customWidth="1"/>
    <col min="4616" max="4616" width="21.140625" style="315" customWidth="1"/>
    <col min="4617" max="4864" width="10.421875" style="315" customWidth="1"/>
    <col min="4865" max="4865" width="6.7109375" style="315" customWidth="1"/>
    <col min="4866" max="4866" width="7.7109375" style="315" customWidth="1"/>
    <col min="4867" max="4867" width="11.7109375" style="315" customWidth="1"/>
    <col min="4868" max="4868" width="50.00390625" style="315" customWidth="1"/>
    <col min="4869" max="4869" width="5.421875" style="315" customWidth="1"/>
    <col min="4870" max="4870" width="13.28125" style="315" customWidth="1"/>
    <col min="4871" max="4871" width="17.8515625" style="315" customWidth="1"/>
    <col min="4872" max="4872" width="21.140625" style="315" customWidth="1"/>
    <col min="4873" max="5120" width="10.421875" style="315" customWidth="1"/>
    <col min="5121" max="5121" width="6.7109375" style="315" customWidth="1"/>
    <col min="5122" max="5122" width="7.7109375" style="315" customWidth="1"/>
    <col min="5123" max="5123" width="11.7109375" style="315" customWidth="1"/>
    <col min="5124" max="5124" width="50.00390625" style="315" customWidth="1"/>
    <col min="5125" max="5125" width="5.421875" style="315" customWidth="1"/>
    <col min="5126" max="5126" width="13.28125" style="315" customWidth="1"/>
    <col min="5127" max="5127" width="17.8515625" style="315" customWidth="1"/>
    <col min="5128" max="5128" width="21.140625" style="315" customWidth="1"/>
    <col min="5129" max="5376" width="10.421875" style="315" customWidth="1"/>
    <col min="5377" max="5377" width="6.7109375" style="315" customWidth="1"/>
    <col min="5378" max="5378" width="7.7109375" style="315" customWidth="1"/>
    <col min="5379" max="5379" width="11.7109375" style="315" customWidth="1"/>
    <col min="5380" max="5380" width="50.00390625" style="315" customWidth="1"/>
    <col min="5381" max="5381" width="5.421875" style="315" customWidth="1"/>
    <col min="5382" max="5382" width="13.28125" style="315" customWidth="1"/>
    <col min="5383" max="5383" width="17.8515625" style="315" customWidth="1"/>
    <col min="5384" max="5384" width="21.140625" style="315" customWidth="1"/>
    <col min="5385" max="5632" width="10.421875" style="315" customWidth="1"/>
    <col min="5633" max="5633" width="6.7109375" style="315" customWidth="1"/>
    <col min="5634" max="5634" width="7.7109375" style="315" customWidth="1"/>
    <col min="5635" max="5635" width="11.7109375" style="315" customWidth="1"/>
    <col min="5636" max="5636" width="50.00390625" style="315" customWidth="1"/>
    <col min="5637" max="5637" width="5.421875" style="315" customWidth="1"/>
    <col min="5638" max="5638" width="13.28125" style="315" customWidth="1"/>
    <col min="5639" max="5639" width="17.8515625" style="315" customWidth="1"/>
    <col min="5640" max="5640" width="21.140625" style="315" customWidth="1"/>
    <col min="5641" max="5888" width="10.421875" style="315" customWidth="1"/>
    <col min="5889" max="5889" width="6.7109375" style="315" customWidth="1"/>
    <col min="5890" max="5890" width="7.7109375" style="315" customWidth="1"/>
    <col min="5891" max="5891" width="11.7109375" style="315" customWidth="1"/>
    <col min="5892" max="5892" width="50.00390625" style="315" customWidth="1"/>
    <col min="5893" max="5893" width="5.421875" style="315" customWidth="1"/>
    <col min="5894" max="5894" width="13.28125" style="315" customWidth="1"/>
    <col min="5895" max="5895" width="17.8515625" style="315" customWidth="1"/>
    <col min="5896" max="5896" width="21.140625" style="315" customWidth="1"/>
    <col min="5897" max="6144" width="10.421875" style="315" customWidth="1"/>
    <col min="6145" max="6145" width="6.7109375" style="315" customWidth="1"/>
    <col min="6146" max="6146" width="7.7109375" style="315" customWidth="1"/>
    <col min="6147" max="6147" width="11.7109375" style="315" customWidth="1"/>
    <col min="6148" max="6148" width="50.00390625" style="315" customWidth="1"/>
    <col min="6149" max="6149" width="5.421875" style="315" customWidth="1"/>
    <col min="6150" max="6150" width="13.28125" style="315" customWidth="1"/>
    <col min="6151" max="6151" width="17.8515625" style="315" customWidth="1"/>
    <col min="6152" max="6152" width="21.140625" style="315" customWidth="1"/>
    <col min="6153" max="6400" width="10.421875" style="315" customWidth="1"/>
    <col min="6401" max="6401" width="6.7109375" style="315" customWidth="1"/>
    <col min="6402" max="6402" width="7.7109375" style="315" customWidth="1"/>
    <col min="6403" max="6403" width="11.7109375" style="315" customWidth="1"/>
    <col min="6404" max="6404" width="50.00390625" style="315" customWidth="1"/>
    <col min="6405" max="6405" width="5.421875" style="315" customWidth="1"/>
    <col min="6406" max="6406" width="13.28125" style="315" customWidth="1"/>
    <col min="6407" max="6407" width="17.8515625" style="315" customWidth="1"/>
    <col min="6408" max="6408" width="21.140625" style="315" customWidth="1"/>
    <col min="6409" max="6656" width="10.421875" style="315" customWidth="1"/>
    <col min="6657" max="6657" width="6.7109375" style="315" customWidth="1"/>
    <col min="6658" max="6658" width="7.7109375" style="315" customWidth="1"/>
    <col min="6659" max="6659" width="11.7109375" style="315" customWidth="1"/>
    <col min="6660" max="6660" width="50.00390625" style="315" customWidth="1"/>
    <col min="6661" max="6661" width="5.421875" style="315" customWidth="1"/>
    <col min="6662" max="6662" width="13.28125" style="315" customWidth="1"/>
    <col min="6663" max="6663" width="17.8515625" style="315" customWidth="1"/>
    <col min="6664" max="6664" width="21.140625" style="315" customWidth="1"/>
    <col min="6665" max="6912" width="10.421875" style="315" customWidth="1"/>
    <col min="6913" max="6913" width="6.7109375" style="315" customWidth="1"/>
    <col min="6914" max="6914" width="7.7109375" style="315" customWidth="1"/>
    <col min="6915" max="6915" width="11.7109375" style="315" customWidth="1"/>
    <col min="6916" max="6916" width="50.00390625" style="315" customWidth="1"/>
    <col min="6917" max="6917" width="5.421875" style="315" customWidth="1"/>
    <col min="6918" max="6918" width="13.28125" style="315" customWidth="1"/>
    <col min="6919" max="6919" width="17.8515625" style="315" customWidth="1"/>
    <col min="6920" max="6920" width="21.140625" style="315" customWidth="1"/>
    <col min="6921" max="7168" width="10.421875" style="315" customWidth="1"/>
    <col min="7169" max="7169" width="6.7109375" style="315" customWidth="1"/>
    <col min="7170" max="7170" width="7.7109375" style="315" customWidth="1"/>
    <col min="7171" max="7171" width="11.7109375" style="315" customWidth="1"/>
    <col min="7172" max="7172" width="50.00390625" style="315" customWidth="1"/>
    <col min="7173" max="7173" width="5.421875" style="315" customWidth="1"/>
    <col min="7174" max="7174" width="13.28125" style="315" customWidth="1"/>
    <col min="7175" max="7175" width="17.8515625" style="315" customWidth="1"/>
    <col min="7176" max="7176" width="21.140625" style="315" customWidth="1"/>
    <col min="7177" max="7424" width="10.421875" style="315" customWidth="1"/>
    <col min="7425" max="7425" width="6.7109375" style="315" customWidth="1"/>
    <col min="7426" max="7426" width="7.7109375" style="315" customWidth="1"/>
    <col min="7427" max="7427" width="11.7109375" style="315" customWidth="1"/>
    <col min="7428" max="7428" width="50.00390625" style="315" customWidth="1"/>
    <col min="7429" max="7429" width="5.421875" style="315" customWidth="1"/>
    <col min="7430" max="7430" width="13.28125" style="315" customWidth="1"/>
    <col min="7431" max="7431" width="17.8515625" style="315" customWidth="1"/>
    <col min="7432" max="7432" width="21.140625" style="315" customWidth="1"/>
    <col min="7433" max="7680" width="10.421875" style="315" customWidth="1"/>
    <col min="7681" max="7681" width="6.7109375" style="315" customWidth="1"/>
    <col min="7682" max="7682" width="7.7109375" style="315" customWidth="1"/>
    <col min="7683" max="7683" width="11.7109375" style="315" customWidth="1"/>
    <col min="7684" max="7684" width="50.00390625" style="315" customWidth="1"/>
    <col min="7685" max="7685" width="5.421875" style="315" customWidth="1"/>
    <col min="7686" max="7686" width="13.28125" style="315" customWidth="1"/>
    <col min="7687" max="7687" width="17.8515625" style="315" customWidth="1"/>
    <col min="7688" max="7688" width="21.140625" style="315" customWidth="1"/>
    <col min="7689" max="7936" width="10.421875" style="315" customWidth="1"/>
    <col min="7937" max="7937" width="6.7109375" style="315" customWidth="1"/>
    <col min="7938" max="7938" width="7.7109375" style="315" customWidth="1"/>
    <col min="7939" max="7939" width="11.7109375" style="315" customWidth="1"/>
    <col min="7940" max="7940" width="50.00390625" style="315" customWidth="1"/>
    <col min="7941" max="7941" width="5.421875" style="315" customWidth="1"/>
    <col min="7942" max="7942" width="13.28125" style="315" customWidth="1"/>
    <col min="7943" max="7943" width="17.8515625" style="315" customWidth="1"/>
    <col min="7944" max="7944" width="21.140625" style="315" customWidth="1"/>
    <col min="7945" max="8192" width="10.421875" style="315" customWidth="1"/>
    <col min="8193" max="8193" width="6.7109375" style="315" customWidth="1"/>
    <col min="8194" max="8194" width="7.7109375" style="315" customWidth="1"/>
    <col min="8195" max="8195" width="11.7109375" style="315" customWidth="1"/>
    <col min="8196" max="8196" width="50.00390625" style="315" customWidth="1"/>
    <col min="8197" max="8197" width="5.421875" style="315" customWidth="1"/>
    <col min="8198" max="8198" width="13.28125" style="315" customWidth="1"/>
    <col min="8199" max="8199" width="17.8515625" style="315" customWidth="1"/>
    <col min="8200" max="8200" width="21.140625" style="315" customWidth="1"/>
    <col min="8201" max="8448" width="10.421875" style="315" customWidth="1"/>
    <col min="8449" max="8449" width="6.7109375" style="315" customWidth="1"/>
    <col min="8450" max="8450" width="7.7109375" style="315" customWidth="1"/>
    <col min="8451" max="8451" width="11.7109375" style="315" customWidth="1"/>
    <col min="8452" max="8452" width="50.00390625" style="315" customWidth="1"/>
    <col min="8453" max="8453" width="5.421875" style="315" customWidth="1"/>
    <col min="8454" max="8454" width="13.28125" style="315" customWidth="1"/>
    <col min="8455" max="8455" width="17.8515625" style="315" customWidth="1"/>
    <col min="8456" max="8456" width="21.140625" style="315" customWidth="1"/>
    <col min="8457" max="8704" width="10.421875" style="315" customWidth="1"/>
    <col min="8705" max="8705" width="6.7109375" style="315" customWidth="1"/>
    <col min="8706" max="8706" width="7.7109375" style="315" customWidth="1"/>
    <col min="8707" max="8707" width="11.7109375" style="315" customWidth="1"/>
    <col min="8708" max="8708" width="50.00390625" style="315" customWidth="1"/>
    <col min="8709" max="8709" width="5.421875" style="315" customWidth="1"/>
    <col min="8710" max="8710" width="13.28125" style="315" customWidth="1"/>
    <col min="8711" max="8711" width="17.8515625" style="315" customWidth="1"/>
    <col min="8712" max="8712" width="21.140625" style="315" customWidth="1"/>
    <col min="8713" max="8960" width="10.421875" style="315" customWidth="1"/>
    <col min="8961" max="8961" width="6.7109375" style="315" customWidth="1"/>
    <col min="8962" max="8962" width="7.7109375" style="315" customWidth="1"/>
    <col min="8963" max="8963" width="11.7109375" style="315" customWidth="1"/>
    <col min="8964" max="8964" width="50.00390625" style="315" customWidth="1"/>
    <col min="8965" max="8965" width="5.421875" style="315" customWidth="1"/>
    <col min="8966" max="8966" width="13.28125" style="315" customWidth="1"/>
    <col min="8967" max="8967" width="17.8515625" style="315" customWidth="1"/>
    <col min="8968" max="8968" width="21.140625" style="315" customWidth="1"/>
    <col min="8969" max="9216" width="10.421875" style="315" customWidth="1"/>
    <col min="9217" max="9217" width="6.7109375" style="315" customWidth="1"/>
    <col min="9218" max="9218" width="7.7109375" style="315" customWidth="1"/>
    <col min="9219" max="9219" width="11.7109375" style="315" customWidth="1"/>
    <col min="9220" max="9220" width="50.00390625" style="315" customWidth="1"/>
    <col min="9221" max="9221" width="5.421875" style="315" customWidth="1"/>
    <col min="9222" max="9222" width="13.28125" style="315" customWidth="1"/>
    <col min="9223" max="9223" width="17.8515625" style="315" customWidth="1"/>
    <col min="9224" max="9224" width="21.140625" style="315" customWidth="1"/>
    <col min="9225" max="9472" width="10.421875" style="315" customWidth="1"/>
    <col min="9473" max="9473" width="6.7109375" style="315" customWidth="1"/>
    <col min="9474" max="9474" width="7.7109375" style="315" customWidth="1"/>
    <col min="9475" max="9475" width="11.7109375" style="315" customWidth="1"/>
    <col min="9476" max="9476" width="50.00390625" style="315" customWidth="1"/>
    <col min="9477" max="9477" width="5.421875" style="315" customWidth="1"/>
    <col min="9478" max="9478" width="13.28125" style="315" customWidth="1"/>
    <col min="9479" max="9479" width="17.8515625" style="315" customWidth="1"/>
    <col min="9480" max="9480" width="21.140625" style="315" customWidth="1"/>
    <col min="9481" max="9728" width="10.421875" style="315" customWidth="1"/>
    <col min="9729" max="9729" width="6.7109375" style="315" customWidth="1"/>
    <col min="9730" max="9730" width="7.7109375" style="315" customWidth="1"/>
    <col min="9731" max="9731" width="11.7109375" style="315" customWidth="1"/>
    <col min="9732" max="9732" width="50.00390625" style="315" customWidth="1"/>
    <col min="9733" max="9733" width="5.421875" style="315" customWidth="1"/>
    <col min="9734" max="9734" width="13.28125" style="315" customWidth="1"/>
    <col min="9735" max="9735" width="17.8515625" style="315" customWidth="1"/>
    <col min="9736" max="9736" width="21.140625" style="315" customWidth="1"/>
    <col min="9737" max="9984" width="10.421875" style="315" customWidth="1"/>
    <col min="9985" max="9985" width="6.7109375" style="315" customWidth="1"/>
    <col min="9986" max="9986" width="7.7109375" style="315" customWidth="1"/>
    <col min="9987" max="9987" width="11.7109375" style="315" customWidth="1"/>
    <col min="9988" max="9988" width="50.00390625" style="315" customWidth="1"/>
    <col min="9989" max="9989" width="5.421875" style="315" customWidth="1"/>
    <col min="9990" max="9990" width="13.28125" style="315" customWidth="1"/>
    <col min="9991" max="9991" width="17.8515625" style="315" customWidth="1"/>
    <col min="9992" max="9992" width="21.140625" style="315" customWidth="1"/>
    <col min="9993" max="10240" width="10.421875" style="315" customWidth="1"/>
    <col min="10241" max="10241" width="6.7109375" style="315" customWidth="1"/>
    <col min="10242" max="10242" width="7.7109375" style="315" customWidth="1"/>
    <col min="10243" max="10243" width="11.7109375" style="315" customWidth="1"/>
    <col min="10244" max="10244" width="50.00390625" style="315" customWidth="1"/>
    <col min="10245" max="10245" width="5.421875" style="315" customWidth="1"/>
    <col min="10246" max="10246" width="13.28125" style="315" customWidth="1"/>
    <col min="10247" max="10247" width="17.8515625" style="315" customWidth="1"/>
    <col min="10248" max="10248" width="21.140625" style="315" customWidth="1"/>
    <col min="10249" max="10496" width="10.421875" style="315" customWidth="1"/>
    <col min="10497" max="10497" width="6.7109375" style="315" customWidth="1"/>
    <col min="10498" max="10498" width="7.7109375" style="315" customWidth="1"/>
    <col min="10499" max="10499" width="11.7109375" style="315" customWidth="1"/>
    <col min="10500" max="10500" width="50.00390625" style="315" customWidth="1"/>
    <col min="10501" max="10501" width="5.421875" style="315" customWidth="1"/>
    <col min="10502" max="10502" width="13.28125" style="315" customWidth="1"/>
    <col min="10503" max="10503" width="17.8515625" style="315" customWidth="1"/>
    <col min="10504" max="10504" width="21.140625" style="315" customWidth="1"/>
    <col min="10505" max="10752" width="10.421875" style="315" customWidth="1"/>
    <col min="10753" max="10753" width="6.7109375" style="315" customWidth="1"/>
    <col min="10754" max="10754" width="7.7109375" style="315" customWidth="1"/>
    <col min="10755" max="10755" width="11.7109375" style="315" customWidth="1"/>
    <col min="10756" max="10756" width="50.00390625" style="315" customWidth="1"/>
    <col min="10757" max="10757" width="5.421875" style="315" customWidth="1"/>
    <col min="10758" max="10758" width="13.28125" style="315" customWidth="1"/>
    <col min="10759" max="10759" width="17.8515625" style="315" customWidth="1"/>
    <col min="10760" max="10760" width="21.140625" style="315" customWidth="1"/>
    <col min="10761" max="11008" width="10.421875" style="315" customWidth="1"/>
    <col min="11009" max="11009" width="6.7109375" style="315" customWidth="1"/>
    <col min="11010" max="11010" width="7.7109375" style="315" customWidth="1"/>
    <col min="11011" max="11011" width="11.7109375" style="315" customWidth="1"/>
    <col min="11012" max="11012" width="50.00390625" style="315" customWidth="1"/>
    <col min="11013" max="11013" width="5.421875" style="315" customWidth="1"/>
    <col min="11014" max="11014" width="13.28125" style="315" customWidth="1"/>
    <col min="11015" max="11015" width="17.8515625" style="315" customWidth="1"/>
    <col min="11016" max="11016" width="21.140625" style="315" customWidth="1"/>
    <col min="11017" max="11264" width="10.421875" style="315" customWidth="1"/>
    <col min="11265" max="11265" width="6.7109375" style="315" customWidth="1"/>
    <col min="11266" max="11266" width="7.7109375" style="315" customWidth="1"/>
    <col min="11267" max="11267" width="11.7109375" style="315" customWidth="1"/>
    <col min="11268" max="11268" width="50.00390625" style="315" customWidth="1"/>
    <col min="11269" max="11269" width="5.421875" style="315" customWidth="1"/>
    <col min="11270" max="11270" width="13.28125" style="315" customWidth="1"/>
    <col min="11271" max="11271" width="17.8515625" style="315" customWidth="1"/>
    <col min="11272" max="11272" width="21.140625" style="315" customWidth="1"/>
    <col min="11273" max="11520" width="10.421875" style="315" customWidth="1"/>
    <col min="11521" max="11521" width="6.7109375" style="315" customWidth="1"/>
    <col min="11522" max="11522" width="7.7109375" style="315" customWidth="1"/>
    <col min="11523" max="11523" width="11.7109375" style="315" customWidth="1"/>
    <col min="11524" max="11524" width="50.00390625" style="315" customWidth="1"/>
    <col min="11525" max="11525" width="5.421875" style="315" customWidth="1"/>
    <col min="11526" max="11526" width="13.28125" style="315" customWidth="1"/>
    <col min="11527" max="11527" width="17.8515625" style="315" customWidth="1"/>
    <col min="11528" max="11528" width="21.140625" style="315" customWidth="1"/>
    <col min="11529" max="11776" width="10.421875" style="315" customWidth="1"/>
    <col min="11777" max="11777" width="6.7109375" style="315" customWidth="1"/>
    <col min="11778" max="11778" width="7.7109375" style="315" customWidth="1"/>
    <col min="11779" max="11779" width="11.7109375" style="315" customWidth="1"/>
    <col min="11780" max="11780" width="50.00390625" style="315" customWidth="1"/>
    <col min="11781" max="11781" width="5.421875" style="315" customWidth="1"/>
    <col min="11782" max="11782" width="13.28125" style="315" customWidth="1"/>
    <col min="11783" max="11783" width="17.8515625" style="315" customWidth="1"/>
    <col min="11784" max="11784" width="21.140625" style="315" customWidth="1"/>
    <col min="11785" max="12032" width="10.421875" style="315" customWidth="1"/>
    <col min="12033" max="12033" width="6.7109375" style="315" customWidth="1"/>
    <col min="12034" max="12034" width="7.7109375" style="315" customWidth="1"/>
    <col min="12035" max="12035" width="11.7109375" style="315" customWidth="1"/>
    <col min="12036" max="12036" width="50.00390625" style="315" customWidth="1"/>
    <col min="12037" max="12037" width="5.421875" style="315" customWidth="1"/>
    <col min="12038" max="12038" width="13.28125" style="315" customWidth="1"/>
    <col min="12039" max="12039" width="17.8515625" style="315" customWidth="1"/>
    <col min="12040" max="12040" width="21.140625" style="315" customWidth="1"/>
    <col min="12041" max="12288" width="10.421875" style="315" customWidth="1"/>
    <col min="12289" max="12289" width="6.7109375" style="315" customWidth="1"/>
    <col min="12290" max="12290" width="7.7109375" style="315" customWidth="1"/>
    <col min="12291" max="12291" width="11.7109375" style="315" customWidth="1"/>
    <col min="12292" max="12292" width="50.00390625" style="315" customWidth="1"/>
    <col min="12293" max="12293" width="5.421875" style="315" customWidth="1"/>
    <col min="12294" max="12294" width="13.28125" style="315" customWidth="1"/>
    <col min="12295" max="12295" width="17.8515625" style="315" customWidth="1"/>
    <col min="12296" max="12296" width="21.140625" style="315" customWidth="1"/>
    <col min="12297" max="12544" width="10.421875" style="315" customWidth="1"/>
    <col min="12545" max="12545" width="6.7109375" style="315" customWidth="1"/>
    <col min="12546" max="12546" width="7.7109375" style="315" customWidth="1"/>
    <col min="12547" max="12547" width="11.7109375" style="315" customWidth="1"/>
    <col min="12548" max="12548" width="50.00390625" style="315" customWidth="1"/>
    <col min="12549" max="12549" width="5.421875" style="315" customWidth="1"/>
    <col min="12550" max="12550" width="13.28125" style="315" customWidth="1"/>
    <col min="12551" max="12551" width="17.8515625" style="315" customWidth="1"/>
    <col min="12552" max="12552" width="21.140625" style="315" customWidth="1"/>
    <col min="12553" max="12800" width="10.421875" style="315" customWidth="1"/>
    <col min="12801" max="12801" width="6.7109375" style="315" customWidth="1"/>
    <col min="12802" max="12802" width="7.7109375" style="315" customWidth="1"/>
    <col min="12803" max="12803" width="11.7109375" style="315" customWidth="1"/>
    <col min="12804" max="12804" width="50.00390625" style="315" customWidth="1"/>
    <col min="12805" max="12805" width="5.421875" style="315" customWidth="1"/>
    <col min="12806" max="12806" width="13.28125" style="315" customWidth="1"/>
    <col min="12807" max="12807" width="17.8515625" style="315" customWidth="1"/>
    <col min="12808" max="12808" width="21.140625" style="315" customWidth="1"/>
    <col min="12809" max="13056" width="10.421875" style="315" customWidth="1"/>
    <col min="13057" max="13057" width="6.7109375" style="315" customWidth="1"/>
    <col min="13058" max="13058" width="7.7109375" style="315" customWidth="1"/>
    <col min="13059" max="13059" width="11.7109375" style="315" customWidth="1"/>
    <col min="13060" max="13060" width="50.00390625" style="315" customWidth="1"/>
    <col min="13061" max="13061" width="5.421875" style="315" customWidth="1"/>
    <col min="13062" max="13062" width="13.28125" style="315" customWidth="1"/>
    <col min="13063" max="13063" width="17.8515625" style="315" customWidth="1"/>
    <col min="13064" max="13064" width="21.140625" style="315" customWidth="1"/>
    <col min="13065" max="13312" width="10.421875" style="315" customWidth="1"/>
    <col min="13313" max="13313" width="6.7109375" style="315" customWidth="1"/>
    <col min="13314" max="13314" width="7.7109375" style="315" customWidth="1"/>
    <col min="13315" max="13315" width="11.7109375" style="315" customWidth="1"/>
    <col min="13316" max="13316" width="50.00390625" style="315" customWidth="1"/>
    <col min="13317" max="13317" width="5.421875" style="315" customWidth="1"/>
    <col min="13318" max="13318" width="13.28125" style="315" customWidth="1"/>
    <col min="13319" max="13319" width="17.8515625" style="315" customWidth="1"/>
    <col min="13320" max="13320" width="21.140625" style="315" customWidth="1"/>
    <col min="13321" max="13568" width="10.421875" style="315" customWidth="1"/>
    <col min="13569" max="13569" width="6.7109375" style="315" customWidth="1"/>
    <col min="13570" max="13570" width="7.7109375" style="315" customWidth="1"/>
    <col min="13571" max="13571" width="11.7109375" style="315" customWidth="1"/>
    <col min="13572" max="13572" width="50.00390625" style="315" customWidth="1"/>
    <col min="13573" max="13573" width="5.421875" style="315" customWidth="1"/>
    <col min="13574" max="13574" width="13.28125" style="315" customWidth="1"/>
    <col min="13575" max="13575" width="17.8515625" style="315" customWidth="1"/>
    <col min="13576" max="13576" width="21.140625" style="315" customWidth="1"/>
    <col min="13577" max="13824" width="10.421875" style="315" customWidth="1"/>
    <col min="13825" max="13825" width="6.7109375" style="315" customWidth="1"/>
    <col min="13826" max="13826" width="7.7109375" style="315" customWidth="1"/>
    <col min="13827" max="13827" width="11.7109375" style="315" customWidth="1"/>
    <col min="13828" max="13828" width="50.00390625" style="315" customWidth="1"/>
    <col min="13829" max="13829" width="5.421875" style="315" customWidth="1"/>
    <col min="13830" max="13830" width="13.28125" style="315" customWidth="1"/>
    <col min="13831" max="13831" width="17.8515625" style="315" customWidth="1"/>
    <col min="13832" max="13832" width="21.140625" style="315" customWidth="1"/>
    <col min="13833" max="14080" width="10.421875" style="315" customWidth="1"/>
    <col min="14081" max="14081" width="6.7109375" style="315" customWidth="1"/>
    <col min="14082" max="14082" width="7.7109375" style="315" customWidth="1"/>
    <col min="14083" max="14083" width="11.7109375" style="315" customWidth="1"/>
    <col min="14084" max="14084" width="50.00390625" style="315" customWidth="1"/>
    <col min="14085" max="14085" width="5.421875" style="315" customWidth="1"/>
    <col min="14086" max="14086" width="13.28125" style="315" customWidth="1"/>
    <col min="14087" max="14087" width="17.8515625" style="315" customWidth="1"/>
    <col min="14088" max="14088" width="21.140625" style="315" customWidth="1"/>
    <col min="14089" max="14336" width="10.421875" style="315" customWidth="1"/>
    <col min="14337" max="14337" width="6.7109375" style="315" customWidth="1"/>
    <col min="14338" max="14338" width="7.7109375" style="315" customWidth="1"/>
    <col min="14339" max="14339" width="11.7109375" style="315" customWidth="1"/>
    <col min="14340" max="14340" width="50.00390625" style="315" customWidth="1"/>
    <col min="14341" max="14341" width="5.421875" style="315" customWidth="1"/>
    <col min="14342" max="14342" width="13.28125" style="315" customWidth="1"/>
    <col min="14343" max="14343" width="17.8515625" style="315" customWidth="1"/>
    <col min="14344" max="14344" width="21.140625" style="315" customWidth="1"/>
    <col min="14345" max="14592" width="10.421875" style="315" customWidth="1"/>
    <col min="14593" max="14593" width="6.7109375" style="315" customWidth="1"/>
    <col min="14594" max="14594" width="7.7109375" style="315" customWidth="1"/>
    <col min="14595" max="14595" width="11.7109375" style="315" customWidth="1"/>
    <col min="14596" max="14596" width="50.00390625" style="315" customWidth="1"/>
    <col min="14597" max="14597" width="5.421875" style="315" customWidth="1"/>
    <col min="14598" max="14598" width="13.28125" style="315" customWidth="1"/>
    <col min="14599" max="14599" width="17.8515625" style="315" customWidth="1"/>
    <col min="14600" max="14600" width="21.140625" style="315" customWidth="1"/>
    <col min="14601" max="14848" width="10.421875" style="315" customWidth="1"/>
    <col min="14849" max="14849" width="6.7109375" style="315" customWidth="1"/>
    <col min="14850" max="14850" width="7.7109375" style="315" customWidth="1"/>
    <col min="14851" max="14851" width="11.7109375" style="315" customWidth="1"/>
    <col min="14852" max="14852" width="50.00390625" style="315" customWidth="1"/>
    <col min="14853" max="14853" width="5.421875" style="315" customWidth="1"/>
    <col min="14854" max="14854" width="13.28125" style="315" customWidth="1"/>
    <col min="14855" max="14855" width="17.8515625" style="315" customWidth="1"/>
    <col min="14856" max="14856" width="21.140625" style="315" customWidth="1"/>
    <col min="14857" max="15104" width="10.421875" style="315" customWidth="1"/>
    <col min="15105" max="15105" width="6.7109375" style="315" customWidth="1"/>
    <col min="15106" max="15106" width="7.7109375" style="315" customWidth="1"/>
    <col min="15107" max="15107" width="11.7109375" style="315" customWidth="1"/>
    <col min="15108" max="15108" width="50.00390625" style="315" customWidth="1"/>
    <col min="15109" max="15109" width="5.421875" style="315" customWidth="1"/>
    <col min="15110" max="15110" width="13.28125" style="315" customWidth="1"/>
    <col min="15111" max="15111" width="17.8515625" style="315" customWidth="1"/>
    <col min="15112" max="15112" width="21.140625" style="315" customWidth="1"/>
    <col min="15113" max="15360" width="10.421875" style="315" customWidth="1"/>
    <col min="15361" max="15361" width="6.7109375" style="315" customWidth="1"/>
    <col min="15362" max="15362" width="7.7109375" style="315" customWidth="1"/>
    <col min="15363" max="15363" width="11.7109375" style="315" customWidth="1"/>
    <col min="15364" max="15364" width="50.00390625" style="315" customWidth="1"/>
    <col min="15365" max="15365" width="5.421875" style="315" customWidth="1"/>
    <col min="15366" max="15366" width="13.28125" style="315" customWidth="1"/>
    <col min="15367" max="15367" width="17.8515625" style="315" customWidth="1"/>
    <col min="15368" max="15368" width="21.140625" style="315" customWidth="1"/>
    <col min="15369" max="15616" width="10.421875" style="315" customWidth="1"/>
    <col min="15617" max="15617" width="6.7109375" style="315" customWidth="1"/>
    <col min="15618" max="15618" width="7.7109375" style="315" customWidth="1"/>
    <col min="15619" max="15619" width="11.7109375" style="315" customWidth="1"/>
    <col min="15620" max="15620" width="50.00390625" style="315" customWidth="1"/>
    <col min="15621" max="15621" width="5.421875" style="315" customWidth="1"/>
    <col min="15622" max="15622" width="13.28125" style="315" customWidth="1"/>
    <col min="15623" max="15623" width="17.8515625" style="315" customWidth="1"/>
    <col min="15624" max="15624" width="21.140625" style="315" customWidth="1"/>
    <col min="15625" max="15872" width="10.421875" style="315" customWidth="1"/>
    <col min="15873" max="15873" width="6.7109375" style="315" customWidth="1"/>
    <col min="15874" max="15874" width="7.7109375" style="315" customWidth="1"/>
    <col min="15875" max="15875" width="11.7109375" style="315" customWidth="1"/>
    <col min="15876" max="15876" width="50.00390625" style="315" customWidth="1"/>
    <col min="15877" max="15877" width="5.421875" style="315" customWidth="1"/>
    <col min="15878" max="15878" width="13.28125" style="315" customWidth="1"/>
    <col min="15879" max="15879" width="17.8515625" style="315" customWidth="1"/>
    <col min="15880" max="15880" width="21.140625" style="315" customWidth="1"/>
    <col min="15881" max="16128" width="10.421875" style="315" customWidth="1"/>
    <col min="16129" max="16129" width="6.7109375" style="315" customWidth="1"/>
    <col min="16130" max="16130" width="7.7109375" style="315" customWidth="1"/>
    <col min="16131" max="16131" width="11.7109375" style="315" customWidth="1"/>
    <col min="16132" max="16132" width="50.00390625" style="315" customWidth="1"/>
    <col min="16133" max="16133" width="5.421875" style="315" customWidth="1"/>
    <col min="16134" max="16134" width="13.28125" style="315" customWidth="1"/>
    <col min="16135" max="16135" width="17.8515625" style="315" customWidth="1"/>
    <col min="16136" max="16136" width="21.140625" style="315" customWidth="1"/>
    <col min="16137" max="16384" width="10.421875" style="315" customWidth="1"/>
  </cols>
  <sheetData>
    <row r="1" spans="1:8" s="310" customFormat="1" ht="27.75" customHeight="1">
      <c r="A1" s="308" t="s">
        <v>796</v>
      </c>
      <c r="B1" s="308"/>
      <c r="C1" s="308"/>
      <c r="D1" s="308"/>
      <c r="E1" s="308"/>
      <c r="F1" s="309"/>
      <c r="G1" s="308"/>
      <c r="H1" s="308"/>
    </row>
    <row r="2" spans="1:8" s="310" customFormat="1" ht="12.75" customHeight="1">
      <c r="A2" s="311" t="s">
        <v>797</v>
      </c>
      <c r="B2" s="311"/>
      <c r="C2" s="311"/>
      <c r="D2" s="311"/>
      <c r="E2" s="311"/>
      <c r="F2" s="312"/>
      <c r="G2" s="311"/>
      <c r="H2" s="311"/>
    </row>
    <row r="3" spans="1:8" s="310" customFormat="1" ht="12.75" customHeight="1">
      <c r="A3" s="311" t="s">
        <v>798</v>
      </c>
      <c r="B3" s="311"/>
      <c r="C3" s="311"/>
      <c r="D3" s="311"/>
      <c r="E3" s="311"/>
      <c r="F3" s="312"/>
      <c r="G3" s="311"/>
      <c r="H3" s="311"/>
    </row>
    <row r="4" spans="1:8" s="310" customFormat="1" ht="13.5" customHeight="1">
      <c r="A4" s="313"/>
      <c r="B4" s="311"/>
      <c r="C4" s="313"/>
      <c r="D4" s="311"/>
      <c r="E4" s="311"/>
      <c r="F4" s="312"/>
      <c r="G4" s="311"/>
      <c r="H4" s="311"/>
    </row>
    <row r="5" spans="1:8" s="310" customFormat="1" ht="6.75" customHeight="1">
      <c r="A5" s="314"/>
      <c r="B5" s="314"/>
      <c r="C5" s="314"/>
      <c r="D5" s="314"/>
      <c r="E5" s="314"/>
      <c r="F5" s="315"/>
      <c r="G5" s="316"/>
      <c r="H5" s="314"/>
    </row>
    <row r="6" spans="1:8" s="310" customFormat="1" ht="12.75" customHeight="1">
      <c r="A6" s="317" t="s">
        <v>799</v>
      </c>
      <c r="B6" s="318"/>
      <c r="C6" s="318"/>
      <c r="D6" s="318"/>
      <c r="E6" s="318"/>
      <c r="F6" s="319"/>
      <c r="G6" s="320"/>
      <c r="H6" s="320"/>
    </row>
    <row r="7" spans="1:8" s="310" customFormat="1" ht="12.75" customHeight="1">
      <c r="A7" s="317" t="s">
        <v>800</v>
      </c>
      <c r="B7" s="318"/>
      <c r="C7" s="318"/>
      <c r="D7" s="318"/>
      <c r="E7" s="318"/>
      <c r="F7" s="319"/>
      <c r="G7" s="317" t="s">
        <v>801</v>
      </c>
      <c r="H7" s="320"/>
    </row>
    <row r="8" spans="1:8" s="310" customFormat="1" ht="12.75" customHeight="1">
      <c r="A8" s="317" t="s">
        <v>802</v>
      </c>
      <c r="B8" s="318"/>
      <c r="C8" s="318"/>
      <c r="D8" s="318"/>
      <c r="E8" s="318"/>
      <c r="F8" s="319"/>
      <c r="G8" s="317" t="s">
        <v>803</v>
      </c>
      <c r="H8" s="320"/>
    </row>
    <row r="9" spans="1:8" s="310" customFormat="1" ht="6" customHeight="1">
      <c r="A9" s="316"/>
      <c r="B9" s="316"/>
      <c r="C9" s="316"/>
      <c r="D9" s="316"/>
      <c r="E9" s="316"/>
      <c r="F9" s="315"/>
      <c r="G9" s="316"/>
      <c r="H9" s="316"/>
    </row>
    <row r="10" spans="1:8" s="310" customFormat="1" ht="24" customHeight="1">
      <c r="A10" s="321" t="s">
        <v>804</v>
      </c>
      <c r="B10" s="321" t="s">
        <v>805</v>
      </c>
      <c r="C10" s="321" t="s">
        <v>806</v>
      </c>
      <c r="D10" s="321" t="s">
        <v>58</v>
      </c>
      <c r="E10" s="321" t="s">
        <v>134</v>
      </c>
      <c r="F10" s="322" t="s">
        <v>807</v>
      </c>
      <c r="G10" s="321" t="s">
        <v>808</v>
      </c>
      <c r="H10" s="321" t="s">
        <v>809</v>
      </c>
    </row>
    <row r="11" spans="1:8" s="310" customFormat="1" ht="12.75" customHeight="1" hidden="1">
      <c r="A11" s="321" t="s">
        <v>84</v>
      </c>
      <c r="B11" s="321" t="s">
        <v>86</v>
      </c>
      <c r="C11" s="321" t="s">
        <v>161</v>
      </c>
      <c r="D11" s="321" t="s">
        <v>154</v>
      </c>
      <c r="E11" s="321" t="s">
        <v>171</v>
      </c>
      <c r="F11" s="323" t="s">
        <v>176</v>
      </c>
      <c r="G11" s="321" t="s">
        <v>182</v>
      </c>
      <c r="H11" s="321" t="s">
        <v>187</v>
      </c>
    </row>
    <row r="12" spans="1:8" s="310" customFormat="1" ht="4.5" customHeight="1">
      <c r="A12" s="316"/>
      <c r="B12" s="316"/>
      <c r="C12" s="316"/>
      <c r="D12" s="316"/>
      <c r="E12" s="316"/>
      <c r="F12" s="315"/>
      <c r="G12" s="316"/>
      <c r="H12" s="316"/>
    </row>
    <row r="13" spans="1:8" s="310" customFormat="1" ht="30.75" customHeight="1">
      <c r="A13" s="324"/>
      <c r="B13" s="325"/>
      <c r="C13" s="325" t="s">
        <v>775</v>
      </c>
      <c r="D13" s="325" t="s">
        <v>810</v>
      </c>
      <c r="E13" s="325"/>
      <c r="F13" s="326"/>
      <c r="G13" s="327"/>
      <c r="H13" s="327"/>
    </row>
    <row r="14" spans="1:8" s="310" customFormat="1" ht="28.5" customHeight="1">
      <c r="A14" s="328"/>
      <c r="B14" s="329"/>
      <c r="C14" s="329" t="s">
        <v>811</v>
      </c>
      <c r="D14" s="329" t="s">
        <v>812</v>
      </c>
      <c r="E14" s="329"/>
      <c r="F14" s="330"/>
      <c r="G14" s="331"/>
      <c r="H14" s="331"/>
    </row>
    <row r="15" spans="1:8" s="310" customFormat="1" ht="24" customHeight="1">
      <c r="A15" s="332">
        <v>1</v>
      </c>
      <c r="B15" s="333" t="s">
        <v>813</v>
      </c>
      <c r="C15" s="333" t="s">
        <v>814</v>
      </c>
      <c r="D15" s="333" t="s">
        <v>815</v>
      </c>
      <c r="E15" s="333" t="s">
        <v>164</v>
      </c>
      <c r="F15" s="334">
        <v>357</v>
      </c>
      <c r="G15" s="335"/>
      <c r="H15" s="335"/>
    </row>
    <row r="16" spans="1:8" s="310" customFormat="1" ht="13.5" customHeight="1">
      <c r="A16" s="336"/>
      <c r="B16" s="337"/>
      <c r="C16" s="337"/>
      <c r="D16" s="337" t="s">
        <v>816</v>
      </c>
      <c r="E16" s="337"/>
      <c r="F16" s="338">
        <v>333</v>
      </c>
      <c r="G16" s="339"/>
      <c r="H16" s="339"/>
    </row>
    <row r="17" spans="1:8" s="310" customFormat="1" ht="13.5" customHeight="1">
      <c r="A17" s="336"/>
      <c r="B17" s="337"/>
      <c r="C17" s="337"/>
      <c r="D17" s="337" t="s">
        <v>817</v>
      </c>
      <c r="E17" s="337"/>
      <c r="F17" s="338">
        <v>24</v>
      </c>
      <c r="G17" s="339"/>
      <c r="H17" s="339"/>
    </row>
    <row r="18" spans="1:8" s="310" customFormat="1" ht="13.5" customHeight="1">
      <c r="A18" s="340">
        <v>2</v>
      </c>
      <c r="B18" s="341" t="s">
        <v>818</v>
      </c>
      <c r="C18" s="341" t="s">
        <v>819</v>
      </c>
      <c r="D18" s="341" t="s">
        <v>820</v>
      </c>
      <c r="E18" s="341" t="s">
        <v>164</v>
      </c>
      <c r="F18" s="342">
        <v>357</v>
      </c>
      <c r="G18" s="343"/>
      <c r="H18" s="343"/>
    </row>
    <row r="19" spans="1:8" s="310" customFormat="1" ht="12" customHeight="1">
      <c r="A19" s="344"/>
      <c r="B19" s="345"/>
      <c r="C19" s="345"/>
      <c r="D19" s="345" t="s">
        <v>821</v>
      </c>
      <c r="E19" s="345"/>
      <c r="F19" s="346"/>
      <c r="G19" s="347"/>
      <c r="H19" s="347"/>
    </row>
    <row r="20" spans="1:8" s="310" customFormat="1" ht="24" customHeight="1">
      <c r="A20" s="332">
        <v>3</v>
      </c>
      <c r="B20" s="333" t="s">
        <v>811</v>
      </c>
      <c r="C20" s="333" t="s">
        <v>822</v>
      </c>
      <c r="D20" s="333" t="s">
        <v>823</v>
      </c>
      <c r="E20" s="333" t="s">
        <v>164</v>
      </c>
      <c r="F20" s="334">
        <v>357</v>
      </c>
      <c r="G20" s="335"/>
      <c r="H20" s="335"/>
    </row>
    <row r="21" spans="1:8" s="310" customFormat="1" ht="24" customHeight="1">
      <c r="A21" s="332">
        <v>4</v>
      </c>
      <c r="B21" s="333" t="s">
        <v>811</v>
      </c>
      <c r="C21" s="333" t="s">
        <v>824</v>
      </c>
      <c r="D21" s="333" t="s">
        <v>825</v>
      </c>
      <c r="E21" s="333" t="s">
        <v>164</v>
      </c>
      <c r="F21" s="334">
        <v>373</v>
      </c>
      <c r="G21" s="335"/>
      <c r="H21" s="335"/>
    </row>
    <row r="22" spans="1:8" s="310" customFormat="1" ht="13.5" customHeight="1">
      <c r="A22" s="336"/>
      <c r="B22" s="337"/>
      <c r="C22" s="337"/>
      <c r="D22" s="337" t="s">
        <v>816</v>
      </c>
      <c r="E22" s="337"/>
      <c r="F22" s="338">
        <v>333</v>
      </c>
      <c r="G22" s="339"/>
      <c r="H22" s="339"/>
    </row>
    <row r="23" spans="1:8" s="310" customFormat="1" ht="13.5" customHeight="1">
      <c r="A23" s="336"/>
      <c r="B23" s="337"/>
      <c r="C23" s="337"/>
      <c r="D23" s="337" t="s">
        <v>826</v>
      </c>
      <c r="E23" s="337"/>
      <c r="F23" s="338">
        <v>40</v>
      </c>
      <c r="G23" s="339"/>
      <c r="H23" s="339"/>
    </row>
    <row r="24" spans="1:8" s="310" customFormat="1" ht="13.5" customHeight="1">
      <c r="A24" s="340">
        <v>5</v>
      </c>
      <c r="B24" s="341" t="s">
        <v>827</v>
      </c>
      <c r="C24" s="341" t="s">
        <v>828</v>
      </c>
      <c r="D24" s="341" t="s">
        <v>829</v>
      </c>
      <c r="E24" s="341" t="s">
        <v>164</v>
      </c>
      <c r="F24" s="342">
        <v>373</v>
      </c>
      <c r="G24" s="343"/>
      <c r="H24" s="343"/>
    </row>
    <row r="25" spans="1:8" s="310" customFormat="1" ht="24" customHeight="1">
      <c r="A25" s="332">
        <v>6</v>
      </c>
      <c r="B25" s="333" t="s">
        <v>813</v>
      </c>
      <c r="C25" s="333" t="s">
        <v>830</v>
      </c>
      <c r="D25" s="333" t="s">
        <v>831</v>
      </c>
      <c r="E25" s="333" t="s">
        <v>174</v>
      </c>
      <c r="F25" s="334">
        <v>20</v>
      </c>
      <c r="G25" s="335"/>
      <c r="H25" s="335"/>
    </row>
    <row r="26" spans="1:8" s="310" customFormat="1" ht="24" customHeight="1">
      <c r="A26" s="332">
        <v>7</v>
      </c>
      <c r="B26" s="333" t="s">
        <v>813</v>
      </c>
      <c r="C26" s="333" t="s">
        <v>832</v>
      </c>
      <c r="D26" s="333" t="s">
        <v>833</v>
      </c>
      <c r="E26" s="333" t="s">
        <v>164</v>
      </c>
      <c r="F26" s="334">
        <v>283</v>
      </c>
      <c r="G26" s="335"/>
      <c r="H26" s="335"/>
    </row>
    <row r="27" spans="1:8" s="310" customFormat="1" ht="13.5" customHeight="1">
      <c r="A27" s="336"/>
      <c r="B27" s="337"/>
      <c r="C27" s="337"/>
      <c r="D27" s="337" t="s">
        <v>834</v>
      </c>
      <c r="E27" s="337"/>
      <c r="F27" s="338">
        <v>275</v>
      </c>
      <c r="G27" s="339"/>
      <c r="H27" s="339"/>
    </row>
    <row r="28" spans="1:8" s="310" customFormat="1" ht="13.5" customHeight="1">
      <c r="A28" s="336"/>
      <c r="B28" s="337"/>
      <c r="C28" s="337"/>
      <c r="D28" s="337" t="s">
        <v>835</v>
      </c>
      <c r="E28" s="337"/>
      <c r="F28" s="338">
        <v>8</v>
      </c>
      <c r="G28" s="339"/>
      <c r="H28" s="339"/>
    </row>
    <row r="29" spans="1:8" s="310" customFormat="1" ht="13.5" customHeight="1">
      <c r="A29" s="340">
        <v>8</v>
      </c>
      <c r="B29" s="341" t="s">
        <v>836</v>
      </c>
      <c r="C29" s="341" t="s">
        <v>837</v>
      </c>
      <c r="D29" s="341" t="s">
        <v>838</v>
      </c>
      <c r="E29" s="341" t="s">
        <v>347</v>
      </c>
      <c r="F29" s="342">
        <v>174.22</v>
      </c>
      <c r="G29" s="343"/>
      <c r="H29" s="343"/>
    </row>
    <row r="30" spans="1:8" s="310" customFormat="1" ht="12" customHeight="1">
      <c r="A30" s="344"/>
      <c r="B30" s="345"/>
      <c r="C30" s="345"/>
      <c r="D30" s="345" t="s">
        <v>839</v>
      </c>
      <c r="E30" s="345"/>
      <c r="F30" s="346"/>
      <c r="G30" s="347"/>
      <c r="H30" s="347"/>
    </row>
    <row r="31" spans="1:8" s="310" customFormat="1" ht="13.5" customHeight="1">
      <c r="A31" s="336"/>
      <c r="B31" s="337"/>
      <c r="C31" s="337"/>
      <c r="D31" s="337" t="s">
        <v>840</v>
      </c>
      <c r="E31" s="337"/>
      <c r="F31" s="338">
        <v>174.22</v>
      </c>
      <c r="G31" s="339"/>
      <c r="H31" s="339"/>
    </row>
    <row r="32" spans="1:8" s="310" customFormat="1" ht="30.75" customHeight="1">
      <c r="A32" s="324"/>
      <c r="B32" s="325"/>
      <c r="C32" s="325" t="s">
        <v>242</v>
      </c>
      <c r="D32" s="325" t="s">
        <v>841</v>
      </c>
      <c r="E32" s="325"/>
      <c r="F32" s="326"/>
      <c r="G32" s="327"/>
      <c r="H32" s="327"/>
    </row>
    <row r="33" spans="1:8" s="310" customFormat="1" ht="28.5" customHeight="1">
      <c r="A33" s="328"/>
      <c r="B33" s="329"/>
      <c r="C33" s="329" t="s">
        <v>639</v>
      </c>
      <c r="D33" s="329" t="s">
        <v>842</v>
      </c>
      <c r="E33" s="329"/>
      <c r="F33" s="330"/>
      <c r="G33" s="331"/>
      <c r="H33" s="331"/>
    </row>
    <row r="34" spans="1:8" s="310" customFormat="1" ht="13.5" customHeight="1">
      <c r="A34" s="332">
        <v>9</v>
      </c>
      <c r="B34" s="333" t="s">
        <v>813</v>
      </c>
      <c r="C34" s="333" t="s">
        <v>843</v>
      </c>
      <c r="D34" s="333" t="s">
        <v>844</v>
      </c>
      <c r="E34" s="333" t="s">
        <v>174</v>
      </c>
      <c r="F34" s="334">
        <v>3</v>
      </c>
      <c r="G34" s="335"/>
      <c r="H34" s="335"/>
    </row>
    <row r="35" spans="1:8" s="310" customFormat="1" ht="24" customHeight="1">
      <c r="A35" s="340">
        <v>10</v>
      </c>
      <c r="B35" s="341" t="s">
        <v>845</v>
      </c>
      <c r="C35" s="341" t="s">
        <v>846</v>
      </c>
      <c r="D35" s="341" t="s">
        <v>847</v>
      </c>
      <c r="E35" s="341" t="s">
        <v>174</v>
      </c>
      <c r="F35" s="342">
        <v>3</v>
      </c>
      <c r="G35" s="343"/>
      <c r="H35" s="343"/>
    </row>
    <row r="36" spans="1:8" s="310" customFormat="1" ht="12" customHeight="1">
      <c r="A36" s="344"/>
      <c r="B36" s="345"/>
      <c r="C36" s="345"/>
      <c r="D36" s="345" t="s">
        <v>848</v>
      </c>
      <c r="E36" s="345"/>
      <c r="F36" s="346"/>
      <c r="G36" s="347"/>
      <c r="H36" s="347"/>
    </row>
    <row r="37" spans="1:8" s="310" customFormat="1" ht="13.5" customHeight="1">
      <c r="A37" s="332">
        <v>11</v>
      </c>
      <c r="B37" s="333" t="s">
        <v>813</v>
      </c>
      <c r="C37" s="333" t="s">
        <v>849</v>
      </c>
      <c r="D37" s="333" t="s">
        <v>850</v>
      </c>
      <c r="E37" s="333" t="s">
        <v>174</v>
      </c>
      <c r="F37" s="334">
        <v>9</v>
      </c>
      <c r="G37" s="335"/>
      <c r="H37" s="335"/>
    </row>
    <row r="38" spans="1:8" s="310" customFormat="1" ht="24" customHeight="1">
      <c r="A38" s="340">
        <v>12</v>
      </c>
      <c r="B38" s="341" t="s">
        <v>845</v>
      </c>
      <c r="C38" s="341" t="s">
        <v>851</v>
      </c>
      <c r="D38" s="341" t="s">
        <v>852</v>
      </c>
      <c r="E38" s="341" t="s">
        <v>174</v>
      </c>
      <c r="F38" s="342">
        <v>3</v>
      </c>
      <c r="G38" s="343"/>
      <c r="H38" s="343"/>
    </row>
    <row r="39" spans="1:8" s="310" customFormat="1" ht="24" customHeight="1">
      <c r="A39" s="340">
        <v>13</v>
      </c>
      <c r="B39" s="341" t="s">
        <v>845</v>
      </c>
      <c r="C39" s="341" t="s">
        <v>853</v>
      </c>
      <c r="D39" s="341" t="s">
        <v>854</v>
      </c>
      <c r="E39" s="341" t="s">
        <v>174</v>
      </c>
      <c r="F39" s="342">
        <v>3</v>
      </c>
      <c r="G39" s="343"/>
      <c r="H39" s="343"/>
    </row>
    <row r="40" spans="1:8" s="310" customFormat="1" ht="13.5" customHeight="1">
      <c r="A40" s="340">
        <v>14</v>
      </c>
      <c r="B40" s="341" t="s">
        <v>845</v>
      </c>
      <c r="C40" s="341" t="s">
        <v>855</v>
      </c>
      <c r="D40" s="341" t="s">
        <v>856</v>
      </c>
      <c r="E40" s="341" t="s">
        <v>174</v>
      </c>
      <c r="F40" s="342">
        <v>3</v>
      </c>
      <c r="G40" s="343"/>
      <c r="H40" s="343"/>
    </row>
    <row r="41" spans="1:8" s="310" customFormat="1" ht="24" customHeight="1">
      <c r="A41" s="332">
        <v>15</v>
      </c>
      <c r="B41" s="333" t="s">
        <v>813</v>
      </c>
      <c r="C41" s="333" t="s">
        <v>857</v>
      </c>
      <c r="D41" s="333" t="s">
        <v>858</v>
      </c>
      <c r="E41" s="333" t="s">
        <v>174</v>
      </c>
      <c r="F41" s="334">
        <v>1</v>
      </c>
      <c r="G41" s="335"/>
      <c r="H41" s="335"/>
    </row>
    <row r="42" spans="1:8" s="310" customFormat="1" ht="24" customHeight="1">
      <c r="A42" s="340">
        <v>16</v>
      </c>
      <c r="B42" s="341" t="s">
        <v>859</v>
      </c>
      <c r="C42" s="341" t="s">
        <v>860</v>
      </c>
      <c r="D42" s="341" t="s">
        <v>861</v>
      </c>
      <c r="E42" s="341" t="s">
        <v>174</v>
      </c>
      <c r="F42" s="342">
        <v>1</v>
      </c>
      <c r="G42" s="343"/>
      <c r="H42" s="343"/>
    </row>
    <row r="43" spans="1:8" s="310" customFormat="1" ht="13.5" customHeight="1">
      <c r="A43" s="332">
        <v>17</v>
      </c>
      <c r="B43" s="333" t="s">
        <v>813</v>
      </c>
      <c r="C43" s="333" t="s">
        <v>862</v>
      </c>
      <c r="D43" s="333" t="s">
        <v>863</v>
      </c>
      <c r="E43" s="333" t="s">
        <v>174</v>
      </c>
      <c r="F43" s="334">
        <v>1</v>
      </c>
      <c r="G43" s="335"/>
      <c r="H43" s="335"/>
    </row>
    <row r="44" spans="1:8" s="310" customFormat="1" ht="24" customHeight="1">
      <c r="A44" s="340">
        <v>18</v>
      </c>
      <c r="B44" s="341" t="s">
        <v>859</v>
      </c>
      <c r="C44" s="341" t="s">
        <v>864</v>
      </c>
      <c r="D44" s="341" t="s">
        <v>865</v>
      </c>
      <c r="E44" s="341" t="s">
        <v>174</v>
      </c>
      <c r="F44" s="342">
        <v>1</v>
      </c>
      <c r="G44" s="343"/>
      <c r="H44" s="343"/>
    </row>
    <row r="45" spans="1:8" s="310" customFormat="1" ht="24" customHeight="1">
      <c r="A45" s="332">
        <v>19</v>
      </c>
      <c r="B45" s="333" t="s">
        <v>813</v>
      </c>
      <c r="C45" s="333" t="s">
        <v>866</v>
      </c>
      <c r="D45" s="333" t="s">
        <v>867</v>
      </c>
      <c r="E45" s="333" t="s">
        <v>174</v>
      </c>
      <c r="F45" s="334">
        <v>8</v>
      </c>
      <c r="G45" s="335"/>
      <c r="H45" s="335"/>
    </row>
    <row r="46" spans="1:8" s="310" customFormat="1" ht="24" customHeight="1">
      <c r="A46" s="340">
        <v>20</v>
      </c>
      <c r="B46" s="341" t="s">
        <v>404</v>
      </c>
      <c r="C46" s="341" t="s">
        <v>868</v>
      </c>
      <c r="D46" s="341" t="s">
        <v>869</v>
      </c>
      <c r="E46" s="341" t="s">
        <v>174</v>
      </c>
      <c r="F46" s="342">
        <v>8</v>
      </c>
      <c r="G46" s="343"/>
      <c r="H46" s="343"/>
    </row>
    <row r="47" spans="1:8" s="310" customFormat="1" ht="13.5" customHeight="1">
      <c r="A47" s="340">
        <v>21</v>
      </c>
      <c r="B47" s="341"/>
      <c r="C47" s="341" t="s">
        <v>870</v>
      </c>
      <c r="D47" s="341" t="s">
        <v>871</v>
      </c>
      <c r="E47" s="341" t="s">
        <v>174</v>
      </c>
      <c r="F47" s="342">
        <v>8</v>
      </c>
      <c r="G47" s="343"/>
      <c r="H47" s="343"/>
    </row>
    <row r="48" spans="1:8" s="310" customFormat="1" ht="13.5" customHeight="1">
      <c r="A48" s="340">
        <v>22</v>
      </c>
      <c r="B48" s="341"/>
      <c r="C48" s="341" t="s">
        <v>872</v>
      </c>
      <c r="D48" s="341" t="s">
        <v>873</v>
      </c>
      <c r="E48" s="341" t="s">
        <v>174</v>
      </c>
      <c r="F48" s="342">
        <v>8</v>
      </c>
      <c r="G48" s="343"/>
      <c r="H48" s="343"/>
    </row>
    <row r="49" spans="1:8" s="310" customFormat="1" ht="13.5" customHeight="1">
      <c r="A49" s="332">
        <v>23</v>
      </c>
      <c r="B49" s="333" t="s">
        <v>813</v>
      </c>
      <c r="C49" s="333" t="s">
        <v>874</v>
      </c>
      <c r="D49" s="333" t="s">
        <v>875</v>
      </c>
      <c r="E49" s="333" t="s">
        <v>174</v>
      </c>
      <c r="F49" s="334">
        <v>8</v>
      </c>
      <c r="G49" s="335"/>
      <c r="H49" s="335"/>
    </row>
    <row r="50" spans="1:8" s="310" customFormat="1" ht="24" customHeight="1">
      <c r="A50" s="340">
        <v>24</v>
      </c>
      <c r="B50" s="341" t="s">
        <v>876</v>
      </c>
      <c r="C50" s="341" t="s">
        <v>877</v>
      </c>
      <c r="D50" s="341" t="s">
        <v>878</v>
      </c>
      <c r="E50" s="341" t="s">
        <v>879</v>
      </c>
      <c r="F50" s="342">
        <v>8</v>
      </c>
      <c r="G50" s="343"/>
      <c r="H50" s="343"/>
    </row>
    <row r="51" spans="1:8" s="310" customFormat="1" ht="24" customHeight="1">
      <c r="A51" s="340">
        <v>25</v>
      </c>
      <c r="B51" s="341" t="s">
        <v>876</v>
      </c>
      <c r="C51" s="341" t="s">
        <v>880</v>
      </c>
      <c r="D51" s="341" t="s">
        <v>881</v>
      </c>
      <c r="E51" s="341" t="s">
        <v>879</v>
      </c>
      <c r="F51" s="342">
        <v>8</v>
      </c>
      <c r="G51" s="343"/>
      <c r="H51" s="343"/>
    </row>
    <row r="52" spans="1:8" s="310" customFormat="1" ht="13.5" customHeight="1">
      <c r="A52" s="340">
        <v>26</v>
      </c>
      <c r="B52" s="341" t="s">
        <v>827</v>
      </c>
      <c r="C52" s="341" t="s">
        <v>882</v>
      </c>
      <c r="D52" s="341" t="s">
        <v>883</v>
      </c>
      <c r="E52" s="341" t="s">
        <v>164</v>
      </c>
      <c r="F52" s="342">
        <v>36</v>
      </c>
      <c r="G52" s="343"/>
      <c r="H52" s="343"/>
    </row>
    <row r="53" spans="1:8" s="310" customFormat="1" ht="13.5" customHeight="1">
      <c r="A53" s="336"/>
      <c r="B53" s="337"/>
      <c r="C53" s="337"/>
      <c r="D53" s="337" t="s">
        <v>884</v>
      </c>
      <c r="E53" s="337"/>
      <c r="F53" s="338">
        <v>36</v>
      </c>
      <c r="G53" s="339"/>
      <c r="H53" s="339"/>
    </row>
    <row r="54" spans="1:8" s="310" customFormat="1" ht="13.5" customHeight="1">
      <c r="A54" s="332">
        <v>27</v>
      </c>
      <c r="B54" s="333" t="s">
        <v>813</v>
      </c>
      <c r="C54" s="333" t="s">
        <v>885</v>
      </c>
      <c r="D54" s="333" t="s">
        <v>886</v>
      </c>
      <c r="E54" s="333" t="s">
        <v>174</v>
      </c>
      <c r="F54" s="334">
        <v>16</v>
      </c>
      <c r="G54" s="335"/>
      <c r="H54" s="335"/>
    </row>
    <row r="55" spans="1:8" s="310" customFormat="1" ht="13.5" customHeight="1">
      <c r="A55" s="340">
        <v>28</v>
      </c>
      <c r="B55" s="341" t="s">
        <v>836</v>
      </c>
      <c r="C55" s="341" t="s">
        <v>887</v>
      </c>
      <c r="D55" s="341" t="s">
        <v>888</v>
      </c>
      <c r="E55" s="341" t="s">
        <v>174</v>
      </c>
      <c r="F55" s="342">
        <v>16</v>
      </c>
      <c r="G55" s="343"/>
      <c r="H55" s="343"/>
    </row>
    <row r="56" spans="1:8" s="310" customFormat="1" ht="24" customHeight="1">
      <c r="A56" s="332">
        <v>29</v>
      </c>
      <c r="B56" s="333" t="s">
        <v>813</v>
      </c>
      <c r="C56" s="333" t="s">
        <v>889</v>
      </c>
      <c r="D56" s="333" t="s">
        <v>890</v>
      </c>
      <c r="E56" s="333" t="s">
        <v>174</v>
      </c>
      <c r="F56" s="334">
        <v>1</v>
      </c>
      <c r="G56" s="335"/>
      <c r="H56" s="335"/>
    </row>
    <row r="57" spans="1:8" s="310" customFormat="1" ht="13.5" customHeight="1">
      <c r="A57" s="332">
        <v>30</v>
      </c>
      <c r="B57" s="333" t="s">
        <v>813</v>
      </c>
      <c r="C57" s="333" t="s">
        <v>891</v>
      </c>
      <c r="D57" s="333" t="s">
        <v>892</v>
      </c>
      <c r="E57" s="333" t="s">
        <v>174</v>
      </c>
      <c r="F57" s="334">
        <v>1</v>
      </c>
      <c r="G57" s="335"/>
      <c r="H57" s="335"/>
    </row>
    <row r="58" spans="1:8" s="310" customFormat="1" ht="13.5" customHeight="1">
      <c r="A58" s="332">
        <v>31</v>
      </c>
      <c r="B58" s="333" t="s">
        <v>813</v>
      </c>
      <c r="C58" s="333" t="s">
        <v>893</v>
      </c>
      <c r="D58" s="333" t="s">
        <v>894</v>
      </c>
      <c r="E58" s="333" t="s">
        <v>174</v>
      </c>
      <c r="F58" s="334">
        <v>1</v>
      </c>
      <c r="G58" s="335"/>
      <c r="H58" s="335"/>
    </row>
    <row r="59" spans="1:8" s="310" customFormat="1" ht="24" customHeight="1">
      <c r="A59" s="332">
        <v>32</v>
      </c>
      <c r="B59" s="333" t="s">
        <v>813</v>
      </c>
      <c r="C59" s="333" t="s">
        <v>895</v>
      </c>
      <c r="D59" s="333" t="s">
        <v>896</v>
      </c>
      <c r="E59" s="333" t="s">
        <v>174</v>
      </c>
      <c r="F59" s="334">
        <v>1</v>
      </c>
      <c r="G59" s="335"/>
      <c r="H59" s="335"/>
    </row>
    <row r="60" spans="1:8" s="310" customFormat="1" ht="13.5" customHeight="1">
      <c r="A60" s="332">
        <v>33</v>
      </c>
      <c r="B60" s="333" t="s">
        <v>813</v>
      </c>
      <c r="C60" s="333" t="s">
        <v>897</v>
      </c>
      <c r="D60" s="333" t="s">
        <v>898</v>
      </c>
      <c r="E60" s="333" t="s">
        <v>174</v>
      </c>
      <c r="F60" s="334">
        <v>8</v>
      </c>
      <c r="G60" s="335"/>
      <c r="H60" s="335"/>
    </row>
    <row r="61" spans="1:8" s="310" customFormat="1" ht="28.5" customHeight="1">
      <c r="A61" s="328"/>
      <c r="B61" s="329"/>
      <c r="C61" s="329" t="s">
        <v>899</v>
      </c>
      <c r="D61" s="329" t="s">
        <v>900</v>
      </c>
      <c r="E61" s="329"/>
      <c r="F61" s="330"/>
      <c r="G61" s="331"/>
      <c r="H61" s="331"/>
    </row>
    <row r="62" spans="1:8" s="310" customFormat="1" ht="24" customHeight="1">
      <c r="A62" s="332">
        <v>34</v>
      </c>
      <c r="B62" s="333" t="s">
        <v>901</v>
      </c>
      <c r="C62" s="333" t="s">
        <v>902</v>
      </c>
      <c r="D62" s="333" t="s">
        <v>903</v>
      </c>
      <c r="E62" s="333" t="s">
        <v>904</v>
      </c>
      <c r="F62" s="334">
        <v>0.27</v>
      </c>
      <c r="G62" s="335"/>
      <c r="H62" s="335"/>
    </row>
    <row r="63" spans="1:8" s="310" customFormat="1" ht="13.5" customHeight="1">
      <c r="A63" s="336"/>
      <c r="B63" s="337"/>
      <c r="C63" s="337"/>
      <c r="D63" s="337" t="s">
        <v>905</v>
      </c>
      <c r="E63" s="337"/>
      <c r="F63" s="338">
        <v>0.27</v>
      </c>
      <c r="G63" s="339"/>
      <c r="H63" s="339"/>
    </row>
    <row r="64" spans="1:8" s="310" customFormat="1" ht="24" customHeight="1">
      <c r="A64" s="332">
        <v>35</v>
      </c>
      <c r="B64" s="333" t="s">
        <v>901</v>
      </c>
      <c r="C64" s="333" t="s">
        <v>906</v>
      </c>
      <c r="D64" s="333" t="s">
        <v>907</v>
      </c>
      <c r="E64" s="333" t="s">
        <v>904</v>
      </c>
      <c r="F64" s="334">
        <v>0.27</v>
      </c>
      <c r="G64" s="335"/>
      <c r="H64" s="335"/>
    </row>
    <row r="65" spans="1:8" s="310" customFormat="1" ht="24" customHeight="1">
      <c r="A65" s="332">
        <v>36</v>
      </c>
      <c r="B65" s="333" t="s">
        <v>901</v>
      </c>
      <c r="C65" s="333" t="s">
        <v>908</v>
      </c>
      <c r="D65" s="333" t="s">
        <v>909</v>
      </c>
      <c r="E65" s="333" t="s">
        <v>174</v>
      </c>
      <c r="F65" s="334">
        <v>8</v>
      </c>
      <c r="G65" s="335"/>
      <c r="H65" s="335"/>
    </row>
    <row r="66" spans="1:8" s="310" customFormat="1" ht="24" customHeight="1">
      <c r="A66" s="332">
        <v>37</v>
      </c>
      <c r="B66" s="333" t="s">
        <v>901</v>
      </c>
      <c r="C66" s="333" t="s">
        <v>910</v>
      </c>
      <c r="D66" s="333" t="s">
        <v>911</v>
      </c>
      <c r="E66" s="333" t="s">
        <v>204</v>
      </c>
      <c r="F66" s="334">
        <v>2.592</v>
      </c>
      <c r="G66" s="335"/>
      <c r="H66" s="335"/>
    </row>
    <row r="67" spans="1:8" s="310" customFormat="1" ht="13.5" customHeight="1">
      <c r="A67" s="336"/>
      <c r="B67" s="337"/>
      <c r="C67" s="337"/>
      <c r="D67" s="337" t="s">
        <v>912</v>
      </c>
      <c r="E67" s="337"/>
      <c r="F67" s="338">
        <v>2.592</v>
      </c>
      <c r="G67" s="339"/>
      <c r="H67" s="339"/>
    </row>
    <row r="68" spans="1:8" s="310" customFormat="1" ht="24" customHeight="1">
      <c r="A68" s="332">
        <v>38</v>
      </c>
      <c r="B68" s="333" t="s">
        <v>901</v>
      </c>
      <c r="C68" s="333" t="s">
        <v>913</v>
      </c>
      <c r="D68" s="333" t="s">
        <v>914</v>
      </c>
      <c r="E68" s="333" t="s">
        <v>164</v>
      </c>
      <c r="F68" s="334">
        <v>270</v>
      </c>
      <c r="G68" s="335"/>
      <c r="H68" s="335"/>
    </row>
    <row r="69" spans="1:8" s="310" customFormat="1" ht="13.5" customHeight="1">
      <c r="A69" s="336"/>
      <c r="B69" s="337"/>
      <c r="C69" s="337"/>
      <c r="D69" s="337" t="s">
        <v>915</v>
      </c>
      <c r="E69" s="337"/>
      <c r="F69" s="338">
        <v>270</v>
      </c>
      <c r="G69" s="339"/>
      <c r="H69" s="339"/>
    </row>
    <row r="70" spans="1:8" s="310" customFormat="1" ht="24" customHeight="1">
      <c r="A70" s="332">
        <v>39</v>
      </c>
      <c r="B70" s="333" t="s">
        <v>901</v>
      </c>
      <c r="C70" s="333" t="s">
        <v>916</v>
      </c>
      <c r="D70" s="333" t="s">
        <v>917</v>
      </c>
      <c r="E70" s="333" t="s">
        <v>204</v>
      </c>
      <c r="F70" s="334">
        <v>2</v>
      </c>
      <c r="G70" s="335"/>
      <c r="H70" s="335"/>
    </row>
    <row r="71" spans="1:8" s="310" customFormat="1" ht="24" customHeight="1">
      <c r="A71" s="332">
        <v>40</v>
      </c>
      <c r="B71" s="333" t="s">
        <v>901</v>
      </c>
      <c r="C71" s="333" t="s">
        <v>918</v>
      </c>
      <c r="D71" s="333" t="s">
        <v>919</v>
      </c>
      <c r="E71" s="333" t="s">
        <v>164</v>
      </c>
      <c r="F71" s="334">
        <v>270</v>
      </c>
      <c r="G71" s="335"/>
      <c r="H71" s="335"/>
    </row>
    <row r="72" spans="1:8" s="310" customFormat="1" ht="13.5" customHeight="1">
      <c r="A72" s="332">
        <v>41</v>
      </c>
      <c r="B72" s="333" t="s">
        <v>901</v>
      </c>
      <c r="C72" s="333" t="s">
        <v>920</v>
      </c>
      <c r="D72" s="333" t="s">
        <v>921</v>
      </c>
      <c r="E72" s="333" t="s">
        <v>174</v>
      </c>
      <c r="F72" s="334">
        <v>8</v>
      </c>
      <c r="G72" s="335"/>
      <c r="H72" s="335"/>
    </row>
    <row r="73" spans="1:8" s="310" customFormat="1" ht="13.5" customHeight="1">
      <c r="A73" s="332">
        <v>42</v>
      </c>
      <c r="B73" s="333" t="s">
        <v>901</v>
      </c>
      <c r="C73" s="333" t="s">
        <v>922</v>
      </c>
      <c r="D73" s="333" t="s">
        <v>923</v>
      </c>
      <c r="E73" s="333" t="s">
        <v>174</v>
      </c>
      <c r="F73" s="334">
        <v>4</v>
      </c>
      <c r="G73" s="335"/>
      <c r="H73" s="335"/>
    </row>
    <row r="74" spans="1:8" s="310" customFormat="1" ht="24" customHeight="1">
      <c r="A74" s="332">
        <v>43</v>
      </c>
      <c r="B74" s="333" t="s">
        <v>901</v>
      </c>
      <c r="C74" s="333" t="s">
        <v>924</v>
      </c>
      <c r="D74" s="333" t="s">
        <v>925</v>
      </c>
      <c r="E74" s="333" t="s">
        <v>164</v>
      </c>
      <c r="F74" s="334">
        <v>6</v>
      </c>
      <c r="G74" s="335"/>
      <c r="H74" s="335"/>
    </row>
    <row r="75" spans="1:8" s="310" customFormat="1" ht="24" customHeight="1">
      <c r="A75" s="332">
        <v>44</v>
      </c>
      <c r="B75" s="333" t="s">
        <v>901</v>
      </c>
      <c r="C75" s="333" t="s">
        <v>926</v>
      </c>
      <c r="D75" s="333" t="s">
        <v>927</v>
      </c>
      <c r="E75" s="333" t="s">
        <v>164</v>
      </c>
      <c r="F75" s="334">
        <v>8</v>
      </c>
      <c r="G75" s="335"/>
      <c r="H75" s="335"/>
    </row>
    <row r="76" spans="1:8" s="310" customFormat="1" ht="24" customHeight="1">
      <c r="A76" s="332">
        <v>45</v>
      </c>
      <c r="B76" s="333" t="s">
        <v>901</v>
      </c>
      <c r="C76" s="333" t="s">
        <v>928</v>
      </c>
      <c r="D76" s="333" t="s">
        <v>929</v>
      </c>
      <c r="E76" s="333" t="s">
        <v>164</v>
      </c>
      <c r="F76" s="334">
        <v>270</v>
      </c>
      <c r="G76" s="335"/>
      <c r="H76" s="335"/>
    </row>
    <row r="77" spans="1:8" s="310" customFormat="1" ht="13.5" customHeight="1">
      <c r="A77" s="332">
        <v>46</v>
      </c>
      <c r="B77" s="333" t="s">
        <v>901</v>
      </c>
      <c r="C77" s="333" t="s">
        <v>930</v>
      </c>
      <c r="D77" s="333" t="s">
        <v>931</v>
      </c>
      <c r="E77" s="333" t="s">
        <v>204</v>
      </c>
      <c r="F77" s="334">
        <v>2</v>
      </c>
      <c r="G77" s="335"/>
      <c r="H77" s="335"/>
    </row>
    <row r="78" spans="1:8" s="310" customFormat="1" ht="13.5" customHeight="1">
      <c r="A78" s="332">
        <v>47</v>
      </c>
      <c r="B78" s="333" t="s">
        <v>901</v>
      </c>
      <c r="C78" s="333" t="s">
        <v>932</v>
      </c>
      <c r="D78" s="333" t="s">
        <v>933</v>
      </c>
      <c r="E78" s="333" t="s">
        <v>204</v>
      </c>
      <c r="F78" s="334">
        <v>21.492</v>
      </c>
      <c r="G78" s="335"/>
      <c r="H78" s="335"/>
    </row>
    <row r="79" spans="1:8" s="310" customFormat="1" ht="13.5" customHeight="1">
      <c r="A79" s="336"/>
      <c r="B79" s="337"/>
      <c r="C79" s="337"/>
      <c r="D79" s="337" t="s">
        <v>934</v>
      </c>
      <c r="E79" s="337"/>
      <c r="F79" s="338">
        <v>18.9</v>
      </c>
      <c r="G79" s="339"/>
      <c r="H79" s="339"/>
    </row>
    <row r="80" spans="1:8" s="310" customFormat="1" ht="13.5" customHeight="1">
      <c r="A80" s="336"/>
      <c r="B80" s="337"/>
      <c r="C80" s="337"/>
      <c r="D80" s="337" t="s">
        <v>935</v>
      </c>
      <c r="E80" s="337"/>
      <c r="F80" s="338">
        <v>2.592</v>
      </c>
      <c r="G80" s="339"/>
      <c r="H80" s="339"/>
    </row>
    <row r="81" spans="1:8" s="310" customFormat="1" ht="24" customHeight="1">
      <c r="A81" s="332">
        <v>48</v>
      </c>
      <c r="B81" s="333" t="s">
        <v>901</v>
      </c>
      <c r="C81" s="333" t="s">
        <v>936</v>
      </c>
      <c r="D81" s="333" t="s">
        <v>937</v>
      </c>
      <c r="E81" s="333" t="s">
        <v>204</v>
      </c>
      <c r="F81" s="334">
        <v>322.38</v>
      </c>
      <c r="G81" s="335"/>
      <c r="H81" s="335"/>
    </row>
    <row r="82" spans="1:8" s="310" customFormat="1" ht="13.5" customHeight="1">
      <c r="A82" s="336"/>
      <c r="B82" s="337"/>
      <c r="C82" s="337"/>
      <c r="D82" s="337" t="s">
        <v>938</v>
      </c>
      <c r="E82" s="337"/>
      <c r="F82" s="338">
        <v>322.38</v>
      </c>
      <c r="G82" s="339"/>
      <c r="H82" s="339"/>
    </row>
    <row r="83" spans="1:8" s="310" customFormat="1" ht="24" customHeight="1">
      <c r="A83" s="332">
        <v>49</v>
      </c>
      <c r="B83" s="333" t="s">
        <v>901</v>
      </c>
      <c r="C83" s="333" t="s">
        <v>939</v>
      </c>
      <c r="D83" s="333" t="s">
        <v>940</v>
      </c>
      <c r="E83" s="333" t="s">
        <v>185</v>
      </c>
      <c r="F83" s="334">
        <v>34.387</v>
      </c>
      <c r="G83" s="335"/>
      <c r="H83" s="335"/>
    </row>
    <row r="84" spans="1:8" s="310" customFormat="1" ht="13.5" customHeight="1">
      <c r="A84" s="336"/>
      <c r="B84" s="337"/>
      <c r="C84" s="337"/>
      <c r="D84" s="337" t="s">
        <v>941</v>
      </c>
      <c r="E84" s="337"/>
      <c r="F84" s="338">
        <v>34.387</v>
      </c>
      <c r="G84" s="339"/>
      <c r="H84" s="339"/>
    </row>
    <row r="85" spans="1:8" s="310" customFormat="1" ht="13.5" customHeight="1">
      <c r="A85" s="332">
        <v>50</v>
      </c>
      <c r="B85" s="333" t="s">
        <v>901</v>
      </c>
      <c r="C85" s="333" t="s">
        <v>942</v>
      </c>
      <c r="D85" s="333" t="s">
        <v>943</v>
      </c>
      <c r="E85" s="333" t="s">
        <v>152</v>
      </c>
      <c r="F85" s="334">
        <v>94.5</v>
      </c>
      <c r="G85" s="335"/>
      <c r="H85" s="335"/>
    </row>
    <row r="86" spans="1:8" s="310" customFormat="1" ht="13.5" customHeight="1">
      <c r="A86" s="336"/>
      <c r="B86" s="337"/>
      <c r="C86" s="337"/>
      <c r="D86" s="337" t="s">
        <v>944</v>
      </c>
      <c r="E86" s="337"/>
      <c r="F86" s="338">
        <v>94.5</v>
      </c>
      <c r="G86" s="339"/>
      <c r="H86" s="339"/>
    </row>
    <row r="87" spans="1:8" s="310" customFormat="1" ht="13.5" customHeight="1">
      <c r="A87" s="332">
        <v>51</v>
      </c>
      <c r="B87" s="333" t="s">
        <v>945</v>
      </c>
      <c r="C87" s="333" t="s">
        <v>946</v>
      </c>
      <c r="D87" s="333" t="s">
        <v>947</v>
      </c>
      <c r="E87" s="333" t="s">
        <v>948</v>
      </c>
      <c r="F87" s="334"/>
      <c r="G87" s="335"/>
      <c r="H87" s="335"/>
    </row>
    <row r="88" spans="1:8" s="310" customFormat="1" ht="13.5" customHeight="1">
      <c r="A88" s="332">
        <v>52</v>
      </c>
      <c r="B88" s="333" t="s">
        <v>945</v>
      </c>
      <c r="C88" s="333" t="s">
        <v>949</v>
      </c>
      <c r="D88" s="333" t="s">
        <v>950</v>
      </c>
      <c r="E88" s="333" t="s">
        <v>948</v>
      </c>
      <c r="F88" s="334"/>
      <c r="G88" s="335"/>
      <c r="H88" s="335"/>
    </row>
    <row r="89" spans="1:8" s="310" customFormat="1" ht="30.75" customHeight="1">
      <c r="A89" s="348"/>
      <c r="B89" s="349"/>
      <c r="C89" s="349"/>
      <c r="D89" s="349" t="s">
        <v>951</v>
      </c>
      <c r="E89" s="349"/>
      <c r="F89" s="350"/>
      <c r="G89" s="351"/>
      <c r="H89" s="351"/>
    </row>
  </sheetData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119</v>
      </c>
      <c r="AZ2" s="221" t="s">
        <v>646</v>
      </c>
      <c r="BA2" s="221" t="s">
        <v>1</v>
      </c>
      <c r="BB2" s="221" t="s">
        <v>204</v>
      </c>
      <c r="BC2" s="221" t="s">
        <v>647</v>
      </c>
      <c r="BD2" s="221" t="s">
        <v>86</v>
      </c>
    </row>
    <row r="3" spans="2:5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  <c r="AZ3" s="221" t="s">
        <v>648</v>
      </c>
      <c r="BA3" s="221" t="s">
        <v>1</v>
      </c>
      <c r="BB3" s="221" t="s">
        <v>204</v>
      </c>
      <c r="BC3" s="221" t="s">
        <v>649</v>
      </c>
      <c r="BD3" s="221" t="s">
        <v>86</v>
      </c>
    </row>
    <row r="4" spans="2:56" ht="24.95" customHeight="1">
      <c r="B4" s="19"/>
      <c r="D4" s="106" t="s">
        <v>120</v>
      </c>
      <c r="L4" s="19"/>
      <c r="M4" s="107" t="s">
        <v>10</v>
      </c>
      <c r="AT4" s="16" t="s">
        <v>4</v>
      </c>
      <c r="AZ4" s="221" t="s">
        <v>650</v>
      </c>
      <c r="BA4" s="221" t="s">
        <v>1</v>
      </c>
      <c r="BB4" s="221" t="s">
        <v>204</v>
      </c>
      <c r="BC4" s="221" t="s">
        <v>651</v>
      </c>
      <c r="BD4" s="221" t="s">
        <v>86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652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ROUND(J123,2)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ROUND((SUM(BE123:BE189)),2)</f>
        <v>0</v>
      </c>
      <c r="I33" s="122">
        <v>0.21</v>
      </c>
      <c r="J33" s="121">
        <f>ROUND(((SUM(BE123:BE189))*I33),2)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ROUND((SUM(BF123:BF189)),2)</f>
        <v>0</v>
      </c>
      <c r="I34" s="122">
        <v>0.15</v>
      </c>
      <c r="J34" s="121">
        <f>ROUND(((SUM(BF123:BF189))*I34),2)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ROUND((SUM(BG123:BG189)),2)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ROUND((SUM(BH123:BH189)),2)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ROUND((SUM(BI123:BI189)),2)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07 - D7 - SO 07 Areálový rozvod vody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J123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J124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J125</f>
        <v>0</v>
      </c>
      <c r="K98" s="158"/>
      <c r="L98" s="163"/>
    </row>
    <row r="99" spans="2:12" s="9" customFormat="1" ht="19.9" customHeight="1">
      <c r="B99" s="157"/>
      <c r="C99" s="158"/>
      <c r="D99" s="159" t="s">
        <v>450</v>
      </c>
      <c r="E99" s="160"/>
      <c r="F99" s="160"/>
      <c r="G99" s="160"/>
      <c r="H99" s="160"/>
      <c r="I99" s="161"/>
      <c r="J99" s="162">
        <f>J153</f>
        <v>0</v>
      </c>
      <c r="K99" s="158"/>
      <c r="L99" s="163"/>
    </row>
    <row r="100" spans="2:12" s="9" customFormat="1" ht="19.9" customHeight="1">
      <c r="B100" s="157"/>
      <c r="C100" s="158"/>
      <c r="D100" s="159" t="s">
        <v>653</v>
      </c>
      <c r="E100" s="160"/>
      <c r="F100" s="160"/>
      <c r="G100" s="160"/>
      <c r="H100" s="160"/>
      <c r="I100" s="161"/>
      <c r="J100" s="162">
        <f>J155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259</v>
      </c>
      <c r="E101" s="160"/>
      <c r="F101" s="160"/>
      <c r="G101" s="160"/>
      <c r="H101" s="160"/>
      <c r="I101" s="161"/>
      <c r="J101" s="162">
        <f>J182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654</v>
      </c>
      <c r="E102" s="153"/>
      <c r="F102" s="153"/>
      <c r="G102" s="153"/>
      <c r="H102" s="153"/>
      <c r="I102" s="154"/>
      <c r="J102" s="155">
        <f>J184</f>
        <v>0</v>
      </c>
      <c r="K102" s="151"/>
      <c r="L102" s="156"/>
    </row>
    <row r="103" spans="2:12" s="9" customFormat="1" ht="19.9" customHeight="1">
      <c r="B103" s="157"/>
      <c r="C103" s="158"/>
      <c r="D103" s="159" t="s">
        <v>655</v>
      </c>
      <c r="E103" s="160"/>
      <c r="F103" s="160"/>
      <c r="G103" s="160"/>
      <c r="H103" s="160"/>
      <c r="I103" s="161"/>
      <c r="J103" s="162">
        <f>J185</f>
        <v>0</v>
      </c>
      <c r="K103" s="158"/>
      <c r="L103" s="163"/>
    </row>
    <row r="104" spans="2:12" s="1" customFormat="1" ht="21.75" customHeight="1">
      <c r="B104" s="33"/>
      <c r="C104" s="34"/>
      <c r="D104" s="34"/>
      <c r="E104" s="34"/>
      <c r="F104" s="34"/>
      <c r="G104" s="34"/>
      <c r="H104" s="34"/>
      <c r="I104" s="109"/>
      <c r="J104" s="34"/>
      <c r="K104" s="34"/>
      <c r="L104" s="37"/>
    </row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41"/>
      <c r="J105" s="49"/>
      <c r="K105" s="49"/>
      <c r="L105" s="37"/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44"/>
      <c r="J109" s="51"/>
      <c r="K109" s="51"/>
      <c r="L109" s="37"/>
    </row>
    <row r="110" spans="2:12" s="1" customFormat="1" ht="24.95" customHeight="1">
      <c r="B110" s="33"/>
      <c r="C110" s="22" t="s">
        <v>132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16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305" t="str">
        <f>E7</f>
        <v>Revitalizace parku Dvorského</v>
      </c>
      <c r="F113" s="306"/>
      <c r="G113" s="306"/>
      <c r="H113" s="306"/>
      <c r="I113" s="109"/>
      <c r="J113" s="34"/>
      <c r="K113" s="34"/>
      <c r="L113" s="37"/>
    </row>
    <row r="114" spans="2:12" s="1" customFormat="1" ht="12" customHeight="1">
      <c r="B114" s="33"/>
      <c r="C114" s="28" t="s">
        <v>121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77" t="str">
        <f>E9</f>
        <v>07 - D7 - SO 07 Areálový rozvod vody</v>
      </c>
      <c r="F115" s="307"/>
      <c r="G115" s="307"/>
      <c r="H115" s="307"/>
      <c r="I115" s="109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F12</f>
        <v>Brno-město</v>
      </c>
      <c r="G117" s="34"/>
      <c r="H117" s="34"/>
      <c r="I117" s="111" t="s">
        <v>22</v>
      </c>
      <c r="J117" s="60" t="str">
        <f>IF(J12="","",J12)</f>
        <v>6. 5. 2019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27.95" customHeight="1">
      <c r="B119" s="33"/>
      <c r="C119" s="28" t="s">
        <v>24</v>
      </c>
      <c r="D119" s="34"/>
      <c r="E119" s="34"/>
      <c r="F119" s="26" t="str">
        <f>E15</f>
        <v>Statutární město Brno, MČ Brno-střed</v>
      </c>
      <c r="G119" s="34"/>
      <c r="H119" s="34"/>
      <c r="I119" s="111" t="s">
        <v>30</v>
      </c>
      <c r="J119" s="31" t="str">
        <f>E21</f>
        <v>Ing. Mgr.Lucie Radilová, DiS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IF(E18="","",E18)</f>
        <v>Vyplň údaj</v>
      </c>
      <c r="G120" s="34"/>
      <c r="H120" s="34"/>
      <c r="I120" s="111" t="s">
        <v>33</v>
      </c>
      <c r="J120" s="31" t="str">
        <f>E24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20" s="10" customFormat="1" ht="29.25" customHeight="1">
      <c r="B122" s="164"/>
      <c r="C122" s="165" t="s">
        <v>133</v>
      </c>
      <c r="D122" s="166" t="s">
        <v>61</v>
      </c>
      <c r="E122" s="166" t="s">
        <v>57</v>
      </c>
      <c r="F122" s="166" t="s">
        <v>58</v>
      </c>
      <c r="G122" s="166" t="s">
        <v>134</v>
      </c>
      <c r="H122" s="166" t="s">
        <v>135</v>
      </c>
      <c r="I122" s="167" t="s">
        <v>136</v>
      </c>
      <c r="J122" s="168" t="s">
        <v>125</v>
      </c>
      <c r="K122" s="169" t="s">
        <v>137</v>
      </c>
      <c r="L122" s="170"/>
      <c r="M122" s="69" t="s">
        <v>1</v>
      </c>
      <c r="N122" s="70" t="s">
        <v>40</v>
      </c>
      <c r="O122" s="70" t="s">
        <v>138</v>
      </c>
      <c r="P122" s="70" t="s">
        <v>139</v>
      </c>
      <c r="Q122" s="70" t="s">
        <v>140</v>
      </c>
      <c r="R122" s="70" t="s">
        <v>141</v>
      </c>
      <c r="S122" s="70" t="s">
        <v>142</v>
      </c>
      <c r="T122" s="71" t="s">
        <v>143</v>
      </c>
    </row>
    <row r="123" spans="2:63" s="1" customFormat="1" ht="22.9" customHeight="1">
      <c r="B123" s="33"/>
      <c r="C123" s="76" t="s">
        <v>144</v>
      </c>
      <c r="D123" s="34"/>
      <c r="E123" s="34"/>
      <c r="F123" s="34"/>
      <c r="G123" s="34"/>
      <c r="H123" s="34"/>
      <c r="I123" s="109"/>
      <c r="J123" s="171">
        <f>BK123</f>
        <v>0</v>
      </c>
      <c r="K123" s="34"/>
      <c r="L123" s="37"/>
      <c r="M123" s="72"/>
      <c r="N123" s="73"/>
      <c r="O123" s="73"/>
      <c r="P123" s="172">
        <f>P124+P184</f>
        <v>0</v>
      </c>
      <c r="Q123" s="73"/>
      <c r="R123" s="172">
        <f>R124+R184</f>
        <v>21.377055999999996</v>
      </c>
      <c r="S123" s="73"/>
      <c r="T123" s="173">
        <f>T124+T184</f>
        <v>0</v>
      </c>
      <c r="AT123" s="16" t="s">
        <v>75</v>
      </c>
      <c r="AU123" s="16" t="s">
        <v>127</v>
      </c>
      <c r="BK123" s="174">
        <f>BK124+BK184</f>
        <v>0</v>
      </c>
    </row>
    <row r="124" spans="2:63" s="11" customFormat="1" ht="25.9" customHeight="1">
      <c r="B124" s="175"/>
      <c r="C124" s="176"/>
      <c r="D124" s="177" t="s">
        <v>75</v>
      </c>
      <c r="E124" s="178" t="s">
        <v>145</v>
      </c>
      <c r="F124" s="178" t="s">
        <v>146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P125+P153+P155+P182</f>
        <v>0</v>
      </c>
      <c r="Q124" s="183"/>
      <c r="R124" s="184">
        <f>R125+R153+R155+R182</f>
        <v>21.374305999999997</v>
      </c>
      <c r="S124" s="183"/>
      <c r="T124" s="185">
        <f>T125+T153+T155+T182</f>
        <v>0</v>
      </c>
      <c r="AR124" s="186" t="s">
        <v>84</v>
      </c>
      <c r="AT124" s="187" t="s">
        <v>75</v>
      </c>
      <c r="AU124" s="187" t="s">
        <v>76</v>
      </c>
      <c r="AY124" s="186" t="s">
        <v>147</v>
      </c>
      <c r="BK124" s="188">
        <f>BK125+BK153+BK155+BK182</f>
        <v>0</v>
      </c>
    </row>
    <row r="125" spans="2:63" s="11" customFormat="1" ht="22.9" customHeight="1">
      <c r="B125" s="175"/>
      <c r="C125" s="176"/>
      <c r="D125" s="177" t="s">
        <v>75</v>
      </c>
      <c r="E125" s="189" t="s">
        <v>84</v>
      </c>
      <c r="F125" s="189" t="s">
        <v>148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SUM(P126:P152)</f>
        <v>0</v>
      </c>
      <c r="Q125" s="183"/>
      <c r="R125" s="184">
        <f>SUM(R126:R152)</f>
        <v>19.7</v>
      </c>
      <c r="S125" s="183"/>
      <c r="T125" s="185">
        <f>SUM(T126:T152)</f>
        <v>0</v>
      </c>
      <c r="AR125" s="186" t="s">
        <v>84</v>
      </c>
      <c r="AT125" s="187" t="s">
        <v>75</v>
      </c>
      <c r="AU125" s="187" t="s">
        <v>84</v>
      </c>
      <c r="AY125" s="186" t="s">
        <v>147</v>
      </c>
      <c r="BK125" s="188">
        <f>SUM(BK126:BK152)</f>
        <v>0</v>
      </c>
    </row>
    <row r="126" spans="2:65" s="1" customFormat="1" ht="24" customHeight="1">
      <c r="B126" s="33"/>
      <c r="C126" s="191" t="s">
        <v>84</v>
      </c>
      <c r="D126" s="191" t="s">
        <v>149</v>
      </c>
      <c r="E126" s="192" t="s">
        <v>265</v>
      </c>
      <c r="F126" s="193" t="s">
        <v>266</v>
      </c>
      <c r="G126" s="194" t="s">
        <v>204</v>
      </c>
      <c r="H126" s="195">
        <v>11.12</v>
      </c>
      <c r="I126" s="196"/>
      <c r="J126" s="197">
        <f>ROUND(I126*H126,2)</f>
        <v>0</v>
      </c>
      <c r="K126" s="193" t="s">
        <v>153</v>
      </c>
      <c r="L126" s="37"/>
      <c r="M126" s="198" t="s">
        <v>1</v>
      </c>
      <c r="N126" s="199" t="s">
        <v>41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154</v>
      </c>
      <c r="AT126" s="202" t="s">
        <v>149</v>
      </c>
      <c r="AU126" s="202" t="s">
        <v>86</v>
      </c>
      <c r="AY126" s="16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84</v>
      </c>
      <c r="BK126" s="203">
        <f>ROUND(I126*H126,2)</f>
        <v>0</v>
      </c>
      <c r="BL126" s="16" t="s">
        <v>154</v>
      </c>
      <c r="BM126" s="202" t="s">
        <v>656</v>
      </c>
    </row>
    <row r="127" spans="2:51" s="12" customFormat="1" ht="11.25">
      <c r="B127" s="204"/>
      <c r="C127" s="205"/>
      <c r="D127" s="206" t="s">
        <v>159</v>
      </c>
      <c r="E127" s="207" t="s">
        <v>1</v>
      </c>
      <c r="F127" s="208" t="s">
        <v>657</v>
      </c>
      <c r="G127" s="205"/>
      <c r="H127" s="209">
        <v>11.12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159</v>
      </c>
      <c r="AU127" s="215" t="s">
        <v>86</v>
      </c>
      <c r="AV127" s="12" t="s">
        <v>86</v>
      </c>
      <c r="AW127" s="12" t="s">
        <v>32</v>
      </c>
      <c r="AX127" s="12" t="s">
        <v>84</v>
      </c>
      <c r="AY127" s="215" t="s">
        <v>147</v>
      </c>
    </row>
    <row r="128" spans="2:65" s="1" customFormat="1" ht="24" customHeight="1">
      <c r="B128" s="33"/>
      <c r="C128" s="191" t="s">
        <v>86</v>
      </c>
      <c r="D128" s="191" t="s">
        <v>149</v>
      </c>
      <c r="E128" s="192" t="s">
        <v>268</v>
      </c>
      <c r="F128" s="193" t="s">
        <v>269</v>
      </c>
      <c r="G128" s="194" t="s">
        <v>204</v>
      </c>
      <c r="H128" s="195">
        <v>22.24</v>
      </c>
      <c r="I128" s="196"/>
      <c r="J128" s="197">
        <f>ROUND(I128*H128,2)</f>
        <v>0</v>
      </c>
      <c r="K128" s="193" t="s">
        <v>153</v>
      </c>
      <c r="L128" s="37"/>
      <c r="M128" s="198" t="s">
        <v>1</v>
      </c>
      <c r="N128" s="199" t="s">
        <v>41</v>
      </c>
      <c r="O128" s="65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154</v>
      </c>
      <c r="AT128" s="202" t="s">
        <v>149</v>
      </c>
      <c r="AU128" s="202" t="s">
        <v>86</v>
      </c>
      <c r="AY128" s="16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84</v>
      </c>
      <c r="BK128" s="203">
        <f>ROUND(I128*H128,2)</f>
        <v>0</v>
      </c>
      <c r="BL128" s="16" t="s">
        <v>154</v>
      </c>
      <c r="BM128" s="202" t="s">
        <v>658</v>
      </c>
    </row>
    <row r="129" spans="2:51" s="12" customFormat="1" ht="11.25">
      <c r="B129" s="204"/>
      <c r="C129" s="205"/>
      <c r="D129" s="206" t="s">
        <v>159</v>
      </c>
      <c r="E129" s="207" t="s">
        <v>1</v>
      </c>
      <c r="F129" s="208" t="s">
        <v>659</v>
      </c>
      <c r="G129" s="205"/>
      <c r="H129" s="209">
        <v>19.44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159</v>
      </c>
      <c r="AU129" s="215" t="s">
        <v>86</v>
      </c>
      <c r="AV129" s="12" t="s">
        <v>86</v>
      </c>
      <c r="AW129" s="12" t="s">
        <v>32</v>
      </c>
      <c r="AX129" s="12" t="s">
        <v>76</v>
      </c>
      <c r="AY129" s="215" t="s">
        <v>147</v>
      </c>
    </row>
    <row r="130" spans="2:51" s="12" customFormat="1" ht="11.25">
      <c r="B130" s="204"/>
      <c r="C130" s="205"/>
      <c r="D130" s="206" t="s">
        <v>159</v>
      </c>
      <c r="E130" s="207" t="s">
        <v>1</v>
      </c>
      <c r="F130" s="208" t="s">
        <v>660</v>
      </c>
      <c r="G130" s="205"/>
      <c r="H130" s="209">
        <v>2.8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159</v>
      </c>
      <c r="AU130" s="215" t="s">
        <v>86</v>
      </c>
      <c r="AV130" s="12" t="s">
        <v>86</v>
      </c>
      <c r="AW130" s="12" t="s">
        <v>32</v>
      </c>
      <c r="AX130" s="12" t="s">
        <v>76</v>
      </c>
      <c r="AY130" s="215" t="s">
        <v>147</v>
      </c>
    </row>
    <row r="131" spans="2:51" s="13" customFormat="1" ht="11.25">
      <c r="B131" s="222"/>
      <c r="C131" s="223"/>
      <c r="D131" s="206" t="s">
        <v>159</v>
      </c>
      <c r="E131" s="224" t="s">
        <v>648</v>
      </c>
      <c r="F131" s="225" t="s">
        <v>211</v>
      </c>
      <c r="G131" s="223"/>
      <c r="H131" s="226">
        <v>22.24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159</v>
      </c>
      <c r="AU131" s="232" t="s">
        <v>86</v>
      </c>
      <c r="AV131" s="13" t="s">
        <v>154</v>
      </c>
      <c r="AW131" s="13" t="s">
        <v>32</v>
      </c>
      <c r="AX131" s="13" t="s">
        <v>84</v>
      </c>
      <c r="AY131" s="232" t="s">
        <v>147</v>
      </c>
    </row>
    <row r="132" spans="2:65" s="1" customFormat="1" ht="24" customHeight="1">
      <c r="B132" s="33"/>
      <c r="C132" s="191" t="s">
        <v>161</v>
      </c>
      <c r="D132" s="191" t="s">
        <v>149</v>
      </c>
      <c r="E132" s="192" t="s">
        <v>661</v>
      </c>
      <c r="F132" s="193" t="s">
        <v>662</v>
      </c>
      <c r="G132" s="194" t="s">
        <v>204</v>
      </c>
      <c r="H132" s="195">
        <v>11.12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663</v>
      </c>
    </row>
    <row r="133" spans="2:51" s="12" customFormat="1" ht="11.25">
      <c r="B133" s="204"/>
      <c r="C133" s="205"/>
      <c r="D133" s="206" t="s">
        <v>159</v>
      </c>
      <c r="E133" s="207" t="s">
        <v>1</v>
      </c>
      <c r="F133" s="208" t="s">
        <v>657</v>
      </c>
      <c r="G133" s="205"/>
      <c r="H133" s="209">
        <v>11.12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159</v>
      </c>
      <c r="AU133" s="215" t="s">
        <v>86</v>
      </c>
      <c r="AV133" s="12" t="s">
        <v>86</v>
      </c>
      <c r="AW133" s="12" t="s">
        <v>32</v>
      </c>
      <c r="AX133" s="12" t="s">
        <v>84</v>
      </c>
      <c r="AY133" s="215" t="s">
        <v>147</v>
      </c>
    </row>
    <row r="134" spans="2:65" s="1" customFormat="1" ht="24" customHeight="1">
      <c r="B134" s="33"/>
      <c r="C134" s="191" t="s">
        <v>154</v>
      </c>
      <c r="D134" s="191" t="s">
        <v>149</v>
      </c>
      <c r="E134" s="192" t="s">
        <v>207</v>
      </c>
      <c r="F134" s="193" t="s">
        <v>208</v>
      </c>
      <c r="G134" s="194" t="s">
        <v>204</v>
      </c>
      <c r="H134" s="195">
        <v>9.85</v>
      </c>
      <c r="I134" s="196"/>
      <c r="J134" s="197">
        <f>ROUND(I134*H134,2)</f>
        <v>0</v>
      </c>
      <c r="K134" s="193" t="s">
        <v>153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154</v>
      </c>
      <c r="AT134" s="202" t="s">
        <v>149</v>
      </c>
      <c r="AU134" s="202" t="s">
        <v>86</v>
      </c>
      <c r="AY134" s="16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154</v>
      </c>
      <c r="BM134" s="202" t="s">
        <v>664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665</v>
      </c>
      <c r="G135" s="205"/>
      <c r="H135" s="209">
        <v>9.85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3" customFormat="1" ht="11.25">
      <c r="B136" s="222"/>
      <c r="C136" s="223"/>
      <c r="D136" s="206" t="s">
        <v>159</v>
      </c>
      <c r="E136" s="224" t="s">
        <v>1</v>
      </c>
      <c r="F136" s="225" t="s">
        <v>211</v>
      </c>
      <c r="G136" s="223"/>
      <c r="H136" s="226">
        <v>9.85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159</v>
      </c>
      <c r="AU136" s="232" t="s">
        <v>86</v>
      </c>
      <c r="AV136" s="13" t="s">
        <v>154</v>
      </c>
      <c r="AW136" s="13" t="s">
        <v>32</v>
      </c>
      <c r="AX136" s="13" t="s">
        <v>84</v>
      </c>
      <c r="AY136" s="232" t="s">
        <v>147</v>
      </c>
    </row>
    <row r="137" spans="2:65" s="1" customFormat="1" ht="16.5" customHeight="1">
      <c r="B137" s="33"/>
      <c r="C137" s="191" t="s">
        <v>171</v>
      </c>
      <c r="D137" s="191" t="s">
        <v>149</v>
      </c>
      <c r="E137" s="192" t="s">
        <v>666</v>
      </c>
      <c r="F137" s="193" t="s">
        <v>667</v>
      </c>
      <c r="G137" s="194" t="s">
        <v>204</v>
      </c>
      <c r="H137" s="195">
        <v>12.39</v>
      </c>
      <c r="I137" s="196"/>
      <c r="J137" s="197">
        <f>ROUND(I137*H137,2)</f>
        <v>0</v>
      </c>
      <c r="K137" s="193" t="s">
        <v>153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154</v>
      </c>
      <c r="AT137" s="202" t="s">
        <v>149</v>
      </c>
      <c r="AU137" s="202" t="s">
        <v>86</v>
      </c>
      <c r="AY137" s="16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154</v>
      </c>
      <c r="BM137" s="202" t="s">
        <v>668</v>
      </c>
    </row>
    <row r="138" spans="2:51" s="12" customFormat="1" ht="11.25">
      <c r="B138" s="204"/>
      <c r="C138" s="205"/>
      <c r="D138" s="206" t="s">
        <v>159</v>
      </c>
      <c r="E138" s="207" t="s">
        <v>1</v>
      </c>
      <c r="F138" s="208" t="s">
        <v>650</v>
      </c>
      <c r="G138" s="205"/>
      <c r="H138" s="209">
        <v>12.39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159</v>
      </c>
      <c r="AU138" s="215" t="s">
        <v>86</v>
      </c>
      <c r="AV138" s="12" t="s">
        <v>86</v>
      </c>
      <c r="AW138" s="12" t="s">
        <v>32</v>
      </c>
      <c r="AX138" s="12" t="s">
        <v>84</v>
      </c>
      <c r="AY138" s="215" t="s">
        <v>147</v>
      </c>
    </row>
    <row r="139" spans="2:65" s="1" customFormat="1" ht="16.5" customHeight="1">
      <c r="B139" s="33"/>
      <c r="C139" s="191" t="s">
        <v>176</v>
      </c>
      <c r="D139" s="191" t="s">
        <v>149</v>
      </c>
      <c r="E139" s="192" t="s">
        <v>276</v>
      </c>
      <c r="F139" s="193" t="s">
        <v>277</v>
      </c>
      <c r="G139" s="194" t="s">
        <v>204</v>
      </c>
      <c r="H139" s="195">
        <v>9.85</v>
      </c>
      <c r="I139" s="196"/>
      <c r="J139" s="197">
        <f>ROUND(I139*H139,2)</f>
        <v>0</v>
      </c>
      <c r="K139" s="193" t="s">
        <v>153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154</v>
      </c>
      <c r="AT139" s="202" t="s">
        <v>149</v>
      </c>
      <c r="AU139" s="202" t="s">
        <v>86</v>
      </c>
      <c r="AY139" s="16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154</v>
      </c>
      <c r="BM139" s="202" t="s">
        <v>669</v>
      </c>
    </row>
    <row r="140" spans="2:65" s="1" customFormat="1" ht="24" customHeight="1">
      <c r="B140" s="33"/>
      <c r="C140" s="191" t="s">
        <v>182</v>
      </c>
      <c r="D140" s="191" t="s">
        <v>149</v>
      </c>
      <c r="E140" s="192" t="s">
        <v>279</v>
      </c>
      <c r="F140" s="193" t="s">
        <v>280</v>
      </c>
      <c r="G140" s="194" t="s">
        <v>204</v>
      </c>
      <c r="H140" s="195">
        <v>12.39</v>
      </c>
      <c r="I140" s="196"/>
      <c r="J140" s="197">
        <f>ROUND(I140*H140,2)</f>
        <v>0</v>
      </c>
      <c r="K140" s="193" t="s">
        <v>153</v>
      </c>
      <c r="L140" s="37"/>
      <c r="M140" s="198" t="s">
        <v>1</v>
      </c>
      <c r="N140" s="199" t="s">
        <v>41</v>
      </c>
      <c r="O140" s="65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154</v>
      </c>
      <c r="AT140" s="202" t="s">
        <v>149</v>
      </c>
      <c r="AU140" s="202" t="s">
        <v>86</v>
      </c>
      <c r="AY140" s="16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84</v>
      </c>
      <c r="BK140" s="203">
        <f>ROUND(I140*H140,2)</f>
        <v>0</v>
      </c>
      <c r="BL140" s="16" t="s">
        <v>154</v>
      </c>
      <c r="BM140" s="202" t="s">
        <v>670</v>
      </c>
    </row>
    <row r="141" spans="2:51" s="12" customFormat="1" ht="11.25">
      <c r="B141" s="204"/>
      <c r="C141" s="205"/>
      <c r="D141" s="206" t="s">
        <v>159</v>
      </c>
      <c r="E141" s="207" t="s">
        <v>1</v>
      </c>
      <c r="F141" s="208" t="s">
        <v>648</v>
      </c>
      <c r="G141" s="205"/>
      <c r="H141" s="209">
        <v>22.24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159</v>
      </c>
      <c r="AU141" s="215" t="s">
        <v>86</v>
      </c>
      <c r="AV141" s="12" t="s">
        <v>86</v>
      </c>
      <c r="AW141" s="12" t="s">
        <v>32</v>
      </c>
      <c r="AX141" s="12" t="s">
        <v>76</v>
      </c>
      <c r="AY141" s="215" t="s">
        <v>147</v>
      </c>
    </row>
    <row r="142" spans="2:51" s="14" customFormat="1" ht="11.25">
      <c r="B142" s="233"/>
      <c r="C142" s="234"/>
      <c r="D142" s="206" t="s">
        <v>159</v>
      </c>
      <c r="E142" s="235" t="s">
        <v>1</v>
      </c>
      <c r="F142" s="236" t="s">
        <v>671</v>
      </c>
      <c r="G142" s="234"/>
      <c r="H142" s="237">
        <v>22.24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159</v>
      </c>
      <c r="AU142" s="243" t="s">
        <v>86</v>
      </c>
      <c r="AV142" s="14" t="s">
        <v>161</v>
      </c>
      <c r="AW142" s="14" t="s">
        <v>32</v>
      </c>
      <c r="AX142" s="14" t="s">
        <v>76</v>
      </c>
      <c r="AY142" s="243" t="s">
        <v>147</v>
      </c>
    </row>
    <row r="143" spans="2:51" s="12" customFormat="1" ht="11.25">
      <c r="B143" s="204"/>
      <c r="C143" s="205"/>
      <c r="D143" s="206" t="s">
        <v>159</v>
      </c>
      <c r="E143" s="207" t="s">
        <v>1</v>
      </c>
      <c r="F143" s="208" t="s">
        <v>672</v>
      </c>
      <c r="G143" s="205"/>
      <c r="H143" s="209">
        <v>-1.75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159</v>
      </c>
      <c r="AU143" s="215" t="s">
        <v>86</v>
      </c>
      <c r="AV143" s="12" t="s">
        <v>86</v>
      </c>
      <c r="AW143" s="12" t="s">
        <v>32</v>
      </c>
      <c r="AX143" s="12" t="s">
        <v>76</v>
      </c>
      <c r="AY143" s="215" t="s">
        <v>147</v>
      </c>
    </row>
    <row r="144" spans="2:51" s="12" customFormat="1" ht="11.25">
      <c r="B144" s="204"/>
      <c r="C144" s="205"/>
      <c r="D144" s="206" t="s">
        <v>159</v>
      </c>
      <c r="E144" s="207" t="s">
        <v>1</v>
      </c>
      <c r="F144" s="208" t="s">
        <v>673</v>
      </c>
      <c r="G144" s="205"/>
      <c r="H144" s="209">
        <v>-8.1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159</v>
      </c>
      <c r="AU144" s="215" t="s">
        <v>86</v>
      </c>
      <c r="AV144" s="12" t="s">
        <v>86</v>
      </c>
      <c r="AW144" s="12" t="s">
        <v>32</v>
      </c>
      <c r="AX144" s="12" t="s">
        <v>76</v>
      </c>
      <c r="AY144" s="215" t="s">
        <v>147</v>
      </c>
    </row>
    <row r="145" spans="2:51" s="14" customFormat="1" ht="11.25">
      <c r="B145" s="233"/>
      <c r="C145" s="234"/>
      <c r="D145" s="206" t="s">
        <v>159</v>
      </c>
      <c r="E145" s="235" t="s">
        <v>1</v>
      </c>
      <c r="F145" s="236" t="s">
        <v>674</v>
      </c>
      <c r="G145" s="234"/>
      <c r="H145" s="237">
        <v>-9.85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159</v>
      </c>
      <c r="AU145" s="243" t="s">
        <v>86</v>
      </c>
      <c r="AV145" s="14" t="s">
        <v>161</v>
      </c>
      <c r="AW145" s="14" t="s">
        <v>32</v>
      </c>
      <c r="AX145" s="14" t="s">
        <v>76</v>
      </c>
      <c r="AY145" s="243" t="s">
        <v>147</v>
      </c>
    </row>
    <row r="146" spans="2:51" s="13" customFormat="1" ht="11.25">
      <c r="B146" s="222"/>
      <c r="C146" s="223"/>
      <c r="D146" s="206" t="s">
        <v>159</v>
      </c>
      <c r="E146" s="224" t="s">
        <v>650</v>
      </c>
      <c r="F146" s="225" t="s">
        <v>211</v>
      </c>
      <c r="G146" s="223"/>
      <c r="H146" s="226">
        <v>12.39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159</v>
      </c>
      <c r="AU146" s="232" t="s">
        <v>86</v>
      </c>
      <c r="AV146" s="13" t="s">
        <v>154</v>
      </c>
      <c r="AW146" s="13" t="s">
        <v>32</v>
      </c>
      <c r="AX146" s="13" t="s">
        <v>84</v>
      </c>
      <c r="AY146" s="232" t="s">
        <v>147</v>
      </c>
    </row>
    <row r="147" spans="2:65" s="1" customFormat="1" ht="24" customHeight="1">
      <c r="B147" s="33"/>
      <c r="C147" s="191" t="s">
        <v>187</v>
      </c>
      <c r="D147" s="191" t="s">
        <v>149</v>
      </c>
      <c r="E147" s="192" t="s">
        <v>675</v>
      </c>
      <c r="F147" s="193" t="s">
        <v>676</v>
      </c>
      <c r="G147" s="194" t="s">
        <v>204</v>
      </c>
      <c r="H147" s="195">
        <v>9.85</v>
      </c>
      <c r="I147" s="196"/>
      <c r="J147" s="197">
        <f>ROUND(I147*H147,2)</f>
        <v>0</v>
      </c>
      <c r="K147" s="193" t="s">
        <v>153</v>
      </c>
      <c r="L147" s="37"/>
      <c r="M147" s="198" t="s">
        <v>1</v>
      </c>
      <c r="N147" s="199" t="s">
        <v>41</v>
      </c>
      <c r="O147" s="65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154</v>
      </c>
      <c r="AT147" s="202" t="s">
        <v>149</v>
      </c>
      <c r="AU147" s="202" t="s">
        <v>86</v>
      </c>
      <c r="AY147" s="16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84</v>
      </c>
      <c r="BK147" s="203">
        <f>ROUND(I147*H147,2)</f>
        <v>0</v>
      </c>
      <c r="BL147" s="16" t="s">
        <v>154</v>
      </c>
      <c r="BM147" s="202" t="s">
        <v>677</v>
      </c>
    </row>
    <row r="148" spans="2:51" s="12" customFormat="1" ht="11.25">
      <c r="B148" s="204"/>
      <c r="C148" s="205"/>
      <c r="D148" s="206" t="s">
        <v>159</v>
      </c>
      <c r="E148" s="207" t="s">
        <v>1</v>
      </c>
      <c r="F148" s="208" t="s">
        <v>678</v>
      </c>
      <c r="G148" s="205"/>
      <c r="H148" s="209">
        <v>1.75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159</v>
      </c>
      <c r="AU148" s="215" t="s">
        <v>86</v>
      </c>
      <c r="AV148" s="12" t="s">
        <v>86</v>
      </c>
      <c r="AW148" s="12" t="s">
        <v>32</v>
      </c>
      <c r="AX148" s="12" t="s">
        <v>76</v>
      </c>
      <c r="AY148" s="215" t="s">
        <v>147</v>
      </c>
    </row>
    <row r="149" spans="2:51" s="12" customFormat="1" ht="11.25">
      <c r="B149" s="204"/>
      <c r="C149" s="205"/>
      <c r="D149" s="206" t="s">
        <v>159</v>
      </c>
      <c r="E149" s="207" t="s">
        <v>1</v>
      </c>
      <c r="F149" s="208" t="s">
        <v>679</v>
      </c>
      <c r="G149" s="205"/>
      <c r="H149" s="209">
        <v>8.1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159</v>
      </c>
      <c r="AU149" s="215" t="s">
        <v>86</v>
      </c>
      <c r="AV149" s="12" t="s">
        <v>86</v>
      </c>
      <c r="AW149" s="12" t="s">
        <v>32</v>
      </c>
      <c r="AX149" s="12" t="s">
        <v>76</v>
      </c>
      <c r="AY149" s="215" t="s">
        <v>147</v>
      </c>
    </row>
    <row r="150" spans="2:51" s="13" customFormat="1" ht="11.25">
      <c r="B150" s="222"/>
      <c r="C150" s="223"/>
      <c r="D150" s="206" t="s">
        <v>159</v>
      </c>
      <c r="E150" s="224" t="s">
        <v>646</v>
      </c>
      <c r="F150" s="225" t="s">
        <v>211</v>
      </c>
      <c r="G150" s="223"/>
      <c r="H150" s="226">
        <v>9.85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159</v>
      </c>
      <c r="AU150" s="232" t="s">
        <v>86</v>
      </c>
      <c r="AV150" s="13" t="s">
        <v>154</v>
      </c>
      <c r="AW150" s="13" t="s">
        <v>32</v>
      </c>
      <c r="AX150" s="13" t="s">
        <v>84</v>
      </c>
      <c r="AY150" s="232" t="s">
        <v>147</v>
      </c>
    </row>
    <row r="151" spans="2:65" s="1" customFormat="1" ht="16.5" customHeight="1">
      <c r="B151" s="33"/>
      <c r="C151" s="244" t="s">
        <v>169</v>
      </c>
      <c r="D151" s="244" t="s">
        <v>242</v>
      </c>
      <c r="E151" s="245" t="s">
        <v>680</v>
      </c>
      <c r="F151" s="246" t="s">
        <v>681</v>
      </c>
      <c r="G151" s="247" t="s">
        <v>185</v>
      </c>
      <c r="H151" s="248">
        <v>19.7</v>
      </c>
      <c r="I151" s="249"/>
      <c r="J151" s="250">
        <f>ROUND(I151*H151,2)</f>
        <v>0</v>
      </c>
      <c r="K151" s="246" t="s">
        <v>153</v>
      </c>
      <c r="L151" s="251"/>
      <c r="M151" s="252" t="s">
        <v>1</v>
      </c>
      <c r="N151" s="253" t="s">
        <v>41</v>
      </c>
      <c r="O151" s="65"/>
      <c r="P151" s="200">
        <f>O151*H151</f>
        <v>0</v>
      </c>
      <c r="Q151" s="200">
        <v>1</v>
      </c>
      <c r="R151" s="200">
        <f>Q151*H151</f>
        <v>19.7</v>
      </c>
      <c r="S151" s="200">
        <v>0</v>
      </c>
      <c r="T151" s="201">
        <f>S151*H151</f>
        <v>0</v>
      </c>
      <c r="AR151" s="202" t="s">
        <v>187</v>
      </c>
      <c r="AT151" s="202" t="s">
        <v>242</v>
      </c>
      <c r="AU151" s="202" t="s">
        <v>86</v>
      </c>
      <c r="AY151" s="16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154</v>
      </c>
      <c r="BM151" s="202" t="s">
        <v>682</v>
      </c>
    </row>
    <row r="152" spans="2:51" s="12" customFormat="1" ht="11.25">
      <c r="B152" s="204"/>
      <c r="C152" s="205"/>
      <c r="D152" s="206" t="s">
        <v>159</v>
      </c>
      <c r="E152" s="207" t="s">
        <v>1</v>
      </c>
      <c r="F152" s="208" t="s">
        <v>683</v>
      </c>
      <c r="G152" s="205"/>
      <c r="H152" s="209">
        <v>19.7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159</v>
      </c>
      <c r="AU152" s="215" t="s">
        <v>86</v>
      </c>
      <c r="AV152" s="12" t="s">
        <v>86</v>
      </c>
      <c r="AW152" s="12" t="s">
        <v>32</v>
      </c>
      <c r="AX152" s="12" t="s">
        <v>84</v>
      </c>
      <c r="AY152" s="215" t="s">
        <v>147</v>
      </c>
    </row>
    <row r="153" spans="2:63" s="11" customFormat="1" ht="22.9" customHeight="1">
      <c r="B153" s="175"/>
      <c r="C153" s="176"/>
      <c r="D153" s="177" t="s">
        <v>75</v>
      </c>
      <c r="E153" s="189" t="s">
        <v>154</v>
      </c>
      <c r="F153" s="189" t="s">
        <v>471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P154</f>
        <v>0</v>
      </c>
      <c r="Q153" s="183"/>
      <c r="R153" s="184">
        <f>R154</f>
        <v>0.37815400000000005</v>
      </c>
      <c r="S153" s="183"/>
      <c r="T153" s="185">
        <f>T154</f>
        <v>0</v>
      </c>
      <c r="AR153" s="186" t="s">
        <v>84</v>
      </c>
      <c r="AT153" s="187" t="s">
        <v>75</v>
      </c>
      <c r="AU153" s="187" t="s">
        <v>84</v>
      </c>
      <c r="AY153" s="186" t="s">
        <v>147</v>
      </c>
      <c r="BK153" s="188">
        <f>BK154</f>
        <v>0</v>
      </c>
    </row>
    <row r="154" spans="2:65" s="1" customFormat="1" ht="16.5" customHeight="1">
      <c r="B154" s="33"/>
      <c r="C154" s="191" t="s">
        <v>195</v>
      </c>
      <c r="D154" s="191" t="s">
        <v>149</v>
      </c>
      <c r="E154" s="192" t="s">
        <v>684</v>
      </c>
      <c r="F154" s="193" t="s">
        <v>685</v>
      </c>
      <c r="G154" s="194" t="s">
        <v>204</v>
      </c>
      <c r="H154" s="195">
        <v>0.2</v>
      </c>
      <c r="I154" s="196"/>
      <c r="J154" s="197">
        <f>ROUND(I154*H154,2)</f>
        <v>0</v>
      </c>
      <c r="K154" s="193" t="s">
        <v>153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1.89077</v>
      </c>
      <c r="R154" s="200">
        <f>Q154*H154</f>
        <v>0.37815400000000005</v>
      </c>
      <c r="S154" s="200">
        <v>0</v>
      </c>
      <c r="T154" s="201">
        <f>S154*H154</f>
        <v>0</v>
      </c>
      <c r="AR154" s="202" t="s">
        <v>154</v>
      </c>
      <c r="AT154" s="202" t="s">
        <v>149</v>
      </c>
      <c r="AU154" s="202" t="s">
        <v>86</v>
      </c>
      <c r="AY154" s="16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154</v>
      </c>
      <c r="BM154" s="202" t="s">
        <v>686</v>
      </c>
    </row>
    <row r="155" spans="2:63" s="11" customFormat="1" ht="22.9" customHeight="1">
      <c r="B155" s="175"/>
      <c r="C155" s="176"/>
      <c r="D155" s="177" t="s">
        <v>75</v>
      </c>
      <c r="E155" s="189" t="s">
        <v>187</v>
      </c>
      <c r="F155" s="189" t="s">
        <v>687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SUM(P156:P181)</f>
        <v>0</v>
      </c>
      <c r="Q155" s="183"/>
      <c r="R155" s="184">
        <f>SUM(R156:R181)</f>
        <v>1.296152</v>
      </c>
      <c r="S155" s="183"/>
      <c r="T155" s="185">
        <f>SUM(T156:T181)</f>
        <v>0</v>
      </c>
      <c r="AR155" s="186" t="s">
        <v>84</v>
      </c>
      <c r="AT155" s="187" t="s">
        <v>75</v>
      </c>
      <c r="AU155" s="187" t="s">
        <v>84</v>
      </c>
      <c r="AY155" s="186" t="s">
        <v>147</v>
      </c>
      <c r="BK155" s="188">
        <f>SUM(BK156:BK181)</f>
        <v>0</v>
      </c>
    </row>
    <row r="156" spans="2:65" s="1" customFormat="1" ht="24" customHeight="1">
      <c r="B156" s="33"/>
      <c r="C156" s="191" t="s">
        <v>199</v>
      </c>
      <c r="D156" s="191" t="s">
        <v>149</v>
      </c>
      <c r="E156" s="192" t="s">
        <v>688</v>
      </c>
      <c r="F156" s="193" t="s">
        <v>689</v>
      </c>
      <c r="G156" s="194" t="s">
        <v>164</v>
      </c>
      <c r="H156" s="195">
        <v>18</v>
      </c>
      <c r="I156" s="196"/>
      <c r="J156" s="197">
        <f aca="true" t="shared" si="0" ref="J156:J181">ROUND(I156*H156,2)</f>
        <v>0</v>
      </c>
      <c r="K156" s="193" t="s">
        <v>153</v>
      </c>
      <c r="L156" s="37"/>
      <c r="M156" s="198" t="s">
        <v>1</v>
      </c>
      <c r="N156" s="199" t="s">
        <v>41</v>
      </c>
      <c r="O156" s="65"/>
      <c r="P156" s="200">
        <f aca="true" t="shared" si="1" ref="P156:P181">O156*H156</f>
        <v>0</v>
      </c>
      <c r="Q156" s="200">
        <v>0</v>
      </c>
      <c r="R156" s="200">
        <f aca="true" t="shared" si="2" ref="R156:R181">Q156*H156</f>
        <v>0</v>
      </c>
      <c r="S156" s="200">
        <v>0</v>
      </c>
      <c r="T156" s="201">
        <f aca="true" t="shared" si="3" ref="T156:T181">S156*H156</f>
        <v>0</v>
      </c>
      <c r="AR156" s="202" t="s">
        <v>154</v>
      </c>
      <c r="AT156" s="202" t="s">
        <v>149</v>
      </c>
      <c r="AU156" s="202" t="s">
        <v>86</v>
      </c>
      <c r="AY156" s="16" t="s">
        <v>147</v>
      </c>
      <c r="BE156" s="203">
        <f aca="true" t="shared" si="4" ref="BE156:BE181">IF(N156="základní",J156,0)</f>
        <v>0</v>
      </c>
      <c r="BF156" s="203">
        <f aca="true" t="shared" si="5" ref="BF156:BF181">IF(N156="snížená",J156,0)</f>
        <v>0</v>
      </c>
      <c r="BG156" s="203">
        <f aca="true" t="shared" si="6" ref="BG156:BG181">IF(N156="zákl. přenesená",J156,0)</f>
        <v>0</v>
      </c>
      <c r="BH156" s="203">
        <f aca="true" t="shared" si="7" ref="BH156:BH181">IF(N156="sníž. přenesená",J156,0)</f>
        <v>0</v>
      </c>
      <c r="BI156" s="203">
        <f aca="true" t="shared" si="8" ref="BI156:BI181">IF(N156="nulová",J156,0)</f>
        <v>0</v>
      </c>
      <c r="BJ156" s="16" t="s">
        <v>84</v>
      </c>
      <c r="BK156" s="203">
        <f aca="true" t="shared" si="9" ref="BK156:BK181">ROUND(I156*H156,2)</f>
        <v>0</v>
      </c>
      <c r="BL156" s="16" t="s">
        <v>154</v>
      </c>
      <c r="BM156" s="202" t="s">
        <v>690</v>
      </c>
    </row>
    <row r="157" spans="2:65" s="1" customFormat="1" ht="24" customHeight="1">
      <c r="B157" s="33"/>
      <c r="C157" s="244" t="s">
        <v>299</v>
      </c>
      <c r="D157" s="244" t="s">
        <v>242</v>
      </c>
      <c r="E157" s="245" t="s">
        <v>691</v>
      </c>
      <c r="F157" s="246" t="s">
        <v>692</v>
      </c>
      <c r="G157" s="247" t="s">
        <v>164</v>
      </c>
      <c r="H157" s="248">
        <v>18</v>
      </c>
      <c r="I157" s="249"/>
      <c r="J157" s="250">
        <f t="shared" si="0"/>
        <v>0</v>
      </c>
      <c r="K157" s="246" t="s">
        <v>153</v>
      </c>
      <c r="L157" s="251"/>
      <c r="M157" s="252" t="s">
        <v>1</v>
      </c>
      <c r="N157" s="253" t="s">
        <v>41</v>
      </c>
      <c r="O157" s="65"/>
      <c r="P157" s="200">
        <f t="shared" si="1"/>
        <v>0</v>
      </c>
      <c r="Q157" s="200">
        <v>0.00028</v>
      </c>
      <c r="R157" s="200">
        <f t="shared" si="2"/>
        <v>0.005039999999999999</v>
      </c>
      <c r="S157" s="200">
        <v>0</v>
      </c>
      <c r="T157" s="201">
        <f t="shared" si="3"/>
        <v>0</v>
      </c>
      <c r="AR157" s="202" t="s">
        <v>187</v>
      </c>
      <c r="AT157" s="202" t="s">
        <v>242</v>
      </c>
      <c r="AU157" s="202" t="s">
        <v>86</v>
      </c>
      <c r="AY157" s="16" t="s">
        <v>147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6" t="s">
        <v>84</v>
      </c>
      <c r="BK157" s="203">
        <f t="shared" si="9"/>
        <v>0</v>
      </c>
      <c r="BL157" s="16" t="s">
        <v>154</v>
      </c>
      <c r="BM157" s="202" t="s">
        <v>693</v>
      </c>
    </row>
    <row r="158" spans="2:65" s="1" customFormat="1" ht="24" customHeight="1">
      <c r="B158" s="33"/>
      <c r="C158" s="191" t="s">
        <v>304</v>
      </c>
      <c r="D158" s="191" t="s">
        <v>149</v>
      </c>
      <c r="E158" s="192" t="s">
        <v>694</v>
      </c>
      <c r="F158" s="193" t="s">
        <v>695</v>
      </c>
      <c r="G158" s="194" t="s">
        <v>164</v>
      </c>
      <c r="H158" s="195">
        <v>7</v>
      </c>
      <c r="I158" s="196"/>
      <c r="J158" s="197">
        <f t="shared" si="0"/>
        <v>0</v>
      </c>
      <c r="K158" s="193" t="s">
        <v>153</v>
      </c>
      <c r="L158" s="37"/>
      <c r="M158" s="198" t="s">
        <v>1</v>
      </c>
      <c r="N158" s="199" t="s">
        <v>41</v>
      </c>
      <c r="O158" s="65"/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AR158" s="202" t="s">
        <v>154</v>
      </c>
      <c r="AT158" s="202" t="s">
        <v>149</v>
      </c>
      <c r="AU158" s="202" t="s">
        <v>86</v>
      </c>
      <c r="AY158" s="16" t="s">
        <v>147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16" t="s">
        <v>84</v>
      </c>
      <c r="BK158" s="203">
        <f t="shared" si="9"/>
        <v>0</v>
      </c>
      <c r="BL158" s="16" t="s">
        <v>154</v>
      </c>
      <c r="BM158" s="202" t="s">
        <v>696</v>
      </c>
    </row>
    <row r="159" spans="2:65" s="1" customFormat="1" ht="16.5" customHeight="1">
      <c r="B159" s="33"/>
      <c r="C159" s="244" t="s">
        <v>308</v>
      </c>
      <c r="D159" s="244" t="s">
        <v>242</v>
      </c>
      <c r="E159" s="245" t="s">
        <v>697</v>
      </c>
      <c r="F159" s="246" t="s">
        <v>698</v>
      </c>
      <c r="G159" s="247" t="s">
        <v>164</v>
      </c>
      <c r="H159" s="248">
        <v>7</v>
      </c>
      <c r="I159" s="249"/>
      <c r="J159" s="250">
        <f t="shared" si="0"/>
        <v>0</v>
      </c>
      <c r="K159" s="246" t="s">
        <v>153</v>
      </c>
      <c r="L159" s="251"/>
      <c r="M159" s="252" t="s">
        <v>1</v>
      </c>
      <c r="N159" s="253" t="s">
        <v>41</v>
      </c>
      <c r="O159" s="65"/>
      <c r="P159" s="200">
        <f t="shared" si="1"/>
        <v>0</v>
      </c>
      <c r="Q159" s="200">
        <v>0.00048</v>
      </c>
      <c r="R159" s="200">
        <f t="shared" si="2"/>
        <v>0.00336</v>
      </c>
      <c r="S159" s="200">
        <v>0</v>
      </c>
      <c r="T159" s="201">
        <f t="shared" si="3"/>
        <v>0</v>
      </c>
      <c r="AR159" s="202" t="s">
        <v>187</v>
      </c>
      <c r="AT159" s="202" t="s">
        <v>242</v>
      </c>
      <c r="AU159" s="202" t="s">
        <v>86</v>
      </c>
      <c r="AY159" s="16" t="s">
        <v>147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16" t="s">
        <v>84</v>
      </c>
      <c r="BK159" s="203">
        <f t="shared" si="9"/>
        <v>0</v>
      </c>
      <c r="BL159" s="16" t="s">
        <v>154</v>
      </c>
      <c r="BM159" s="202" t="s">
        <v>699</v>
      </c>
    </row>
    <row r="160" spans="2:65" s="1" customFormat="1" ht="24" customHeight="1">
      <c r="B160" s="33"/>
      <c r="C160" s="191" t="s">
        <v>8</v>
      </c>
      <c r="D160" s="191" t="s">
        <v>149</v>
      </c>
      <c r="E160" s="192" t="s">
        <v>700</v>
      </c>
      <c r="F160" s="193" t="s">
        <v>701</v>
      </c>
      <c r="G160" s="194" t="s">
        <v>164</v>
      </c>
      <c r="H160" s="195">
        <v>1</v>
      </c>
      <c r="I160" s="196"/>
      <c r="J160" s="197">
        <f t="shared" si="0"/>
        <v>0</v>
      </c>
      <c r="K160" s="193" t="s">
        <v>153</v>
      </c>
      <c r="L160" s="37"/>
      <c r="M160" s="198" t="s">
        <v>1</v>
      </c>
      <c r="N160" s="199" t="s">
        <v>41</v>
      </c>
      <c r="O160" s="65"/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AR160" s="202" t="s">
        <v>154</v>
      </c>
      <c r="AT160" s="202" t="s">
        <v>149</v>
      </c>
      <c r="AU160" s="202" t="s">
        <v>86</v>
      </c>
      <c r="AY160" s="16" t="s">
        <v>147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16" t="s">
        <v>84</v>
      </c>
      <c r="BK160" s="203">
        <f t="shared" si="9"/>
        <v>0</v>
      </c>
      <c r="BL160" s="16" t="s">
        <v>154</v>
      </c>
      <c r="BM160" s="202" t="s">
        <v>702</v>
      </c>
    </row>
    <row r="161" spans="2:65" s="1" customFormat="1" ht="24" customHeight="1">
      <c r="B161" s="33"/>
      <c r="C161" s="244" t="s">
        <v>317</v>
      </c>
      <c r="D161" s="244" t="s">
        <v>242</v>
      </c>
      <c r="E161" s="245" t="s">
        <v>703</v>
      </c>
      <c r="F161" s="246" t="s">
        <v>704</v>
      </c>
      <c r="G161" s="247" t="s">
        <v>164</v>
      </c>
      <c r="H161" s="248">
        <v>1</v>
      </c>
      <c r="I161" s="249"/>
      <c r="J161" s="250">
        <f t="shared" si="0"/>
        <v>0</v>
      </c>
      <c r="K161" s="246" t="s">
        <v>153</v>
      </c>
      <c r="L161" s="251"/>
      <c r="M161" s="252" t="s">
        <v>1</v>
      </c>
      <c r="N161" s="253" t="s">
        <v>41</v>
      </c>
      <c r="O161" s="65"/>
      <c r="P161" s="200">
        <f t="shared" si="1"/>
        <v>0</v>
      </c>
      <c r="Q161" s="200">
        <v>0.00212</v>
      </c>
      <c r="R161" s="200">
        <f t="shared" si="2"/>
        <v>0.00212</v>
      </c>
      <c r="S161" s="200">
        <v>0</v>
      </c>
      <c r="T161" s="201">
        <f t="shared" si="3"/>
        <v>0</v>
      </c>
      <c r="AR161" s="202" t="s">
        <v>187</v>
      </c>
      <c r="AT161" s="202" t="s">
        <v>242</v>
      </c>
      <c r="AU161" s="202" t="s">
        <v>86</v>
      </c>
      <c r="AY161" s="16" t="s">
        <v>147</v>
      </c>
      <c r="BE161" s="203">
        <f t="shared" si="4"/>
        <v>0</v>
      </c>
      <c r="BF161" s="203">
        <f t="shared" si="5"/>
        <v>0</v>
      </c>
      <c r="BG161" s="203">
        <f t="shared" si="6"/>
        <v>0</v>
      </c>
      <c r="BH161" s="203">
        <f t="shared" si="7"/>
        <v>0</v>
      </c>
      <c r="BI161" s="203">
        <f t="shared" si="8"/>
        <v>0</v>
      </c>
      <c r="BJ161" s="16" t="s">
        <v>84</v>
      </c>
      <c r="BK161" s="203">
        <f t="shared" si="9"/>
        <v>0</v>
      </c>
      <c r="BL161" s="16" t="s">
        <v>154</v>
      </c>
      <c r="BM161" s="202" t="s">
        <v>705</v>
      </c>
    </row>
    <row r="162" spans="2:65" s="1" customFormat="1" ht="24" customHeight="1">
      <c r="B162" s="33"/>
      <c r="C162" s="191" t="s">
        <v>321</v>
      </c>
      <c r="D162" s="191" t="s">
        <v>149</v>
      </c>
      <c r="E162" s="192" t="s">
        <v>706</v>
      </c>
      <c r="F162" s="193" t="s">
        <v>707</v>
      </c>
      <c r="G162" s="194" t="s">
        <v>174</v>
      </c>
      <c r="H162" s="195">
        <v>5</v>
      </c>
      <c r="I162" s="196"/>
      <c r="J162" s="197">
        <f t="shared" si="0"/>
        <v>0</v>
      </c>
      <c r="K162" s="193" t="s">
        <v>153</v>
      </c>
      <c r="L162" s="37"/>
      <c r="M162" s="198" t="s">
        <v>1</v>
      </c>
      <c r="N162" s="199" t="s">
        <v>41</v>
      </c>
      <c r="O162" s="65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AR162" s="202" t="s">
        <v>154</v>
      </c>
      <c r="AT162" s="202" t="s">
        <v>149</v>
      </c>
      <c r="AU162" s="202" t="s">
        <v>86</v>
      </c>
      <c r="AY162" s="16" t="s">
        <v>147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16" t="s">
        <v>84</v>
      </c>
      <c r="BK162" s="203">
        <f t="shared" si="9"/>
        <v>0</v>
      </c>
      <c r="BL162" s="16" t="s">
        <v>154</v>
      </c>
      <c r="BM162" s="202" t="s">
        <v>708</v>
      </c>
    </row>
    <row r="163" spans="2:65" s="1" customFormat="1" ht="16.5" customHeight="1">
      <c r="B163" s="33"/>
      <c r="C163" s="244" t="s">
        <v>328</v>
      </c>
      <c r="D163" s="244" t="s">
        <v>242</v>
      </c>
      <c r="E163" s="245" t="s">
        <v>709</v>
      </c>
      <c r="F163" s="246" t="s">
        <v>710</v>
      </c>
      <c r="G163" s="247" t="s">
        <v>174</v>
      </c>
      <c r="H163" s="248">
        <v>5</v>
      </c>
      <c r="I163" s="249"/>
      <c r="J163" s="250">
        <f t="shared" si="0"/>
        <v>0</v>
      </c>
      <c r="K163" s="246" t="s">
        <v>153</v>
      </c>
      <c r="L163" s="251"/>
      <c r="M163" s="252" t="s">
        <v>1</v>
      </c>
      <c r="N163" s="253" t="s">
        <v>41</v>
      </c>
      <c r="O163" s="65"/>
      <c r="P163" s="200">
        <f t="shared" si="1"/>
        <v>0</v>
      </c>
      <c r="Q163" s="200">
        <v>5E-05</v>
      </c>
      <c r="R163" s="200">
        <f t="shared" si="2"/>
        <v>0.00025</v>
      </c>
      <c r="S163" s="200">
        <v>0</v>
      </c>
      <c r="T163" s="201">
        <f t="shared" si="3"/>
        <v>0</v>
      </c>
      <c r="AR163" s="202" t="s">
        <v>187</v>
      </c>
      <c r="AT163" s="202" t="s">
        <v>242</v>
      </c>
      <c r="AU163" s="202" t="s">
        <v>86</v>
      </c>
      <c r="AY163" s="16" t="s">
        <v>147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6" t="s">
        <v>84</v>
      </c>
      <c r="BK163" s="203">
        <f t="shared" si="9"/>
        <v>0</v>
      </c>
      <c r="BL163" s="16" t="s">
        <v>154</v>
      </c>
      <c r="BM163" s="202" t="s">
        <v>711</v>
      </c>
    </row>
    <row r="164" spans="2:65" s="1" customFormat="1" ht="24" customHeight="1">
      <c r="B164" s="33"/>
      <c r="C164" s="191" t="s">
        <v>332</v>
      </c>
      <c r="D164" s="191" t="s">
        <v>149</v>
      </c>
      <c r="E164" s="192" t="s">
        <v>712</v>
      </c>
      <c r="F164" s="193" t="s">
        <v>713</v>
      </c>
      <c r="G164" s="194" t="s">
        <v>174</v>
      </c>
      <c r="H164" s="195">
        <v>2</v>
      </c>
      <c r="I164" s="196"/>
      <c r="J164" s="197">
        <f t="shared" si="0"/>
        <v>0</v>
      </c>
      <c r="K164" s="193" t="s">
        <v>153</v>
      </c>
      <c r="L164" s="37"/>
      <c r="M164" s="198" t="s">
        <v>1</v>
      </c>
      <c r="N164" s="199" t="s">
        <v>41</v>
      </c>
      <c r="O164" s="65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AR164" s="202" t="s">
        <v>154</v>
      </c>
      <c r="AT164" s="202" t="s">
        <v>149</v>
      </c>
      <c r="AU164" s="202" t="s">
        <v>86</v>
      </c>
      <c r="AY164" s="16" t="s">
        <v>147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6" t="s">
        <v>84</v>
      </c>
      <c r="BK164" s="203">
        <f t="shared" si="9"/>
        <v>0</v>
      </c>
      <c r="BL164" s="16" t="s">
        <v>154</v>
      </c>
      <c r="BM164" s="202" t="s">
        <v>714</v>
      </c>
    </row>
    <row r="165" spans="2:65" s="1" customFormat="1" ht="16.5" customHeight="1">
      <c r="B165" s="33"/>
      <c r="C165" s="244" t="s">
        <v>336</v>
      </c>
      <c r="D165" s="244" t="s">
        <v>242</v>
      </c>
      <c r="E165" s="245" t="s">
        <v>715</v>
      </c>
      <c r="F165" s="246" t="s">
        <v>716</v>
      </c>
      <c r="G165" s="247" t="s">
        <v>174</v>
      </c>
      <c r="H165" s="248">
        <v>2</v>
      </c>
      <c r="I165" s="249"/>
      <c r="J165" s="250">
        <f t="shared" si="0"/>
        <v>0</v>
      </c>
      <c r="K165" s="246" t="s">
        <v>153</v>
      </c>
      <c r="L165" s="251"/>
      <c r="M165" s="252" t="s">
        <v>1</v>
      </c>
      <c r="N165" s="253" t="s">
        <v>41</v>
      </c>
      <c r="O165" s="65"/>
      <c r="P165" s="200">
        <f t="shared" si="1"/>
        <v>0</v>
      </c>
      <c r="Q165" s="200">
        <v>9E-05</v>
      </c>
      <c r="R165" s="200">
        <f t="shared" si="2"/>
        <v>0.00018</v>
      </c>
      <c r="S165" s="200">
        <v>0</v>
      </c>
      <c r="T165" s="201">
        <f t="shared" si="3"/>
        <v>0</v>
      </c>
      <c r="AR165" s="202" t="s">
        <v>187</v>
      </c>
      <c r="AT165" s="202" t="s">
        <v>242</v>
      </c>
      <c r="AU165" s="202" t="s">
        <v>86</v>
      </c>
      <c r="AY165" s="16" t="s">
        <v>147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6" t="s">
        <v>84</v>
      </c>
      <c r="BK165" s="203">
        <f t="shared" si="9"/>
        <v>0</v>
      </c>
      <c r="BL165" s="16" t="s">
        <v>154</v>
      </c>
      <c r="BM165" s="202" t="s">
        <v>717</v>
      </c>
    </row>
    <row r="166" spans="2:65" s="1" customFormat="1" ht="24" customHeight="1">
      <c r="B166" s="33"/>
      <c r="C166" s="191" t="s">
        <v>7</v>
      </c>
      <c r="D166" s="191" t="s">
        <v>149</v>
      </c>
      <c r="E166" s="192" t="s">
        <v>718</v>
      </c>
      <c r="F166" s="193" t="s">
        <v>719</v>
      </c>
      <c r="G166" s="194" t="s">
        <v>174</v>
      </c>
      <c r="H166" s="195">
        <v>1</v>
      </c>
      <c r="I166" s="196"/>
      <c r="J166" s="197">
        <f t="shared" si="0"/>
        <v>0</v>
      </c>
      <c r="K166" s="193" t="s">
        <v>153</v>
      </c>
      <c r="L166" s="37"/>
      <c r="M166" s="198" t="s">
        <v>1</v>
      </c>
      <c r="N166" s="199" t="s">
        <v>41</v>
      </c>
      <c r="O166" s="65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02" t="s">
        <v>154</v>
      </c>
      <c r="AT166" s="202" t="s">
        <v>149</v>
      </c>
      <c r="AU166" s="202" t="s">
        <v>86</v>
      </c>
      <c r="AY166" s="16" t="s">
        <v>147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6" t="s">
        <v>84</v>
      </c>
      <c r="BK166" s="203">
        <f t="shared" si="9"/>
        <v>0</v>
      </c>
      <c r="BL166" s="16" t="s">
        <v>154</v>
      </c>
      <c r="BM166" s="202" t="s">
        <v>720</v>
      </c>
    </row>
    <row r="167" spans="2:65" s="1" customFormat="1" ht="24" customHeight="1">
      <c r="B167" s="33"/>
      <c r="C167" s="244" t="s">
        <v>344</v>
      </c>
      <c r="D167" s="244" t="s">
        <v>242</v>
      </c>
      <c r="E167" s="245" t="s">
        <v>721</v>
      </c>
      <c r="F167" s="246" t="s">
        <v>722</v>
      </c>
      <c r="G167" s="247" t="s">
        <v>174</v>
      </c>
      <c r="H167" s="248">
        <v>1</v>
      </c>
      <c r="I167" s="249"/>
      <c r="J167" s="250">
        <f t="shared" si="0"/>
        <v>0</v>
      </c>
      <c r="K167" s="246" t="s">
        <v>153</v>
      </c>
      <c r="L167" s="251"/>
      <c r="M167" s="252" t="s">
        <v>1</v>
      </c>
      <c r="N167" s="253" t="s">
        <v>41</v>
      </c>
      <c r="O167" s="65"/>
      <c r="P167" s="200">
        <f t="shared" si="1"/>
        <v>0</v>
      </c>
      <c r="Q167" s="200">
        <v>0.00011</v>
      </c>
      <c r="R167" s="200">
        <f t="shared" si="2"/>
        <v>0.00011</v>
      </c>
      <c r="S167" s="200">
        <v>0</v>
      </c>
      <c r="T167" s="201">
        <f t="shared" si="3"/>
        <v>0</v>
      </c>
      <c r="AR167" s="202" t="s">
        <v>187</v>
      </c>
      <c r="AT167" s="202" t="s">
        <v>242</v>
      </c>
      <c r="AU167" s="202" t="s">
        <v>86</v>
      </c>
      <c r="AY167" s="16" t="s">
        <v>147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6" t="s">
        <v>84</v>
      </c>
      <c r="BK167" s="203">
        <f t="shared" si="9"/>
        <v>0</v>
      </c>
      <c r="BL167" s="16" t="s">
        <v>154</v>
      </c>
      <c r="BM167" s="202" t="s">
        <v>723</v>
      </c>
    </row>
    <row r="168" spans="2:65" s="1" customFormat="1" ht="16.5" customHeight="1">
      <c r="B168" s="33"/>
      <c r="C168" s="191" t="s">
        <v>350</v>
      </c>
      <c r="D168" s="191" t="s">
        <v>149</v>
      </c>
      <c r="E168" s="192" t="s">
        <v>724</v>
      </c>
      <c r="F168" s="193" t="s">
        <v>725</v>
      </c>
      <c r="G168" s="194" t="s">
        <v>174</v>
      </c>
      <c r="H168" s="195">
        <v>1</v>
      </c>
      <c r="I168" s="196"/>
      <c r="J168" s="197">
        <f t="shared" si="0"/>
        <v>0</v>
      </c>
      <c r="K168" s="193" t="s">
        <v>153</v>
      </c>
      <c r="L168" s="37"/>
      <c r="M168" s="198" t="s">
        <v>1</v>
      </c>
      <c r="N168" s="199" t="s">
        <v>41</v>
      </c>
      <c r="O168" s="65"/>
      <c r="P168" s="200">
        <f t="shared" si="1"/>
        <v>0</v>
      </c>
      <c r="Q168" s="200">
        <v>0.00024</v>
      </c>
      <c r="R168" s="200">
        <f t="shared" si="2"/>
        <v>0.00024</v>
      </c>
      <c r="S168" s="200">
        <v>0</v>
      </c>
      <c r="T168" s="201">
        <f t="shared" si="3"/>
        <v>0</v>
      </c>
      <c r="AR168" s="202" t="s">
        <v>154</v>
      </c>
      <c r="AT168" s="202" t="s">
        <v>149</v>
      </c>
      <c r="AU168" s="202" t="s">
        <v>86</v>
      </c>
      <c r="AY168" s="16" t="s">
        <v>147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6" t="s">
        <v>84</v>
      </c>
      <c r="BK168" s="203">
        <f t="shared" si="9"/>
        <v>0</v>
      </c>
      <c r="BL168" s="16" t="s">
        <v>154</v>
      </c>
      <c r="BM168" s="202" t="s">
        <v>726</v>
      </c>
    </row>
    <row r="169" spans="2:65" s="1" customFormat="1" ht="16.5" customHeight="1">
      <c r="B169" s="33"/>
      <c r="C169" s="191" t="s">
        <v>355</v>
      </c>
      <c r="D169" s="191" t="s">
        <v>149</v>
      </c>
      <c r="E169" s="192" t="s">
        <v>727</v>
      </c>
      <c r="F169" s="193" t="s">
        <v>728</v>
      </c>
      <c r="G169" s="194" t="s">
        <v>174</v>
      </c>
      <c r="H169" s="195">
        <v>1</v>
      </c>
      <c r="I169" s="196"/>
      <c r="J169" s="197">
        <f t="shared" si="0"/>
        <v>0</v>
      </c>
      <c r="K169" s="193" t="s">
        <v>153</v>
      </c>
      <c r="L169" s="37"/>
      <c r="M169" s="198" t="s">
        <v>1</v>
      </c>
      <c r="N169" s="199" t="s">
        <v>41</v>
      </c>
      <c r="O169" s="65"/>
      <c r="P169" s="200">
        <f t="shared" si="1"/>
        <v>0</v>
      </c>
      <c r="Q169" s="200">
        <v>0.00072</v>
      </c>
      <c r="R169" s="200">
        <f t="shared" si="2"/>
        <v>0.00072</v>
      </c>
      <c r="S169" s="200">
        <v>0</v>
      </c>
      <c r="T169" s="201">
        <f t="shared" si="3"/>
        <v>0</v>
      </c>
      <c r="AR169" s="202" t="s">
        <v>154</v>
      </c>
      <c r="AT169" s="202" t="s">
        <v>149</v>
      </c>
      <c r="AU169" s="202" t="s">
        <v>86</v>
      </c>
      <c r="AY169" s="16" t="s">
        <v>147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6" t="s">
        <v>84</v>
      </c>
      <c r="BK169" s="203">
        <f t="shared" si="9"/>
        <v>0</v>
      </c>
      <c r="BL169" s="16" t="s">
        <v>154</v>
      </c>
      <c r="BM169" s="202" t="s">
        <v>729</v>
      </c>
    </row>
    <row r="170" spans="2:65" s="1" customFormat="1" ht="24" customHeight="1">
      <c r="B170" s="33"/>
      <c r="C170" s="244" t="s">
        <v>361</v>
      </c>
      <c r="D170" s="244" t="s">
        <v>242</v>
      </c>
      <c r="E170" s="245" t="s">
        <v>730</v>
      </c>
      <c r="F170" s="246" t="s">
        <v>731</v>
      </c>
      <c r="G170" s="247" t="s">
        <v>174</v>
      </c>
      <c r="H170" s="248">
        <v>1</v>
      </c>
      <c r="I170" s="249"/>
      <c r="J170" s="250">
        <f t="shared" si="0"/>
        <v>0</v>
      </c>
      <c r="K170" s="246" t="s">
        <v>153</v>
      </c>
      <c r="L170" s="251"/>
      <c r="M170" s="252" t="s">
        <v>1</v>
      </c>
      <c r="N170" s="253" t="s">
        <v>41</v>
      </c>
      <c r="O170" s="65"/>
      <c r="P170" s="200">
        <f t="shared" si="1"/>
        <v>0</v>
      </c>
      <c r="Q170" s="200">
        <v>0.00018</v>
      </c>
      <c r="R170" s="200">
        <f t="shared" si="2"/>
        <v>0.00018</v>
      </c>
      <c r="S170" s="200">
        <v>0</v>
      </c>
      <c r="T170" s="201">
        <f t="shared" si="3"/>
        <v>0</v>
      </c>
      <c r="AR170" s="202" t="s">
        <v>187</v>
      </c>
      <c r="AT170" s="202" t="s">
        <v>242</v>
      </c>
      <c r="AU170" s="202" t="s">
        <v>86</v>
      </c>
      <c r="AY170" s="16" t="s">
        <v>147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6" t="s">
        <v>84</v>
      </c>
      <c r="BK170" s="203">
        <f t="shared" si="9"/>
        <v>0</v>
      </c>
      <c r="BL170" s="16" t="s">
        <v>154</v>
      </c>
      <c r="BM170" s="202" t="s">
        <v>732</v>
      </c>
    </row>
    <row r="171" spans="2:65" s="1" customFormat="1" ht="16.5" customHeight="1">
      <c r="B171" s="33"/>
      <c r="C171" s="244" t="s">
        <v>366</v>
      </c>
      <c r="D171" s="244" t="s">
        <v>242</v>
      </c>
      <c r="E171" s="245" t="s">
        <v>733</v>
      </c>
      <c r="F171" s="246" t="s">
        <v>734</v>
      </c>
      <c r="G171" s="247" t="s">
        <v>174</v>
      </c>
      <c r="H171" s="248">
        <v>1</v>
      </c>
      <c r="I171" s="249"/>
      <c r="J171" s="250">
        <f t="shared" si="0"/>
        <v>0</v>
      </c>
      <c r="K171" s="246" t="s">
        <v>1</v>
      </c>
      <c r="L171" s="251"/>
      <c r="M171" s="252" t="s">
        <v>1</v>
      </c>
      <c r="N171" s="253" t="s">
        <v>41</v>
      </c>
      <c r="O171" s="65"/>
      <c r="P171" s="200">
        <f t="shared" si="1"/>
        <v>0</v>
      </c>
      <c r="Q171" s="200">
        <v>0.0035</v>
      </c>
      <c r="R171" s="200">
        <f t="shared" si="2"/>
        <v>0.0035</v>
      </c>
      <c r="S171" s="200">
        <v>0</v>
      </c>
      <c r="T171" s="201">
        <f t="shared" si="3"/>
        <v>0</v>
      </c>
      <c r="AR171" s="202" t="s">
        <v>187</v>
      </c>
      <c r="AT171" s="202" t="s">
        <v>242</v>
      </c>
      <c r="AU171" s="202" t="s">
        <v>86</v>
      </c>
      <c r="AY171" s="16" t="s">
        <v>147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6" t="s">
        <v>84</v>
      </c>
      <c r="BK171" s="203">
        <f t="shared" si="9"/>
        <v>0</v>
      </c>
      <c r="BL171" s="16" t="s">
        <v>154</v>
      </c>
      <c r="BM171" s="202" t="s">
        <v>735</v>
      </c>
    </row>
    <row r="172" spans="2:65" s="1" customFormat="1" ht="24" customHeight="1">
      <c r="B172" s="33"/>
      <c r="C172" s="191" t="s">
        <v>547</v>
      </c>
      <c r="D172" s="191" t="s">
        <v>149</v>
      </c>
      <c r="E172" s="192" t="s">
        <v>736</v>
      </c>
      <c r="F172" s="193" t="s">
        <v>737</v>
      </c>
      <c r="G172" s="194" t="s">
        <v>164</v>
      </c>
      <c r="H172" s="195">
        <v>18</v>
      </c>
      <c r="I172" s="196"/>
      <c r="J172" s="197">
        <f t="shared" si="0"/>
        <v>0</v>
      </c>
      <c r="K172" s="193" t="s">
        <v>153</v>
      </c>
      <c r="L172" s="37"/>
      <c r="M172" s="198" t="s">
        <v>1</v>
      </c>
      <c r="N172" s="199" t="s">
        <v>41</v>
      </c>
      <c r="O172" s="65"/>
      <c r="P172" s="200">
        <f t="shared" si="1"/>
        <v>0</v>
      </c>
      <c r="Q172" s="200">
        <v>0</v>
      </c>
      <c r="R172" s="200">
        <f t="shared" si="2"/>
        <v>0</v>
      </c>
      <c r="S172" s="200">
        <v>0</v>
      </c>
      <c r="T172" s="201">
        <f t="shared" si="3"/>
        <v>0</v>
      </c>
      <c r="AR172" s="202" t="s">
        <v>154</v>
      </c>
      <c r="AT172" s="202" t="s">
        <v>149</v>
      </c>
      <c r="AU172" s="202" t="s">
        <v>86</v>
      </c>
      <c r="AY172" s="16" t="s">
        <v>147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16" t="s">
        <v>84</v>
      </c>
      <c r="BK172" s="203">
        <f t="shared" si="9"/>
        <v>0</v>
      </c>
      <c r="BL172" s="16" t="s">
        <v>154</v>
      </c>
      <c r="BM172" s="202" t="s">
        <v>738</v>
      </c>
    </row>
    <row r="173" spans="2:65" s="1" customFormat="1" ht="16.5" customHeight="1">
      <c r="B173" s="33"/>
      <c r="C173" s="191" t="s">
        <v>550</v>
      </c>
      <c r="D173" s="191" t="s">
        <v>149</v>
      </c>
      <c r="E173" s="192" t="s">
        <v>739</v>
      </c>
      <c r="F173" s="193" t="s">
        <v>740</v>
      </c>
      <c r="G173" s="194" t="s">
        <v>164</v>
      </c>
      <c r="H173" s="195">
        <v>18</v>
      </c>
      <c r="I173" s="196"/>
      <c r="J173" s="197">
        <f t="shared" si="0"/>
        <v>0</v>
      </c>
      <c r="K173" s="193" t="s">
        <v>153</v>
      </c>
      <c r="L173" s="37"/>
      <c r="M173" s="198" t="s">
        <v>1</v>
      </c>
      <c r="N173" s="199" t="s">
        <v>41</v>
      </c>
      <c r="O173" s="65"/>
      <c r="P173" s="200">
        <f t="shared" si="1"/>
        <v>0</v>
      </c>
      <c r="Q173" s="200">
        <v>0</v>
      </c>
      <c r="R173" s="200">
        <f t="shared" si="2"/>
        <v>0</v>
      </c>
      <c r="S173" s="200">
        <v>0</v>
      </c>
      <c r="T173" s="201">
        <f t="shared" si="3"/>
        <v>0</v>
      </c>
      <c r="AR173" s="202" t="s">
        <v>154</v>
      </c>
      <c r="AT173" s="202" t="s">
        <v>149</v>
      </c>
      <c r="AU173" s="202" t="s">
        <v>86</v>
      </c>
      <c r="AY173" s="16" t="s">
        <v>147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16" t="s">
        <v>84</v>
      </c>
      <c r="BK173" s="203">
        <f t="shared" si="9"/>
        <v>0</v>
      </c>
      <c r="BL173" s="16" t="s">
        <v>154</v>
      </c>
      <c r="BM173" s="202" t="s">
        <v>741</v>
      </c>
    </row>
    <row r="174" spans="2:65" s="1" customFormat="1" ht="24" customHeight="1">
      <c r="B174" s="33"/>
      <c r="C174" s="191" t="s">
        <v>553</v>
      </c>
      <c r="D174" s="191" t="s">
        <v>149</v>
      </c>
      <c r="E174" s="192" t="s">
        <v>742</v>
      </c>
      <c r="F174" s="193" t="s">
        <v>743</v>
      </c>
      <c r="G174" s="194" t="s">
        <v>174</v>
      </c>
      <c r="H174" s="195">
        <v>1</v>
      </c>
      <c r="I174" s="196"/>
      <c r="J174" s="197">
        <f t="shared" si="0"/>
        <v>0</v>
      </c>
      <c r="K174" s="193" t="s">
        <v>153</v>
      </c>
      <c r="L174" s="37"/>
      <c r="M174" s="198" t="s">
        <v>1</v>
      </c>
      <c r="N174" s="199" t="s">
        <v>41</v>
      </c>
      <c r="O174" s="65"/>
      <c r="P174" s="200">
        <f t="shared" si="1"/>
        <v>0</v>
      </c>
      <c r="Q174" s="200">
        <v>0.46009</v>
      </c>
      <c r="R174" s="200">
        <f t="shared" si="2"/>
        <v>0.46009</v>
      </c>
      <c r="S174" s="200">
        <v>0</v>
      </c>
      <c r="T174" s="201">
        <f t="shared" si="3"/>
        <v>0</v>
      </c>
      <c r="AR174" s="202" t="s">
        <v>154</v>
      </c>
      <c r="AT174" s="202" t="s">
        <v>149</v>
      </c>
      <c r="AU174" s="202" t="s">
        <v>86</v>
      </c>
      <c r="AY174" s="16" t="s">
        <v>147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16" t="s">
        <v>84</v>
      </c>
      <c r="BK174" s="203">
        <f t="shared" si="9"/>
        <v>0</v>
      </c>
      <c r="BL174" s="16" t="s">
        <v>154</v>
      </c>
      <c r="BM174" s="202" t="s">
        <v>744</v>
      </c>
    </row>
    <row r="175" spans="2:65" s="1" customFormat="1" ht="24" customHeight="1">
      <c r="B175" s="33"/>
      <c r="C175" s="191" t="s">
        <v>555</v>
      </c>
      <c r="D175" s="191" t="s">
        <v>149</v>
      </c>
      <c r="E175" s="192" t="s">
        <v>745</v>
      </c>
      <c r="F175" s="193" t="s">
        <v>746</v>
      </c>
      <c r="G175" s="194" t="s">
        <v>174</v>
      </c>
      <c r="H175" s="195">
        <v>1</v>
      </c>
      <c r="I175" s="196"/>
      <c r="J175" s="197">
        <f t="shared" si="0"/>
        <v>0</v>
      </c>
      <c r="K175" s="193" t="s">
        <v>153</v>
      </c>
      <c r="L175" s="37"/>
      <c r="M175" s="198" t="s">
        <v>1</v>
      </c>
      <c r="N175" s="199" t="s">
        <v>41</v>
      </c>
      <c r="O175" s="65"/>
      <c r="P175" s="200">
        <f t="shared" si="1"/>
        <v>0</v>
      </c>
      <c r="Q175" s="200">
        <v>0.03906</v>
      </c>
      <c r="R175" s="200">
        <f t="shared" si="2"/>
        <v>0.03906</v>
      </c>
      <c r="S175" s="200">
        <v>0</v>
      </c>
      <c r="T175" s="201">
        <f t="shared" si="3"/>
        <v>0</v>
      </c>
      <c r="AR175" s="202" t="s">
        <v>154</v>
      </c>
      <c r="AT175" s="202" t="s">
        <v>149</v>
      </c>
      <c r="AU175" s="202" t="s">
        <v>86</v>
      </c>
      <c r="AY175" s="16" t="s">
        <v>147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16" t="s">
        <v>84</v>
      </c>
      <c r="BK175" s="203">
        <f t="shared" si="9"/>
        <v>0</v>
      </c>
      <c r="BL175" s="16" t="s">
        <v>154</v>
      </c>
      <c r="BM175" s="202" t="s">
        <v>747</v>
      </c>
    </row>
    <row r="176" spans="2:65" s="1" customFormat="1" ht="24" customHeight="1">
      <c r="B176" s="33"/>
      <c r="C176" s="191" t="s">
        <v>748</v>
      </c>
      <c r="D176" s="191" t="s">
        <v>149</v>
      </c>
      <c r="E176" s="192" t="s">
        <v>749</v>
      </c>
      <c r="F176" s="193" t="s">
        <v>750</v>
      </c>
      <c r="G176" s="194" t="s">
        <v>174</v>
      </c>
      <c r="H176" s="195">
        <v>1</v>
      </c>
      <c r="I176" s="196"/>
      <c r="J176" s="197">
        <f t="shared" si="0"/>
        <v>0</v>
      </c>
      <c r="K176" s="193" t="s">
        <v>153</v>
      </c>
      <c r="L176" s="37"/>
      <c r="M176" s="198" t="s">
        <v>1</v>
      </c>
      <c r="N176" s="199" t="s">
        <v>41</v>
      </c>
      <c r="O176" s="65"/>
      <c r="P176" s="200">
        <f t="shared" si="1"/>
        <v>0</v>
      </c>
      <c r="Q176" s="200">
        <v>0.00712</v>
      </c>
      <c r="R176" s="200">
        <f t="shared" si="2"/>
        <v>0.00712</v>
      </c>
      <c r="S176" s="200">
        <v>0</v>
      </c>
      <c r="T176" s="201">
        <f t="shared" si="3"/>
        <v>0</v>
      </c>
      <c r="AR176" s="202" t="s">
        <v>154</v>
      </c>
      <c r="AT176" s="202" t="s">
        <v>149</v>
      </c>
      <c r="AU176" s="202" t="s">
        <v>86</v>
      </c>
      <c r="AY176" s="16" t="s">
        <v>147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16" t="s">
        <v>84</v>
      </c>
      <c r="BK176" s="203">
        <f t="shared" si="9"/>
        <v>0</v>
      </c>
      <c r="BL176" s="16" t="s">
        <v>154</v>
      </c>
      <c r="BM176" s="202" t="s">
        <v>751</v>
      </c>
    </row>
    <row r="177" spans="2:65" s="1" customFormat="1" ht="24" customHeight="1">
      <c r="B177" s="33"/>
      <c r="C177" s="191" t="s">
        <v>570</v>
      </c>
      <c r="D177" s="191" t="s">
        <v>149</v>
      </c>
      <c r="E177" s="192" t="s">
        <v>752</v>
      </c>
      <c r="F177" s="193" t="s">
        <v>753</v>
      </c>
      <c r="G177" s="194" t="s">
        <v>174</v>
      </c>
      <c r="H177" s="195">
        <v>1</v>
      </c>
      <c r="I177" s="196"/>
      <c r="J177" s="197">
        <f t="shared" si="0"/>
        <v>0</v>
      </c>
      <c r="K177" s="193" t="s">
        <v>153</v>
      </c>
      <c r="L177" s="37"/>
      <c r="M177" s="198" t="s">
        <v>1</v>
      </c>
      <c r="N177" s="199" t="s">
        <v>41</v>
      </c>
      <c r="O177" s="65"/>
      <c r="P177" s="200">
        <f t="shared" si="1"/>
        <v>0</v>
      </c>
      <c r="Q177" s="200">
        <v>0.02525</v>
      </c>
      <c r="R177" s="200">
        <f t="shared" si="2"/>
        <v>0.02525</v>
      </c>
      <c r="S177" s="200">
        <v>0</v>
      </c>
      <c r="T177" s="201">
        <f t="shared" si="3"/>
        <v>0</v>
      </c>
      <c r="AR177" s="202" t="s">
        <v>154</v>
      </c>
      <c r="AT177" s="202" t="s">
        <v>149</v>
      </c>
      <c r="AU177" s="202" t="s">
        <v>86</v>
      </c>
      <c r="AY177" s="16" t="s">
        <v>147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16" t="s">
        <v>84</v>
      </c>
      <c r="BK177" s="203">
        <f t="shared" si="9"/>
        <v>0</v>
      </c>
      <c r="BL177" s="16" t="s">
        <v>154</v>
      </c>
      <c r="BM177" s="202" t="s">
        <v>754</v>
      </c>
    </row>
    <row r="178" spans="2:65" s="1" customFormat="1" ht="16.5" customHeight="1">
      <c r="B178" s="33"/>
      <c r="C178" s="191" t="s">
        <v>755</v>
      </c>
      <c r="D178" s="191" t="s">
        <v>149</v>
      </c>
      <c r="E178" s="192" t="s">
        <v>756</v>
      </c>
      <c r="F178" s="193" t="s">
        <v>757</v>
      </c>
      <c r="G178" s="194" t="s">
        <v>174</v>
      </c>
      <c r="H178" s="195">
        <v>1</v>
      </c>
      <c r="I178" s="196"/>
      <c r="J178" s="197">
        <f t="shared" si="0"/>
        <v>0</v>
      </c>
      <c r="K178" s="193" t="s">
        <v>153</v>
      </c>
      <c r="L178" s="37"/>
      <c r="M178" s="198" t="s">
        <v>1</v>
      </c>
      <c r="N178" s="199" t="s">
        <v>41</v>
      </c>
      <c r="O178" s="65"/>
      <c r="P178" s="200">
        <f t="shared" si="1"/>
        <v>0</v>
      </c>
      <c r="Q178" s="200">
        <v>0.06383</v>
      </c>
      <c r="R178" s="200">
        <f t="shared" si="2"/>
        <v>0.06383</v>
      </c>
      <c r="S178" s="200">
        <v>0</v>
      </c>
      <c r="T178" s="201">
        <f t="shared" si="3"/>
        <v>0</v>
      </c>
      <c r="AR178" s="202" t="s">
        <v>154</v>
      </c>
      <c r="AT178" s="202" t="s">
        <v>149</v>
      </c>
      <c r="AU178" s="202" t="s">
        <v>86</v>
      </c>
      <c r="AY178" s="16" t="s">
        <v>147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16" t="s">
        <v>84</v>
      </c>
      <c r="BK178" s="203">
        <f t="shared" si="9"/>
        <v>0</v>
      </c>
      <c r="BL178" s="16" t="s">
        <v>154</v>
      </c>
      <c r="BM178" s="202" t="s">
        <v>758</v>
      </c>
    </row>
    <row r="179" spans="2:65" s="1" customFormat="1" ht="16.5" customHeight="1">
      <c r="B179" s="33"/>
      <c r="C179" s="244" t="s">
        <v>759</v>
      </c>
      <c r="D179" s="244" t="s">
        <v>242</v>
      </c>
      <c r="E179" s="245" t="s">
        <v>760</v>
      </c>
      <c r="F179" s="246" t="s">
        <v>761</v>
      </c>
      <c r="G179" s="247" t="s">
        <v>174</v>
      </c>
      <c r="H179" s="248">
        <v>1</v>
      </c>
      <c r="I179" s="249"/>
      <c r="J179" s="250">
        <f t="shared" si="0"/>
        <v>0</v>
      </c>
      <c r="K179" s="246" t="s">
        <v>153</v>
      </c>
      <c r="L179" s="251"/>
      <c r="M179" s="252" t="s">
        <v>1</v>
      </c>
      <c r="N179" s="253" t="s">
        <v>41</v>
      </c>
      <c r="O179" s="65"/>
      <c r="P179" s="200">
        <f t="shared" si="1"/>
        <v>0</v>
      </c>
      <c r="Q179" s="200">
        <v>0.0073</v>
      </c>
      <c r="R179" s="200">
        <f t="shared" si="2"/>
        <v>0.0073</v>
      </c>
      <c r="S179" s="200">
        <v>0</v>
      </c>
      <c r="T179" s="201">
        <f t="shared" si="3"/>
        <v>0</v>
      </c>
      <c r="AR179" s="202" t="s">
        <v>187</v>
      </c>
      <c r="AT179" s="202" t="s">
        <v>242</v>
      </c>
      <c r="AU179" s="202" t="s">
        <v>86</v>
      </c>
      <c r="AY179" s="16" t="s">
        <v>147</v>
      </c>
      <c r="BE179" s="203">
        <f t="shared" si="4"/>
        <v>0</v>
      </c>
      <c r="BF179" s="203">
        <f t="shared" si="5"/>
        <v>0</v>
      </c>
      <c r="BG179" s="203">
        <f t="shared" si="6"/>
        <v>0</v>
      </c>
      <c r="BH179" s="203">
        <f t="shared" si="7"/>
        <v>0</v>
      </c>
      <c r="BI179" s="203">
        <f t="shared" si="8"/>
        <v>0</v>
      </c>
      <c r="BJ179" s="16" t="s">
        <v>84</v>
      </c>
      <c r="BK179" s="203">
        <f t="shared" si="9"/>
        <v>0</v>
      </c>
      <c r="BL179" s="16" t="s">
        <v>154</v>
      </c>
      <c r="BM179" s="202" t="s">
        <v>762</v>
      </c>
    </row>
    <row r="180" spans="2:65" s="1" customFormat="1" ht="24" customHeight="1">
      <c r="B180" s="33"/>
      <c r="C180" s="244" t="s">
        <v>763</v>
      </c>
      <c r="D180" s="244" t="s">
        <v>242</v>
      </c>
      <c r="E180" s="245" t="s">
        <v>764</v>
      </c>
      <c r="F180" s="246" t="s">
        <v>765</v>
      </c>
      <c r="G180" s="247" t="s">
        <v>174</v>
      </c>
      <c r="H180" s="248">
        <v>1</v>
      </c>
      <c r="I180" s="249"/>
      <c r="J180" s="250">
        <f t="shared" si="0"/>
        <v>0</v>
      </c>
      <c r="K180" s="246" t="s">
        <v>153</v>
      </c>
      <c r="L180" s="251"/>
      <c r="M180" s="252" t="s">
        <v>1</v>
      </c>
      <c r="N180" s="253" t="s">
        <v>41</v>
      </c>
      <c r="O180" s="65"/>
      <c r="P180" s="200">
        <f t="shared" si="1"/>
        <v>0</v>
      </c>
      <c r="Q180" s="200">
        <v>0.0009</v>
      </c>
      <c r="R180" s="200">
        <f t="shared" si="2"/>
        <v>0.0009</v>
      </c>
      <c r="S180" s="200">
        <v>0</v>
      </c>
      <c r="T180" s="201">
        <f t="shared" si="3"/>
        <v>0</v>
      </c>
      <c r="AR180" s="202" t="s">
        <v>187</v>
      </c>
      <c r="AT180" s="202" t="s">
        <v>242</v>
      </c>
      <c r="AU180" s="202" t="s">
        <v>86</v>
      </c>
      <c r="AY180" s="16" t="s">
        <v>147</v>
      </c>
      <c r="BE180" s="203">
        <f t="shared" si="4"/>
        <v>0</v>
      </c>
      <c r="BF180" s="203">
        <f t="shared" si="5"/>
        <v>0</v>
      </c>
      <c r="BG180" s="203">
        <f t="shared" si="6"/>
        <v>0</v>
      </c>
      <c r="BH180" s="203">
        <f t="shared" si="7"/>
        <v>0</v>
      </c>
      <c r="BI180" s="203">
        <f t="shared" si="8"/>
        <v>0</v>
      </c>
      <c r="BJ180" s="16" t="s">
        <v>84</v>
      </c>
      <c r="BK180" s="203">
        <f t="shared" si="9"/>
        <v>0</v>
      </c>
      <c r="BL180" s="16" t="s">
        <v>154</v>
      </c>
      <c r="BM180" s="202" t="s">
        <v>766</v>
      </c>
    </row>
    <row r="181" spans="2:65" s="1" customFormat="1" ht="24" customHeight="1">
      <c r="B181" s="33"/>
      <c r="C181" s="191" t="s">
        <v>767</v>
      </c>
      <c r="D181" s="191" t="s">
        <v>149</v>
      </c>
      <c r="E181" s="192" t="s">
        <v>768</v>
      </c>
      <c r="F181" s="193" t="s">
        <v>769</v>
      </c>
      <c r="G181" s="194" t="s">
        <v>204</v>
      </c>
      <c r="H181" s="195">
        <v>0.3</v>
      </c>
      <c r="I181" s="196"/>
      <c r="J181" s="197">
        <f t="shared" si="0"/>
        <v>0</v>
      </c>
      <c r="K181" s="193" t="s">
        <v>153</v>
      </c>
      <c r="L181" s="37"/>
      <c r="M181" s="198" t="s">
        <v>1</v>
      </c>
      <c r="N181" s="199" t="s">
        <v>41</v>
      </c>
      <c r="O181" s="65"/>
      <c r="P181" s="200">
        <f t="shared" si="1"/>
        <v>0</v>
      </c>
      <c r="Q181" s="200">
        <v>2.25634</v>
      </c>
      <c r="R181" s="200">
        <f t="shared" si="2"/>
        <v>0.6769019999999999</v>
      </c>
      <c r="S181" s="200">
        <v>0</v>
      </c>
      <c r="T181" s="201">
        <f t="shared" si="3"/>
        <v>0</v>
      </c>
      <c r="AR181" s="202" t="s">
        <v>154</v>
      </c>
      <c r="AT181" s="202" t="s">
        <v>149</v>
      </c>
      <c r="AU181" s="202" t="s">
        <v>86</v>
      </c>
      <c r="AY181" s="16" t="s">
        <v>147</v>
      </c>
      <c r="BE181" s="203">
        <f t="shared" si="4"/>
        <v>0</v>
      </c>
      <c r="BF181" s="203">
        <f t="shared" si="5"/>
        <v>0</v>
      </c>
      <c r="BG181" s="203">
        <f t="shared" si="6"/>
        <v>0</v>
      </c>
      <c r="BH181" s="203">
        <f t="shared" si="7"/>
        <v>0</v>
      </c>
      <c r="BI181" s="203">
        <f t="shared" si="8"/>
        <v>0</v>
      </c>
      <c r="BJ181" s="16" t="s">
        <v>84</v>
      </c>
      <c r="BK181" s="203">
        <f t="shared" si="9"/>
        <v>0</v>
      </c>
      <c r="BL181" s="16" t="s">
        <v>154</v>
      </c>
      <c r="BM181" s="202" t="s">
        <v>770</v>
      </c>
    </row>
    <row r="182" spans="2:63" s="11" customFormat="1" ht="22.9" customHeight="1">
      <c r="B182" s="175"/>
      <c r="C182" s="176"/>
      <c r="D182" s="177" t="s">
        <v>75</v>
      </c>
      <c r="E182" s="189" t="s">
        <v>359</v>
      </c>
      <c r="F182" s="189" t="s">
        <v>360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P183</f>
        <v>0</v>
      </c>
      <c r="Q182" s="183"/>
      <c r="R182" s="184">
        <f>R183</f>
        <v>0</v>
      </c>
      <c r="S182" s="183"/>
      <c r="T182" s="185">
        <f>T183</f>
        <v>0</v>
      </c>
      <c r="AR182" s="186" t="s">
        <v>84</v>
      </c>
      <c r="AT182" s="187" t="s">
        <v>75</v>
      </c>
      <c r="AU182" s="187" t="s">
        <v>84</v>
      </c>
      <c r="AY182" s="186" t="s">
        <v>147</v>
      </c>
      <c r="BK182" s="188">
        <f>BK183</f>
        <v>0</v>
      </c>
    </row>
    <row r="183" spans="2:65" s="1" customFormat="1" ht="24" customHeight="1">
      <c r="B183" s="33"/>
      <c r="C183" s="191" t="s">
        <v>771</v>
      </c>
      <c r="D183" s="191" t="s">
        <v>149</v>
      </c>
      <c r="E183" s="192" t="s">
        <v>772</v>
      </c>
      <c r="F183" s="193" t="s">
        <v>773</v>
      </c>
      <c r="G183" s="194" t="s">
        <v>185</v>
      </c>
      <c r="H183" s="195">
        <v>21.374</v>
      </c>
      <c r="I183" s="196"/>
      <c r="J183" s="197">
        <f>ROUND(I183*H183,2)</f>
        <v>0</v>
      </c>
      <c r="K183" s="193" t="s">
        <v>153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154</v>
      </c>
      <c r="AT183" s="202" t="s">
        <v>149</v>
      </c>
      <c r="AU183" s="202" t="s">
        <v>86</v>
      </c>
      <c r="AY183" s="16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154</v>
      </c>
      <c r="BM183" s="202" t="s">
        <v>774</v>
      </c>
    </row>
    <row r="184" spans="2:63" s="11" customFormat="1" ht="25.9" customHeight="1">
      <c r="B184" s="175"/>
      <c r="C184" s="176"/>
      <c r="D184" s="177" t="s">
        <v>75</v>
      </c>
      <c r="E184" s="178" t="s">
        <v>775</v>
      </c>
      <c r="F184" s="178" t="s">
        <v>776</v>
      </c>
      <c r="G184" s="176"/>
      <c r="H184" s="176"/>
      <c r="I184" s="179"/>
      <c r="J184" s="180">
        <f>BK184</f>
        <v>0</v>
      </c>
      <c r="K184" s="176"/>
      <c r="L184" s="181"/>
      <c r="M184" s="182"/>
      <c r="N184" s="183"/>
      <c r="O184" s="183"/>
      <c r="P184" s="184">
        <f>P185</f>
        <v>0</v>
      </c>
      <c r="Q184" s="183"/>
      <c r="R184" s="184">
        <f>R185</f>
        <v>0.00275</v>
      </c>
      <c r="S184" s="183"/>
      <c r="T184" s="185">
        <f>T185</f>
        <v>0</v>
      </c>
      <c r="AR184" s="186" t="s">
        <v>86</v>
      </c>
      <c r="AT184" s="187" t="s">
        <v>75</v>
      </c>
      <c r="AU184" s="187" t="s">
        <v>76</v>
      </c>
      <c r="AY184" s="186" t="s">
        <v>147</v>
      </c>
      <c r="BK184" s="188">
        <f>BK185</f>
        <v>0</v>
      </c>
    </row>
    <row r="185" spans="2:63" s="11" customFormat="1" ht="22.9" customHeight="1">
      <c r="B185" s="175"/>
      <c r="C185" s="176"/>
      <c r="D185" s="177" t="s">
        <v>75</v>
      </c>
      <c r="E185" s="189" t="s">
        <v>777</v>
      </c>
      <c r="F185" s="189" t="s">
        <v>778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SUM(P186:P189)</f>
        <v>0</v>
      </c>
      <c r="Q185" s="183"/>
      <c r="R185" s="184">
        <f>SUM(R186:R189)</f>
        <v>0.00275</v>
      </c>
      <c r="S185" s="183"/>
      <c r="T185" s="185">
        <f>SUM(T186:T189)</f>
        <v>0</v>
      </c>
      <c r="AR185" s="186" t="s">
        <v>86</v>
      </c>
      <c r="AT185" s="187" t="s">
        <v>75</v>
      </c>
      <c r="AU185" s="187" t="s">
        <v>84</v>
      </c>
      <c r="AY185" s="186" t="s">
        <v>147</v>
      </c>
      <c r="BK185" s="188">
        <f>SUM(BK186:BK189)</f>
        <v>0</v>
      </c>
    </row>
    <row r="186" spans="2:65" s="1" customFormat="1" ht="24" customHeight="1">
      <c r="B186" s="33"/>
      <c r="C186" s="191" t="s">
        <v>779</v>
      </c>
      <c r="D186" s="191" t="s">
        <v>149</v>
      </c>
      <c r="E186" s="192" t="s">
        <v>780</v>
      </c>
      <c r="F186" s="193" t="s">
        <v>781</v>
      </c>
      <c r="G186" s="194" t="s">
        <v>174</v>
      </c>
      <c r="H186" s="195">
        <v>1</v>
      </c>
      <c r="I186" s="196"/>
      <c r="J186" s="197">
        <f>ROUND(I186*H186,2)</f>
        <v>0</v>
      </c>
      <c r="K186" s="193" t="s">
        <v>153</v>
      </c>
      <c r="L186" s="37"/>
      <c r="M186" s="198" t="s">
        <v>1</v>
      </c>
      <c r="N186" s="199" t="s">
        <v>41</v>
      </c>
      <c r="O186" s="65"/>
      <c r="P186" s="200">
        <f>O186*H186</f>
        <v>0</v>
      </c>
      <c r="Q186" s="200">
        <v>0.00035</v>
      </c>
      <c r="R186" s="200">
        <f>Q186*H186</f>
        <v>0.00035</v>
      </c>
      <c r="S186" s="200">
        <v>0</v>
      </c>
      <c r="T186" s="201">
        <f>S186*H186</f>
        <v>0</v>
      </c>
      <c r="AR186" s="202" t="s">
        <v>317</v>
      </c>
      <c r="AT186" s="202" t="s">
        <v>149</v>
      </c>
      <c r="AU186" s="202" t="s">
        <v>86</v>
      </c>
      <c r="AY186" s="16" t="s">
        <v>147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84</v>
      </c>
      <c r="BK186" s="203">
        <f>ROUND(I186*H186,2)</f>
        <v>0</v>
      </c>
      <c r="BL186" s="16" t="s">
        <v>317</v>
      </c>
      <c r="BM186" s="202" t="s">
        <v>782</v>
      </c>
    </row>
    <row r="187" spans="2:65" s="1" customFormat="1" ht="24" customHeight="1">
      <c r="B187" s="33"/>
      <c r="C187" s="191" t="s">
        <v>783</v>
      </c>
      <c r="D187" s="191" t="s">
        <v>149</v>
      </c>
      <c r="E187" s="192" t="s">
        <v>784</v>
      </c>
      <c r="F187" s="193" t="s">
        <v>785</v>
      </c>
      <c r="G187" s="194" t="s">
        <v>174</v>
      </c>
      <c r="H187" s="195">
        <v>1</v>
      </c>
      <c r="I187" s="196"/>
      <c r="J187" s="197">
        <f>ROUND(I187*H187,2)</f>
        <v>0</v>
      </c>
      <c r="K187" s="193" t="s">
        <v>153</v>
      </c>
      <c r="L187" s="37"/>
      <c r="M187" s="198" t="s">
        <v>1</v>
      </c>
      <c r="N187" s="199" t="s">
        <v>41</v>
      </c>
      <c r="O187" s="65"/>
      <c r="P187" s="200">
        <f>O187*H187</f>
        <v>0</v>
      </c>
      <c r="Q187" s="200">
        <v>0.0004</v>
      </c>
      <c r="R187" s="200">
        <f>Q187*H187</f>
        <v>0.0004</v>
      </c>
      <c r="S187" s="200">
        <v>0</v>
      </c>
      <c r="T187" s="201">
        <f>S187*H187</f>
        <v>0</v>
      </c>
      <c r="AR187" s="202" t="s">
        <v>317</v>
      </c>
      <c r="AT187" s="202" t="s">
        <v>149</v>
      </c>
      <c r="AU187" s="202" t="s">
        <v>86</v>
      </c>
      <c r="AY187" s="16" t="s">
        <v>147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84</v>
      </c>
      <c r="BK187" s="203">
        <f>ROUND(I187*H187,2)</f>
        <v>0</v>
      </c>
      <c r="BL187" s="16" t="s">
        <v>317</v>
      </c>
      <c r="BM187" s="202" t="s">
        <v>786</v>
      </c>
    </row>
    <row r="188" spans="2:65" s="1" customFormat="1" ht="16.5" customHeight="1">
      <c r="B188" s="33"/>
      <c r="C188" s="191" t="s">
        <v>787</v>
      </c>
      <c r="D188" s="191" t="s">
        <v>149</v>
      </c>
      <c r="E188" s="192" t="s">
        <v>788</v>
      </c>
      <c r="F188" s="193" t="s">
        <v>789</v>
      </c>
      <c r="G188" s="194" t="s">
        <v>790</v>
      </c>
      <c r="H188" s="195">
        <v>1</v>
      </c>
      <c r="I188" s="196"/>
      <c r="J188" s="197">
        <f>ROUND(I188*H188,2)</f>
        <v>0</v>
      </c>
      <c r="K188" s="193" t="s">
        <v>153</v>
      </c>
      <c r="L188" s="37"/>
      <c r="M188" s="198" t="s">
        <v>1</v>
      </c>
      <c r="N188" s="199" t="s">
        <v>41</v>
      </c>
      <c r="O188" s="65"/>
      <c r="P188" s="200">
        <f>O188*H188</f>
        <v>0</v>
      </c>
      <c r="Q188" s="200">
        <v>0.002</v>
      </c>
      <c r="R188" s="200">
        <f>Q188*H188</f>
        <v>0.002</v>
      </c>
      <c r="S188" s="200">
        <v>0</v>
      </c>
      <c r="T188" s="201">
        <f>S188*H188</f>
        <v>0</v>
      </c>
      <c r="AR188" s="202" t="s">
        <v>317</v>
      </c>
      <c r="AT188" s="202" t="s">
        <v>149</v>
      </c>
      <c r="AU188" s="202" t="s">
        <v>86</v>
      </c>
      <c r="AY188" s="16" t="s">
        <v>147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84</v>
      </c>
      <c r="BK188" s="203">
        <f>ROUND(I188*H188,2)</f>
        <v>0</v>
      </c>
      <c r="BL188" s="16" t="s">
        <v>317</v>
      </c>
      <c r="BM188" s="202" t="s">
        <v>791</v>
      </c>
    </row>
    <row r="189" spans="2:65" s="1" customFormat="1" ht="24" customHeight="1">
      <c r="B189" s="33"/>
      <c r="C189" s="191" t="s">
        <v>792</v>
      </c>
      <c r="D189" s="191" t="s">
        <v>149</v>
      </c>
      <c r="E189" s="192" t="s">
        <v>793</v>
      </c>
      <c r="F189" s="193" t="s">
        <v>794</v>
      </c>
      <c r="G189" s="194" t="s">
        <v>185</v>
      </c>
      <c r="H189" s="195">
        <v>0.003</v>
      </c>
      <c r="I189" s="196"/>
      <c r="J189" s="197">
        <f>ROUND(I189*H189,2)</f>
        <v>0</v>
      </c>
      <c r="K189" s="193" t="s">
        <v>153</v>
      </c>
      <c r="L189" s="37"/>
      <c r="M189" s="216" t="s">
        <v>1</v>
      </c>
      <c r="N189" s="217" t="s">
        <v>41</v>
      </c>
      <c r="O189" s="218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AR189" s="202" t="s">
        <v>317</v>
      </c>
      <c r="AT189" s="202" t="s">
        <v>149</v>
      </c>
      <c r="AU189" s="202" t="s">
        <v>86</v>
      </c>
      <c r="AY189" s="16" t="s">
        <v>147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84</v>
      </c>
      <c r="BK189" s="203">
        <f>ROUND(I189*H189,2)</f>
        <v>0</v>
      </c>
      <c r="BL189" s="16" t="s">
        <v>317</v>
      </c>
      <c r="BM189" s="202" t="s">
        <v>795</v>
      </c>
    </row>
    <row r="190" spans="2:12" s="1" customFormat="1" ht="6.95" customHeight="1">
      <c r="B190" s="48"/>
      <c r="C190" s="49"/>
      <c r="D190" s="49"/>
      <c r="E190" s="49"/>
      <c r="F190" s="49"/>
      <c r="G190" s="49"/>
      <c r="H190" s="49"/>
      <c r="I190" s="141"/>
      <c r="J190" s="49"/>
      <c r="K190" s="49"/>
      <c r="L190" s="37"/>
    </row>
  </sheetData>
  <sheetProtection algorithmName="SHA-512" hashValue="f+m48OFURMXX0yxLrTd3zpQbS1TIh8NSp0zChDf0NZD7eh6fO2qe2UoEHjoN3XwN+owfj5LxakUaEkrqqKiSig==" saltValue="fiVJKpb/z8gomU1Sp9TX951VI/latWQEHjDAW8ZcSd90OAwMZmXxgFv5ZjvNkCCVHT1kIz91OblITFF/MXUfpw==" spinCount="100000" sheet="1" objects="1" scenarios="1" formatColumns="0" formatRows="0" autoFilter="0"/>
  <autoFilter ref="C122:K18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85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122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ROUND(J120,2)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ROUND((SUM(BE120:BE137)),2)</f>
        <v>0</v>
      </c>
      <c r="I33" s="122">
        <v>0.21</v>
      </c>
      <c r="J33" s="121">
        <f>ROUND(((SUM(BE120:BE137))*I33),2)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ROUND((SUM(BF120:BF137)),2)</f>
        <v>0</v>
      </c>
      <c r="I34" s="122">
        <v>0.15</v>
      </c>
      <c r="J34" s="121">
        <f>ROUND(((SUM(BF120:BF137))*I34),2)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ROUND((SUM(BG120:BG137)),2)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ROUND((SUM(BH120:BH137)),2)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ROUND((SUM(BI120:BI137)),2)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01.1 - D1 - SO 01 Příprava území - DEMOLICE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J120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J121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J122</f>
        <v>0</v>
      </c>
      <c r="K98" s="158"/>
      <c r="L98" s="163"/>
    </row>
    <row r="99" spans="2:12" s="9" customFormat="1" ht="19.9" customHeight="1">
      <c r="B99" s="157"/>
      <c r="C99" s="158"/>
      <c r="D99" s="159" t="s">
        <v>130</v>
      </c>
      <c r="E99" s="160"/>
      <c r="F99" s="160"/>
      <c r="G99" s="160"/>
      <c r="H99" s="160"/>
      <c r="I99" s="161"/>
      <c r="J99" s="162">
        <f>J128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131</v>
      </c>
      <c r="E100" s="160"/>
      <c r="F100" s="160"/>
      <c r="G100" s="160"/>
      <c r="H100" s="160"/>
      <c r="I100" s="161"/>
      <c r="J100" s="162">
        <f>J131</f>
        <v>0</v>
      </c>
      <c r="K100" s="158"/>
      <c r="L100" s="163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09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1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44"/>
      <c r="J106" s="51"/>
      <c r="K106" s="51"/>
      <c r="L106" s="37"/>
    </row>
    <row r="107" spans="2:12" s="1" customFormat="1" ht="24.95" customHeight="1">
      <c r="B107" s="33"/>
      <c r="C107" s="22" t="s">
        <v>132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05" t="str">
        <f>E7</f>
        <v>Revitalizace parku Dvorského</v>
      </c>
      <c r="F110" s="306"/>
      <c r="G110" s="306"/>
      <c r="H110" s="306"/>
      <c r="I110" s="109"/>
      <c r="J110" s="34"/>
      <c r="K110" s="34"/>
      <c r="L110" s="37"/>
    </row>
    <row r="111" spans="2:12" s="1" customFormat="1" ht="12" customHeight="1">
      <c r="B111" s="33"/>
      <c r="C111" s="28" t="s">
        <v>121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277" t="str">
        <f>E9</f>
        <v>01.1 - D1 - SO 01 Příprava území - DEMOLICE</v>
      </c>
      <c r="F112" s="307"/>
      <c r="G112" s="307"/>
      <c r="H112" s="307"/>
      <c r="I112" s="109"/>
      <c r="J112" s="34"/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2" customHeight="1">
      <c r="B114" s="33"/>
      <c r="C114" s="28" t="s">
        <v>20</v>
      </c>
      <c r="D114" s="34"/>
      <c r="E114" s="34"/>
      <c r="F114" s="26" t="str">
        <f>F12</f>
        <v>Brno-město</v>
      </c>
      <c r="G114" s="34"/>
      <c r="H114" s="34"/>
      <c r="I114" s="111" t="s">
        <v>22</v>
      </c>
      <c r="J114" s="60" t="str">
        <f>IF(J12="","",J12)</f>
        <v>6. 5. 2019</v>
      </c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27.95" customHeight="1">
      <c r="B116" s="33"/>
      <c r="C116" s="28" t="s">
        <v>24</v>
      </c>
      <c r="D116" s="34"/>
      <c r="E116" s="34"/>
      <c r="F116" s="26" t="str">
        <f>E15</f>
        <v>Statutární město Brno, MČ Brno-střed</v>
      </c>
      <c r="G116" s="34"/>
      <c r="H116" s="34"/>
      <c r="I116" s="111" t="s">
        <v>30</v>
      </c>
      <c r="J116" s="31" t="str">
        <f>E21</f>
        <v>Ing. Mgr.Lucie Radilová, DiS</v>
      </c>
      <c r="K116" s="34"/>
      <c r="L116" s="37"/>
    </row>
    <row r="117" spans="2:12" s="1" customFormat="1" ht="15.2" customHeight="1">
      <c r="B117" s="33"/>
      <c r="C117" s="28" t="s">
        <v>28</v>
      </c>
      <c r="D117" s="34"/>
      <c r="E117" s="34"/>
      <c r="F117" s="26" t="str">
        <f>IF(E18="","",E18)</f>
        <v>Vyplň údaj</v>
      </c>
      <c r="G117" s="34"/>
      <c r="H117" s="34"/>
      <c r="I117" s="111" t="s">
        <v>33</v>
      </c>
      <c r="J117" s="31" t="str">
        <f>E24</f>
        <v xml:space="preserve"> </v>
      </c>
      <c r="K117" s="34"/>
      <c r="L117" s="37"/>
    </row>
    <row r="118" spans="2:12" s="1" customFormat="1" ht="10.3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20" s="10" customFormat="1" ht="29.25" customHeight="1">
      <c r="B119" s="164"/>
      <c r="C119" s="165" t="s">
        <v>133</v>
      </c>
      <c r="D119" s="166" t="s">
        <v>61</v>
      </c>
      <c r="E119" s="166" t="s">
        <v>57</v>
      </c>
      <c r="F119" s="166" t="s">
        <v>58</v>
      </c>
      <c r="G119" s="166" t="s">
        <v>134</v>
      </c>
      <c r="H119" s="166" t="s">
        <v>135</v>
      </c>
      <c r="I119" s="167" t="s">
        <v>136</v>
      </c>
      <c r="J119" s="168" t="s">
        <v>125</v>
      </c>
      <c r="K119" s="169" t="s">
        <v>137</v>
      </c>
      <c r="L119" s="170"/>
      <c r="M119" s="69" t="s">
        <v>1</v>
      </c>
      <c r="N119" s="70" t="s">
        <v>40</v>
      </c>
      <c r="O119" s="70" t="s">
        <v>138</v>
      </c>
      <c r="P119" s="70" t="s">
        <v>139</v>
      </c>
      <c r="Q119" s="70" t="s">
        <v>140</v>
      </c>
      <c r="R119" s="70" t="s">
        <v>141</v>
      </c>
      <c r="S119" s="70" t="s">
        <v>142</v>
      </c>
      <c r="T119" s="71" t="s">
        <v>143</v>
      </c>
    </row>
    <row r="120" spans="2:63" s="1" customFormat="1" ht="22.9" customHeight="1">
      <c r="B120" s="33"/>
      <c r="C120" s="76" t="s">
        <v>144</v>
      </c>
      <c r="D120" s="34"/>
      <c r="E120" s="34"/>
      <c r="F120" s="34"/>
      <c r="G120" s="34"/>
      <c r="H120" s="34"/>
      <c r="I120" s="109"/>
      <c r="J120" s="171">
        <f>BK120</f>
        <v>0</v>
      </c>
      <c r="K120" s="34"/>
      <c r="L120" s="37"/>
      <c r="M120" s="72"/>
      <c r="N120" s="73"/>
      <c r="O120" s="73"/>
      <c r="P120" s="172">
        <f>P121</f>
        <v>0</v>
      </c>
      <c r="Q120" s="73"/>
      <c r="R120" s="172">
        <f>R121</f>
        <v>0</v>
      </c>
      <c r="S120" s="73"/>
      <c r="T120" s="173">
        <f>T121</f>
        <v>68.76699999999998</v>
      </c>
      <c r="AT120" s="16" t="s">
        <v>75</v>
      </c>
      <c r="AU120" s="16" t="s">
        <v>127</v>
      </c>
      <c r="BK120" s="174">
        <f>BK121</f>
        <v>0</v>
      </c>
    </row>
    <row r="121" spans="2:63" s="11" customFormat="1" ht="25.9" customHeight="1">
      <c r="B121" s="175"/>
      <c r="C121" s="176"/>
      <c r="D121" s="177" t="s">
        <v>75</v>
      </c>
      <c r="E121" s="178" t="s">
        <v>145</v>
      </c>
      <c r="F121" s="178" t="s">
        <v>146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P122+P128+P131</f>
        <v>0</v>
      </c>
      <c r="Q121" s="183"/>
      <c r="R121" s="184">
        <f>R122+R128+R131</f>
        <v>0</v>
      </c>
      <c r="S121" s="183"/>
      <c r="T121" s="185">
        <f>T122+T128+T131</f>
        <v>68.76699999999998</v>
      </c>
      <c r="AR121" s="186" t="s">
        <v>84</v>
      </c>
      <c r="AT121" s="187" t="s">
        <v>75</v>
      </c>
      <c r="AU121" s="187" t="s">
        <v>76</v>
      </c>
      <c r="AY121" s="186" t="s">
        <v>147</v>
      </c>
      <c r="BK121" s="188">
        <f>BK122+BK128+BK131</f>
        <v>0</v>
      </c>
    </row>
    <row r="122" spans="2:63" s="11" customFormat="1" ht="22.9" customHeight="1">
      <c r="B122" s="175"/>
      <c r="C122" s="176"/>
      <c r="D122" s="177" t="s">
        <v>75</v>
      </c>
      <c r="E122" s="189" t="s">
        <v>84</v>
      </c>
      <c r="F122" s="189" t="s">
        <v>148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SUM(P123:P127)</f>
        <v>0</v>
      </c>
      <c r="Q122" s="183"/>
      <c r="R122" s="184">
        <f>SUM(R123:R127)</f>
        <v>0</v>
      </c>
      <c r="S122" s="183"/>
      <c r="T122" s="185">
        <f>SUM(T123:T127)</f>
        <v>64.56299999999999</v>
      </c>
      <c r="AR122" s="186" t="s">
        <v>84</v>
      </c>
      <c r="AT122" s="187" t="s">
        <v>75</v>
      </c>
      <c r="AU122" s="187" t="s">
        <v>84</v>
      </c>
      <c r="AY122" s="186" t="s">
        <v>147</v>
      </c>
      <c r="BK122" s="188">
        <f>SUM(BK123:BK127)</f>
        <v>0</v>
      </c>
    </row>
    <row r="123" spans="2:65" s="1" customFormat="1" ht="24" customHeight="1">
      <c r="B123" s="33"/>
      <c r="C123" s="191" t="s">
        <v>84</v>
      </c>
      <c r="D123" s="191" t="s">
        <v>149</v>
      </c>
      <c r="E123" s="192" t="s">
        <v>150</v>
      </c>
      <c r="F123" s="193" t="s">
        <v>151</v>
      </c>
      <c r="G123" s="194" t="s">
        <v>152</v>
      </c>
      <c r="H123" s="195">
        <v>13</v>
      </c>
      <c r="I123" s="196"/>
      <c r="J123" s="197">
        <f>ROUND(I123*H123,2)</f>
        <v>0</v>
      </c>
      <c r="K123" s="193" t="s">
        <v>153</v>
      </c>
      <c r="L123" s="37"/>
      <c r="M123" s="198" t="s">
        <v>1</v>
      </c>
      <c r="N123" s="199" t="s">
        <v>41</v>
      </c>
      <c r="O123" s="65"/>
      <c r="P123" s="200">
        <f>O123*H123</f>
        <v>0</v>
      </c>
      <c r="Q123" s="200">
        <v>0</v>
      </c>
      <c r="R123" s="200">
        <f>Q123*H123</f>
        <v>0</v>
      </c>
      <c r="S123" s="200">
        <v>0.255</v>
      </c>
      <c r="T123" s="201">
        <f>S123*H123</f>
        <v>3.315</v>
      </c>
      <c r="AR123" s="202" t="s">
        <v>154</v>
      </c>
      <c r="AT123" s="202" t="s">
        <v>149</v>
      </c>
      <c r="AU123" s="202" t="s">
        <v>86</v>
      </c>
      <c r="AY123" s="16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84</v>
      </c>
      <c r="BK123" s="203">
        <f>ROUND(I123*H123,2)</f>
        <v>0</v>
      </c>
      <c r="BL123" s="16" t="s">
        <v>154</v>
      </c>
      <c r="BM123" s="202" t="s">
        <v>155</v>
      </c>
    </row>
    <row r="124" spans="2:65" s="1" customFormat="1" ht="24" customHeight="1">
      <c r="B124" s="33"/>
      <c r="C124" s="191" t="s">
        <v>86</v>
      </c>
      <c r="D124" s="191" t="s">
        <v>149</v>
      </c>
      <c r="E124" s="192" t="s">
        <v>156</v>
      </c>
      <c r="F124" s="193" t="s">
        <v>157</v>
      </c>
      <c r="G124" s="194" t="s">
        <v>152</v>
      </c>
      <c r="H124" s="195">
        <v>139.2</v>
      </c>
      <c r="I124" s="196"/>
      <c r="J124" s="197">
        <f>ROUND(I124*H124,2)</f>
        <v>0</v>
      </c>
      <c r="K124" s="193" t="s">
        <v>153</v>
      </c>
      <c r="L124" s="37"/>
      <c r="M124" s="198" t="s">
        <v>1</v>
      </c>
      <c r="N124" s="199" t="s">
        <v>41</v>
      </c>
      <c r="O124" s="65"/>
      <c r="P124" s="200">
        <f>O124*H124</f>
        <v>0</v>
      </c>
      <c r="Q124" s="200">
        <v>0</v>
      </c>
      <c r="R124" s="200">
        <f>Q124*H124</f>
        <v>0</v>
      </c>
      <c r="S124" s="200">
        <v>0.24</v>
      </c>
      <c r="T124" s="201">
        <f>S124*H124</f>
        <v>33.407999999999994</v>
      </c>
      <c r="AR124" s="202" t="s">
        <v>154</v>
      </c>
      <c r="AT124" s="202" t="s">
        <v>149</v>
      </c>
      <c r="AU124" s="202" t="s">
        <v>86</v>
      </c>
      <c r="AY124" s="16" t="s">
        <v>147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84</v>
      </c>
      <c r="BK124" s="203">
        <f>ROUND(I124*H124,2)</f>
        <v>0</v>
      </c>
      <c r="BL124" s="16" t="s">
        <v>154</v>
      </c>
      <c r="BM124" s="202" t="s">
        <v>158</v>
      </c>
    </row>
    <row r="125" spans="2:51" s="12" customFormat="1" ht="11.25">
      <c r="B125" s="204"/>
      <c r="C125" s="205"/>
      <c r="D125" s="206" t="s">
        <v>159</v>
      </c>
      <c r="E125" s="207" t="s">
        <v>1</v>
      </c>
      <c r="F125" s="208" t="s">
        <v>160</v>
      </c>
      <c r="G125" s="205"/>
      <c r="H125" s="209">
        <v>139.2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159</v>
      </c>
      <c r="AU125" s="215" t="s">
        <v>86</v>
      </c>
      <c r="AV125" s="12" t="s">
        <v>86</v>
      </c>
      <c r="AW125" s="12" t="s">
        <v>32</v>
      </c>
      <c r="AX125" s="12" t="s">
        <v>84</v>
      </c>
      <c r="AY125" s="215" t="s">
        <v>147</v>
      </c>
    </row>
    <row r="126" spans="2:65" s="1" customFormat="1" ht="16.5" customHeight="1">
      <c r="B126" s="33"/>
      <c r="C126" s="191" t="s">
        <v>161</v>
      </c>
      <c r="D126" s="191" t="s">
        <v>149</v>
      </c>
      <c r="E126" s="192" t="s">
        <v>162</v>
      </c>
      <c r="F126" s="193" t="s">
        <v>163</v>
      </c>
      <c r="G126" s="194" t="s">
        <v>164</v>
      </c>
      <c r="H126" s="195">
        <v>696</v>
      </c>
      <c r="I126" s="196"/>
      <c r="J126" s="197">
        <f>ROUND(I126*H126,2)</f>
        <v>0</v>
      </c>
      <c r="K126" s="193" t="s">
        <v>153</v>
      </c>
      <c r="L126" s="37"/>
      <c r="M126" s="198" t="s">
        <v>1</v>
      </c>
      <c r="N126" s="199" t="s">
        <v>41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0.04</v>
      </c>
      <c r="T126" s="201">
        <f>S126*H126</f>
        <v>27.84</v>
      </c>
      <c r="AR126" s="202" t="s">
        <v>154</v>
      </c>
      <c r="AT126" s="202" t="s">
        <v>149</v>
      </c>
      <c r="AU126" s="202" t="s">
        <v>86</v>
      </c>
      <c r="AY126" s="16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84</v>
      </c>
      <c r="BK126" s="203">
        <f>ROUND(I126*H126,2)</f>
        <v>0</v>
      </c>
      <c r="BL126" s="16" t="s">
        <v>154</v>
      </c>
      <c r="BM126" s="202" t="s">
        <v>165</v>
      </c>
    </row>
    <row r="127" spans="2:65" s="1" customFormat="1" ht="16.5" customHeight="1">
      <c r="B127" s="33"/>
      <c r="C127" s="191" t="s">
        <v>154</v>
      </c>
      <c r="D127" s="191" t="s">
        <v>149</v>
      </c>
      <c r="E127" s="192" t="s">
        <v>166</v>
      </c>
      <c r="F127" s="193" t="s">
        <v>167</v>
      </c>
      <c r="G127" s="194" t="s">
        <v>152</v>
      </c>
      <c r="H127" s="195">
        <v>513</v>
      </c>
      <c r="I127" s="196"/>
      <c r="J127" s="197">
        <f>ROUND(I127*H127,2)</f>
        <v>0</v>
      </c>
      <c r="K127" s="193" t="s">
        <v>1</v>
      </c>
      <c r="L127" s="37"/>
      <c r="M127" s="198" t="s">
        <v>1</v>
      </c>
      <c r="N127" s="199" t="s">
        <v>41</v>
      </c>
      <c r="O127" s="65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154</v>
      </c>
      <c r="AT127" s="202" t="s">
        <v>149</v>
      </c>
      <c r="AU127" s="202" t="s">
        <v>86</v>
      </c>
      <c r="AY127" s="16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84</v>
      </c>
      <c r="BK127" s="203">
        <f>ROUND(I127*H127,2)</f>
        <v>0</v>
      </c>
      <c r="BL127" s="16" t="s">
        <v>154</v>
      </c>
      <c r="BM127" s="202" t="s">
        <v>168</v>
      </c>
    </row>
    <row r="128" spans="2:63" s="11" customFormat="1" ht="22.9" customHeight="1">
      <c r="B128" s="175"/>
      <c r="C128" s="176"/>
      <c r="D128" s="177" t="s">
        <v>75</v>
      </c>
      <c r="E128" s="189" t="s">
        <v>169</v>
      </c>
      <c r="F128" s="189" t="s">
        <v>170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SUM(P129:P130)</f>
        <v>0</v>
      </c>
      <c r="Q128" s="183"/>
      <c r="R128" s="184">
        <f>SUM(R129:R130)</f>
        <v>0</v>
      </c>
      <c r="S128" s="183"/>
      <c r="T128" s="185">
        <f>SUM(T129:T130)</f>
        <v>4.204</v>
      </c>
      <c r="AR128" s="186" t="s">
        <v>84</v>
      </c>
      <c r="AT128" s="187" t="s">
        <v>75</v>
      </c>
      <c r="AU128" s="187" t="s">
        <v>84</v>
      </c>
      <c r="AY128" s="186" t="s">
        <v>147</v>
      </c>
      <c r="BK128" s="188">
        <f>SUM(BK129:BK130)</f>
        <v>0</v>
      </c>
    </row>
    <row r="129" spans="2:65" s="1" customFormat="1" ht="16.5" customHeight="1">
      <c r="B129" s="33"/>
      <c r="C129" s="191" t="s">
        <v>171</v>
      </c>
      <c r="D129" s="191" t="s">
        <v>149</v>
      </c>
      <c r="E129" s="192" t="s">
        <v>172</v>
      </c>
      <c r="F129" s="193" t="s">
        <v>173</v>
      </c>
      <c r="G129" s="194" t="s">
        <v>174</v>
      </c>
      <c r="H129" s="195">
        <v>8</v>
      </c>
      <c r="I129" s="196"/>
      <c r="J129" s="197">
        <f>ROUND(I129*H129,2)</f>
        <v>0</v>
      </c>
      <c r="K129" s="193" t="s">
        <v>153</v>
      </c>
      <c r="L129" s="37"/>
      <c r="M129" s="198" t="s">
        <v>1</v>
      </c>
      <c r="N129" s="199" t="s">
        <v>41</v>
      </c>
      <c r="O129" s="65"/>
      <c r="P129" s="200">
        <f>O129*H129</f>
        <v>0</v>
      </c>
      <c r="Q129" s="200">
        <v>0</v>
      </c>
      <c r="R129" s="200">
        <f>Q129*H129</f>
        <v>0</v>
      </c>
      <c r="S129" s="200">
        <v>0.482</v>
      </c>
      <c r="T129" s="201">
        <f>S129*H129</f>
        <v>3.856</v>
      </c>
      <c r="AR129" s="202" t="s">
        <v>154</v>
      </c>
      <c r="AT129" s="202" t="s">
        <v>149</v>
      </c>
      <c r="AU129" s="202" t="s">
        <v>86</v>
      </c>
      <c r="AY129" s="16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84</v>
      </c>
      <c r="BK129" s="203">
        <f>ROUND(I129*H129,2)</f>
        <v>0</v>
      </c>
      <c r="BL129" s="16" t="s">
        <v>154</v>
      </c>
      <c r="BM129" s="202" t="s">
        <v>175</v>
      </c>
    </row>
    <row r="130" spans="2:65" s="1" customFormat="1" ht="16.5" customHeight="1">
      <c r="B130" s="33"/>
      <c r="C130" s="191" t="s">
        <v>176</v>
      </c>
      <c r="D130" s="191" t="s">
        <v>149</v>
      </c>
      <c r="E130" s="192" t="s">
        <v>177</v>
      </c>
      <c r="F130" s="193" t="s">
        <v>178</v>
      </c>
      <c r="G130" s="194" t="s">
        <v>174</v>
      </c>
      <c r="H130" s="195">
        <v>4</v>
      </c>
      <c r="I130" s="196"/>
      <c r="J130" s="197">
        <f>ROUND(I130*H130,2)</f>
        <v>0</v>
      </c>
      <c r="K130" s="193" t="s">
        <v>153</v>
      </c>
      <c r="L130" s="37"/>
      <c r="M130" s="198" t="s">
        <v>1</v>
      </c>
      <c r="N130" s="199" t="s">
        <v>41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0.087</v>
      </c>
      <c r="T130" s="201">
        <f>S130*H130</f>
        <v>0.348</v>
      </c>
      <c r="AR130" s="202" t="s">
        <v>154</v>
      </c>
      <c r="AT130" s="202" t="s">
        <v>149</v>
      </c>
      <c r="AU130" s="202" t="s">
        <v>86</v>
      </c>
      <c r="AY130" s="16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84</v>
      </c>
      <c r="BK130" s="203">
        <f>ROUND(I130*H130,2)</f>
        <v>0</v>
      </c>
      <c r="BL130" s="16" t="s">
        <v>154</v>
      </c>
      <c r="BM130" s="202" t="s">
        <v>179</v>
      </c>
    </row>
    <row r="131" spans="2:63" s="11" customFormat="1" ht="22.9" customHeight="1">
      <c r="B131" s="175"/>
      <c r="C131" s="176"/>
      <c r="D131" s="177" t="s">
        <v>75</v>
      </c>
      <c r="E131" s="189" t="s">
        <v>180</v>
      </c>
      <c r="F131" s="189" t="s">
        <v>181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SUM(P132:P137)</f>
        <v>0</v>
      </c>
      <c r="Q131" s="183"/>
      <c r="R131" s="184">
        <f>SUM(R132:R137)</f>
        <v>0</v>
      </c>
      <c r="S131" s="183"/>
      <c r="T131" s="185">
        <f>SUM(T132:T137)</f>
        <v>0</v>
      </c>
      <c r="AR131" s="186" t="s">
        <v>84</v>
      </c>
      <c r="AT131" s="187" t="s">
        <v>75</v>
      </c>
      <c r="AU131" s="187" t="s">
        <v>84</v>
      </c>
      <c r="AY131" s="186" t="s">
        <v>147</v>
      </c>
      <c r="BK131" s="188">
        <f>SUM(BK132:BK137)</f>
        <v>0</v>
      </c>
    </row>
    <row r="132" spans="2:65" s="1" customFormat="1" ht="24" customHeight="1">
      <c r="B132" s="33"/>
      <c r="C132" s="191" t="s">
        <v>182</v>
      </c>
      <c r="D132" s="191" t="s">
        <v>149</v>
      </c>
      <c r="E132" s="192" t="s">
        <v>183</v>
      </c>
      <c r="F132" s="193" t="s">
        <v>184</v>
      </c>
      <c r="G132" s="194" t="s">
        <v>185</v>
      </c>
      <c r="H132" s="195">
        <v>4.204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186</v>
      </c>
    </row>
    <row r="133" spans="2:65" s="1" customFormat="1" ht="16.5" customHeight="1">
      <c r="B133" s="33"/>
      <c r="C133" s="191" t="s">
        <v>187</v>
      </c>
      <c r="D133" s="191" t="s">
        <v>149</v>
      </c>
      <c r="E133" s="192" t="s">
        <v>188</v>
      </c>
      <c r="F133" s="193" t="s">
        <v>189</v>
      </c>
      <c r="G133" s="194" t="s">
        <v>185</v>
      </c>
      <c r="H133" s="195">
        <v>68.767</v>
      </c>
      <c r="I133" s="196"/>
      <c r="J133" s="197">
        <f>ROUND(I133*H133,2)</f>
        <v>0</v>
      </c>
      <c r="K133" s="193" t="s">
        <v>153</v>
      </c>
      <c r="L133" s="37"/>
      <c r="M133" s="198" t="s">
        <v>1</v>
      </c>
      <c r="N133" s="199" t="s">
        <v>41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154</v>
      </c>
      <c r="AT133" s="202" t="s">
        <v>149</v>
      </c>
      <c r="AU133" s="202" t="s">
        <v>86</v>
      </c>
      <c r="AY133" s="16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84</v>
      </c>
      <c r="BK133" s="203">
        <f>ROUND(I133*H133,2)</f>
        <v>0</v>
      </c>
      <c r="BL133" s="16" t="s">
        <v>154</v>
      </c>
      <c r="BM133" s="202" t="s">
        <v>190</v>
      </c>
    </row>
    <row r="134" spans="2:65" s="1" customFormat="1" ht="24" customHeight="1">
      <c r="B134" s="33"/>
      <c r="C134" s="191" t="s">
        <v>169</v>
      </c>
      <c r="D134" s="191" t="s">
        <v>149</v>
      </c>
      <c r="E134" s="192" t="s">
        <v>191</v>
      </c>
      <c r="F134" s="193" t="s">
        <v>192</v>
      </c>
      <c r="G134" s="194" t="s">
        <v>185</v>
      </c>
      <c r="H134" s="195">
        <v>618.903</v>
      </c>
      <c r="I134" s="196"/>
      <c r="J134" s="197">
        <f>ROUND(I134*H134,2)</f>
        <v>0</v>
      </c>
      <c r="K134" s="193" t="s">
        <v>153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154</v>
      </c>
      <c r="AT134" s="202" t="s">
        <v>149</v>
      </c>
      <c r="AU134" s="202" t="s">
        <v>86</v>
      </c>
      <c r="AY134" s="16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154</v>
      </c>
      <c r="BM134" s="202" t="s">
        <v>193</v>
      </c>
    </row>
    <row r="135" spans="2:51" s="12" customFormat="1" ht="11.25">
      <c r="B135" s="204"/>
      <c r="C135" s="205"/>
      <c r="D135" s="206" t="s">
        <v>159</v>
      </c>
      <c r="E135" s="205"/>
      <c r="F135" s="208" t="s">
        <v>194</v>
      </c>
      <c r="G135" s="205"/>
      <c r="H135" s="209">
        <v>618.903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4</v>
      </c>
      <c r="AX135" s="12" t="s">
        <v>84</v>
      </c>
      <c r="AY135" s="215" t="s">
        <v>147</v>
      </c>
    </row>
    <row r="136" spans="2:65" s="1" customFormat="1" ht="24" customHeight="1">
      <c r="B136" s="33"/>
      <c r="C136" s="191" t="s">
        <v>195</v>
      </c>
      <c r="D136" s="191" t="s">
        <v>149</v>
      </c>
      <c r="E136" s="192" t="s">
        <v>196</v>
      </c>
      <c r="F136" s="193" t="s">
        <v>197</v>
      </c>
      <c r="G136" s="194" t="s">
        <v>185</v>
      </c>
      <c r="H136" s="195">
        <v>68.767</v>
      </c>
      <c r="I136" s="196"/>
      <c r="J136" s="197">
        <f>ROUND(I136*H136,2)</f>
        <v>0</v>
      </c>
      <c r="K136" s="193" t="s">
        <v>153</v>
      </c>
      <c r="L136" s="37"/>
      <c r="M136" s="198" t="s">
        <v>1</v>
      </c>
      <c r="N136" s="199" t="s">
        <v>41</v>
      </c>
      <c r="O136" s="65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154</v>
      </c>
      <c r="AT136" s="202" t="s">
        <v>149</v>
      </c>
      <c r="AU136" s="202" t="s">
        <v>86</v>
      </c>
      <c r="AY136" s="16" t="s">
        <v>147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84</v>
      </c>
      <c r="BK136" s="203">
        <f>ROUND(I136*H136,2)</f>
        <v>0</v>
      </c>
      <c r="BL136" s="16" t="s">
        <v>154</v>
      </c>
      <c r="BM136" s="202" t="s">
        <v>198</v>
      </c>
    </row>
    <row r="137" spans="2:65" s="1" customFormat="1" ht="24" customHeight="1">
      <c r="B137" s="33"/>
      <c r="C137" s="191" t="s">
        <v>199</v>
      </c>
      <c r="D137" s="191" t="s">
        <v>149</v>
      </c>
      <c r="E137" s="192" t="s">
        <v>200</v>
      </c>
      <c r="F137" s="193" t="s">
        <v>201</v>
      </c>
      <c r="G137" s="194" t="s">
        <v>185</v>
      </c>
      <c r="H137" s="195">
        <v>64.563</v>
      </c>
      <c r="I137" s="196"/>
      <c r="J137" s="197">
        <f>ROUND(I137*H137,2)</f>
        <v>0</v>
      </c>
      <c r="K137" s="193" t="s">
        <v>153</v>
      </c>
      <c r="L137" s="37"/>
      <c r="M137" s="216" t="s">
        <v>1</v>
      </c>
      <c r="N137" s="217" t="s">
        <v>41</v>
      </c>
      <c r="O137" s="218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AR137" s="202" t="s">
        <v>154</v>
      </c>
      <c r="AT137" s="202" t="s">
        <v>149</v>
      </c>
      <c r="AU137" s="202" t="s">
        <v>86</v>
      </c>
      <c r="AY137" s="16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154</v>
      </c>
      <c r="BM137" s="202" t="s">
        <v>202</v>
      </c>
    </row>
    <row r="138" spans="2:12" s="1" customFormat="1" ht="6.95" customHeight="1">
      <c r="B138" s="48"/>
      <c r="C138" s="49"/>
      <c r="D138" s="49"/>
      <c r="E138" s="49"/>
      <c r="F138" s="49"/>
      <c r="G138" s="49"/>
      <c r="H138" s="49"/>
      <c r="I138" s="141"/>
      <c r="J138" s="49"/>
      <c r="K138" s="49"/>
      <c r="L138" s="37"/>
    </row>
  </sheetData>
  <sheetProtection algorithmName="SHA-512" hashValue="DQIbZIVrLmGyA+LK+/IXoTVGYszv9PwIhnwNeN2fq7lYkucaruzz8Wt8Rdts04wKlubf39uh7XwvW5GJiBpFsA==" saltValue="eA0zi0F37qxPoOvhpSZeTGm+yrwLjvHUbZDFIpMjVRHNHMcpo/fgCszxUooPbDeya83nBvKUp4IXcVTM0ijJ4A==" spinCount="100000" sheet="1" objects="1" scenarios="1" formatColumns="0" formatRows="0" autoFilter="0"/>
  <autoFilter ref="C119:K13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89</v>
      </c>
      <c r="AZ2" s="221" t="s">
        <v>203</v>
      </c>
      <c r="BA2" s="221" t="s">
        <v>1</v>
      </c>
      <c r="BB2" s="221" t="s">
        <v>204</v>
      </c>
      <c r="BC2" s="221" t="s">
        <v>205</v>
      </c>
      <c r="BD2" s="221" t="s">
        <v>86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206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ROUND((SUM(BE118:BE159)),2)</f>
        <v>0</v>
      </c>
      <c r="I33" s="122">
        <v>0.21</v>
      </c>
      <c r="J33" s="121">
        <f>ROUND(((SUM(BE118:BE159))*I33),2)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ROUND((SUM(BF118:BF159)),2)</f>
        <v>0</v>
      </c>
      <c r="I34" s="122">
        <v>0.15</v>
      </c>
      <c r="J34" s="121">
        <f>ROUND(((SUM(BF118:BF159))*I34),2)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ROUND((SUM(BG118:BG159)),2)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ROUND((SUM(BH118:BH159)),2)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ROUND((SUM(BI118:BI159)),2)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01.2 - D1 - SO 01 Příprava území - TERÉNNÍ MODELACE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J118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J119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J120</f>
        <v>0</v>
      </c>
      <c r="K98" s="158"/>
      <c r="L98" s="163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09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1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7"/>
    </row>
    <row r="105" spans="2:12" s="1" customFormat="1" ht="24.95" customHeight="1">
      <c r="B105" s="33"/>
      <c r="C105" s="22" t="s">
        <v>132</v>
      </c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05" t="str">
        <f>E7</f>
        <v>Revitalizace parku Dvorského</v>
      </c>
      <c r="F108" s="306"/>
      <c r="G108" s="306"/>
      <c r="H108" s="306"/>
      <c r="I108" s="109"/>
      <c r="J108" s="34"/>
      <c r="K108" s="34"/>
      <c r="L108" s="37"/>
    </row>
    <row r="109" spans="2:12" s="1" customFormat="1" ht="12" customHeight="1">
      <c r="B109" s="33"/>
      <c r="C109" s="28" t="s">
        <v>121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77" t="str">
        <f>E9</f>
        <v>01.2 - D1 - SO 01 Příprava území - TERÉNNÍ MODELACE</v>
      </c>
      <c r="F110" s="307"/>
      <c r="G110" s="307"/>
      <c r="H110" s="307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Brno-město</v>
      </c>
      <c r="G112" s="34"/>
      <c r="H112" s="34"/>
      <c r="I112" s="111" t="s">
        <v>22</v>
      </c>
      <c r="J112" s="60" t="str">
        <f>IF(J12="","",J12)</f>
        <v>6. 5. 2019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27.95" customHeight="1">
      <c r="B114" s="33"/>
      <c r="C114" s="28" t="s">
        <v>24</v>
      </c>
      <c r="D114" s="34"/>
      <c r="E114" s="34"/>
      <c r="F114" s="26" t="str">
        <f>E15</f>
        <v>Statutární město Brno, MČ Brno-střed</v>
      </c>
      <c r="G114" s="34"/>
      <c r="H114" s="34"/>
      <c r="I114" s="111" t="s">
        <v>30</v>
      </c>
      <c r="J114" s="31" t="str">
        <f>E21</f>
        <v>Ing. Mgr.Lucie Radilová, DiS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1" t="s">
        <v>33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20" s="10" customFormat="1" ht="29.25" customHeight="1">
      <c r="B117" s="164"/>
      <c r="C117" s="165" t="s">
        <v>133</v>
      </c>
      <c r="D117" s="166" t="s">
        <v>61</v>
      </c>
      <c r="E117" s="166" t="s">
        <v>57</v>
      </c>
      <c r="F117" s="166" t="s">
        <v>58</v>
      </c>
      <c r="G117" s="166" t="s">
        <v>134</v>
      </c>
      <c r="H117" s="166" t="s">
        <v>135</v>
      </c>
      <c r="I117" s="167" t="s">
        <v>136</v>
      </c>
      <c r="J117" s="168" t="s">
        <v>125</v>
      </c>
      <c r="K117" s="169" t="s">
        <v>137</v>
      </c>
      <c r="L117" s="170"/>
      <c r="M117" s="69" t="s">
        <v>1</v>
      </c>
      <c r="N117" s="70" t="s">
        <v>40</v>
      </c>
      <c r="O117" s="70" t="s">
        <v>138</v>
      </c>
      <c r="P117" s="70" t="s">
        <v>139</v>
      </c>
      <c r="Q117" s="70" t="s">
        <v>140</v>
      </c>
      <c r="R117" s="70" t="s">
        <v>141</v>
      </c>
      <c r="S117" s="70" t="s">
        <v>142</v>
      </c>
      <c r="T117" s="71" t="s">
        <v>143</v>
      </c>
    </row>
    <row r="118" spans="2:63" s="1" customFormat="1" ht="22.9" customHeight="1">
      <c r="B118" s="33"/>
      <c r="C118" s="76" t="s">
        <v>144</v>
      </c>
      <c r="D118" s="34"/>
      <c r="E118" s="34"/>
      <c r="F118" s="34"/>
      <c r="G118" s="34"/>
      <c r="H118" s="34"/>
      <c r="I118" s="109"/>
      <c r="J118" s="171">
        <f>BK118</f>
        <v>0</v>
      </c>
      <c r="K118" s="34"/>
      <c r="L118" s="37"/>
      <c r="M118" s="72"/>
      <c r="N118" s="73"/>
      <c r="O118" s="73"/>
      <c r="P118" s="172">
        <f>P119</f>
        <v>0</v>
      </c>
      <c r="Q118" s="73"/>
      <c r="R118" s="172">
        <f>R119</f>
        <v>94</v>
      </c>
      <c r="S118" s="73"/>
      <c r="T118" s="173">
        <f>T119</f>
        <v>0</v>
      </c>
      <c r="AT118" s="16" t="s">
        <v>75</v>
      </c>
      <c r="AU118" s="16" t="s">
        <v>127</v>
      </c>
      <c r="BK118" s="174">
        <f>BK119</f>
        <v>0</v>
      </c>
    </row>
    <row r="119" spans="2:63" s="11" customFormat="1" ht="25.9" customHeight="1">
      <c r="B119" s="175"/>
      <c r="C119" s="176"/>
      <c r="D119" s="177" t="s">
        <v>75</v>
      </c>
      <c r="E119" s="178" t="s">
        <v>145</v>
      </c>
      <c r="F119" s="178" t="s">
        <v>146</v>
      </c>
      <c r="G119" s="176"/>
      <c r="H119" s="176"/>
      <c r="I119" s="179"/>
      <c r="J119" s="180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94</v>
      </c>
      <c r="S119" s="183"/>
      <c r="T119" s="185">
        <f>T120</f>
        <v>0</v>
      </c>
      <c r="AR119" s="186" t="s">
        <v>84</v>
      </c>
      <c r="AT119" s="187" t="s">
        <v>75</v>
      </c>
      <c r="AU119" s="187" t="s">
        <v>76</v>
      </c>
      <c r="AY119" s="186" t="s">
        <v>147</v>
      </c>
      <c r="BK119" s="188">
        <f>BK120</f>
        <v>0</v>
      </c>
    </row>
    <row r="120" spans="2:63" s="11" customFormat="1" ht="22.9" customHeight="1">
      <c r="B120" s="175"/>
      <c r="C120" s="176"/>
      <c r="D120" s="177" t="s">
        <v>75</v>
      </c>
      <c r="E120" s="189" t="s">
        <v>84</v>
      </c>
      <c r="F120" s="189" t="s">
        <v>148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SUM(P121:P159)</f>
        <v>0</v>
      </c>
      <c r="Q120" s="183"/>
      <c r="R120" s="184">
        <f>SUM(R121:R159)</f>
        <v>94</v>
      </c>
      <c r="S120" s="183"/>
      <c r="T120" s="185">
        <f>SUM(T121:T159)</f>
        <v>0</v>
      </c>
      <c r="AR120" s="186" t="s">
        <v>84</v>
      </c>
      <c r="AT120" s="187" t="s">
        <v>75</v>
      </c>
      <c r="AU120" s="187" t="s">
        <v>84</v>
      </c>
      <c r="AY120" s="186" t="s">
        <v>147</v>
      </c>
      <c r="BK120" s="188">
        <f>SUM(BK121:BK159)</f>
        <v>0</v>
      </c>
    </row>
    <row r="121" spans="2:65" s="1" customFormat="1" ht="24" customHeight="1">
      <c r="B121" s="33"/>
      <c r="C121" s="191" t="s">
        <v>84</v>
      </c>
      <c r="D121" s="191" t="s">
        <v>149</v>
      </c>
      <c r="E121" s="192" t="s">
        <v>207</v>
      </c>
      <c r="F121" s="193" t="s">
        <v>208</v>
      </c>
      <c r="G121" s="194" t="s">
        <v>204</v>
      </c>
      <c r="H121" s="195">
        <v>200</v>
      </c>
      <c r="I121" s="196"/>
      <c r="J121" s="197">
        <f>ROUND(I121*H121,2)</f>
        <v>0</v>
      </c>
      <c r="K121" s="193" t="s">
        <v>153</v>
      </c>
      <c r="L121" s="37"/>
      <c r="M121" s="198" t="s">
        <v>1</v>
      </c>
      <c r="N121" s="199" t="s">
        <v>41</v>
      </c>
      <c r="O121" s="65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02" t="s">
        <v>154</v>
      </c>
      <c r="AT121" s="202" t="s">
        <v>149</v>
      </c>
      <c r="AU121" s="202" t="s">
        <v>86</v>
      </c>
      <c r="AY121" s="16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6" t="s">
        <v>84</v>
      </c>
      <c r="BK121" s="203">
        <f>ROUND(I121*H121,2)</f>
        <v>0</v>
      </c>
      <c r="BL121" s="16" t="s">
        <v>154</v>
      </c>
      <c r="BM121" s="202" t="s">
        <v>209</v>
      </c>
    </row>
    <row r="122" spans="2:51" s="12" customFormat="1" ht="11.25">
      <c r="B122" s="204"/>
      <c r="C122" s="205"/>
      <c r="D122" s="206" t="s">
        <v>159</v>
      </c>
      <c r="E122" s="207" t="s">
        <v>1</v>
      </c>
      <c r="F122" s="208" t="s">
        <v>210</v>
      </c>
      <c r="G122" s="205"/>
      <c r="H122" s="209">
        <v>200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159</v>
      </c>
      <c r="AU122" s="215" t="s">
        <v>86</v>
      </c>
      <c r="AV122" s="12" t="s">
        <v>86</v>
      </c>
      <c r="AW122" s="12" t="s">
        <v>32</v>
      </c>
      <c r="AX122" s="12" t="s">
        <v>76</v>
      </c>
      <c r="AY122" s="215" t="s">
        <v>147</v>
      </c>
    </row>
    <row r="123" spans="2:51" s="13" customFormat="1" ht="11.25">
      <c r="B123" s="222"/>
      <c r="C123" s="223"/>
      <c r="D123" s="206" t="s">
        <v>159</v>
      </c>
      <c r="E123" s="224" t="s">
        <v>1</v>
      </c>
      <c r="F123" s="225" t="s">
        <v>211</v>
      </c>
      <c r="G123" s="223"/>
      <c r="H123" s="226">
        <v>200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159</v>
      </c>
      <c r="AU123" s="232" t="s">
        <v>86</v>
      </c>
      <c r="AV123" s="13" t="s">
        <v>154</v>
      </c>
      <c r="AW123" s="13" t="s">
        <v>32</v>
      </c>
      <c r="AX123" s="13" t="s">
        <v>84</v>
      </c>
      <c r="AY123" s="232" t="s">
        <v>147</v>
      </c>
    </row>
    <row r="124" spans="2:65" s="1" customFormat="1" ht="24" customHeight="1">
      <c r="B124" s="33"/>
      <c r="C124" s="191" t="s">
        <v>86</v>
      </c>
      <c r="D124" s="191" t="s">
        <v>149</v>
      </c>
      <c r="E124" s="192" t="s">
        <v>212</v>
      </c>
      <c r="F124" s="193" t="s">
        <v>213</v>
      </c>
      <c r="G124" s="194" t="s">
        <v>204</v>
      </c>
      <c r="H124" s="195">
        <v>112.56</v>
      </c>
      <c r="I124" s="196"/>
      <c r="J124" s="197">
        <f>ROUND(I124*H124,2)</f>
        <v>0</v>
      </c>
      <c r="K124" s="193" t="s">
        <v>153</v>
      </c>
      <c r="L124" s="37"/>
      <c r="M124" s="198" t="s">
        <v>1</v>
      </c>
      <c r="N124" s="199" t="s">
        <v>41</v>
      </c>
      <c r="O124" s="65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02" t="s">
        <v>154</v>
      </c>
      <c r="AT124" s="202" t="s">
        <v>149</v>
      </c>
      <c r="AU124" s="202" t="s">
        <v>86</v>
      </c>
      <c r="AY124" s="16" t="s">
        <v>147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84</v>
      </c>
      <c r="BK124" s="203">
        <f>ROUND(I124*H124,2)</f>
        <v>0</v>
      </c>
      <c r="BL124" s="16" t="s">
        <v>154</v>
      </c>
      <c r="BM124" s="202" t="s">
        <v>214</v>
      </c>
    </row>
    <row r="125" spans="2:51" s="12" customFormat="1" ht="11.25">
      <c r="B125" s="204"/>
      <c r="C125" s="205"/>
      <c r="D125" s="206" t="s">
        <v>159</v>
      </c>
      <c r="E125" s="207" t="s">
        <v>1</v>
      </c>
      <c r="F125" s="208" t="s">
        <v>215</v>
      </c>
      <c r="G125" s="205"/>
      <c r="H125" s="209">
        <v>45.36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159</v>
      </c>
      <c r="AU125" s="215" t="s">
        <v>86</v>
      </c>
      <c r="AV125" s="12" t="s">
        <v>86</v>
      </c>
      <c r="AW125" s="12" t="s">
        <v>32</v>
      </c>
      <c r="AX125" s="12" t="s">
        <v>76</v>
      </c>
      <c r="AY125" s="215" t="s">
        <v>147</v>
      </c>
    </row>
    <row r="126" spans="2:51" s="12" customFormat="1" ht="11.25">
      <c r="B126" s="204"/>
      <c r="C126" s="205"/>
      <c r="D126" s="206" t="s">
        <v>159</v>
      </c>
      <c r="E126" s="207" t="s">
        <v>1</v>
      </c>
      <c r="F126" s="208" t="s">
        <v>216</v>
      </c>
      <c r="G126" s="205"/>
      <c r="H126" s="209">
        <v>114.3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159</v>
      </c>
      <c r="AU126" s="215" t="s">
        <v>86</v>
      </c>
      <c r="AV126" s="12" t="s">
        <v>86</v>
      </c>
      <c r="AW126" s="12" t="s">
        <v>32</v>
      </c>
      <c r="AX126" s="12" t="s">
        <v>76</v>
      </c>
      <c r="AY126" s="215" t="s">
        <v>147</v>
      </c>
    </row>
    <row r="127" spans="2:51" s="12" customFormat="1" ht="11.25">
      <c r="B127" s="204"/>
      <c r="C127" s="205"/>
      <c r="D127" s="206" t="s">
        <v>159</v>
      </c>
      <c r="E127" s="207" t="s">
        <v>1</v>
      </c>
      <c r="F127" s="208" t="s">
        <v>217</v>
      </c>
      <c r="G127" s="205"/>
      <c r="H127" s="209">
        <v>28.5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159</v>
      </c>
      <c r="AU127" s="215" t="s">
        <v>86</v>
      </c>
      <c r="AV127" s="12" t="s">
        <v>86</v>
      </c>
      <c r="AW127" s="12" t="s">
        <v>32</v>
      </c>
      <c r="AX127" s="12" t="s">
        <v>76</v>
      </c>
      <c r="AY127" s="215" t="s">
        <v>147</v>
      </c>
    </row>
    <row r="128" spans="2:51" s="12" customFormat="1" ht="11.25">
      <c r="B128" s="204"/>
      <c r="C128" s="205"/>
      <c r="D128" s="206" t="s">
        <v>159</v>
      </c>
      <c r="E128" s="207" t="s">
        <v>1</v>
      </c>
      <c r="F128" s="208" t="s">
        <v>218</v>
      </c>
      <c r="G128" s="205"/>
      <c r="H128" s="209">
        <v>4.86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159</v>
      </c>
      <c r="AU128" s="215" t="s">
        <v>86</v>
      </c>
      <c r="AV128" s="12" t="s">
        <v>86</v>
      </c>
      <c r="AW128" s="12" t="s">
        <v>32</v>
      </c>
      <c r="AX128" s="12" t="s">
        <v>76</v>
      </c>
      <c r="AY128" s="215" t="s">
        <v>147</v>
      </c>
    </row>
    <row r="129" spans="2:51" s="12" customFormat="1" ht="11.25">
      <c r="B129" s="204"/>
      <c r="C129" s="205"/>
      <c r="D129" s="206" t="s">
        <v>159</v>
      </c>
      <c r="E129" s="207" t="s">
        <v>1</v>
      </c>
      <c r="F129" s="208" t="s">
        <v>219</v>
      </c>
      <c r="G129" s="205"/>
      <c r="H129" s="209">
        <v>13.95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159</v>
      </c>
      <c r="AU129" s="215" t="s">
        <v>86</v>
      </c>
      <c r="AV129" s="12" t="s">
        <v>86</v>
      </c>
      <c r="AW129" s="12" t="s">
        <v>32</v>
      </c>
      <c r="AX129" s="12" t="s">
        <v>76</v>
      </c>
      <c r="AY129" s="215" t="s">
        <v>147</v>
      </c>
    </row>
    <row r="130" spans="2:51" s="12" customFormat="1" ht="11.25">
      <c r="B130" s="204"/>
      <c r="C130" s="205"/>
      <c r="D130" s="206" t="s">
        <v>159</v>
      </c>
      <c r="E130" s="207" t="s">
        <v>1</v>
      </c>
      <c r="F130" s="208" t="s">
        <v>220</v>
      </c>
      <c r="G130" s="205"/>
      <c r="H130" s="209">
        <v>4.05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159</v>
      </c>
      <c r="AU130" s="215" t="s">
        <v>86</v>
      </c>
      <c r="AV130" s="12" t="s">
        <v>86</v>
      </c>
      <c r="AW130" s="12" t="s">
        <v>32</v>
      </c>
      <c r="AX130" s="12" t="s">
        <v>76</v>
      </c>
      <c r="AY130" s="215" t="s">
        <v>147</v>
      </c>
    </row>
    <row r="131" spans="2:51" s="12" customFormat="1" ht="11.25">
      <c r="B131" s="204"/>
      <c r="C131" s="205"/>
      <c r="D131" s="206" t="s">
        <v>159</v>
      </c>
      <c r="E131" s="207" t="s">
        <v>1</v>
      </c>
      <c r="F131" s="208" t="s">
        <v>221</v>
      </c>
      <c r="G131" s="205"/>
      <c r="H131" s="209">
        <v>1.52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159</v>
      </c>
      <c r="AU131" s="215" t="s">
        <v>86</v>
      </c>
      <c r="AV131" s="12" t="s">
        <v>86</v>
      </c>
      <c r="AW131" s="12" t="s">
        <v>32</v>
      </c>
      <c r="AX131" s="12" t="s">
        <v>76</v>
      </c>
      <c r="AY131" s="215" t="s">
        <v>147</v>
      </c>
    </row>
    <row r="132" spans="2:51" s="12" customFormat="1" ht="11.25">
      <c r="B132" s="204"/>
      <c r="C132" s="205"/>
      <c r="D132" s="206" t="s">
        <v>159</v>
      </c>
      <c r="E132" s="207" t="s">
        <v>1</v>
      </c>
      <c r="F132" s="208" t="s">
        <v>222</v>
      </c>
      <c r="G132" s="205"/>
      <c r="H132" s="209">
        <v>6.42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159</v>
      </c>
      <c r="AU132" s="215" t="s">
        <v>86</v>
      </c>
      <c r="AV132" s="12" t="s">
        <v>86</v>
      </c>
      <c r="AW132" s="12" t="s">
        <v>32</v>
      </c>
      <c r="AX132" s="12" t="s">
        <v>76</v>
      </c>
      <c r="AY132" s="215" t="s">
        <v>147</v>
      </c>
    </row>
    <row r="133" spans="2:51" s="12" customFormat="1" ht="11.25">
      <c r="B133" s="204"/>
      <c r="C133" s="205"/>
      <c r="D133" s="206" t="s">
        <v>159</v>
      </c>
      <c r="E133" s="207" t="s">
        <v>1</v>
      </c>
      <c r="F133" s="208" t="s">
        <v>223</v>
      </c>
      <c r="G133" s="205"/>
      <c r="H133" s="209">
        <v>93.6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159</v>
      </c>
      <c r="AU133" s="215" t="s">
        <v>86</v>
      </c>
      <c r="AV133" s="12" t="s">
        <v>86</v>
      </c>
      <c r="AW133" s="12" t="s">
        <v>32</v>
      </c>
      <c r="AX133" s="12" t="s">
        <v>76</v>
      </c>
      <c r="AY133" s="215" t="s">
        <v>147</v>
      </c>
    </row>
    <row r="134" spans="2:51" s="14" customFormat="1" ht="11.25">
      <c r="B134" s="233"/>
      <c r="C134" s="234"/>
      <c r="D134" s="206" t="s">
        <v>159</v>
      </c>
      <c r="E134" s="235" t="s">
        <v>1</v>
      </c>
      <c r="F134" s="236" t="s">
        <v>224</v>
      </c>
      <c r="G134" s="234"/>
      <c r="H134" s="237">
        <v>312.56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159</v>
      </c>
      <c r="AU134" s="243" t="s">
        <v>86</v>
      </c>
      <c r="AV134" s="14" t="s">
        <v>161</v>
      </c>
      <c r="AW134" s="14" t="s">
        <v>32</v>
      </c>
      <c r="AX134" s="14" t="s">
        <v>76</v>
      </c>
      <c r="AY134" s="243" t="s">
        <v>147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225</v>
      </c>
      <c r="G135" s="205"/>
      <c r="H135" s="209">
        <v>-200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4" customFormat="1" ht="11.25">
      <c r="B136" s="233"/>
      <c r="C136" s="234"/>
      <c r="D136" s="206" t="s">
        <v>159</v>
      </c>
      <c r="E136" s="235" t="s">
        <v>1</v>
      </c>
      <c r="F136" s="236" t="s">
        <v>226</v>
      </c>
      <c r="G136" s="234"/>
      <c r="H136" s="237">
        <v>-200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159</v>
      </c>
      <c r="AU136" s="243" t="s">
        <v>86</v>
      </c>
      <c r="AV136" s="14" t="s">
        <v>161</v>
      </c>
      <c r="AW136" s="14" t="s">
        <v>32</v>
      </c>
      <c r="AX136" s="14" t="s">
        <v>76</v>
      </c>
      <c r="AY136" s="243" t="s">
        <v>147</v>
      </c>
    </row>
    <row r="137" spans="2:51" s="13" customFormat="1" ht="11.25">
      <c r="B137" s="222"/>
      <c r="C137" s="223"/>
      <c r="D137" s="206" t="s">
        <v>159</v>
      </c>
      <c r="E137" s="224" t="s">
        <v>203</v>
      </c>
      <c r="F137" s="225" t="s">
        <v>211</v>
      </c>
      <c r="G137" s="223"/>
      <c r="H137" s="226">
        <v>112.56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159</v>
      </c>
      <c r="AU137" s="232" t="s">
        <v>86</v>
      </c>
      <c r="AV137" s="13" t="s">
        <v>154</v>
      </c>
      <c r="AW137" s="13" t="s">
        <v>32</v>
      </c>
      <c r="AX137" s="13" t="s">
        <v>84</v>
      </c>
      <c r="AY137" s="232" t="s">
        <v>147</v>
      </c>
    </row>
    <row r="138" spans="2:65" s="1" customFormat="1" ht="24" customHeight="1">
      <c r="B138" s="33"/>
      <c r="C138" s="191" t="s">
        <v>161</v>
      </c>
      <c r="D138" s="191" t="s">
        <v>149</v>
      </c>
      <c r="E138" s="192" t="s">
        <v>227</v>
      </c>
      <c r="F138" s="193" t="s">
        <v>228</v>
      </c>
      <c r="G138" s="194" t="s">
        <v>204</v>
      </c>
      <c r="H138" s="195">
        <v>225.12</v>
      </c>
      <c r="I138" s="196"/>
      <c r="J138" s="197">
        <f>ROUND(I138*H138,2)</f>
        <v>0</v>
      </c>
      <c r="K138" s="193" t="s">
        <v>153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154</v>
      </c>
      <c r="AT138" s="202" t="s">
        <v>149</v>
      </c>
      <c r="AU138" s="202" t="s">
        <v>86</v>
      </c>
      <c r="AY138" s="16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154</v>
      </c>
      <c r="BM138" s="202" t="s">
        <v>229</v>
      </c>
    </row>
    <row r="139" spans="2:51" s="12" customFormat="1" ht="11.25">
      <c r="B139" s="204"/>
      <c r="C139" s="205"/>
      <c r="D139" s="206" t="s">
        <v>159</v>
      </c>
      <c r="E139" s="207" t="s">
        <v>1</v>
      </c>
      <c r="F139" s="208" t="s">
        <v>230</v>
      </c>
      <c r="G139" s="205"/>
      <c r="H139" s="209">
        <v>225.12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159</v>
      </c>
      <c r="AU139" s="215" t="s">
        <v>86</v>
      </c>
      <c r="AV139" s="12" t="s">
        <v>86</v>
      </c>
      <c r="AW139" s="12" t="s">
        <v>32</v>
      </c>
      <c r="AX139" s="12" t="s">
        <v>84</v>
      </c>
      <c r="AY139" s="215" t="s">
        <v>147</v>
      </c>
    </row>
    <row r="140" spans="2:65" s="1" customFormat="1" ht="16.5" customHeight="1">
      <c r="B140" s="33"/>
      <c r="C140" s="191" t="s">
        <v>154</v>
      </c>
      <c r="D140" s="191" t="s">
        <v>149</v>
      </c>
      <c r="E140" s="192" t="s">
        <v>231</v>
      </c>
      <c r="F140" s="193" t="s">
        <v>232</v>
      </c>
      <c r="G140" s="194" t="s">
        <v>204</v>
      </c>
      <c r="H140" s="195">
        <v>312.56</v>
      </c>
      <c r="I140" s="196"/>
      <c r="J140" s="197">
        <f>ROUND(I140*H140,2)</f>
        <v>0</v>
      </c>
      <c r="K140" s="193" t="s">
        <v>153</v>
      </c>
      <c r="L140" s="37"/>
      <c r="M140" s="198" t="s">
        <v>1</v>
      </c>
      <c r="N140" s="199" t="s">
        <v>41</v>
      </c>
      <c r="O140" s="65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154</v>
      </c>
      <c r="AT140" s="202" t="s">
        <v>149</v>
      </c>
      <c r="AU140" s="202" t="s">
        <v>86</v>
      </c>
      <c r="AY140" s="16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84</v>
      </c>
      <c r="BK140" s="203">
        <f>ROUND(I140*H140,2)</f>
        <v>0</v>
      </c>
      <c r="BL140" s="16" t="s">
        <v>154</v>
      </c>
      <c r="BM140" s="202" t="s">
        <v>233</v>
      </c>
    </row>
    <row r="141" spans="2:51" s="12" customFormat="1" ht="11.25">
      <c r="B141" s="204"/>
      <c r="C141" s="205"/>
      <c r="D141" s="206" t="s">
        <v>159</v>
      </c>
      <c r="E141" s="207" t="s">
        <v>1</v>
      </c>
      <c r="F141" s="208" t="s">
        <v>215</v>
      </c>
      <c r="G141" s="205"/>
      <c r="H141" s="209">
        <v>45.36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159</v>
      </c>
      <c r="AU141" s="215" t="s">
        <v>86</v>
      </c>
      <c r="AV141" s="12" t="s">
        <v>86</v>
      </c>
      <c r="AW141" s="12" t="s">
        <v>32</v>
      </c>
      <c r="AX141" s="12" t="s">
        <v>76</v>
      </c>
      <c r="AY141" s="215" t="s">
        <v>147</v>
      </c>
    </row>
    <row r="142" spans="2:51" s="12" customFormat="1" ht="11.25">
      <c r="B142" s="204"/>
      <c r="C142" s="205"/>
      <c r="D142" s="206" t="s">
        <v>159</v>
      </c>
      <c r="E142" s="207" t="s">
        <v>1</v>
      </c>
      <c r="F142" s="208" t="s">
        <v>216</v>
      </c>
      <c r="G142" s="205"/>
      <c r="H142" s="209">
        <v>114.3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159</v>
      </c>
      <c r="AU142" s="215" t="s">
        <v>86</v>
      </c>
      <c r="AV142" s="12" t="s">
        <v>86</v>
      </c>
      <c r="AW142" s="12" t="s">
        <v>32</v>
      </c>
      <c r="AX142" s="12" t="s">
        <v>76</v>
      </c>
      <c r="AY142" s="215" t="s">
        <v>147</v>
      </c>
    </row>
    <row r="143" spans="2:51" s="12" customFormat="1" ht="11.25">
      <c r="B143" s="204"/>
      <c r="C143" s="205"/>
      <c r="D143" s="206" t="s">
        <v>159</v>
      </c>
      <c r="E143" s="207" t="s">
        <v>1</v>
      </c>
      <c r="F143" s="208" t="s">
        <v>217</v>
      </c>
      <c r="G143" s="205"/>
      <c r="H143" s="209">
        <v>28.5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159</v>
      </c>
      <c r="AU143" s="215" t="s">
        <v>86</v>
      </c>
      <c r="AV143" s="12" t="s">
        <v>86</v>
      </c>
      <c r="AW143" s="12" t="s">
        <v>32</v>
      </c>
      <c r="AX143" s="12" t="s">
        <v>76</v>
      </c>
      <c r="AY143" s="215" t="s">
        <v>147</v>
      </c>
    </row>
    <row r="144" spans="2:51" s="12" customFormat="1" ht="11.25">
      <c r="B144" s="204"/>
      <c r="C144" s="205"/>
      <c r="D144" s="206" t="s">
        <v>159</v>
      </c>
      <c r="E144" s="207" t="s">
        <v>1</v>
      </c>
      <c r="F144" s="208" t="s">
        <v>218</v>
      </c>
      <c r="G144" s="205"/>
      <c r="H144" s="209">
        <v>4.86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159</v>
      </c>
      <c r="AU144" s="215" t="s">
        <v>86</v>
      </c>
      <c r="AV144" s="12" t="s">
        <v>86</v>
      </c>
      <c r="AW144" s="12" t="s">
        <v>32</v>
      </c>
      <c r="AX144" s="12" t="s">
        <v>76</v>
      </c>
      <c r="AY144" s="215" t="s">
        <v>147</v>
      </c>
    </row>
    <row r="145" spans="2:51" s="12" customFormat="1" ht="11.25">
      <c r="B145" s="204"/>
      <c r="C145" s="205"/>
      <c r="D145" s="206" t="s">
        <v>159</v>
      </c>
      <c r="E145" s="207" t="s">
        <v>1</v>
      </c>
      <c r="F145" s="208" t="s">
        <v>219</v>
      </c>
      <c r="G145" s="205"/>
      <c r="H145" s="209">
        <v>13.95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159</v>
      </c>
      <c r="AU145" s="215" t="s">
        <v>86</v>
      </c>
      <c r="AV145" s="12" t="s">
        <v>86</v>
      </c>
      <c r="AW145" s="12" t="s">
        <v>32</v>
      </c>
      <c r="AX145" s="12" t="s">
        <v>76</v>
      </c>
      <c r="AY145" s="215" t="s">
        <v>147</v>
      </c>
    </row>
    <row r="146" spans="2:51" s="12" customFormat="1" ht="11.25">
      <c r="B146" s="204"/>
      <c r="C146" s="205"/>
      <c r="D146" s="206" t="s">
        <v>159</v>
      </c>
      <c r="E146" s="207" t="s">
        <v>1</v>
      </c>
      <c r="F146" s="208" t="s">
        <v>220</v>
      </c>
      <c r="G146" s="205"/>
      <c r="H146" s="209">
        <v>4.05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159</v>
      </c>
      <c r="AU146" s="215" t="s">
        <v>86</v>
      </c>
      <c r="AV146" s="12" t="s">
        <v>86</v>
      </c>
      <c r="AW146" s="12" t="s">
        <v>32</v>
      </c>
      <c r="AX146" s="12" t="s">
        <v>76</v>
      </c>
      <c r="AY146" s="215" t="s">
        <v>147</v>
      </c>
    </row>
    <row r="147" spans="2:51" s="12" customFormat="1" ht="11.25">
      <c r="B147" s="204"/>
      <c r="C147" s="205"/>
      <c r="D147" s="206" t="s">
        <v>159</v>
      </c>
      <c r="E147" s="207" t="s">
        <v>1</v>
      </c>
      <c r="F147" s="208" t="s">
        <v>221</v>
      </c>
      <c r="G147" s="205"/>
      <c r="H147" s="209">
        <v>1.52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159</v>
      </c>
      <c r="AU147" s="215" t="s">
        <v>86</v>
      </c>
      <c r="AV147" s="12" t="s">
        <v>86</v>
      </c>
      <c r="AW147" s="12" t="s">
        <v>32</v>
      </c>
      <c r="AX147" s="12" t="s">
        <v>76</v>
      </c>
      <c r="AY147" s="215" t="s">
        <v>147</v>
      </c>
    </row>
    <row r="148" spans="2:51" s="12" customFormat="1" ht="11.25">
      <c r="B148" s="204"/>
      <c r="C148" s="205"/>
      <c r="D148" s="206" t="s">
        <v>159</v>
      </c>
      <c r="E148" s="207" t="s">
        <v>1</v>
      </c>
      <c r="F148" s="208" t="s">
        <v>222</v>
      </c>
      <c r="G148" s="205"/>
      <c r="H148" s="209">
        <v>6.42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159</v>
      </c>
      <c r="AU148" s="215" t="s">
        <v>86</v>
      </c>
      <c r="AV148" s="12" t="s">
        <v>86</v>
      </c>
      <c r="AW148" s="12" t="s">
        <v>32</v>
      </c>
      <c r="AX148" s="12" t="s">
        <v>76</v>
      </c>
      <c r="AY148" s="215" t="s">
        <v>147</v>
      </c>
    </row>
    <row r="149" spans="2:51" s="12" customFormat="1" ht="11.25">
      <c r="B149" s="204"/>
      <c r="C149" s="205"/>
      <c r="D149" s="206" t="s">
        <v>159</v>
      </c>
      <c r="E149" s="207" t="s">
        <v>1</v>
      </c>
      <c r="F149" s="208" t="s">
        <v>223</v>
      </c>
      <c r="G149" s="205"/>
      <c r="H149" s="209">
        <v>93.6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159</v>
      </c>
      <c r="AU149" s="215" t="s">
        <v>86</v>
      </c>
      <c r="AV149" s="12" t="s">
        <v>86</v>
      </c>
      <c r="AW149" s="12" t="s">
        <v>32</v>
      </c>
      <c r="AX149" s="12" t="s">
        <v>76</v>
      </c>
      <c r="AY149" s="215" t="s">
        <v>147</v>
      </c>
    </row>
    <row r="150" spans="2:51" s="13" customFormat="1" ht="11.25">
      <c r="B150" s="222"/>
      <c r="C150" s="223"/>
      <c r="D150" s="206" t="s">
        <v>159</v>
      </c>
      <c r="E150" s="224" t="s">
        <v>1</v>
      </c>
      <c r="F150" s="225" t="s">
        <v>211</v>
      </c>
      <c r="G150" s="223"/>
      <c r="H150" s="226">
        <v>312.56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159</v>
      </c>
      <c r="AU150" s="232" t="s">
        <v>86</v>
      </c>
      <c r="AV150" s="13" t="s">
        <v>154</v>
      </c>
      <c r="AW150" s="13" t="s">
        <v>32</v>
      </c>
      <c r="AX150" s="13" t="s">
        <v>84</v>
      </c>
      <c r="AY150" s="232" t="s">
        <v>147</v>
      </c>
    </row>
    <row r="151" spans="2:65" s="1" customFormat="1" ht="24" customHeight="1">
      <c r="B151" s="33"/>
      <c r="C151" s="191" t="s">
        <v>171</v>
      </c>
      <c r="D151" s="191" t="s">
        <v>149</v>
      </c>
      <c r="E151" s="192" t="s">
        <v>234</v>
      </c>
      <c r="F151" s="193" t="s">
        <v>235</v>
      </c>
      <c r="G151" s="194" t="s">
        <v>204</v>
      </c>
      <c r="H151" s="195">
        <v>200</v>
      </c>
      <c r="I151" s="196"/>
      <c r="J151" s="197">
        <f>ROUND(I151*H151,2)</f>
        <v>0</v>
      </c>
      <c r="K151" s="193" t="s">
        <v>153</v>
      </c>
      <c r="L151" s="37"/>
      <c r="M151" s="198" t="s">
        <v>1</v>
      </c>
      <c r="N151" s="199" t="s">
        <v>41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154</v>
      </c>
      <c r="AT151" s="202" t="s">
        <v>149</v>
      </c>
      <c r="AU151" s="202" t="s">
        <v>86</v>
      </c>
      <c r="AY151" s="16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154</v>
      </c>
      <c r="BM151" s="202" t="s">
        <v>236</v>
      </c>
    </row>
    <row r="152" spans="2:51" s="12" customFormat="1" ht="11.25">
      <c r="B152" s="204"/>
      <c r="C152" s="205"/>
      <c r="D152" s="206" t="s">
        <v>159</v>
      </c>
      <c r="E152" s="207" t="s">
        <v>1</v>
      </c>
      <c r="F152" s="208" t="s">
        <v>237</v>
      </c>
      <c r="G152" s="205"/>
      <c r="H152" s="209">
        <v>200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159</v>
      </c>
      <c r="AU152" s="215" t="s">
        <v>86</v>
      </c>
      <c r="AV152" s="12" t="s">
        <v>86</v>
      </c>
      <c r="AW152" s="12" t="s">
        <v>32</v>
      </c>
      <c r="AX152" s="12" t="s">
        <v>84</v>
      </c>
      <c r="AY152" s="215" t="s">
        <v>147</v>
      </c>
    </row>
    <row r="153" spans="2:65" s="1" customFormat="1" ht="24" customHeight="1">
      <c r="B153" s="33"/>
      <c r="C153" s="191" t="s">
        <v>176</v>
      </c>
      <c r="D153" s="191" t="s">
        <v>149</v>
      </c>
      <c r="E153" s="192" t="s">
        <v>238</v>
      </c>
      <c r="F153" s="193" t="s">
        <v>239</v>
      </c>
      <c r="G153" s="194" t="s">
        <v>204</v>
      </c>
      <c r="H153" s="195">
        <v>47</v>
      </c>
      <c r="I153" s="196"/>
      <c r="J153" s="197">
        <f>ROUND(I153*H153,2)</f>
        <v>0</v>
      </c>
      <c r="K153" s="193" t="s">
        <v>153</v>
      </c>
      <c r="L153" s="37"/>
      <c r="M153" s="198" t="s">
        <v>1</v>
      </c>
      <c r="N153" s="199" t="s">
        <v>41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154</v>
      </c>
      <c r="AT153" s="202" t="s">
        <v>149</v>
      </c>
      <c r="AU153" s="202" t="s">
        <v>86</v>
      </c>
      <c r="AY153" s="16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84</v>
      </c>
      <c r="BK153" s="203">
        <f>ROUND(I153*H153,2)</f>
        <v>0</v>
      </c>
      <c r="BL153" s="16" t="s">
        <v>154</v>
      </c>
      <c r="BM153" s="202" t="s">
        <v>240</v>
      </c>
    </row>
    <row r="154" spans="2:51" s="12" customFormat="1" ht="22.5">
      <c r="B154" s="204"/>
      <c r="C154" s="205"/>
      <c r="D154" s="206" t="s">
        <v>159</v>
      </c>
      <c r="E154" s="207" t="s">
        <v>1</v>
      </c>
      <c r="F154" s="208" t="s">
        <v>241</v>
      </c>
      <c r="G154" s="205"/>
      <c r="H154" s="209">
        <v>47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159</v>
      </c>
      <c r="AU154" s="215" t="s">
        <v>86</v>
      </c>
      <c r="AV154" s="12" t="s">
        <v>86</v>
      </c>
      <c r="AW154" s="12" t="s">
        <v>32</v>
      </c>
      <c r="AX154" s="12" t="s">
        <v>84</v>
      </c>
      <c r="AY154" s="215" t="s">
        <v>147</v>
      </c>
    </row>
    <row r="155" spans="2:65" s="1" customFormat="1" ht="16.5" customHeight="1">
      <c r="B155" s="33"/>
      <c r="C155" s="244" t="s">
        <v>182</v>
      </c>
      <c r="D155" s="244" t="s">
        <v>242</v>
      </c>
      <c r="E155" s="245" t="s">
        <v>243</v>
      </c>
      <c r="F155" s="246" t="s">
        <v>244</v>
      </c>
      <c r="G155" s="247" t="s">
        <v>185</v>
      </c>
      <c r="H155" s="248">
        <v>94</v>
      </c>
      <c r="I155" s="249"/>
      <c r="J155" s="250">
        <f>ROUND(I155*H155,2)</f>
        <v>0</v>
      </c>
      <c r="K155" s="246" t="s">
        <v>153</v>
      </c>
      <c r="L155" s="251"/>
      <c r="M155" s="252" t="s">
        <v>1</v>
      </c>
      <c r="N155" s="253" t="s">
        <v>41</v>
      </c>
      <c r="O155" s="65"/>
      <c r="P155" s="200">
        <f>O155*H155</f>
        <v>0</v>
      </c>
      <c r="Q155" s="200">
        <v>1</v>
      </c>
      <c r="R155" s="200">
        <f>Q155*H155</f>
        <v>94</v>
      </c>
      <c r="S155" s="200">
        <v>0</v>
      </c>
      <c r="T155" s="201">
        <f>S155*H155</f>
        <v>0</v>
      </c>
      <c r="AR155" s="202" t="s">
        <v>187</v>
      </c>
      <c r="AT155" s="202" t="s">
        <v>242</v>
      </c>
      <c r="AU155" s="202" t="s">
        <v>86</v>
      </c>
      <c r="AY155" s="16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154</v>
      </c>
      <c r="BM155" s="202" t="s">
        <v>245</v>
      </c>
    </row>
    <row r="156" spans="2:51" s="12" customFormat="1" ht="11.25">
      <c r="B156" s="204"/>
      <c r="C156" s="205"/>
      <c r="D156" s="206" t="s">
        <v>159</v>
      </c>
      <c r="E156" s="205"/>
      <c r="F156" s="208" t="s">
        <v>246</v>
      </c>
      <c r="G156" s="205"/>
      <c r="H156" s="209">
        <v>94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159</v>
      </c>
      <c r="AU156" s="215" t="s">
        <v>86</v>
      </c>
      <c r="AV156" s="12" t="s">
        <v>86</v>
      </c>
      <c r="AW156" s="12" t="s">
        <v>4</v>
      </c>
      <c r="AX156" s="12" t="s">
        <v>84</v>
      </c>
      <c r="AY156" s="215" t="s">
        <v>147</v>
      </c>
    </row>
    <row r="157" spans="2:65" s="1" customFormat="1" ht="24" customHeight="1">
      <c r="B157" s="33"/>
      <c r="C157" s="191" t="s">
        <v>187</v>
      </c>
      <c r="D157" s="191" t="s">
        <v>149</v>
      </c>
      <c r="E157" s="192" t="s">
        <v>247</v>
      </c>
      <c r="F157" s="193" t="s">
        <v>248</v>
      </c>
      <c r="G157" s="194" t="s">
        <v>185</v>
      </c>
      <c r="H157" s="195">
        <v>202.608</v>
      </c>
      <c r="I157" s="196"/>
      <c r="J157" s="197">
        <f>ROUND(I157*H157,2)</f>
        <v>0</v>
      </c>
      <c r="K157" s="193" t="s">
        <v>153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02" t="s">
        <v>154</v>
      </c>
      <c r="AT157" s="202" t="s">
        <v>149</v>
      </c>
      <c r="AU157" s="202" t="s">
        <v>86</v>
      </c>
      <c r="AY157" s="16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154</v>
      </c>
      <c r="BM157" s="202" t="s">
        <v>249</v>
      </c>
    </row>
    <row r="158" spans="2:51" s="12" customFormat="1" ht="11.25">
      <c r="B158" s="204"/>
      <c r="C158" s="205"/>
      <c r="D158" s="206" t="s">
        <v>159</v>
      </c>
      <c r="E158" s="207" t="s">
        <v>1</v>
      </c>
      <c r="F158" s="208" t="s">
        <v>250</v>
      </c>
      <c r="G158" s="205"/>
      <c r="H158" s="209">
        <v>202.608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159</v>
      </c>
      <c r="AU158" s="215" t="s">
        <v>86</v>
      </c>
      <c r="AV158" s="12" t="s">
        <v>86</v>
      </c>
      <c r="AW158" s="12" t="s">
        <v>32</v>
      </c>
      <c r="AX158" s="12" t="s">
        <v>84</v>
      </c>
      <c r="AY158" s="215" t="s">
        <v>147</v>
      </c>
    </row>
    <row r="159" spans="2:65" s="1" customFormat="1" ht="16.5" customHeight="1">
      <c r="B159" s="33"/>
      <c r="C159" s="191" t="s">
        <v>169</v>
      </c>
      <c r="D159" s="191" t="s">
        <v>149</v>
      </c>
      <c r="E159" s="192" t="s">
        <v>251</v>
      </c>
      <c r="F159" s="193" t="s">
        <v>252</v>
      </c>
      <c r="G159" s="194" t="s">
        <v>152</v>
      </c>
      <c r="H159" s="195">
        <v>400</v>
      </c>
      <c r="I159" s="196"/>
      <c r="J159" s="197">
        <f>ROUND(I159*H159,2)</f>
        <v>0</v>
      </c>
      <c r="K159" s="193" t="s">
        <v>153</v>
      </c>
      <c r="L159" s="37"/>
      <c r="M159" s="216" t="s">
        <v>1</v>
      </c>
      <c r="N159" s="217" t="s">
        <v>41</v>
      </c>
      <c r="O159" s="21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02" t="s">
        <v>154</v>
      </c>
      <c r="AT159" s="202" t="s">
        <v>149</v>
      </c>
      <c r="AU159" s="202" t="s">
        <v>86</v>
      </c>
      <c r="AY159" s="16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84</v>
      </c>
      <c r="BK159" s="203">
        <f>ROUND(I159*H159,2)</f>
        <v>0</v>
      </c>
      <c r="BL159" s="16" t="s">
        <v>154</v>
      </c>
      <c r="BM159" s="202" t="s">
        <v>253</v>
      </c>
    </row>
    <row r="160" spans="2:12" s="1" customFormat="1" ht="6.95" customHeight="1">
      <c r="B160" s="48"/>
      <c r="C160" s="49"/>
      <c r="D160" s="49"/>
      <c r="E160" s="49"/>
      <c r="F160" s="49"/>
      <c r="G160" s="49"/>
      <c r="H160" s="49"/>
      <c r="I160" s="141"/>
      <c r="J160" s="49"/>
      <c r="K160" s="49"/>
      <c r="L160" s="37"/>
    </row>
  </sheetData>
  <sheetProtection algorithmName="SHA-512" hashValue="FuFxn3LPTC1WK6dIYwQnMdJzmcdw8WnpQuXQ74keG6xyisizSAudnXiCu69h2JkvQEULVzxVoiB3xox+r2NYHw==" saltValue="mN/zkeY5B47WXMigaD/bOVJyxEvgIS+bC6sZ88GzN17rAuJqT5tJEQzFpcOCtMq286tyfYKyfXtALAqVPJiVkw==" spinCount="100000" sheet="1" objects="1" scenarios="1" formatColumns="0" formatRows="0" autoFilter="0"/>
  <autoFilter ref="C117:K15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92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254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ROUND(J124,2)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ROUND((SUM(BE124:BE179)),2)</f>
        <v>0</v>
      </c>
      <c r="I33" s="122">
        <v>0.21</v>
      </c>
      <c r="J33" s="121">
        <f>ROUND(((SUM(BE124:BE179))*I33),2)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ROUND((SUM(BF124:BF179)),2)</f>
        <v>0</v>
      </c>
      <c r="I34" s="122">
        <v>0.15</v>
      </c>
      <c r="J34" s="121">
        <f>ROUND(((SUM(BF124:BF179))*I34),2)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ROUND((SUM(BG124:BG179)),2)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ROUND((SUM(BH124:BH179)),2)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ROUND((SUM(BI124:BI179)),2)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02.1 - D2 - SO 02 Zpevněné plochy a komunikace - TRASA A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J124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J125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J126</f>
        <v>0</v>
      </c>
      <c r="K98" s="158"/>
      <c r="L98" s="163"/>
    </row>
    <row r="99" spans="2:12" s="9" customFormat="1" ht="19.9" customHeight="1">
      <c r="B99" s="157"/>
      <c r="C99" s="158"/>
      <c r="D99" s="159" t="s">
        <v>255</v>
      </c>
      <c r="E99" s="160"/>
      <c r="F99" s="160"/>
      <c r="G99" s="160"/>
      <c r="H99" s="160"/>
      <c r="I99" s="161"/>
      <c r="J99" s="162">
        <f>J147</f>
        <v>0</v>
      </c>
      <c r="K99" s="158"/>
      <c r="L99" s="163"/>
    </row>
    <row r="100" spans="2:12" s="9" customFormat="1" ht="19.9" customHeight="1">
      <c r="B100" s="157"/>
      <c r="C100" s="158"/>
      <c r="D100" s="159" t="s">
        <v>256</v>
      </c>
      <c r="E100" s="160"/>
      <c r="F100" s="160"/>
      <c r="G100" s="160"/>
      <c r="H100" s="160"/>
      <c r="I100" s="161"/>
      <c r="J100" s="162">
        <f>J149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257</v>
      </c>
      <c r="E101" s="160"/>
      <c r="F101" s="160"/>
      <c r="G101" s="160"/>
      <c r="H101" s="160"/>
      <c r="I101" s="161"/>
      <c r="J101" s="162">
        <f>J162</f>
        <v>0</v>
      </c>
      <c r="K101" s="158"/>
      <c r="L101" s="163"/>
    </row>
    <row r="102" spans="2:12" s="9" customFormat="1" ht="14.85" customHeight="1">
      <c r="B102" s="157"/>
      <c r="C102" s="158"/>
      <c r="D102" s="159" t="s">
        <v>258</v>
      </c>
      <c r="E102" s="160"/>
      <c r="F102" s="160"/>
      <c r="G102" s="160"/>
      <c r="H102" s="160"/>
      <c r="I102" s="161"/>
      <c r="J102" s="162">
        <f>J163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130</v>
      </c>
      <c r="E103" s="160"/>
      <c r="F103" s="160"/>
      <c r="G103" s="160"/>
      <c r="H103" s="160"/>
      <c r="I103" s="161"/>
      <c r="J103" s="162">
        <f>J168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259</v>
      </c>
      <c r="E104" s="160"/>
      <c r="F104" s="160"/>
      <c r="G104" s="160"/>
      <c r="H104" s="160"/>
      <c r="I104" s="161"/>
      <c r="J104" s="162">
        <f>J175</f>
        <v>0</v>
      </c>
      <c r="K104" s="158"/>
      <c r="L104" s="163"/>
    </row>
    <row r="105" spans="2:12" s="1" customFormat="1" ht="21.75" customHeight="1">
      <c r="B105" s="33"/>
      <c r="C105" s="34"/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48"/>
      <c r="C106" s="49"/>
      <c r="D106" s="49"/>
      <c r="E106" s="49"/>
      <c r="F106" s="49"/>
      <c r="G106" s="49"/>
      <c r="H106" s="49"/>
      <c r="I106" s="141"/>
      <c r="J106" s="49"/>
      <c r="K106" s="49"/>
      <c r="L106" s="37"/>
    </row>
    <row r="110" spans="2:12" s="1" customFormat="1" ht="6.95" customHeight="1">
      <c r="B110" s="50"/>
      <c r="C110" s="51"/>
      <c r="D110" s="51"/>
      <c r="E110" s="51"/>
      <c r="F110" s="51"/>
      <c r="G110" s="51"/>
      <c r="H110" s="51"/>
      <c r="I110" s="144"/>
      <c r="J110" s="51"/>
      <c r="K110" s="51"/>
      <c r="L110" s="37"/>
    </row>
    <row r="111" spans="2:12" s="1" customFormat="1" ht="24.95" customHeight="1">
      <c r="B111" s="33"/>
      <c r="C111" s="22" t="s">
        <v>132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2" customHeight="1">
      <c r="B113" s="33"/>
      <c r="C113" s="28" t="s">
        <v>16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6.5" customHeight="1">
      <c r="B114" s="33"/>
      <c r="C114" s="34"/>
      <c r="D114" s="34"/>
      <c r="E114" s="305" t="str">
        <f>E7</f>
        <v>Revitalizace parku Dvorského</v>
      </c>
      <c r="F114" s="306"/>
      <c r="G114" s="306"/>
      <c r="H114" s="306"/>
      <c r="I114" s="109"/>
      <c r="J114" s="34"/>
      <c r="K114" s="34"/>
      <c r="L114" s="37"/>
    </row>
    <row r="115" spans="2:12" s="1" customFormat="1" ht="12" customHeight="1">
      <c r="B115" s="33"/>
      <c r="C115" s="28" t="s">
        <v>121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6.5" customHeight="1">
      <c r="B116" s="33"/>
      <c r="C116" s="34"/>
      <c r="D116" s="34"/>
      <c r="E116" s="277" t="str">
        <f>E9</f>
        <v>02.1 - D2 - SO 02 Zpevněné plochy a komunikace - TRASA A</v>
      </c>
      <c r="F116" s="307"/>
      <c r="G116" s="307"/>
      <c r="H116" s="307"/>
      <c r="I116" s="109"/>
      <c r="J116" s="34"/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12" customHeight="1">
      <c r="B118" s="33"/>
      <c r="C118" s="28" t="s">
        <v>20</v>
      </c>
      <c r="D118" s="34"/>
      <c r="E118" s="34"/>
      <c r="F118" s="26" t="str">
        <f>F12</f>
        <v>Brno-město</v>
      </c>
      <c r="G118" s="34"/>
      <c r="H118" s="34"/>
      <c r="I118" s="111" t="s">
        <v>22</v>
      </c>
      <c r="J118" s="60" t="str">
        <f>IF(J12="","",J12)</f>
        <v>6. 5. 2019</v>
      </c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27.95" customHeight="1">
      <c r="B120" s="33"/>
      <c r="C120" s="28" t="s">
        <v>24</v>
      </c>
      <c r="D120" s="34"/>
      <c r="E120" s="34"/>
      <c r="F120" s="26" t="str">
        <f>E15</f>
        <v>Statutární město Brno, MČ Brno-střed</v>
      </c>
      <c r="G120" s="34"/>
      <c r="H120" s="34"/>
      <c r="I120" s="111" t="s">
        <v>30</v>
      </c>
      <c r="J120" s="31" t="str">
        <f>E21</f>
        <v>Ing. Mgr.Lucie Radilová, DiS</v>
      </c>
      <c r="K120" s="34"/>
      <c r="L120" s="37"/>
    </row>
    <row r="121" spans="2:12" s="1" customFormat="1" ht="15.2" customHeight="1">
      <c r="B121" s="33"/>
      <c r="C121" s="28" t="s">
        <v>28</v>
      </c>
      <c r="D121" s="34"/>
      <c r="E121" s="34"/>
      <c r="F121" s="26" t="str">
        <f>IF(E18="","",E18)</f>
        <v>Vyplň údaj</v>
      </c>
      <c r="G121" s="34"/>
      <c r="H121" s="34"/>
      <c r="I121" s="111" t="s">
        <v>33</v>
      </c>
      <c r="J121" s="31" t="str">
        <f>E24</f>
        <v xml:space="preserve"> </v>
      </c>
      <c r="K121" s="34"/>
      <c r="L121" s="37"/>
    </row>
    <row r="122" spans="2:12" s="1" customFormat="1" ht="10.35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20" s="10" customFormat="1" ht="29.25" customHeight="1">
      <c r="B123" s="164"/>
      <c r="C123" s="165" t="s">
        <v>133</v>
      </c>
      <c r="D123" s="166" t="s">
        <v>61</v>
      </c>
      <c r="E123" s="166" t="s">
        <v>57</v>
      </c>
      <c r="F123" s="166" t="s">
        <v>58</v>
      </c>
      <c r="G123" s="166" t="s">
        <v>134</v>
      </c>
      <c r="H123" s="166" t="s">
        <v>135</v>
      </c>
      <c r="I123" s="167" t="s">
        <v>136</v>
      </c>
      <c r="J123" s="168" t="s">
        <v>125</v>
      </c>
      <c r="K123" s="169" t="s">
        <v>137</v>
      </c>
      <c r="L123" s="170"/>
      <c r="M123" s="69" t="s">
        <v>1</v>
      </c>
      <c r="N123" s="70" t="s">
        <v>40</v>
      </c>
      <c r="O123" s="70" t="s">
        <v>138</v>
      </c>
      <c r="P123" s="70" t="s">
        <v>139</v>
      </c>
      <c r="Q123" s="70" t="s">
        <v>140</v>
      </c>
      <c r="R123" s="70" t="s">
        <v>141</v>
      </c>
      <c r="S123" s="70" t="s">
        <v>142</v>
      </c>
      <c r="T123" s="71" t="s">
        <v>143</v>
      </c>
    </row>
    <row r="124" spans="2:63" s="1" customFormat="1" ht="22.9" customHeight="1">
      <c r="B124" s="33"/>
      <c r="C124" s="76" t="s">
        <v>144</v>
      </c>
      <c r="D124" s="34"/>
      <c r="E124" s="34"/>
      <c r="F124" s="34"/>
      <c r="G124" s="34"/>
      <c r="H124" s="34"/>
      <c r="I124" s="109"/>
      <c r="J124" s="171">
        <f>BK124</f>
        <v>0</v>
      </c>
      <c r="K124" s="34"/>
      <c r="L124" s="37"/>
      <c r="M124" s="72"/>
      <c r="N124" s="73"/>
      <c r="O124" s="73"/>
      <c r="P124" s="172">
        <f>P125</f>
        <v>0</v>
      </c>
      <c r="Q124" s="73"/>
      <c r="R124" s="172">
        <f>R125</f>
        <v>178.04509720000001</v>
      </c>
      <c r="S124" s="73"/>
      <c r="T124" s="173">
        <f>T125</f>
        <v>0</v>
      </c>
      <c r="AT124" s="16" t="s">
        <v>75</v>
      </c>
      <c r="AU124" s="16" t="s">
        <v>127</v>
      </c>
      <c r="BK124" s="174">
        <f>BK125</f>
        <v>0</v>
      </c>
    </row>
    <row r="125" spans="2:63" s="11" customFormat="1" ht="25.9" customHeight="1">
      <c r="B125" s="175"/>
      <c r="C125" s="176"/>
      <c r="D125" s="177" t="s">
        <v>75</v>
      </c>
      <c r="E125" s="178" t="s">
        <v>145</v>
      </c>
      <c r="F125" s="178" t="s">
        <v>146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P126+P147+P149+P162+P168+P175</f>
        <v>0</v>
      </c>
      <c r="Q125" s="183"/>
      <c r="R125" s="184">
        <f>R126+R147+R149+R162+R168+R175</f>
        <v>178.04509720000001</v>
      </c>
      <c r="S125" s="183"/>
      <c r="T125" s="185">
        <f>T126+T147+T149+T162+T168+T175</f>
        <v>0</v>
      </c>
      <c r="AR125" s="186" t="s">
        <v>84</v>
      </c>
      <c r="AT125" s="187" t="s">
        <v>75</v>
      </c>
      <c r="AU125" s="187" t="s">
        <v>76</v>
      </c>
      <c r="AY125" s="186" t="s">
        <v>147</v>
      </c>
      <c r="BK125" s="188">
        <f>BK126+BK147+BK149+BK162+BK168+BK175</f>
        <v>0</v>
      </c>
    </row>
    <row r="126" spans="2:63" s="11" customFormat="1" ht="22.9" customHeight="1">
      <c r="B126" s="175"/>
      <c r="C126" s="176"/>
      <c r="D126" s="177" t="s">
        <v>75</v>
      </c>
      <c r="E126" s="189" t="s">
        <v>84</v>
      </c>
      <c r="F126" s="189" t="s">
        <v>148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SUM(P127:P146)</f>
        <v>0</v>
      </c>
      <c r="Q126" s="183"/>
      <c r="R126" s="184">
        <f>SUM(R127:R146)</f>
        <v>0.5</v>
      </c>
      <c r="S126" s="183"/>
      <c r="T126" s="185">
        <f>SUM(T127:T146)</f>
        <v>0</v>
      </c>
      <c r="AR126" s="186" t="s">
        <v>84</v>
      </c>
      <c r="AT126" s="187" t="s">
        <v>75</v>
      </c>
      <c r="AU126" s="187" t="s">
        <v>84</v>
      </c>
      <c r="AY126" s="186" t="s">
        <v>147</v>
      </c>
      <c r="BK126" s="188">
        <f>SUM(BK127:BK146)</f>
        <v>0</v>
      </c>
    </row>
    <row r="127" spans="2:65" s="1" customFormat="1" ht="24" customHeight="1">
      <c r="B127" s="33"/>
      <c r="C127" s="191" t="s">
        <v>84</v>
      </c>
      <c r="D127" s="191" t="s">
        <v>149</v>
      </c>
      <c r="E127" s="192" t="s">
        <v>260</v>
      </c>
      <c r="F127" s="193" t="s">
        <v>261</v>
      </c>
      <c r="G127" s="194" t="s">
        <v>204</v>
      </c>
      <c r="H127" s="195">
        <v>25.95</v>
      </c>
      <c r="I127" s="196"/>
      <c r="J127" s="197">
        <f>ROUND(I127*H127,2)</f>
        <v>0</v>
      </c>
      <c r="K127" s="193" t="s">
        <v>153</v>
      </c>
      <c r="L127" s="37"/>
      <c r="M127" s="198" t="s">
        <v>1</v>
      </c>
      <c r="N127" s="199" t="s">
        <v>41</v>
      </c>
      <c r="O127" s="65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154</v>
      </c>
      <c r="AT127" s="202" t="s">
        <v>149</v>
      </c>
      <c r="AU127" s="202" t="s">
        <v>86</v>
      </c>
      <c r="AY127" s="16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84</v>
      </c>
      <c r="BK127" s="203">
        <f>ROUND(I127*H127,2)</f>
        <v>0</v>
      </c>
      <c r="BL127" s="16" t="s">
        <v>154</v>
      </c>
      <c r="BM127" s="202" t="s">
        <v>262</v>
      </c>
    </row>
    <row r="128" spans="2:51" s="12" customFormat="1" ht="11.25">
      <c r="B128" s="204"/>
      <c r="C128" s="205"/>
      <c r="D128" s="206" t="s">
        <v>159</v>
      </c>
      <c r="E128" s="207" t="s">
        <v>1</v>
      </c>
      <c r="F128" s="208" t="s">
        <v>263</v>
      </c>
      <c r="G128" s="205"/>
      <c r="H128" s="209">
        <v>19.65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159</v>
      </c>
      <c r="AU128" s="215" t="s">
        <v>86</v>
      </c>
      <c r="AV128" s="12" t="s">
        <v>86</v>
      </c>
      <c r="AW128" s="12" t="s">
        <v>32</v>
      </c>
      <c r="AX128" s="12" t="s">
        <v>76</v>
      </c>
      <c r="AY128" s="215" t="s">
        <v>147</v>
      </c>
    </row>
    <row r="129" spans="2:51" s="12" customFormat="1" ht="11.25">
      <c r="B129" s="204"/>
      <c r="C129" s="205"/>
      <c r="D129" s="206" t="s">
        <v>159</v>
      </c>
      <c r="E129" s="207" t="s">
        <v>1</v>
      </c>
      <c r="F129" s="208" t="s">
        <v>264</v>
      </c>
      <c r="G129" s="205"/>
      <c r="H129" s="209">
        <v>6.3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159</v>
      </c>
      <c r="AU129" s="215" t="s">
        <v>86</v>
      </c>
      <c r="AV129" s="12" t="s">
        <v>86</v>
      </c>
      <c r="AW129" s="12" t="s">
        <v>32</v>
      </c>
      <c r="AX129" s="12" t="s">
        <v>76</v>
      </c>
      <c r="AY129" s="215" t="s">
        <v>147</v>
      </c>
    </row>
    <row r="130" spans="2:51" s="13" customFormat="1" ht="11.25">
      <c r="B130" s="222"/>
      <c r="C130" s="223"/>
      <c r="D130" s="206" t="s">
        <v>159</v>
      </c>
      <c r="E130" s="224" t="s">
        <v>1</v>
      </c>
      <c r="F130" s="225" t="s">
        <v>211</v>
      </c>
      <c r="G130" s="223"/>
      <c r="H130" s="226">
        <v>25.95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159</v>
      </c>
      <c r="AU130" s="232" t="s">
        <v>86</v>
      </c>
      <c r="AV130" s="13" t="s">
        <v>154</v>
      </c>
      <c r="AW130" s="13" t="s">
        <v>32</v>
      </c>
      <c r="AX130" s="13" t="s">
        <v>84</v>
      </c>
      <c r="AY130" s="232" t="s">
        <v>147</v>
      </c>
    </row>
    <row r="131" spans="2:65" s="1" customFormat="1" ht="24" customHeight="1">
      <c r="B131" s="33"/>
      <c r="C131" s="191" t="s">
        <v>86</v>
      </c>
      <c r="D131" s="191" t="s">
        <v>149</v>
      </c>
      <c r="E131" s="192" t="s">
        <v>265</v>
      </c>
      <c r="F131" s="193" t="s">
        <v>266</v>
      </c>
      <c r="G131" s="194" t="s">
        <v>204</v>
      </c>
      <c r="H131" s="195">
        <v>0.51</v>
      </c>
      <c r="I131" s="196"/>
      <c r="J131" s="197">
        <f>ROUND(I131*H131,2)</f>
        <v>0</v>
      </c>
      <c r="K131" s="193" t="s">
        <v>153</v>
      </c>
      <c r="L131" s="37"/>
      <c r="M131" s="198" t="s">
        <v>1</v>
      </c>
      <c r="N131" s="199" t="s">
        <v>41</v>
      </c>
      <c r="O131" s="65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154</v>
      </c>
      <c r="AT131" s="202" t="s">
        <v>149</v>
      </c>
      <c r="AU131" s="202" t="s">
        <v>86</v>
      </c>
      <c r="AY131" s="16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84</v>
      </c>
      <c r="BK131" s="203">
        <f>ROUND(I131*H131,2)</f>
        <v>0</v>
      </c>
      <c r="BL131" s="16" t="s">
        <v>154</v>
      </c>
      <c r="BM131" s="202" t="s">
        <v>267</v>
      </c>
    </row>
    <row r="132" spans="2:65" s="1" customFormat="1" ht="24" customHeight="1">
      <c r="B132" s="33"/>
      <c r="C132" s="191" t="s">
        <v>161</v>
      </c>
      <c r="D132" s="191" t="s">
        <v>149</v>
      </c>
      <c r="E132" s="192" t="s">
        <v>268</v>
      </c>
      <c r="F132" s="193" t="s">
        <v>269</v>
      </c>
      <c r="G132" s="194" t="s">
        <v>204</v>
      </c>
      <c r="H132" s="195">
        <v>18.9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270</v>
      </c>
    </row>
    <row r="133" spans="2:65" s="1" customFormat="1" ht="16.5" customHeight="1">
      <c r="B133" s="33"/>
      <c r="C133" s="191" t="s">
        <v>154</v>
      </c>
      <c r="D133" s="191" t="s">
        <v>149</v>
      </c>
      <c r="E133" s="192" t="s">
        <v>271</v>
      </c>
      <c r="F133" s="193" t="s">
        <v>272</v>
      </c>
      <c r="G133" s="194" t="s">
        <v>204</v>
      </c>
      <c r="H133" s="195">
        <v>0.51</v>
      </c>
      <c r="I133" s="196"/>
      <c r="J133" s="197">
        <f>ROUND(I133*H133,2)</f>
        <v>0</v>
      </c>
      <c r="K133" s="193" t="s">
        <v>153</v>
      </c>
      <c r="L133" s="37"/>
      <c r="M133" s="198" t="s">
        <v>1</v>
      </c>
      <c r="N133" s="199" t="s">
        <v>41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154</v>
      </c>
      <c r="AT133" s="202" t="s">
        <v>149</v>
      </c>
      <c r="AU133" s="202" t="s">
        <v>86</v>
      </c>
      <c r="AY133" s="16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84</v>
      </c>
      <c r="BK133" s="203">
        <f>ROUND(I133*H133,2)</f>
        <v>0</v>
      </c>
      <c r="BL133" s="16" t="s">
        <v>154</v>
      </c>
      <c r="BM133" s="202" t="s">
        <v>273</v>
      </c>
    </row>
    <row r="134" spans="2:65" s="1" customFormat="1" ht="24" customHeight="1">
      <c r="B134" s="33"/>
      <c r="C134" s="191" t="s">
        <v>171</v>
      </c>
      <c r="D134" s="191" t="s">
        <v>149</v>
      </c>
      <c r="E134" s="192" t="s">
        <v>207</v>
      </c>
      <c r="F134" s="193" t="s">
        <v>208</v>
      </c>
      <c r="G134" s="194" t="s">
        <v>204</v>
      </c>
      <c r="H134" s="195">
        <v>45.36</v>
      </c>
      <c r="I134" s="196"/>
      <c r="J134" s="197">
        <f>ROUND(I134*H134,2)</f>
        <v>0</v>
      </c>
      <c r="K134" s="193" t="s">
        <v>153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154</v>
      </c>
      <c r="AT134" s="202" t="s">
        <v>149</v>
      </c>
      <c r="AU134" s="202" t="s">
        <v>86</v>
      </c>
      <c r="AY134" s="16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154</v>
      </c>
      <c r="BM134" s="202" t="s">
        <v>274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275</v>
      </c>
      <c r="G135" s="205"/>
      <c r="H135" s="209">
        <v>45.36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3" customFormat="1" ht="11.25">
      <c r="B136" s="222"/>
      <c r="C136" s="223"/>
      <c r="D136" s="206" t="s">
        <v>159</v>
      </c>
      <c r="E136" s="224" t="s">
        <v>1</v>
      </c>
      <c r="F136" s="225" t="s">
        <v>211</v>
      </c>
      <c r="G136" s="223"/>
      <c r="H136" s="226">
        <v>45.36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159</v>
      </c>
      <c r="AU136" s="232" t="s">
        <v>86</v>
      </c>
      <c r="AV136" s="13" t="s">
        <v>154</v>
      </c>
      <c r="AW136" s="13" t="s">
        <v>32</v>
      </c>
      <c r="AX136" s="13" t="s">
        <v>84</v>
      </c>
      <c r="AY136" s="232" t="s">
        <v>147</v>
      </c>
    </row>
    <row r="137" spans="2:65" s="1" customFormat="1" ht="16.5" customHeight="1">
      <c r="B137" s="33"/>
      <c r="C137" s="191" t="s">
        <v>176</v>
      </c>
      <c r="D137" s="191" t="s">
        <v>149</v>
      </c>
      <c r="E137" s="192" t="s">
        <v>276</v>
      </c>
      <c r="F137" s="193" t="s">
        <v>277</v>
      </c>
      <c r="G137" s="194" t="s">
        <v>204</v>
      </c>
      <c r="H137" s="195">
        <v>45.36</v>
      </c>
      <c r="I137" s="196"/>
      <c r="J137" s="197">
        <f>ROUND(I137*H137,2)</f>
        <v>0</v>
      </c>
      <c r="K137" s="193" t="s">
        <v>153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154</v>
      </c>
      <c r="AT137" s="202" t="s">
        <v>149</v>
      </c>
      <c r="AU137" s="202" t="s">
        <v>86</v>
      </c>
      <c r="AY137" s="16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154</v>
      </c>
      <c r="BM137" s="202" t="s">
        <v>278</v>
      </c>
    </row>
    <row r="138" spans="2:65" s="1" customFormat="1" ht="24" customHeight="1">
      <c r="B138" s="33"/>
      <c r="C138" s="191" t="s">
        <v>182</v>
      </c>
      <c r="D138" s="191" t="s">
        <v>149</v>
      </c>
      <c r="E138" s="192" t="s">
        <v>279</v>
      </c>
      <c r="F138" s="193" t="s">
        <v>280</v>
      </c>
      <c r="G138" s="194" t="s">
        <v>204</v>
      </c>
      <c r="H138" s="195">
        <v>0.25</v>
      </c>
      <c r="I138" s="196"/>
      <c r="J138" s="197">
        <f>ROUND(I138*H138,2)</f>
        <v>0</v>
      </c>
      <c r="K138" s="193" t="s">
        <v>153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154</v>
      </c>
      <c r="AT138" s="202" t="s">
        <v>149</v>
      </c>
      <c r="AU138" s="202" t="s">
        <v>86</v>
      </c>
      <c r="AY138" s="16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154</v>
      </c>
      <c r="BM138" s="202" t="s">
        <v>281</v>
      </c>
    </row>
    <row r="139" spans="2:51" s="12" customFormat="1" ht="11.25">
      <c r="B139" s="204"/>
      <c r="C139" s="205"/>
      <c r="D139" s="206" t="s">
        <v>159</v>
      </c>
      <c r="E139" s="207" t="s">
        <v>1</v>
      </c>
      <c r="F139" s="208" t="s">
        <v>282</v>
      </c>
      <c r="G139" s="205"/>
      <c r="H139" s="209">
        <v>0.25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159</v>
      </c>
      <c r="AU139" s="215" t="s">
        <v>86</v>
      </c>
      <c r="AV139" s="12" t="s">
        <v>86</v>
      </c>
      <c r="AW139" s="12" t="s">
        <v>32</v>
      </c>
      <c r="AX139" s="12" t="s">
        <v>76</v>
      </c>
      <c r="AY139" s="215" t="s">
        <v>147</v>
      </c>
    </row>
    <row r="140" spans="2:51" s="13" customFormat="1" ht="11.25">
      <c r="B140" s="222"/>
      <c r="C140" s="223"/>
      <c r="D140" s="206" t="s">
        <v>159</v>
      </c>
      <c r="E140" s="224" t="s">
        <v>1</v>
      </c>
      <c r="F140" s="225" t="s">
        <v>211</v>
      </c>
      <c r="G140" s="223"/>
      <c r="H140" s="226">
        <v>0.25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159</v>
      </c>
      <c r="AU140" s="232" t="s">
        <v>86</v>
      </c>
      <c r="AV140" s="13" t="s">
        <v>154</v>
      </c>
      <c r="AW140" s="13" t="s">
        <v>32</v>
      </c>
      <c r="AX140" s="13" t="s">
        <v>84</v>
      </c>
      <c r="AY140" s="232" t="s">
        <v>147</v>
      </c>
    </row>
    <row r="141" spans="2:65" s="1" customFormat="1" ht="16.5" customHeight="1">
      <c r="B141" s="33"/>
      <c r="C141" s="244" t="s">
        <v>187</v>
      </c>
      <c r="D141" s="244" t="s">
        <v>242</v>
      </c>
      <c r="E141" s="245" t="s">
        <v>243</v>
      </c>
      <c r="F141" s="246" t="s">
        <v>244</v>
      </c>
      <c r="G141" s="247" t="s">
        <v>185</v>
      </c>
      <c r="H141" s="248">
        <v>0.5</v>
      </c>
      <c r="I141" s="249"/>
      <c r="J141" s="250">
        <f>ROUND(I141*H141,2)</f>
        <v>0</v>
      </c>
      <c r="K141" s="246" t="s">
        <v>153</v>
      </c>
      <c r="L141" s="251"/>
      <c r="M141" s="252" t="s">
        <v>1</v>
      </c>
      <c r="N141" s="253" t="s">
        <v>41</v>
      </c>
      <c r="O141" s="65"/>
      <c r="P141" s="200">
        <f>O141*H141</f>
        <v>0</v>
      </c>
      <c r="Q141" s="200">
        <v>1</v>
      </c>
      <c r="R141" s="200">
        <f>Q141*H141</f>
        <v>0.5</v>
      </c>
      <c r="S141" s="200">
        <v>0</v>
      </c>
      <c r="T141" s="201">
        <f>S141*H141</f>
        <v>0</v>
      </c>
      <c r="AR141" s="202" t="s">
        <v>187</v>
      </c>
      <c r="AT141" s="202" t="s">
        <v>242</v>
      </c>
      <c r="AU141" s="202" t="s">
        <v>86</v>
      </c>
      <c r="AY141" s="16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154</v>
      </c>
      <c r="BM141" s="202" t="s">
        <v>283</v>
      </c>
    </row>
    <row r="142" spans="2:51" s="12" customFormat="1" ht="11.25">
      <c r="B142" s="204"/>
      <c r="C142" s="205"/>
      <c r="D142" s="206" t="s">
        <v>159</v>
      </c>
      <c r="E142" s="205"/>
      <c r="F142" s="208" t="s">
        <v>284</v>
      </c>
      <c r="G142" s="205"/>
      <c r="H142" s="209">
        <v>0.5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159</v>
      </c>
      <c r="AU142" s="215" t="s">
        <v>86</v>
      </c>
      <c r="AV142" s="12" t="s">
        <v>86</v>
      </c>
      <c r="AW142" s="12" t="s">
        <v>4</v>
      </c>
      <c r="AX142" s="12" t="s">
        <v>84</v>
      </c>
      <c r="AY142" s="215" t="s">
        <v>147</v>
      </c>
    </row>
    <row r="143" spans="2:65" s="1" customFormat="1" ht="16.5" customHeight="1">
      <c r="B143" s="33"/>
      <c r="C143" s="191" t="s">
        <v>169</v>
      </c>
      <c r="D143" s="191" t="s">
        <v>149</v>
      </c>
      <c r="E143" s="192" t="s">
        <v>285</v>
      </c>
      <c r="F143" s="193" t="s">
        <v>286</v>
      </c>
      <c r="G143" s="194" t="s">
        <v>152</v>
      </c>
      <c r="H143" s="195">
        <v>178.5</v>
      </c>
      <c r="I143" s="196"/>
      <c r="J143" s="197">
        <f>ROUND(I143*H143,2)</f>
        <v>0</v>
      </c>
      <c r="K143" s="193" t="s">
        <v>153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154</v>
      </c>
      <c r="AT143" s="202" t="s">
        <v>149</v>
      </c>
      <c r="AU143" s="202" t="s">
        <v>86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287</v>
      </c>
    </row>
    <row r="144" spans="2:51" s="12" customFormat="1" ht="11.25">
      <c r="B144" s="204"/>
      <c r="C144" s="205"/>
      <c r="D144" s="206" t="s">
        <v>159</v>
      </c>
      <c r="E144" s="207" t="s">
        <v>1</v>
      </c>
      <c r="F144" s="208" t="s">
        <v>288</v>
      </c>
      <c r="G144" s="205"/>
      <c r="H144" s="209">
        <v>65.5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159</v>
      </c>
      <c r="AU144" s="215" t="s">
        <v>86</v>
      </c>
      <c r="AV144" s="12" t="s">
        <v>86</v>
      </c>
      <c r="AW144" s="12" t="s">
        <v>32</v>
      </c>
      <c r="AX144" s="12" t="s">
        <v>76</v>
      </c>
      <c r="AY144" s="215" t="s">
        <v>147</v>
      </c>
    </row>
    <row r="145" spans="2:51" s="12" customFormat="1" ht="11.25">
      <c r="B145" s="204"/>
      <c r="C145" s="205"/>
      <c r="D145" s="206" t="s">
        <v>159</v>
      </c>
      <c r="E145" s="207" t="s">
        <v>1</v>
      </c>
      <c r="F145" s="208" t="s">
        <v>289</v>
      </c>
      <c r="G145" s="205"/>
      <c r="H145" s="209">
        <v>113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159</v>
      </c>
      <c r="AU145" s="215" t="s">
        <v>86</v>
      </c>
      <c r="AV145" s="12" t="s">
        <v>86</v>
      </c>
      <c r="AW145" s="12" t="s">
        <v>32</v>
      </c>
      <c r="AX145" s="12" t="s">
        <v>76</v>
      </c>
      <c r="AY145" s="215" t="s">
        <v>147</v>
      </c>
    </row>
    <row r="146" spans="2:51" s="13" customFormat="1" ht="11.25">
      <c r="B146" s="222"/>
      <c r="C146" s="223"/>
      <c r="D146" s="206" t="s">
        <v>159</v>
      </c>
      <c r="E146" s="224" t="s">
        <v>1</v>
      </c>
      <c r="F146" s="225" t="s">
        <v>211</v>
      </c>
      <c r="G146" s="223"/>
      <c r="H146" s="226">
        <v>178.5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159</v>
      </c>
      <c r="AU146" s="232" t="s">
        <v>86</v>
      </c>
      <c r="AV146" s="13" t="s">
        <v>154</v>
      </c>
      <c r="AW146" s="13" t="s">
        <v>32</v>
      </c>
      <c r="AX146" s="13" t="s">
        <v>84</v>
      </c>
      <c r="AY146" s="232" t="s">
        <v>147</v>
      </c>
    </row>
    <row r="147" spans="2:63" s="11" customFormat="1" ht="22.9" customHeight="1">
      <c r="B147" s="175"/>
      <c r="C147" s="176"/>
      <c r="D147" s="177" t="s">
        <v>75</v>
      </c>
      <c r="E147" s="189" t="s">
        <v>86</v>
      </c>
      <c r="F147" s="189" t="s">
        <v>290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P148</f>
        <v>0</v>
      </c>
      <c r="Q147" s="183"/>
      <c r="R147" s="184">
        <f>R148</f>
        <v>0.9322502</v>
      </c>
      <c r="S147" s="183"/>
      <c r="T147" s="185">
        <f>T148</f>
        <v>0</v>
      </c>
      <c r="AR147" s="186" t="s">
        <v>84</v>
      </c>
      <c r="AT147" s="187" t="s">
        <v>75</v>
      </c>
      <c r="AU147" s="187" t="s">
        <v>84</v>
      </c>
      <c r="AY147" s="186" t="s">
        <v>147</v>
      </c>
      <c r="BK147" s="188">
        <f>BK148</f>
        <v>0</v>
      </c>
    </row>
    <row r="148" spans="2:65" s="1" customFormat="1" ht="16.5" customHeight="1">
      <c r="B148" s="33"/>
      <c r="C148" s="191" t="s">
        <v>195</v>
      </c>
      <c r="D148" s="191" t="s">
        <v>149</v>
      </c>
      <c r="E148" s="192" t="s">
        <v>291</v>
      </c>
      <c r="F148" s="193" t="s">
        <v>292</v>
      </c>
      <c r="G148" s="194" t="s">
        <v>204</v>
      </c>
      <c r="H148" s="195">
        <v>0.38</v>
      </c>
      <c r="I148" s="196"/>
      <c r="J148" s="197">
        <f>ROUND(I148*H148,2)</f>
        <v>0</v>
      </c>
      <c r="K148" s="193" t="s">
        <v>153</v>
      </c>
      <c r="L148" s="37"/>
      <c r="M148" s="198" t="s">
        <v>1</v>
      </c>
      <c r="N148" s="199" t="s">
        <v>41</v>
      </c>
      <c r="O148" s="65"/>
      <c r="P148" s="200">
        <f>O148*H148</f>
        <v>0</v>
      </c>
      <c r="Q148" s="200">
        <v>2.45329</v>
      </c>
      <c r="R148" s="200">
        <f>Q148*H148</f>
        <v>0.9322502</v>
      </c>
      <c r="S148" s="200">
        <v>0</v>
      </c>
      <c r="T148" s="201">
        <f>S148*H148</f>
        <v>0</v>
      </c>
      <c r="AR148" s="202" t="s">
        <v>154</v>
      </c>
      <c r="AT148" s="202" t="s">
        <v>149</v>
      </c>
      <c r="AU148" s="202" t="s">
        <v>86</v>
      </c>
      <c r="AY148" s="16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84</v>
      </c>
      <c r="BK148" s="203">
        <f>ROUND(I148*H148,2)</f>
        <v>0</v>
      </c>
      <c r="BL148" s="16" t="s">
        <v>154</v>
      </c>
      <c r="BM148" s="202" t="s">
        <v>293</v>
      </c>
    </row>
    <row r="149" spans="2:63" s="11" customFormat="1" ht="22.9" customHeight="1">
      <c r="B149" s="175"/>
      <c r="C149" s="176"/>
      <c r="D149" s="177" t="s">
        <v>75</v>
      </c>
      <c r="E149" s="189" t="s">
        <v>161</v>
      </c>
      <c r="F149" s="189" t="s">
        <v>294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SUM(P150:P161)</f>
        <v>0</v>
      </c>
      <c r="Q149" s="183"/>
      <c r="R149" s="184">
        <f>SUM(R150:R161)</f>
        <v>57.9722314</v>
      </c>
      <c r="S149" s="183"/>
      <c r="T149" s="185">
        <f>SUM(T150:T161)</f>
        <v>0</v>
      </c>
      <c r="AR149" s="186" t="s">
        <v>84</v>
      </c>
      <c r="AT149" s="187" t="s">
        <v>75</v>
      </c>
      <c r="AU149" s="187" t="s">
        <v>84</v>
      </c>
      <c r="AY149" s="186" t="s">
        <v>147</v>
      </c>
      <c r="BK149" s="188">
        <f>SUM(BK150:BK161)</f>
        <v>0</v>
      </c>
    </row>
    <row r="150" spans="2:65" s="1" customFormat="1" ht="16.5" customHeight="1">
      <c r="B150" s="33"/>
      <c r="C150" s="191" t="s">
        <v>199</v>
      </c>
      <c r="D150" s="191" t="s">
        <v>149</v>
      </c>
      <c r="E150" s="192" t="s">
        <v>295</v>
      </c>
      <c r="F150" s="193" t="s">
        <v>296</v>
      </c>
      <c r="G150" s="194" t="s">
        <v>204</v>
      </c>
      <c r="H150" s="195">
        <v>11.17</v>
      </c>
      <c r="I150" s="196"/>
      <c r="J150" s="197">
        <f>ROUND(I150*H150,2)</f>
        <v>0</v>
      </c>
      <c r="K150" s="193" t="s">
        <v>153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2.45329</v>
      </c>
      <c r="R150" s="200">
        <f>Q150*H150</f>
        <v>27.4032493</v>
      </c>
      <c r="S150" s="200">
        <v>0</v>
      </c>
      <c r="T150" s="201">
        <f>S150*H150</f>
        <v>0</v>
      </c>
      <c r="AR150" s="202" t="s">
        <v>154</v>
      </c>
      <c r="AT150" s="202" t="s">
        <v>149</v>
      </c>
      <c r="AU150" s="202" t="s">
        <v>86</v>
      </c>
      <c r="AY150" s="16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154</v>
      </c>
      <c r="BM150" s="202" t="s">
        <v>297</v>
      </c>
    </row>
    <row r="151" spans="2:51" s="12" customFormat="1" ht="11.25">
      <c r="B151" s="204"/>
      <c r="C151" s="205"/>
      <c r="D151" s="206" t="s">
        <v>159</v>
      </c>
      <c r="E151" s="207" t="s">
        <v>1</v>
      </c>
      <c r="F151" s="208" t="s">
        <v>298</v>
      </c>
      <c r="G151" s="205"/>
      <c r="H151" s="209">
        <v>11.17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159</v>
      </c>
      <c r="AU151" s="215" t="s">
        <v>86</v>
      </c>
      <c r="AV151" s="12" t="s">
        <v>86</v>
      </c>
      <c r="AW151" s="12" t="s">
        <v>32</v>
      </c>
      <c r="AX151" s="12" t="s">
        <v>84</v>
      </c>
      <c r="AY151" s="215" t="s">
        <v>147</v>
      </c>
    </row>
    <row r="152" spans="2:65" s="1" customFormat="1" ht="24" customHeight="1">
      <c r="B152" s="33"/>
      <c r="C152" s="191" t="s">
        <v>299</v>
      </c>
      <c r="D152" s="191" t="s">
        <v>149</v>
      </c>
      <c r="E152" s="192" t="s">
        <v>300</v>
      </c>
      <c r="F152" s="193" t="s">
        <v>301</v>
      </c>
      <c r="G152" s="194" t="s">
        <v>204</v>
      </c>
      <c r="H152" s="195">
        <v>4.06</v>
      </c>
      <c r="I152" s="196"/>
      <c r="J152" s="197">
        <f>ROUND(I152*H152,2)</f>
        <v>0</v>
      </c>
      <c r="K152" s="193" t="s">
        <v>153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2.45329</v>
      </c>
      <c r="R152" s="200">
        <f>Q152*H152</f>
        <v>9.9603574</v>
      </c>
      <c r="S152" s="200">
        <v>0</v>
      </c>
      <c r="T152" s="201">
        <f>S152*H152</f>
        <v>0</v>
      </c>
      <c r="AR152" s="202" t="s">
        <v>154</v>
      </c>
      <c r="AT152" s="202" t="s">
        <v>149</v>
      </c>
      <c r="AU152" s="202" t="s">
        <v>86</v>
      </c>
      <c r="AY152" s="16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154</v>
      </c>
      <c r="BM152" s="202" t="s">
        <v>302</v>
      </c>
    </row>
    <row r="153" spans="2:51" s="12" customFormat="1" ht="11.25">
      <c r="B153" s="204"/>
      <c r="C153" s="205"/>
      <c r="D153" s="206" t="s">
        <v>159</v>
      </c>
      <c r="E153" s="207" t="s">
        <v>1</v>
      </c>
      <c r="F153" s="208" t="s">
        <v>303</v>
      </c>
      <c r="G153" s="205"/>
      <c r="H153" s="209">
        <v>4.06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159</v>
      </c>
      <c r="AU153" s="215" t="s">
        <v>86</v>
      </c>
      <c r="AV153" s="12" t="s">
        <v>86</v>
      </c>
      <c r="AW153" s="12" t="s">
        <v>32</v>
      </c>
      <c r="AX153" s="12" t="s">
        <v>84</v>
      </c>
      <c r="AY153" s="215" t="s">
        <v>147</v>
      </c>
    </row>
    <row r="154" spans="2:65" s="1" customFormat="1" ht="24" customHeight="1">
      <c r="B154" s="33"/>
      <c r="C154" s="191" t="s">
        <v>304</v>
      </c>
      <c r="D154" s="191" t="s">
        <v>149</v>
      </c>
      <c r="E154" s="192" t="s">
        <v>305</v>
      </c>
      <c r="F154" s="193" t="s">
        <v>306</v>
      </c>
      <c r="G154" s="194" t="s">
        <v>152</v>
      </c>
      <c r="H154" s="195">
        <v>42</v>
      </c>
      <c r="I154" s="196"/>
      <c r="J154" s="197">
        <f>ROUND(I154*H154,2)</f>
        <v>0</v>
      </c>
      <c r="K154" s="193" t="s">
        <v>153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0.00237</v>
      </c>
      <c r="R154" s="200">
        <f>Q154*H154</f>
        <v>0.09954</v>
      </c>
      <c r="S154" s="200">
        <v>0</v>
      </c>
      <c r="T154" s="201">
        <f>S154*H154</f>
        <v>0</v>
      </c>
      <c r="AR154" s="202" t="s">
        <v>154</v>
      </c>
      <c r="AT154" s="202" t="s">
        <v>149</v>
      </c>
      <c r="AU154" s="202" t="s">
        <v>86</v>
      </c>
      <c r="AY154" s="16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154</v>
      </c>
      <c r="BM154" s="202" t="s">
        <v>307</v>
      </c>
    </row>
    <row r="155" spans="2:65" s="1" customFormat="1" ht="24" customHeight="1">
      <c r="B155" s="33"/>
      <c r="C155" s="191" t="s">
        <v>308</v>
      </c>
      <c r="D155" s="191" t="s">
        <v>149</v>
      </c>
      <c r="E155" s="192" t="s">
        <v>309</v>
      </c>
      <c r="F155" s="193" t="s">
        <v>310</v>
      </c>
      <c r="G155" s="194" t="s">
        <v>152</v>
      </c>
      <c r="H155" s="195">
        <v>42</v>
      </c>
      <c r="I155" s="196"/>
      <c r="J155" s="197">
        <f>ROUND(I155*H155,2)</f>
        <v>0</v>
      </c>
      <c r="K155" s="193" t="s">
        <v>153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154</v>
      </c>
      <c r="AT155" s="202" t="s">
        <v>149</v>
      </c>
      <c r="AU155" s="202" t="s">
        <v>86</v>
      </c>
      <c r="AY155" s="16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154</v>
      </c>
      <c r="BM155" s="202" t="s">
        <v>311</v>
      </c>
    </row>
    <row r="156" spans="2:65" s="1" customFormat="1" ht="24" customHeight="1">
      <c r="B156" s="33"/>
      <c r="C156" s="191" t="s">
        <v>8</v>
      </c>
      <c r="D156" s="191" t="s">
        <v>149</v>
      </c>
      <c r="E156" s="192" t="s">
        <v>312</v>
      </c>
      <c r="F156" s="193" t="s">
        <v>313</v>
      </c>
      <c r="G156" s="194" t="s">
        <v>185</v>
      </c>
      <c r="H156" s="195">
        <v>1.37</v>
      </c>
      <c r="I156" s="196"/>
      <c r="J156" s="197">
        <f>ROUND(I156*H156,2)</f>
        <v>0</v>
      </c>
      <c r="K156" s="193" t="s">
        <v>153</v>
      </c>
      <c r="L156" s="37"/>
      <c r="M156" s="198" t="s">
        <v>1</v>
      </c>
      <c r="N156" s="199" t="s">
        <v>41</v>
      </c>
      <c r="O156" s="65"/>
      <c r="P156" s="200">
        <f>O156*H156</f>
        <v>0</v>
      </c>
      <c r="Q156" s="200">
        <v>1.04331</v>
      </c>
      <c r="R156" s="200">
        <f>Q156*H156</f>
        <v>1.4293347</v>
      </c>
      <c r="S156" s="200">
        <v>0</v>
      </c>
      <c r="T156" s="201">
        <f>S156*H156</f>
        <v>0</v>
      </c>
      <c r="AR156" s="202" t="s">
        <v>154</v>
      </c>
      <c r="AT156" s="202" t="s">
        <v>149</v>
      </c>
      <c r="AU156" s="202" t="s">
        <v>86</v>
      </c>
      <c r="AY156" s="16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84</v>
      </c>
      <c r="BK156" s="203">
        <f>ROUND(I156*H156,2)</f>
        <v>0</v>
      </c>
      <c r="BL156" s="16" t="s">
        <v>154</v>
      </c>
      <c r="BM156" s="202" t="s">
        <v>314</v>
      </c>
    </row>
    <row r="157" spans="2:51" s="12" customFormat="1" ht="11.25">
      <c r="B157" s="204"/>
      <c r="C157" s="205"/>
      <c r="D157" s="206" t="s">
        <v>159</v>
      </c>
      <c r="E157" s="207" t="s">
        <v>1</v>
      </c>
      <c r="F157" s="208" t="s">
        <v>315</v>
      </c>
      <c r="G157" s="205"/>
      <c r="H157" s="209">
        <v>1.005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159</v>
      </c>
      <c r="AU157" s="215" t="s">
        <v>86</v>
      </c>
      <c r="AV157" s="12" t="s">
        <v>86</v>
      </c>
      <c r="AW157" s="12" t="s">
        <v>32</v>
      </c>
      <c r="AX157" s="12" t="s">
        <v>76</v>
      </c>
      <c r="AY157" s="215" t="s">
        <v>147</v>
      </c>
    </row>
    <row r="158" spans="2:51" s="12" customFormat="1" ht="11.25">
      <c r="B158" s="204"/>
      <c r="C158" s="205"/>
      <c r="D158" s="206" t="s">
        <v>159</v>
      </c>
      <c r="E158" s="207" t="s">
        <v>1</v>
      </c>
      <c r="F158" s="208" t="s">
        <v>316</v>
      </c>
      <c r="G158" s="205"/>
      <c r="H158" s="209">
        <v>0.365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159</v>
      </c>
      <c r="AU158" s="215" t="s">
        <v>86</v>
      </c>
      <c r="AV158" s="12" t="s">
        <v>86</v>
      </c>
      <c r="AW158" s="12" t="s">
        <v>32</v>
      </c>
      <c r="AX158" s="12" t="s">
        <v>76</v>
      </c>
      <c r="AY158" s="215" t="s">
        <v>147</v>
      </c>
    </row>
    <row r="159" spans="2:51" s="13" customFormat="1" ht="11.25">
      <c r="B159" s="222"/>
      <c r="C159" s="223"/>
      <c r="D159" s="206" t="s">
        <v>159</v>
      </c>
      <c r="E159" s="224" t="s">
        <v>1</v>
      </c>
      <c r="F159" s="225" t="s">
        <v>211</v>
      </c>
      <c r="G159" s="223"/>
      <c r="H159" s="226">
        <v>1.3699999999999999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159</v>
      </c>
      <c r="AU159" s="232" t="s">
        <v>86</v>
      </c>
      <c r="AV159" s="13" t="s">
        <v>154</v>
      </c>
      <c r="AW159" s="13" t="s">
        <v>32</v>
      </c>
      <c r="AX159" s="13" t="s">
        <v>84</v>
      </c>
      <c r="AY159" s="232" t="s">
        <v>147</v>
      </c>
    </row>
    <row r="160" spans="2:65" s="1" customFormat="1" ht="24" customHeight="1">
      <c r="B160" s="33"/>
      <c r="C160" s="191" t="s">
        <v>317</v>
      </c>
      <c r="D160" s="191" t="s">
        <v>149</v>
      </c>
      <c r="E160" s="192" t="s">
        <v>318</v>
      </c>
      <c r="F160" s="193" t="s">
        <v>319</v>
      </c>
      <c r="G160" s="194" t="s">
        <v>204</v>
      </c>
      <c r="H160" s="195">
        <v>9.14</v>
      </c>
      <c r="I160" s="196"/>
      <c r="J160" s="197">
        <f>ROUND(I160*H160,2)</f>
        <v>0</v>
      </c>
      <c r="K160" s="193" t="s">
        <v>153</v>
      </c>
      <c r="L160" s="37"/>
      <c r="M160" s="198" t="s">
        <v>1</v>
      </c>
      <c r="N160" s="199" t="s">
        <v>41</v>
      </c>
      <c r="O160" s="65"/>
      <c r="P160" s="200">
        <f>O160*H160</f>
        <v>0</v>
      </c>
      <c r="Q160" s="200">
        <v>2.0875</v>
      </c>
      <c r="R160" s="200">
        <f>Q160*H160</f>
        <v>19.07975</v>
      </c>
      <c r="S160" s="200">
        <v>0</v>
      </c>
      <c r="T160" s="201">
        <f>S160*H160</f>
        <v>0</v>
      </c>
      <c r="AR160" s="202" t="s">
        <v>154</v>
      </c>
      <c r="AT160" s="202" t="s">
        <v>149</v>
      </c>
      <c r="AU160" s="202" t="s">
        <v>86</v>
      </c>
      <c r="AY160" s="16" t="s">
        <v>147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154</v>
      </c>
      <c r="BM160" s="202" t="s">
        <v>320</v>
      </c>
    </row>
    <row r="161" spans="2:65" s="1" customFormat="1" ht="16.5" customHeight="1">
      <c r="B161" s="33"/>
      <c r="C161" s="191" t="s">
        <v>321</v>
      </c>
      <c r="D161" s="191" t="s">
        <v>149</v>
      </c>
      <c r="E161" s="192" t="s">
        <v>322</v>
      </c>
      <c r="F161" s="193" t="s">
        <v>323</v>
      </c>
      <c r="G161" s="194" t="s">
        <v>152</v>
      </c>
      <c r="H161" s="195">
        <v>46.2</v>
      </c>
      <c r="I161" s="196"/>
      <c r="J161" s="197">
        <f>ROUND(I161*H161,2)</f>
        <v>0</v>
      </c>
      <c r="K161" s="193" t="s">
        <v>1</v>
      </c>
      <c r="L161" s="37"/>
      <c r="M161" s="198" t="s">
        <v>1</v>
      </c>
      <c r="N161" s="199" t="s">
        <v>41</v>
      </c>
      <c r="O161" s="65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154</v>
      </c>
      <c r="AT161" s="202" t="s">
        <v>149</v>
      </c>
      <c r="AU161" s="202" t="s">
        <v>86</v>
      </c>
      <c r="AY161" s="16" t="s">
        <v>147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84</v>
      </c>
      <c r="BK161" s="203">
        <f>ROUND(I161*H161,2)</f>
        <v>0</v>
      </c>
      <c r="BL161" s="16" t="s">
        <v>154</v>
      </c>
      <c r="BM161" s="202" t="s">
        <v>324</v>
      </c>
    </row>
    <row r="162" spans="2:63" s="11" customFormat="1" ht="22.9" customHeight="1">
      <c r="B162" s="175"/>
      <c r="C162" s="176"/>
      <c r="D162" s="177" t="s">
        <v>75</v>
      </c>
      <c r="E162" s="189" t="s">
        <v>171</v>
      </c>
      <c r="F162" s="189" t="s">
        <v>325</v>
      </c>
      <c r="G162" s="176"/>
      <c r="H162" s="176"/>
      <c r="I162" s="179"/>
      <c r="J162" s="190">
        <f>BK162</f>
        <v>0</v>
      </c>
      <c r="K162" s="176"/>
      <c r="L162" s="181"/>
      <c r="M162" s="182"/>
      <c r="N162" s="183"/>
      <c r="O162" s="183"/>
      <c r="P162" s="184">
        <f>P163</f>
        <v>0</v>
      </c>
      <c r="Q162" s="183"/>
      <c r="R162" s="184">
        <f>R163</f>
        <v>112.28721</v>
      </c>
      <c r="S162" s="183"/>
      <c r="T162" s="185">
        <f>T163</f>
        <v>0</v>
      </c>
      <c r="AR162" s="186" t="s">
        <v>84</v>
      </c>
      <c r="AT162" s="187" t="s">
        <v>75</v>
      </c>
      <c r="AU162" s="187" t="s">
        <v>84</v>
      </c>
      <c r="AY162" s="186" t="s">
        <v>147</v>
      </c>
      <c r="BK162" s="188">
        <f>BK163</f>
        <v>0</v>
      </c>
    </row>
    <row r="163" spans="2:63" s="11" customFormat="1" ht="20.85" customHeight="1">
      <c r="B163" s="175"/>
      <c r="C163" s="176"/>
      <c r="D163" s="177" t="s">
        <v>75</v>
      </c>
      <c r="E163" s="189" t="s">
        <v>326</v>
      </c>
      <c r="F163" s="189" t="s">
        <v>327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SUM(P164:P167)</f>
        <v>0</v>
      </c>
      <c r="Q163" s="183"/>
      <c r="R163" s="184">
        <f>SUM(R164:R167)</f>
        <v>112.28721</v>
      </c>
      <c r="S163" s="183"/>
      <c r="T163" s="185">
        <f>SUM(T164:T167)</f>
        <v>0</v>
      </c>
      <c r="AR163" s="186" t="s">
        <v>84</v>
      </c>
      <c r="AT163" s="187" t="s">
        <v>75</v>
      </c>
      <c r="AU163" s="187" t="s">
        <v>86</v>
      </c>
      <c r="AY163" s="186" t="s">
        <v>147</v>
      </c>
      <c r="BK163" s="188">
        <f>SUM(BK164:BK167)</f>
        <v>0</v>
      </c>
    </row>
    <row r="164" spans="2:65" s="1" customFormat="1" ht="16.5" customHeight="1">
      <c r="B164" s="33"/>
      <c r="C164" s="191" t="s">
        <v>328</v>
      </c>
      <c r="D164" s="191" t="s">
        <v>149</v>
      </c>
      <c r="E164" s="192" t="s">
        <v>329</v>
      </c>
      <c r="F164" s="193" t="s">
        <v>330</v>
      </c>
      <c r="G164" s="194" t="s">
        <v>152</v>
      </c>
      <c r="H164" s="195">
        <v>178.5</v>
      </c>
      <c r="I164" s="196"/>
      <c r="J164" s="197">
        <f>ROUND(I164*H164,2)</f>
        <v>0</v>
      </c>
      <c r="K164" s="193" t="s">
        <v>153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0.33446</v>
      </c>
      <c r="R164" s="200">
        <f>Q164*H164</f>
        <v>59.70111</v>
      </c>
      <c r="S164" s="200">
        <v>0</v>
      </c>
      <c r="T164" s="201">
        <f>S164*H164</f>
        <v>0</v>
      </c>
      <c r="AR164" s="202" t="s">
        <v>154</v>
      </c>
      <c r="AT164" s="202" t="s">
        <v>149</v>
      </c>
      <c r="AU164" s="202" t="s">
        <v>161</v>
      </c>
      <c r="AY164" s="16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154</v>
      </c>
      <c r="BM164" s="202" t="s">
        <v>331</v>
      </c>
    </row>
    <row r="165" spans="2:65" s="1" customFormat="1" ht="24" customHeight="1">
      <c r="B165" s="33"/>
      <c r="C165" s="191" t="s">
        <v>332</v>
      </c>
      <c r="D165" s="191" t="s">
        <v>149</v>
      </c>
      <c r="E165" s="192" t="s">
        <v>333</v>
      </c>
      <c r="F165" s="193" t="s">
        <v>334</v>
      </c>
      <c r="G165" s="194" t="s">
        <v>152</v>
      </c>
      <c r="H165" s="195">
        <v>178.5</v>
      </c>
      <c r="I165" s="196"/>
      <c r="J165" s="197">
        <f>ROUND(I165*H165,2)</f>
        <v>0</v>
      </c>
      <c r="K165" s="193" t="s">
        <v>1</v>
      </c>
      <c r="L165" s="37"/>
      <c r="M165" s="198" t="s">
        <v>1</v>
      </c>
      <c r="N165" s="199" t="s">
        <v>41</v>
      </c>
      <c r="O165" s="65"/>
      <c r="P165" s="200">
        <f>O165*H165</f>
        <v>0</v>
      </c>
      <c r="Q165" s="200">
        <v>0.101</v>
      </c>
      <c r="R165" s="200">
        <f>Q165*H165</f>
        <v>18.0285</v>
      </c>
      <c r="S165" s="200">
        <v>0</v>
      </c>
      <c r="T165" s="201">
        <f>S165*H165</f>
        <v>0</v>
      </c>
      <c r="AR165" s="202" t="s">
        <v>154</v>
      </c>
      <c r="AT165" s="202" t="s">
        <v>149</v>
      </c>
      <c r="AU165" s="202" t="s">
        <v>161</v>
      </c>
      <c r="AY165" s="16" t="s">
        <v>147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154</v>
      </c>
      <c r="BM165" s="202" t="s">
        <v>335</v>
      </c>
    </row>
    <row r="166" spans="2:65" s="1" customFormat="1" ht="24" customHeight="1">
      <c r="B166" s="33"/>
      <c r="C166" s="244" t="s">
        <v>336</v>
      </c>
      <c r="D166" s="244" t="s">
        <v>242</v>
      </c>
      <c r="E166" s="245" t="s">
        <v>337</v>
      </c>
      <c r="F166" s="246" t="s">
        <v>338</v>
      </c>
      <c r="G166" s="247" t="s">
        <v>152</v>
      </c>
      <c r="H166" s="248">
        <v>196.35</v>
      </c>
      <c r="I166" s="249"/>
      <c r="J166" s="250">
        <f>ROUND(I166*H166,2)</f>
        <v>0</v>
      </c>
      <c r="K166" s="246" t="s">
        <v>1</v>
      </c>
      <c r="L166" s="251"/>
      <c r="M166" s="252" t="s">
        <v>1</v>
      </c>
      <c r="N166" s="253" t="s">
        <v>41</v>
      </c>
      <c r="O166" s="65"/>
      <c r="P166" s="200">
        <f>O166*H166</f>
        <v>0</v>
      </c>
      <c r="Q166" s="200">
        <v>0.176</v>
      </c>
      <c r="R166" s="200">
        <f>Q166*H166</f>
        <v>34.557599999999994</v>
      </c>
      <c r="S166" s="200">
        <v>0</v>
      </c>
      <c r="T166" s="201">
        <f>S166*H166</f>
        <v>0</v>
      </c>
      <c r="AR166" s="202" t="s">
        <v>187</v>
      </c>
      <c r="AT166" s="202" t="s">
        <v>242</v>
      </c>
      <c r="AU166" s="202" t="s">
        <v>161</v>
      </c>
      <c r="AY166" s="16" t="s">
        <v>147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154</v>
      </c>
      <c r="BM166" s="202" t="s">
        <v>339</v>
      </c>
    </row>
    <row r="167" spans="2:51" s="12" customFormat="1" ht="11.25">
      <c r="B167" s="204"/>
      <c r="C167" s="205"/>
      <c r="D167" s="206" t="s">
        <v>159</v>
      </c>
      <c r="E167" s="205"/>
      <c r="F167" s="208" t="s">
        <v>340</v>
      </c>
      <c r="G167" s="205"/>
      <c r="H167" s="209">
        <v>196.35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159</v>
      </c>
      <c r="AU167" s="215" t="s">
        <v>161</v>
      </c>
      <c r="AV167" s="12" t="s">
        <v>86</v>
      </c>
      <c r="AW167" s="12" t="s">
        <v>4</v>
      </c>
      <c r="AX167" s="12" t="s">
        <v>84</v>
      </c>
      <c r="AY167" s="215" t="s">
        <v>147</v>
      </c>
    </row>
    <row r="168" spans="2:63" s="11" customFormat="1" ht="22.9" customHeight="1">
      <c r="B168" s="175"/>
      <c r="C168" s="176"/>
      <c r="D168" s="177" t="s">
        <v>75</v>
      </c>
      <c r="E168" s="189" t="s">
        <v>169</v>
      </c>
      <c r="F168" s="189" t="s">
        <v>170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SUM(P169:P174)</f>
        <v>0</v>
      </c>
      <c r="Q168" s="183"/>
      <c r="R168" s="184">
        <f>SUM(R169:R174)</f>
        <v>6.3534056</v>
      </c>
      <c r="S168" s="183"/>
      <c r="T168" s="185">
        <f>SUM(T169:T174)</f>
        <v>0</v>
      </c>
      <c r="AR168" s="186" t="s">
        <v>84</v>
      </c>
      <c r="AT168" s="187" t="s">
        <v>75</v>
      </c>
      <c r="AU168" s="187" t="s">
        <v>84</v>
      </c>
      <c r="AY168" s="186" t="s">
        <v>147</v>
      </c>
      <c r="BK168" s="188">
        <f>SUM(BK169:BK174)</f>
        <v>0</v>
      </c>
    </row>
    <row r="169" spans="2:65" s="1" customFormat="1" ht="24" customHeight="1">
      <c r="B169" s="33"/>
      <c r="C169" s="191" t="s">
        <v>7</v>
      </c>
      <c r="D169" s="191" t="s">
        <v>149</v>
      </c>
      <c r="E169" s="192" t="s">
        <v>341</v>
      </c>
      <c r="F169" s="193" t="s">
        <v>342</v>
      </c>
      <c r="G169" s="194" t="s">
        <v>164</v>
      </c>
      <c r="H169" s="195">
        <v>17.64</v>
      </c>
      <c r="I169" s="196"/>
      <c r="J169" s="197">
        <f>ROUND(I169*H169,2)</f>
        <v>0</v>
      </c>
      <c r="K169" s="193" t="s">
        <v>153</v>
      </c>
      <c r="L169" s="37"/>
      <c r="M169" s="198" t="s">
        <v>1</v>
      </c>
      <c r="N169" s="199" t="s">
        <v>41</v>
      </c>
      <c r="O169" s="65"/>
      <c r="P169" s="200">
        <f>O169*H169</f>
        <v>0</v>
      </c>
      <c r="Q169" s="200">
        <v>0.00084</v>
      </c>
      <c r="R169" s="200">
        <f>Q169*H169</f>
        <v>0.014817600000000002</v>
      </c>
      <c r="S169" s="200">
        <v>0</v>
      </c>
      <c r="T169" s="201">
        <f>S169*H169</f>
        <v>0</v>
      </c>
      <c r="AR169" s="202" t="s">
        <v>154</v>
      </c>
      <c r="AT169" s="202" t="s">
        <v>149</v>
      </c>
      <c r="AU169" s="202" t="s">
        <v>86</v>
      </c>
      <c r="AY169" s="16" t="s">
        <v>147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84</v>
      </c>
      <c r="BK169" s="203">
        <f>ROUND(I169*H169,2)</f>
        <v>0</v>
      </c>
      <c r="BL169" s="16" t="s">
        <v>154</v>
      </c>
      <c r="BM169" s="202" t="s">
        <v>343</v>
      </c>
    </row>
    <row r="170" spans="2:65" s="1" customFormat="1" ht="24" customHeight="1">
      <c r="B170" s="33"/>
      <c r="C170" s="244" t="s">
        <v>344</v>
      </c>
      <c r="D170" s="244" t="s">
        <v>242</v>
      </c>
      <c r="E170" s="245" t="s">
        <v>345</v>
      </c>
      <c r="F170" s="246" t="s">
        <v>346</v>
      </c>
      <c r="G170" s="247" t="s">
        <v>347</v>
      </c>
      <c r="H170" s="248">
        <v>74.428</v>
      </c>
      <c r="I170" s="249"/>
      <c r="J170" s="250">
        <f>ROUND(I170*H170,2)</f>
        <v>0</v>
      </c>
      <c r="K170" s="246" t="s">
        <v>1</v>
      </c>
      <c r="L170" s="251"/>
      <c r="M170" s="252" t="s">
        <v>1</v>
      </c>
      <c r="N170" s="253" t="s">
        <v>41</v>
      </c>
      <c r="O170" s="65"/>
      <c r="P170" s="200">
        <f>O170*H170</f>
        <v>0</v>
      </c>
      <c r="Q170" s="200">
        <v>0.001</v>
      </c>
      <c r="R170" s="200">
        <f>Q170*H170</f>
        <v>0.074428</v>
      </c>
      <c r="S170" s="200">
        <v>0</v>
      </c>
      <c r="T170" s="201">
        <f>S170*H170</f>
        <v>0</v>
      </c>
      <c r="AR170" s="202" t="s">
        <v>187</v>
      </c>
      <c r="AT170" s="202" t="s">
        <v>242</v>
      </c>
      <c r="AU170" s="202" t="s">
        <v>86</v>
      </c>
      <c r="AY170" s="16" t="s">
        <v>147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154</v>
      </c>
      <c r="BM170" s="202" t="s">
        <v>348</v>
      </c>
    </row>
    <row r="171" spans="2:51" s="12" customFormat="1" ht="11.25">
      <c r="B171" s="204"/>
      <c r="C171" s="205"/>
      <c r="D171" s="206" t="s">
        <v>159</v>
      </c>
      <c r="E171" s="207" t="s">
        <v>1</v>
      </c>
      <c r="F171" s="208" t="s">
        <v>349</v>
      </c>
      <c r="G171" s="205"/>
      <c r="H171" s="209">
        <v>74.428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159</v>
      </c>
      <c r="AU171" s="215" t="s">
        <v>86</v>
      </c>
      <c r="AV171" s="12" t="s">
        <v>86</v>
      </c>
      <c r="AW171" s="12" t="s">
        <v>32</v>
      </c>
      <c r="AX171" s="12" t="s">
        <v>84</v>
      </c>
      <c r="AY171" s="215" t="s">
        <v>147</v>
      </c>
    </row>
    <row r="172" spans="2:65" s="1" customFormat="1" ht="24" customHeight="1">
      <c r="B172" s="33"/>
      <c r="C172" s="191" t="s">
        <v>350</v>
      </c>
      <c r="D172" s="191" t="s">
        <v>149</v>
      </c>
      <c r="E172" s="192" t="s">
        <v>351</v>
      </c>
      <c r="F172" s="193" t="s">
        <v>352</v>
      </c>
      <c r="G172" s="194" t="s">
        <v>164</v>
      </c>
      <c r="H172" s="195">
        <v>78.4</v>
      </c>
      <c r="I172" s="196"/>
      <c r="J172" s="197">
        <f>ROUND(I172*H172,2)</f>
        <v>0</v>
      </c>
      <c r="K172" s="193" t="s">
        <v>1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0.0675</v>
      </c>
      <c r="R172" s="200">
        <f>Q172*H172</f>
        <v>5.292000000000001</v>
      </c>
      <c r="S172" s="200">
        <v>0</v>
      </c>
      <c r="T172" s="201">
        <f>S172*H172</f>
        <v>0</v>
      </c>
      <c r="AR172" s="202" t="s">
        <v>154</v>
      </c>
      <c r="AT172" s="202" t="s">
        <v>149</v>
      </c>
      <c r="AU172" s="202" t="s">
        <v>86</v>
      </c>
      <c r="AY172" s="16" t="s">
        <v>147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154</v>
      </c>
      <c r="BM172" s="202" t="s">
        <v>353</v>
      </c>
    </row>
    <row r="173" spans="2:51" s="12" customFormat="1" ht="11.25">
      <c r="B173" s="204"/>
      <c r="C173" s="205"/>
      <c r="D173" s="206" t="s">
        <v>159</v>
      </c>
      <c r="E173" s="207" t="s">
        <v>1</v>
      </c>
      <c r="F173" s="208" t="s">
        <v>354</v>
      </c>
      <c r="G173" s="205"/>
      <c r="H173" s="209">
        <v>78.4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159</v>
      </c>
      <c r="AU173" s="215" t="s">
        <v>86</v>
      </c>
      <c r="AV173" s="12" t="s">
        <v>86</v>
      </c>
      <c r="AW173" s="12" t="s">
        <v>32</v>
      </c>
      <c r="AX173" s="12" t="s">
        <v>84</v>
      </c>
      <c r="AY173" s="215" t="s">
        <v>147</v>
      </c>
    </row>
    <row r="174" spans="2:65" s="1" customFormat="1" ht="24" customHeight="1">
      <c r="B174" s="33"/>
      <c r="C174" s="244" t="s">
        <v>355</v>
      </c>
      <c r="D174" s="244" t="s">
        <v>242</v>
      </c>
      <c r="E174" s="245" t="s">
        <v>356</v>
      </c>
      <c r="F174" s="246" t="s">
        <v>357</v>
      </c>
      <c r="G174" s="247" t="s">
        <v>164</v>
      </c>
      <c r="H174" s="248">
        <v>78.4</v>
      </c>
      <c r="I174" s="249"/>
      <c r="J174" s="250">
        <f>ROUND(I174*H174,2)</f>
        <v>0</v>
      </c>
      <c r="K174" s="246" t="s">
        <v>1</v>
      </c>
      <c r="L174" s="251"/>
      <c r="M174" s="252" t="s">
        <v>1</v>
      </c>
      <c r="N174" s="253" t="s">
        <v>41</v>
      </c>
      <c r="O174" s="65"/>
      <c r="P174" s="200">
        <f>O174*H174</f>
        <v>0</v>
      </c>
      <c r="Q174" s="200">
        <v>0.0124</v>
      </c>
      <c r="R174" s="200">
        <f>Q174*H174</f>
        <v>0.97216</v>
      </c>
      <c r="S174" s="200">
        <v>0</v>
      </c>
      <c r="T174" s="201">
        <f>S174*H174</f>
        <v>0</v>
      </c>
      <c r="AR174" s="202" t="s">
        <v>187</v>
      </c>
      <c r="AT174" s="202" t="s">
        <v>242</v>
      </c>
      <c r="AU174" s="202" t="s">
        <v>86</v>
      </c>
      <c r="AY174" s="16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154</v>
      </c>
      <c r="BM174" s="202" t="s">
        <v>358</v>
      </c>
    </row>
    <row r="175" spans="2:63" s="11" customFormat="1" ht="22.9" customHeight="1">
      <c r="B175" s="175"/>
      <c r="C175" s="176"/>
      <c r="D175" s="177" t="s">
        <v>75</v>
      </c>
      <c r="E175" s="189" t="s">
        <v>359</v>
      </c>
      <c r="F175" s="189" t="s">
        <v>360</v>
      </c>
      <c r="G175" s="176"/>
      <c r="H175" s="176"/>
      <c r="I175" s="179"/>
      <c r="J175" s="190">
        <f>BK175</f>
        <v>0</v>
      </c>
      <c r="K175" s="176"/>
      <c r="L175" s="181"/>
      <c r="M175" s="182"/>
      <c r="N175" s="183"/>
      <c r="O175" s="183"/>
      <c r="P175" s="184">
        <f>SUM(P176:P179)</f>
        <v>0</v>
      </c>
      <c r="Q175" s="183"/>
      <c r="R175" s="184">
        <f>SUM(R176:R179)</f>
        <v>0</v>
      </c>
      <c r="S175" s="183"/>
      <c r="T175" s="185">
        <f>SUM(T176:T179)</f>
        <v>0</v>
      </c>
      <c r="AR175" s="186" t="s">
        <v>84</v>
      </c>
      <c r="AT175" s="187" t="s">
        <v>75</v>
      </c>
      <c r="AU175" s="187" t="s">
        <v>84</v>
      </c>
      <c r="AY175" s="186" t="s">
        <v>147</v>
      </c>
      <c r="BK175" s="188">
        <f>SUM(BK176:BK179)</f>
        <v>0</v>
      </c>
    </row>
    <row r="176" spans="2:65" s="1" customFormat="1" ht="16.5" customHeight="1">
      <c r="B176" s="33"/>
      <c r="C176" s="191" t="s">
        <v>361</v>
      </c>
      <c r="D176" s="191" t="s">
        <v>149</v>
      </c>
      <c r="E176" s="192" t="s">
        <v>362</v>
      </c>
      <c r="F176" s="193" t="s">
        <v>363</v>
      </c>
      <c r="G176" s="194" t="s">
        <v>185</v>
      </c>
      <c r="H176" s="195">
        <v>89.023</v>
      </c>
      <c r="I176" s="196"/>
      <c r="J176" s="197">
        <f>ROUND(I176*H176,2)</f>
        <v>0</v>
      </c>
      <c r="K176" s="193" t="s">
        <v>153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154</v>
      </c>
      <c r="AT176" s="202" t="s">
        <v>149</v>
      </c>
      <c r="AU176" s="202" t="s">
        <v>86</v>
      </c>
      <c r="AY176" s="16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154</v>
      </c>
      <c r="BM176" s="202" t="s">
        <v>364</v>
      </c>
    </row>
    <row r="177" spans="2:51" s="12" customFormat="1" ht="11.25">
      <c r="B177" s="204"/>
      <c r="C177" s="205"/>
      <c r="D177" s="206" t="s">
        <v>159</v>
      </c>
      <c r="E177" s="205"/>
      <c r="F177" s="208" t="s">
        <v>365</v>
      </c>
      <c r="G177" s="205"/>
      <c r="H177" s="209">
        <v>89.023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159</v>
      </c>
      <c r="AU177" s="215" t="s">
        <v>86</v>
      </c>
      <c r="AV177" s="12" t="s">
        <v>86</v>
      </c>
      <c r="AW177" s="12" t="s">
        <v>4</v>
      </c>
      <c r="AX177" s="12" t="s">
        <v>84</v>
      </c>
      <c r="AY177" s="215" t="s">
        <v>147</v>
      </c>
    </row>
    <row r="178" spans="2:65" s="1" customFormat="1" ht="24" customHeight="1">
      <c r="B178" s="33"/>
      <c r="C178" s="191" t="s">
        <v>366</v>
      </c>
      <c r="D178" s="191" t="s">
        <v>149</v>
      </c>
      <c r="E178" s="192" t="s">
        <v>367</v>
      </c>
      <c r="F178" s="193" t="s">
        <v>368</v>
      </c>
      <c r="G178" s="194" t="s">
        <v>185</v>
      </c>
      <c r="H178" s="195">
        <v>89.023</v>
      </c>
      <c r="I178" s="196"/>
      <c r="J178" s="197">
        <f>ROUND(I178*H178,2)</f>
        <v>0</v>
      </c>
      <c r="K178" s="193" t="s">
        <v>153</v>
      </c>
      <c r="L178" s="37"/>
      <c r="M178" s="198" t="s">
        <v>1</v>
      </c>
      <c r="N178" s="199" t="s">
        <v>41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154</v>
      </c>
      <c r="AT178" s="202" t="s">
        <v>149</v>
      </c>
      <c r="AU178" s="202" t="s">
        <v>86</v>
      </c>
      <c r="AY178" s="16" t="s">
        <v>147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84</v>
      </c>
      <c r="BK178" s="203">
        <f>ROUND(I178*H178,2)</f>
        <v>0</v>
      </c>
      <c r="BL178" s="16" t="s">
        <v>154</v>
      </c>
      <c r="BM178" s="202" t="s">
        <v>369</v>
      </c>
    </row>
    <row r="179" spans="2:51" s="12" customFormat="1" ht="11.25">
      <c r="B179" s="204"/>
      <c r="C179" s="205"/>
      <c r="D179" s="206" t="s">
        <v>159</v>
      </c>
      <c r="E179" s="205"/>
      <c r="F179" s="208" t="s">
        <v>365</v>
      </c>
      <c r="G179" s="205"/>
      <c r="H179" s="209">
        <v>89.023</v>
      </c>
      <c r="I179" s="210"/>
      <c r="J179" s="205"/>
      <c r="K179" s="205"/>
      <c r="L179" s="211"/>
      <c r="M179" s="254"/>
      <c r="N179" s="255"/>
      <c r="O179" s="255"/>
      <c r="P179" s="255"/>
      <c r="Q179" s="255"/>
      <c r="R179" s="255"/>
      <c r="S179" s="255"/>
      <c r="T179" s="256"/>
      <c r="AT179" s="215" t="s">
        <v>159</v>
      </c>
      <c r="AU179" s="215" t="s">
        <v>86</v>
      </c>
      <c r="AV179" s="12" t="s">
        <v>86</v>
      </c>
      <c r="AW179" s="12" t="s">
        <v>4</v>
      </c>
      <c r="AX179" s="12" t="s">
        <v>84</v>
      </c>
      <c r="AY179" s="215" t="s">
        <v>147</v>
      </c>
    </row>
    <row r="180" spans="2:12" s="1" customFormat="1" ht="6.95" customHeight="1">
      <c r="B180" s="48"/>
      <c r="C180" s="49"/>
      <c r="D180" s="49"/>
      <c r="E180" s="49"/>
      <c r="F180" s="49"/>
      <c r="G180" s="49"/>
      <c r="H180" s="49"/>
      <c r="I180" s="141"/>
      <c r="J180" s="49"/>
      <c r="K180" s="49"/>
      <c r="L180" s="37"/>
    </row>
  </sheetData>
  <sheetProtection algorithmName="SHA-512" hashValue="9zHcPbQVdSXFhamVPjKXy1EbpHuRi9H6iaLoH78Bt2ZkAwkvbTl66OratCWvl6BD57oa+UqwnVLpsQ4f2Jf4Fw==" saltValue="rQTzEwupJ43kBm/YFiy5pQbRu9D34Tl0WQKyjSJM7rIKdZ4SnCfUGPGKEgc8wT/injnOvlKcKxS8Hf/W5iln9g==" spinCount="100000" sheet="1" objects="1" scenarios="1" formatColumns="0" formatRows="0" autoFilter="0"/>
  <autoFilter ref="C123:K17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95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370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ROUND(J123,2)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ROUND((SUM(BE123:BE153)),2)</f>
        <v>0</v>
      </c>
      <c r="I33" s="122">
        <v>0.21</v>
      </c>
      <c r="J33" s="121">
        <f>ROUND(((SUM(BE123:BE153))*I33),2)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ROUND((SUM(BF123:BF153)),2)</f>
        <v>0</v>
      </c>
      <c r="I34" s="122">
        <v>0.15</v>
      </c>
      <c r="J34" s="121">
        <f>ROUND(((SUM(BF123:BF153))*I34),2)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ROUND((SUM(BG123:BG153)),2)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ROUND((SUM(BH123:BH153)),2)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ROUND((SUM(BI123:BI153)),2)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02.2 - D2 - SO 02 Zpevněné plochy a komunikace - TRASA B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J123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J124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J125</f>
        <v>0</v>
      </c>
      <c r="K98" s="158"/>
      <c r="L98" s="163"/>
    </row>
    <row r="99" spans="2:12" s="9" customFormat="1" ht="19.9" customHeight="1">
      <c r="B99" s="157"/>
      <c r="C99" s="158"/>
      <c r="D99" s="159" t="s">
        <v>257</v>
      </c>
      <c r="E99" s="160"/>
      <c r="F99" s="160"/>
      <c r="G99" s="160"/>
      <c r="H99" s="160"/>
      <c r="I99" s="161"/>
      <c r="J99" s="162">
        <f>J137</f>
        <v>0</v>
      </c>
      <c r="K99" s="158"/>
      <c r="L99" s="163"/>
    </row>
    <row r="100" spans="2:12" s="9" customFormat="1" ht="14.85" customHeight="1">
      <c r="B100" s="157"/>
      <c r="C100" s="158"/>
      <c r="D100" s="159" t="s">
        <v>371</v>
      </c>
      <c r="E100" s="160"/>
      <c r="F100" s="160"/>
      <c r="G100" s="160"/>
      <c r="H100" s="160"/>
      <c r="I100" s="161"/>
      <c r="J100" s="162">
        <f>J138</f>
        <v>0</v>
      </c>
      <c r="K100" s="158"/>
      <c r="L100" s="163"/>
    </row>
    <row r="101" spans="2:12" s="9" customFormat="1" ht="14.85" customHeight="1">
      <c r="B101" s="157"/>
      <c r="C101" s="158"/>
      <c r="D101" s="159" t="s">
        <v>372</v>
      </c>
      <c r="E101" s="160"/>
      <c r="F101" s="160"/>
      <c r="G101" s="160"/>
      <c r="H101" s="160"/>
      <c r="I101" s="161"/>
      <c r="J101" s="162">
        <f>J142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130</v>
      </c>
      <c r="E102" s="160"/>
      <c r="F102" s="160"/>
      <c r="G102" s="160"/>
      <c r="H102" s="160"/>
      <c r="I102" s="161"/>
      <c r="J102" s="162">
        <f>J147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259</v>
      </c>
      <c r="E103" s="160"/>
      <c r="F103" s="160"/>
      <c r="G103" s="160"/>
      <c r="H103" s="160"/>
      <c r="I103" s="161"/>
      <c r="J103" s="162">
        <f>J151</f>
        <v>0</v>
      </c>
      <c r="K103" s="158"/>
      <c r="L103" s="163"/>
    </row>
    <row r="104" spans="2:12" s="1" customFormat="1" ht="21.75" customHeight="1">
      <c r="B104" s="33"/>
      <c r="C104" s="34"/>
      <c r="D104" s="34"/>
      <c r="E104" s="34"/>
      <c r="F104" s="34"/>
      <c r="G104" s="34"/>
      <c r="H104" s="34"/>
      <c r="I104" s="109"/>
      <c r="J104" s="34"/>
      <c r="K104" s="34"/>
      <c r="L104" s="37"/>
    </row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41"/>
      <c r="J105" s="49"/>
      <c r="K105" s="49"/>
      <c r="L105" s="37"/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44"/>
      <c r="J109" s="51"/>
      <c r="K109" s="51"/>
      <c r="L109" s="37"/>
    </row>
    <row r="110" spans="2:12" s="1" customFormat="1" ht="24.95" customHeight="1">
      <c r="B110" s="33"/>
      <c r="C110" s="22" t="s">
        <v>132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16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305" t="str">
        <f>E7</f>
        <v>Revitalizace parku Dvorského</v>
      </c>
      <c r="F113" s="306"/>
      <c r="G113" s="306"/>
      <c r="H113" s="306"/>
      <c r="I113" s="109"/>
      <c r="J113" s="34"/>
      <c r="K113" s="34"/>
      <c r="L113" s="37"/>
    </row>
    <row r="114" spans="2:12" s="1" customFormat="1" ht="12" customHeight="1">
      <c r="B114" s="33"/>
      <c r="C114" s="28" t="s">
        <v>121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77" t="str">
        <f>E9</f>
        <v>02.2 - D2 - SO 02 Zpevněné plochy a komunikace - TRASA B</v>
      </c>
      <c r="F115" s="307"/>
      <c r="G115" s="307"/>
      <c r="H115" s="307"/>
      <c r="I115" s="109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F12</f>
        <v>Brno-město</v>
      </c>
      <c r="G117" s="34"/>
      <c r="H117" s="34"/>
      <c r="I117" s="111" t="s">
        <v>22</v>
      </c>
      <c r="J117" s="60" t="str">
        <f>IF(J12="","",J12)</f>
        <v>6. 5. 2019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27.95" customHeight="1">
      <c r="B119" s="33"/>
      <c r="C119" s="28" t="s">
        <v>24</v>
      </c>
      <c r="D119" s="34"/>
      <c r="E119" s="34"/>
      <c r="F119" s="26" t="str">
        <f>E15</f>
        <v>Statutární město Brno, MČ Brno-střed</v>
      </c>
      <c r="G119" s="34"/>
      <c r="H119" s="34"/>
      <c r="I119" s="111" t="s">
        <v>30</v>
      </c>
      <c r="J119" s="31" t="str">
        <f>E21</f>
        <v>Ing. Mgr.Lucie Radilová, DiS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IF(E18="","",E18)</f>
        <v>Vyplň údaj</v>
      </c>
      <c r="G120" s="34"/>
      <c r="H120" s="34"/>
      <c r="I120" s="111" t="s">
        <v>33</v>
      </c>
      <c r="J120" s="31" t="str">
        <f>E24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20" s="10" customFormat="1" ht="29.25" customHeight="1">
      <c r="B122" s="164"/>
      <c r="C122" s="165" t="s">
        <v>133</v>
      </c>
      <c r="D122" s="166" t="s">
        <v>61</v>
      </c>
      <c r="E122" s="166" t="s">
        <v>57</v>
      </c>
      <c r="F122" s="166" t="s">
        <v>58</v>
      </c>
      <c r="G122" s="166" t="s">
        <v>134</v>
      </c>
      <c r="H122" s="166" t="s">
        <v>135</v>
      </c>
      <c r="I122" s="167" t="s">
        <v>136</v>
      </c>
      <c r="J122" s="168" t="s">
        <v>125</v>
      </c>
      <c r="K122" s="169" t="s">
        <v>137</v>
      </c>
      <c r="L122" s="170"/>
      <c r="M122" s="69" t="s">
        <v>1</v>
      </c>
      <c r="N122" s="70" t="s">
        <v>40</v>
      </c>
      <c r="O122" s="70" t="s">
        <v>138</v>
      </c>
      <c r="P122" s="70" t="s">
        <v>139</v>
      </c>
      <c r="Q122" s="70" t="s">
        <v>140</v>
      </c>
      <c r="R122" s="70" t="s">
        <v>141</v>
      </c>
      <c r="S122" s="70" t="s">
        <v>142</v>
      </c>
      <c r="T122" s="71" t="s">
        <v>143</v>
      </c>
    </row>
    <row r="123" spans="2:63" s="1" customFormat="1" ht="22.9" customHeight="1">
      <c r="B123" s="33"/>
      <c r="C123" s="76" t="s">
        <v>144</v>
      </c>
      <c r="D123" s="34"/>
      <c r="E123" s="34"/>
      <c r="F123" s="34"/>
      <c r="G123" s="34"/>
      <c r="H123" s="34"/>
      <c r="I123" s="109"/>
      <c r="J123" s="171">
        <f>BK123</f>
        <v>0</v>
      </c>
      <c r="K123" s="34"/>
      <c r="L123" s="37"/>
      <c r="M123" s="72"/>
      <c r="N123" s="73"/>
      <c r="O123" s="73"/>
      <c r="P123" s="172">
        <f>P124</f>
        <v>0</v>
      </c>
      <c r="Q123" s="73"/>
      <c r="R123" s="172">
        <f>R124</f>
        <v>271.44300000000004</v>
      </c>
      <c r="S123" s="73"/>
      <c r="T123" s="173">
        <f>T124</f>
        <v>0</v>
      </c>
      <c r="AT123" s="16" t="s">
        <v>75</v>
      </c>
      <c r="AU123" s="16" t="s">
        <v>127</v>
      </c>
      <c r="BK123" s="174">
        <f>BK124</f>
        <v>0</v>
      </c>
    </row>
    <row r="124" spans="2:63" s="11" customFormat="1" ht="25.9" customHeight="1">
      <c r="B124" s="175"/>
      <c r="C124" s="176"/>
      <c r="D124" s="177" t="s">
        <v>75</v>
      </c>
      <c r="E124" s="178" t="s">
        <v>145</v>
      </c>
      <c r="F124" s="178" t="s">
        <v>146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P125+P137+P147+P151</f>
        <v>0</v>
      </c>
      <c r="Q124" s="183"/>
      <c r="R124" s="184">
        <f>R125+R137+R147+R151</f>
        <v>271.44300000000004</v>
      </c>
      <c r="S124" s="183"/>
      <c r="T124" s="185">
        <f>T125+T137+T147+T151</f>
        <v>0</v>
      </c>
      <c r="AR124" s="186" t="s">
        <v>84</v>
      </c>
      <c r="AT124" s="187" t="s">
        <v>75</v>
      </c>
      <c r="AU124" s="187" t="s">
        <v>76</v>
      </c>
      <c r="AY124" s="186" t="s">
        <v>147</v>
      </c>
      <c r="BK124" s="188">
        <f>BK125+BK137+BK147+BK151</f>
        <v>0</v>
      </c>
    </row>
    <row r="125" spans="2:63" s="11" customFormat="1" ht="22.9" customHeight="1">
      <c r="B125" s="175"/>
      <c r="C125" s="176"/>
      <c r="D125" s="177" t="s">
        <v>75</v>
      </c>
      <c r="E125" s="189" t="s">
        <v>84</v>
      </c>
      <c r="F125" s="189" t="s">
        <v>148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SUM(P126:P136)</f>
        <v>0</v>
      </c>
      <c r="Q125" s="183"/>
      <c r="R125" s="184">
        <f>SUM(R126:R136)</f>
        <v>0</v>
      </c>
      <c r="S125" s="183"/>
      <c r="T125" s="185">
        <f>SUM(T126:T136)</f>
        <v>0</v>
      </c>
      <c r="AR125" s="186" t="s">
        <v>84</v>
      </c>
      <c r="AT125" s="187" t="s">
        <v>75</v>
      </c>
      <c r="AU125" s="187" t="s">
        <v>84</v>
      </c>
      <c r="AY125" s="186" t="s">
        <v>147</v>
      </c>
      <c r="BK125" s="188">
        <f>SUM(BK126:BK136)</f>
        <v>0</v>
      </c>
    </row>
    <row r="126" spans="2:65" s="1" customFormat="1" ht="24" customHeight="1">
      <c r="B126" s="33"/>
      <c r="C126" s="191" t="s">
        <v>84</v>
      </c>
      <c r="D126" s="191" t="s">
        <v>149</v>
      </c>
      <c r="E126" s="192" t="s">
        <v>260</v>
      </c>
      <c r="F126" s="193" t="s">
        <v>261</v>
      </c>
      <c r="G126" s="194" t="s">
        <v>204</v>
      </c>
      <c r="H126" s="195">
        <v>114.3</v>
      </c>
      <c r="I126" s="196"/>
      <c r="J126" s="197">
        <f>ROUND(I126*H126,2)</f>
        <v>0</v>
      </c>
      <c r="K126" s="193" t="s">
        <v>153</v>
      </c>
      <c r="L126" s="37"/>
      <c r="M126" s="198" t="s">
        <v>1</v>
      </c>
      <c r="N126" s="199" t="s">
        <v>41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154</v>
      </c>
      <c r="AT126" s="202" t="s">
        <v>149</v>
      </c>
      <c r="AU126" s="202" t="s">
        <v>86</v>
      </c>
      <c r="AY126" s="16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84</v>
      </c>
      <c r="BK126" s="203">
        <f>ROUND(I126*H126,2)</f>
        <v>0</v>
      </c>
      <c r="BL126" s="16" t="s">
        <v>154</v>
      </c>
      <c r="BM126" s="202" t="s">
        <v>373</v>
      </c>
    </row>
    <row r="127" spans="2:51" s="12" customFormat="1" ht="11.25">
      <c r="B127" s="204"/>
      <c r="C127" s="205"/>
      <c r="D127" s="206" t="s">
        <v>159</v>
      </c>
      <c r="E127" s="207" t="s">
        <v>1</v>
      </c>
      <c r="F127" s="208" t="s">
        <v>374</v>
      </c>
      <c r="G127" s="205"/>
      <c r="H127" s="209">
        <v>114.3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159</v>
      </c>
      <c r="AU127" s="215" t="s">
        <v>86</v>
      </c>
      <c r="AV127" s="12" t="s">
        <v>86</v>
      </c>
      <c r="AW127" s="12" t="s">
        <v>32</v>
      </c>
      <c r="AX127" s="12" t="s">
        <v>76</v>
      </c>
      <c r="AY127" s="215" t="s">
        <v>147</v>
      </c>
    </row>
    <row r="128" spans="2:51" s="13" customFormat="1" ht="11.25">
      <c r="B128" s="222"/>
      <c r="C128" s="223"/>
      <c r="D128" s="206" t="s">
        <v>159</v>
      </c>
      <c r="E128" s="224" t="s">
        <v>1</v>
      </c>
      <c r="F128" s="225" t="s">
        <v>211</v>
      </c>
      <c r="G128" s="223"/>
      <c r="H128" s="226">
        <v>114.3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159</v>
      </c>
      <c r="AU128" s="232" t="s">
        <v>86</v>
      </c>
      <c r="AV128" s="13" t="s">
        <v>154</v>
      </c>
      <c r="AW128" s="13" t="s">
        <v>32</v>
      </c>
      <c r="AX128" s="13" t="s">
        <v>84</v>
      </c>
      <c r="AY128" s="232" t="s">
        <v>147</v>
      </c>
    </row>
    <row r="129" spans="2:65" s="1" customFormat="1" ht="24" customHeight="1">
      <c r="B129" s="33"/>
      <c r="C129" s="191" t="s">
        <v>86</v>
      </c>
      <c r="D129" s="191" t="s">
        <v>149</v>
      </c>
      <c r="E129" s="192" t="s">
        <v>207</v>
      </c>
      <c r="F129" s="193" t="s">
        <v>208</v>
      </c>
      <c r="G129" s="194" t="s">
        <v>204</v>
      </c>
      <c r="H129" s="195">
        <v>114.3</v>
      </c>
      <c r="I129" s="196"/>
      <c r="J129" s="197">
        <f>ROUND(I129*H129,2)</f>
        <v>0</v>
      </c>
      <c r="K129" s="193" t="s">
        <v>153</v>
      </c>
      <c r="L129" s="37"/>
      <c r="M129" s="198" t="s">
        <v>1</v>
      </c>
      <c r="N129" s="199" t="s">
        <v>41</v>
      </c>
      <c r="O129" s="65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154</v>
      </c>
      <c r="AT129" s="202" t="s">
        <v>149</v>
      </c>
      <c r="AU129" s="202" t="s">
        <v>86</v>
      </c>
      <c r="AY129" s="16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84</v>
      </c>
      <c r="BK129" s="203">
        <f>ROUND(I129*H129,2)</f>
        <v>0</v>
      </c>
      <c r="BL129" s="16" t="s">
        <v>154</v>
      </c>
      <c r="BM129" s="202" t="s">
        <v>375</v>
      </c>
    </row>
    <row r="130" spans="2:51" s="12" customFormat="1" ht="11.25">
      <c r="B130" s="204"/>
      <c r="C130" s="205"/>
      <c r="D130" s="206" t="s">
        <v>159</v>
      </c>
      <c r="E130" s="207" t="s">
        <v>1</v>
      </c>
      <c r="F130" s="208" t="s">
        <v>374</v>
      </c>
      <c r="G130" s="205"/>
      <c r="H130" s="209">
        <v>114.3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159</v>
      </c>
      <c r="AU130" s="215" t="s">
        <v>86</v>
      </c>
      <c r="AV130" s="12" t="s">
        <v>86</v>
      </c>
      <c r="AW130" s="12" t="s">
        <v>32</v>
      </c>
      <c r="AX130" s="12" t="s">
        <v>76</v>
      </c>
      <c r="AY130" s="215" t="s">
        <v>147</v>
      </c>
    </row>
    <row r="131" spans="2:51" s="13" customFormat="1" ht="11.25">
      <c r="B131" s="222"/>
      <c r="C131" s="223"/>
      <c r="D131" s="206" t="s">
        <v>159</v>
      </c>
      <c r="E131" s="224" t="s">
        <v>1</v>
      </c>
      <c r="F131" s="225" t="s">
        <v>211</v>
      </c>
      <c r="G131" s="223"/>
      <c r="H131" s="226">
        <v>114.3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159</v>
      </c>
      <c r="AU131" s="232" t="s">
        <v>86</v>
      </c>
      <c r="AV131" s="13" t="s">
        <v>154</v>
      </c>
      <c r="AW131" s="13" t="s">
        <v>32</v>
      </c>
      <c r="AX131" s="13" t="s">
        <v>84</v>
      </c>
      <c r="AY131" s="232" t="s">
        <v>147</v>
      </c>
    </row>
    <row r="132" spans="2:65" s="1" customFormat="1" ht="16.5" customHeight="1">
      <c r="B132" s="33"/>
      <c r="C132" s="191" t="s">
        <v>161</v>
      </c>
      <c r="D132" s="191" t="s">
        <v>149</v>
      </c>
      <c r="E132" s="192" t="s">
        <v>276</v>
      </c>
      <c r="F132" s="193" t="s">
        <v>277</v>
      </c>
      <c r="G132" s="194" t="s">
        <v>204</v>
      </c>
      <c r="H132" s="195">
        <v>114.3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376</v>
      </c>
    </row>
    <row r="133" spans="2:65" s="1" customFormat="1" ht="16.5" customHeight="1">
      <c r="B133" s="33"/>
      <c r="C133" s="191" t="s">
        <v>154</v>
      </c>
      <c r="D133" s="191" t="s">
        <v>149</v>
      </c>
      <c r="E133" s="192" t="s">
        <v>285</v>
      </c>
      <c r="F133" s="193" t="s">
        <v>286</v>
      </c>
      <c r="G133" s="194" t="s">
        <v>152</v>
      </c>
      <c r="H133" s="195">
        <v>382</v>
      </c>
      <c r="I133" s="196"/>
      <c r="J133" s="197">
        <f>ROUND(I133*H133,2)</f>
        <v>0</v>
      </c>
      <c r="K133" s="193" t="s">
        <v>153</v>
      </c>
      <c r="L133" s="37"/>
      <c r="M133" s="198" t="s">
        <v>1</v>
      </c>
      <c r="N133" s="199" t="s">
        <v>41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154</v>
      </c>
      <c r="AT133" s="202" t="s">
        <v>149</v>
      </c>
      <c r="AU133" s="202" t="s">
        <v>86</v>
      </c>
      <c r="AY133" s="16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84</v>
      </c>
      <c r="BK133" s="203">
        <f>ROUND(I133*H133,2)</f>
        <v>0</v>
      </c>
      <c r="BL133" s="16" t="s">
        <v>154</v>
      </c>
      <c r="BM133" s="202" t="s">
        <v>377</v>
      </c>
    </row>
    <row r="134" spans="2:51" s="12" customFormat="1" ht="11.25">
      <c r="B134" s="204"/>
      <c r="C134" s="205"/>
      <c r="D134" s="206" t="s">
        <v>159</v>
      </c>
      <c r="E134" s="207" t="s">
        <v>1</v>
      </c>
      <c r="F134" s="208" t="s">
        <v>378</v>
      </c>
      <c r="G134" s="205"/>
      <c r="H134" s="209">
        <v>268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159</v>
      </c>
      <c r="AU134" s="215" t="s">
        <v>86</v>
      </c>
      <c r="AV134" s="12" t="s">
        <v>86</v>
      </c>
      <c r="AW134" s="12" t="s">
        <v>32</v>
      </c>
      <c r="AX134" s="12" t="s">
        <v>76</v>
      </c>
      <c r="AY134" s="215" t="s">
        <v>147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379</v>
      </c>
      <c r="G135" s="205"/>
      <c r="H135" s="209">
        <v>114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3" customFormat="1" ht="11.25">
      <c r="B136" s="222"/>
      <c r="C136" s="223"/>
      <c r="D136" s="206" t="s">
        <v>159</v>
      </c>
      <c r="E136" s="224" t="s">
        <v>1</v>
      </c>
      <c r="F136" s="225" t="s">
        <v>211</v>
      </c>
      <c r="G136" s="223"/>
      <c r="H136" s="226">
        <v>382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159</v>
      </c>
      <c r="AU136" s="232" t="s">
        <v>86</v>
      </c>
      <c r="AV136" s="13" t="s">
        <v>154</v>
      </c>
      <c r="AW136" s="13" t="s">
        <v>32</v>
      </c>
      <c r="AX136" s="13" t="s">
        <v>84</v>
      </c>
      <c r="AY136" s="232" t="s">
        <v>147</v>
      </c>
    </row>
    <row r="137" spans="2:63" s="11" customFormat="1" ht="22.9" customHeight="1">
      <c r="B137" s="175"/>
      <c r="C137" s="176"/>
      <c r="D137" s="177" t="s">
        <v>75</v>
      </c>
      <c r="E137" s="189" t="s">
        <v>171</v>
      </c>
      <c r="F137" s="189" t="s">
        <v>325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P138+P142</f>
        <v>0</v>
      </c>
      <c r="Q137" s="183"/>
      <c r="R137" s="184">
        <f>R138+R142</f>
        <v>243.63780000000003</v>
      </c>
      <c r="S137" s="183"/>
      <c r="T137" s="185">
        <f>T138+T142</f>
        <v>0</v>
      </c>
      <c r="AR137" s="186" t="s">
        <v>84</v>
      </c>
      <c r="AT137" s="187" t="s">
        <v>75</v>
      </c>
      <c r="AU137" s="187" t="s">
        <v>84</v>
      </c>
      <c r="AY137" s="186" t="s">
        <v>147</v>
      </c>
      <c r="BK137" s="188">
        <f>BK138+BK142</f>
        <v>0</v>
      </c>
    </row>
    <row r="138" spans="2:63" s="11" customFormat="1" ht="20.85" customHeight="1">
      <c r="B138" s="175"/>
      <c r="C138" s="176"/>
      <c r="D138" s="177" t="s">
        <v>75</v>
      </c>
      <c r="E138" s="189" t="s">
        <v>380</v>
      </c>
      <c r="F138" s="189" t="s">
        <v>381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SUM(P139:P141)</f>
        <v>0</v>
      </c>
      <c r="Q138" s="183"/>
      <c r="R138" s="184">
        <f>SUM(R139:R141)</f>
        <v>167.78676000000002</v>
      </c>
      <c r="S138" s="183"/>
      <c r="T138" s="185">
        <f>SUM(T139:T141)</f>
        <v>0</v>
      </c>
      <c r="AR138" s="186" t="s">
        <v>84</v>
      </c>
      <c r="AT138" s="187" t="s">
        <v>75</v>
      </c>
      <c r="AU138" s="187" t="s">
        <v>86</v>
      </c>
      <c r="AY138" s="186" t="s">
        <v>147</v>
      </c>
      <c r="BK138" s="188">
        <f>SUM(BK139:BK141)</f>
        <v>0</v>
      </c>
    </row>
    <row r="139" spans="2:65" s="1" customFormat="1" ht="16.5" customHeight="1">
      <c r="B139" s="33"/>
      <c r="C139" s="191" t="s">
        <v>171</v>
      </c>
      <c r="D139" s="191" t="s">
        <v>149</v>
      </c>
      <c r="E139" s="192" t="s">
        <v>382</v>
      </c>
      <c r="F139" s="193" t="s">
        <v>383</v>
      </c>
      <c r="G139" s="194" t="s">
        <v>152</v>
      </c>
      <c r="H139" s="195">
        <v>268</v>
      </c>
      <c r="I139" s="196"/>
      <c r="J139" s="197">
        <f>ROUND(I139*H139,2)</f>
        <v>0</v>
      </c>
      <c r="K139" s="193" t="s">
        <v>1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0.06185</v>
      </c>
      <c r="R139" s="200">
        <f>Q139*H139</f>
        <v>16.5758</v>
      </c>
      <c r="S139" s="200">
        <v>0</v>
      </c>
      <c r="T139" s="201">
        <f>S139*H139</f>
        <v>0</v>
      </c>
      <c r="AR139" s="202" t="s">
        <v>154</v>
      </c>
      <c r="AT139" s="202" t="s">
        <v>149</v>
      </c>
      <c r="AU139" s="202" t="s">
        <v>161</v>
      </c>
      <c r="AY139" s="16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154</v>
      </c>
      <c r="BM139" s="202" t="s">
        <v>384</v>
      </c>
    </row>
    <row r="140" spans="2:65" s="1" customFormat="1" ht="16.5" customHeight="1">
      <c r="B140" s="33"/>
      <c r="C140" s="191" t="s">
        <v>176</v>
      </c>
      <c r="D140" s="191" t="s">
        <v>149</v>
      </c>
      <c r="E140" s="192" t="s">
        <v>385</v>
      </c>
      <c r="F140" s="193" t="s">
        <v>386</v>
      </c>
      <c r="G140" s="194" t="s">
        <v>152</v>
      </c>
      <c r="H140" s="195">
        <v>268</v>
      </c>
      <c r="I140" s="196"/>
      <c r="J140" s="197">
        <f>ROUND(I140*H140,2)</f>
        <v>0</v>
      </c>
      <c r="K140" s="193" t="s">
        <v>153</v>
      </c>
      <c r="L140" s="37"/>
      <c r="M140" s="198" t="s">
        <v>1</v>
      </c>
      <c r="N140" s="199" t="s">
        <v>41</v>
      </c>
      <c r="O140" s="65"/>
      <c r="P140" s="200">
        <f>O140*H140</f>
        <v>0</v>
      </c>
      <c r="Q140" s="200">
        <v>0.31628</v>
      </c>
      <c r="R140" s="200">
        <f>Q140*H140</f>
        <v>84.76304</v>
      </c>
      <c r="S140" s="200">
        <v>0</v>
      </c>
      <c r="T140" s="201">
        <f>S140*H140</f>
        <v>0</v>
      </c>
      <c r="AR140" s="202" t="s">
        <v>154</v>
      </c>
      <c r="AT140" s="202" t="s">
        <v>149</v>
      </c>
      <c r="AU140" s="202" t="s">
        <v>161</v>
      </c>
      <c r="AY140" s="16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84</v>
      </c>
      <c r="BK140" s="203">
        <f>ROUND(I140*H140,2)</f>
        <v>0</v>
      </c>
      <c r="BL140" s="16" t="s">
        <v>154</v>
      </c>
      <c r="BM140" s="202" t="s">
        <v>387</v>
      </c>
    </row>
    <row r="141" spans="2:65" s="1" customFormat="1" ht="24" customHeight="1">
      <c r="B141" s="33"/>
      <c r="C141" s="191" t="s">
        <v>182</v>
      </c>
      <c r="D141" s="191" t="s">
        <v>149</v>
      </c>
      <c r="E141" s="192" t="s">
        <v>388</v>
      </c>
      <c r="F141" s="193" t="s">
        <v>389</v>
      </c>
      <c r="G141" s="194" t="s">
        <v>152</v>
      </c>
      <c r="H141" s="195">
        <v>268</v>
      </c>
      <c r="I141" s="196"/>
      <c r="J141" s="197">
        <f>ROUND(I141*H141,2)</f>
        <v>0</v>
      </c>
      <c r="K141" s="193" t="s">
        <v>1</v>
      </c>
      <c r="L141" s="37"/>
      <c r="M141" s="198" t="s">
        <v>1</v>
      </c>
      <c r="N141" s="199" t="s">
        <v>41</v>
      </c>
      <c r="O141" s="65"/>
      <c r="P141" s="200">
        <f>O141*H141</f>
        <v>0</v>
      </c>
      <c r="Q141" s="200">
        <v>0.24794</v>
      </c>
      <c r="R141" s="200">
        <f>Q141*H141</f>
        <v>66.44792</v>
      </c>
      <c r="S141" s="200">
        <v>0</v>
      </c>
      <c r="T141" s="201">
        <f>S141*H141</f>
        <v>0</v>
      </c>
      <c r="AR141" s="202" t="s">
        <v>154</v>
      </c>
      <c r="AT141" s="202" t="s">
        <v>149</v>
      </c>
      <c r="AU141" s="202" t="s">
        <v>161</v>
      </c>
      <c r="AY141" s="16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154</v>
      </c>
      <c r="BM141" s="202" t="s">
        <v>390</v>
      </c>
    </row>
    <row r="142" spans="2:63" s="11" customFormat="1" ht="20.85" customHeight="1">
      <c r="B142" s="175"/>
      <c r="C142" s="176"/>
      <c r="D142" s="177" t="s">
        <v>75</v>
      </c>
      <c r="E142" s="189" t="s">
        <v>391</v>
      </c>
      <c r="F142" s="189" t="s">
        <v>392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SUM(P143:P146)</f>
        <v>0</v>
      </c>
      <c r="Q142" s="183"/>
      <c r="R142" s="184">
        <f>SUM(R143:R146)</f>
        <v>75.85104</v>
      </c>
      <c r="S142" s="183"/>
      <c r="T142" s="185">
        <f>SUM(T143:T146)</f>
        <v>0</v>
      </c>
      <c r="AR142" s="186" t="s">
        <v>84</v>
      </c>
      <c r="AT142" s="187" t="s">
        <v>75</v>
      </c>
      <c r="AU142" s="187" t="s">
        <v>86</v>
      </c>
      <c r="AY142" s="186" t="s">
        <v>147</v>
      </c>
      <c r="BK142" s="188">
        <f>SUM(BK143:BK146)</f>
        <v>0</v>
      </c>
    </row>
    <row r="143" spans="2:65" s="1" customFormat="1" ht="16.5" customHeight="1">
      <c r="B143" s="33"/>
      <c r="C143" s="191" t="s">
        <v>187</v>
      </c>
      <c r="D143" s="191" t="s">
        <v>149</v>
      </c>
      <c r="E143" s="192" t="s">
        <v>393</v>
      </c>
      <c r="F143" s="193" t="s">
        <v>394</v>
      </c>
      <c r="G143" s="194" t="s">
        <v>152</v>
      </c>
      <c r="H143" s="195">
        <v>114</v>
      </c>
      <c r="I143" s="196"/>
      <c r="J143" s="197">
        <f>ROUND(I143*H143,2)</f>
        <v>0</v>
      </c>
      <c r="K143" s="193" t="s">
        <v>153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0.378</v>
      </c>
      <c r="R143" s="200">
        <f>Q143*H143</f>
        <v>43.092</v>
      </c>
      <c r="S143" s="200">
        <v>0</v>
      </c>
      <c r="T143" s="201">
        <f>S143*H143</f>
        <v>0</v>
      </c>
      <c r="AR143" s="202" t="s">
        <v>154</v>
      </c>
      <c r="AT143" s="202" t="s">
        <v>149</v>
      </c>
      <c r="AU143" s="202" t="s">
        <v>161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395</v>
      </c>
    </row>
    <row r="144" spans="2:65" s="1" customFormat="1" ht="24" customHeight="1">
      <c r="B144" s="33"/>
      <c r="C144" s="191" t="s">
        <v>169</v>
      </c>
      <c r="D144" s="191" t="s">
        <v>149</v>
      </c>
      <c r="E144" s="192" t="s">
        <v>396</v>
      </c>
      <c r="F144" s="193" t="s">
        <v>397</v>
      </c>
      <c r="G144" s="194" t="s">
        <v>152</v>
      </c>
      <c r="H144" s="195">
        <v>114</v>
      </c>
      <c r="I144" s="196"/>
      <c r="J144" s="197">
        <f>ROUND(I144*H144,2)</f>
        <v>0</v>
      </c>
      <c r="K144" s="193" t="s">
        <v>153</v>
      </c>
      <c r="L144" s="37"/>
      <c r="M144" s="198" t="s">
        <v>1</v>
      </c>
      <c r="N144" s="199" t="s">
        <v>41</v>
      </c>
      <c r="O144" s="65"/>
      <c r="P144" s="200">
        <f>O144*H144</f>
        <v>0</v>
      </c>
      <c r="Q144" s="200">
        <v>0.167</v>
      </c>
      <c r="R144" s="200">
        <f>Q144*H144</f>
        <v>19.038</v>
      </c>
      <c r="S144" s="200">
        <v>0</v>
      </c>
      <c r="T144" s="201">
        <f>S144*H144</f>
        <v>0</v>
      </c>
      <c r="AR144" s="202" t="s">
        <v>154</v>
      </c>
      <c r="AT144" s="202" t="s">
        <v>149</v>
      </c>
      <c r="AU144" s="202" t="s">
        <v>161</v>
      </c>
      <c r="AY144" s="16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84</v>
      </c>
      <c r="BK144" s="203">
        <f>ROUND(I144*H144,2)</f>
        <v>0</v>
      </c>
      <c r="BL144" s="16" t="s">
        <v>154</v>
      </c>
      <c r="BM144" s="202" t="s">
        <v>398</v>
      </c>
    </row>
    <row r="145" spans="2:65" s="1" customFormat="1" ht="16.5" customHeight="1">
      <c r="B145" s="33"/>
      <c r="C145" s="244" t="s">
        <v>195</v>
      </c>
      <c r="D145" s="244" t="s">
        <v>242</v>
      </c>
      <c r="E145" s="245" t="s">
        <v>399</v>
      </c>
      <c r="F145" s="246" t="s">
        <v>400</v>
      </c>
      <c r="G145" s="247" t="s">
        <v>152</v>
      </c>
      <c r="H145" s="248">
        <v>116.28</v>
      </c>
      <c r="I145" s="249"/>
      <c r="J145" s="250">
        <f>ROUND(I145*H145,2)</f>
        <v>0</v>
      </c>
      <c r="K145" s="246" t="s">
        <v>153</v>
      </c>
      <c r="L145" s="251"/>
      <c r="M145" s="252" t="s">
        <v>1</v>
      </c>
      <c r="N145" s="253" t="s">
        <v>41</v>
      </c>
      <c r="O145" s="65"/>
      <c r="P145" s="200">
        <f>O145*H145</f>
        <v>0</v>
      </c>
      <c r="Q145" s="200">
        <v>0.118</v>
      </c>
      <c r="R145" s="200">
        <f>Q145*H145</f>
        <v>13.721039999999999</v>
      </c>
      <c r="S145" s="200">
        <v>0</v>
      </c>
      <c r="T145" s="201">
        <f>S145*H145</f>
        <v>0</v>
      </c>
      <c r="AR145" s="202" t="s">
        <v>187</v>
      </c>
      <c r="AT145" s="202" t="s">
        <v>242</v>
      </c>
      <c r="AU145" s="202" t="s">
        <v>161</v>
      </c>
      <c r="AY145" s="16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154</v>
      </c>
      <c r="BM145" s="202" t="s">
        <v>401</v>
      </c>
    </row>
    <row r="146" spans="2:51" s="12" customFormat="1" ht="11.25">
      <c r="B146" s="204"/>
      <c r="C146" s="205"/>
      <c r="D146" s="206" t="s">
        <v>159</v>
      </c>
      <c r="E146" s="205"/>
      <c r="F146" s="208" t="s">
        <v>402</v>
      </c>
      <c r="G146" s="205"/>
      <c r="H146" s="209">
        <v>116.28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159</v>
      </c>
      <c r="AU146" s="215" t="s">
        <v>161</v>
      </c>
      <c r="AV146" s="12" t="s">
        <v>86</v>
      </c>
      <c r="AW146" s="12" t="s">
        <v>4</v>
      </c>
      <c r="AX146" s="12" t="s">
        <v>84</v>
      </c>
      <c r="AY146" s="215" t="s">
        <v>147</v>
      </c>
    </row>
    <row r="147" spans="2:63" s="11" customFormat="1" ht="22.9" customHeight="1">
      <c r="B147" s="175"/>
      <c r="C147" s="176"/>
      <c r="D147" s="177" t="s">
        <v>75</v>
      </c>
      <c r="E147" s="189" t="s">
        <v>169</v>
      </c>
      <c r="F147" s="189" t="s">
        <v>170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SUM(P148:P150)</f>
        <v>0</v>
      </c>
      <c r="Q147" s="183"/>
      <c r="R147" s="184">
        <f>SUM(R148:R150)</f>
        <v>27.805200000000003</v>
      </c>
      <c r="S147" s="183"/>
      <c r="T147" s="185">
        <f>SUM(T148:T150)</f>
        <v>0</v>
      </c>
      <c r="AR147" s="186" t="s">
        <v>84</v>
      </c>
      <c r="AT147" s="187" t="s">
        <v>75</v>
      </c>
      <c r="AU147" s="187" t="s">
        <v>84</v>
      </c>
      <c r="AY147" s="186" t="s">
        <v>147</v>
      </c>
      <c r="BK147" s="188">
        <f>SUM(BK148:BK150)</f>
        <v>0</v>
      </c>
    </row>
    <row r="148" spans="2:65" s="1" customFormat="1" ht="24" customHeight="1">
      <c r="B148" s="33"/>
      <c r="C148" s="191" t="s">
        <v>199</v>
      </c>
      <c r="D148" s="191" t="s">
        <v>149</v>
      </c>
      <c r="E148" s="192" t="s">
        <v>351</v>
      </c>
      <c r="F148" s="193" t="s">
        <v>352</v>
      </c>
      <c r="G148" s="194" t="s">
        <v>164</v>
      </c>
      <c r="H148" s="195">
        <v>348</v>
      </c>
      <c r="I148" s="196"/>
      <c r="J148" s="197">
        <f>ROUND(I148*H148,2)</f>
        <v>0</v>
      </c>
      <c r="K148" s="193" t="s">
        <v>1</v>
      </c>
      <c r="L148" s="37"/>
      <c r="M148" s="198" t="s">
        <v>1</v>
      </c>
      <c r="N148" s="199" t="s">
        <v>41</v>
      </c>
      <c r="O148" s="65"/>
      <c r="P148" s="200">
        <f>O148*H148</f>
        <v>0</v>
      </c>
      <c r="Q148" s="200">
        <v>0.0675</v>
      </c>
      <c r="R148" s="200">
        <f>Q148*H148</f>
        <v>23.490000000000002</v>
      </c>
      <c r="S148" s="200">
        <v>0</v>
      </c>
      <c r="T148" s="201">
        <f>S148*H148</f>
        <v>0</v>
      </c>
      <c r="AR148" s="202" t="s">
        <v>154</v>
      </c>
      <c r="AT148" s="202" t="s">
        <v>149</v>
      </c>
      <c r="AU148" s="202" t="s">
        <v>86</v>
      </c>
      <c r="AY148" s="16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84</v>
      </c>
      <c r="BK148" s="203">
        <f>ROUND(I148*H148,2)</f>
        <v>0</v>
      </c>
      <c r="BL148" s="16" t="s">
        <v>154</v>
      </c>
      <c r="BM148" s="202" t="s">
        <v>403</v>
      </c>
    </row>
    <row r="149" spans="2:51" s="12" customFormat="1" ht="11.25">
      <c r="B149" s="204"/>
      <c r="C149" s="205"/>
      <c r="D149" s="206" t="s">
        <v>159</v>
      </c>
      <c r="E149" s="207" t="s">
        <v>1</v>
      </c>
      <c r="F149" s="208" t="s">
        <v>404</v>
      </c>
      <c r="G149" s="205"/>
      <c r="H149" s="209">
        <v>348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159</v>
      </c>
      <c r="AU149" s="215" t="s">
        <v>86</v>
      </c>
      <c r="AV149" s="12" t="s">
        <v>86</v>
      </c>
      <c r="AW149" s="12" t="s">
        <v>32</v>
      </c>
      <c r="AX149" s="12" t="s">
        <v>84</v>
      </c>
      <c r="AY149" s="215" t="s">
        <v>147</v>
      </c>
    </row>
    <row r="150" spans="2:65" s="1" customFormat="1" ht="24" customHeight="1">
      <c r="B150" s="33"/>
      <c r="C150" s="244" t="s">
        <v>299</v>
      </c>
      <c r="D150" s="244" t="s">
        <v>242</v>
      </c>
      <c r="E150" s="245" t="s">
        <v>356</v>
      </c>
      <c r="F150" s="246" t="s">
        <v>357</v>
      </c>
      <c r="G150" s="247" t="s">
        <v>164</v>
      </c>
      <c r="H150" s="248">
        <v>348</v>
      </c>
      <c r="I150" s="249"/>
      <c r="J150" s="250">
        <f>ROUND(I150*H150,2)</f>
        <v>0</v>
      </c>
      <c r="K150" s="246" t="s">
        <v>1</v>
      </c>
      <c r="L150" s="251"/>
      <c r="M150" s="252" t="s">
        <v>1</v>
      </c>
      <c r="N150" s="253" t="s">
        <v>41</v>
      </c>
      <c r="O150" s="65"/>
      <c r="P150" s="200">
        <f>O150*H150</f>
        <v>0</v>
      </c>
      <c r="Q150" s="200">
        <v>0.0124</v>
      </c>
      <c r="R150" s="200">
        <f>Q150*H150</f>
        <v>4.3152</v>
      </c>
      <c r="S150" s="200">
        <v>0</v>
      </c>
      <c r="T150" s="201">
        <f>S150*H150</f>
        <v>0</v>
      </c>
      <c r="AR150" s="202" t="s">
        <v>187</v>
      </c>
      <c r="AT150" s="202" t="s">
        <v>242</v>
      </c>
      <c r="AU150" s="202" t="s">
        <v>86</v>
      </c>
      <c r="AY150" s="16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154</v>
      </c>
      <c r="BM150" s="202" t="s">
        <v>405</v>
      </c>
    </row>
    <row r="151" spans="2:63" s="11" customFormat="1" ht="22.9" customHeight="1">
      <c r="B151" s="175"/>
      <c r="C151" s="176"/>
      <c r="D151" s="177" t="s">
        <v>75</v>
      </c>
      <c r="E151" s="189" t="s">
        <v>359</v>
      </c>
      <c r="F151" s="189" t="s">
        <v>360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SUM(P152:P153)</f>
        <v>0</v>
      </c>
      <c r="Q151" s="183"/>
      <c r="R151" s="184">
        <f>SUM(R152:R153)</f>
        <v>0</v>
      </c>
      <c r="S151" s="183"/>
      <c r="T151" s="185">
        <f>SUM(T152:T153)</f>
        <v>0</v>
      </c>
      <c r="AR151" s="186" t="s">
        <v>84</v>
      </c>
      <c r="AT151" s="187" t="s">
        <v>75</v>
      </c>
      <c r="AU151" s="187" t="s">
        <v>84</v>
      </c>
      <c r="AY151" s="186" t="s">
        <v>147</v>
      </c>
      <c r="BK151" s="188">
        <f>SUM(BK152:BK153)</f>
        <v>0</v>
      </c>
    </row>
    <row r="152" spans="2:65" s="1" customFormat="1" ht="24" customHeight="1">
      <c r="B152" s="33"/>
      <c r="C152" s="191" t="s">
        <v>304</v>
      </c>
      <c r="D152" s="191" t="s">
        <v>149</v>
      </c>
      <c r="E152" s="192" t="s">
        <v>367</v>
      </c>
      <c r="F152" s="193" t="s">
        <v>368</v>
      </c>
      <c r="G152" s="194" t="s">
        <v>185</v>
      </c>
      <c r="H152" s="195">
        <v>135.722</v>
      </c>
      <c r="I152" s="196"/>
      <c r="J152" s="197">
        <f>ROUND(I152*H152,2)</f>
        <v>0</v>
      </c>
      <c r="K152" s="193" t="s">
        <v>153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154</v>
      </c>
      <c r="AT152" s="202" t="s">
        <v>149</v>
      </c>
      <c r="AU152" s="202" t="s">
        <v>86</v>
      </c>
      <c r="AY152" s="16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154</v>
      </c>
      <c r="BM152" s="202" t="s">
        <v>406</v>
      </c>
    </row>
    <row r="153" spans="2:51" s="12" customFormat="1" ht="11.25">
      <c r="B153" s="204"/>
      <c r="C153" s="205"/>
      <c r="D153" s="206" t="s">
        <v>159</v>
      </c>
      <c r="E153" s="205"/>
      <c r="F153" s="208" t="s">
        <v>407</v>
      </c>
      <c r="G153" s="205"/>
      <c r="H153" s="209">
        <v>135.722</v>
      </c>
      <c r="I153" s="210"/>
      <c r="J153" s="205"/>
      <c r="K153" s="205"/>
      <c r="L153" s="211"/>
      <c r="M153" s="254"/>
      <c r="N153" s="255"/>
      <c r="O153" s="255"/>
      <c r="P153" s="255"/>
      <c r="Q153" s="255"/>
      <c r="R153" s="255"/>
      <c r="S153" s="255"/>
      <c r="T153" s="256"/>
      <c r="AT153" s="215" t="s">
        <v>159</v>
      </c>
      <c r="AU153" s="215" t="s">
        <v>86</v>
      </c>
      <c r="AV153" s="12" t="s">
        <v>86</v>
      </c>
      <c r="AW153" s="12" t="s">
        <v>4</v>
      </c>
      <c r="AX153" s="12" t="s">
        <v>84</v>
      </c>
      <c r="AY153" s="215" t="s">
        <v>147</v>
      </c>
    </row>
    <row r="154" spans="2:12" s="1" customFormat="1" ht="6.95" customHeight="1">
      <c r="B154" s="48"/>
      <c r="C154" s="49"/>
      <c r="D154" s="49"/>
      <c r="E154" s="49"/>
      <c r="F154" s="49"/>
      <c r="G154" s="49"/>
      <c r="H154" s="49"/>
      <c r="I154" s="141"/>
      <c r="J154" s="49"/>
      <c r="K154" s="49"/>
      <c r="L154" s="37"/>
    </row>
  </sheetData>
  <sheetProtection algorithmName="SHA-512" hashValue="L1AdiDz1NE+5DI3A/AA8+RfeiQKIB3XOgEf9Y/NMpanY9WFLZXDxj4bFlr+6Ii7GXvBTaJAi6gN+VFO1O1suDw==" saltValue="M+xRWhz5duL59ALoZMtahEBOpjFeL/OoKwTfK0J2od+zR1sgZEv8/2cOyL4bibiy6x5BCB1CAmBtGm6o+5PlZA==" spinCount="100000" sheet="1" objects="1" scenarios="1" formatColumns="0" formatRows="0" autoFilter="0"/>
  <autoFilter ref="C122:K15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98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408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ROUND(J124,2)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ROUND((SUM(BE124:BE163)),2)</f>
        <v>0</v>
      </c>
      <c r="I33" s="122">
        <v>0.21</v>
      </c>
      <c r="J33" s="121">
        <f>ROUND(((SUM(BE124:BE163))*I33),2)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ROUND((SUM(BF124:BF163)),2)</f>
        <v>0</v>
      </c>
      <c r="I34" s="122">
        <v>0.15</v>
      </c>
      <c r="J34" s="121">
        <f>ROUND(((SUM(BF124:BF163))*I34),2)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ROUND((SUM(BG124:BG163)),2)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ROUND((SUM(BH124:BH163)),2)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ROUND((SUM(BI124:BI163)),2)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02.3 - D2 - SO 02 Zpevněné plochy a komunikace - TRASA C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J124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J125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J126</f>
        <v>0</v>
      </c>
      <c r="K98" s="158"/>
      <c r="L98" s="163"/>
    </row>
    <row r="99" spans="2:12" s="9" customFormat="1" ht="19.9" customHeight="1">
      <c r="B99" s="157"/>
      <c r="C99" s="158"/>
      <c r="D99" s="159" t="s">
        <v>257</v>
      </c>
      <c r="E99" s="160"/>
      <c r="F99" s="160"/>
      <c r="G99" s="160"/>
      <c r="H99" s="160"/>
      <c r="I99" s="161"/>
      <c r="J99" s="162">
        <f>J139</f>
        <v>0</v>
      </c>
      <c r="K99" s="158"/>
      <c r="L99" s="163"/>
    </row>
    <row r="100" spans="2:12" s="9" customFormat="1" ht="14.85" customHeight="1">
      <c r="B100" s="157"/>
      <c r="C100" s="158"/>
      <c r="D100" s="159" t="s">
        <v>371</v>
      </c>
      <c r="E100" s="160"/>
      <c r="F100" s="160"/>
      <c r="G100" s="160"/>
      <c r="H100" s="160"/>
      <c r="I100" s="161"/>
      <c r="J100" s="162">
        <f>J140</f>
        <v>0</v>
      </c>
      <c r="K100" s="158"/>
      <c r="L100" s="163"/>
    </row>
    <row r="101" spans="2:12" s="9" customFormat="1" ht="14.85" customHeight="1">
      <c r="B101" s="157"/>
      <c r="C101" s="158"/>
      <c r="D101" s="159" t="s">
        <v>372</v>
      </c>
      <c r="E101" s="160"/>
      <c r="F101" s="160"/>
      <c r="G101" s="160"/>
      <c r="H101" s="160"/>
      <c r="I101" s="161"/>
      <c r="J101" s="162">
        <f>J144</f>
        <v>0</v>
      </c>
      <c r="K101" s="158"/>
      <c r="L101" s="163"/>
    </row>
    <row r="102" spans="2:12" s="9" customFormat="1" ht="14.85" customHeight="1">
      <c r="B102" s="157"/>
      <c r="C102" s="158"/>
      <c r="D102" s="159" t="s">
        <v>409</v>
      </c>
      <c r="E102" s="160"/>
      <c r="F102" s="160"/>
      <c r="G102" s="160"/>
      <c r="H102" s="160"/>
      <c r="I102" s="161"/>
      <c r="J102" s="162">
        <f>J149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130</v>
      </c>
      <c r="E103" s="160"/>
      <c r="F103" s="160"/>
      <c r="G103" s="160"/>
      <c r="H103" s="160"/>
      <c r="I103" s="161"/>
      <c r="J103" s="162">
        <f>J157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259</v>
      </c>
      <c r="E104" s="160"/>
      <c r="F104" s="160"/>
      <c r="G104" s="160"/>
      <c r="H104" s="160"/>
      <c r="I104" s="161"/>
      <c r="J104" s="162">
        <f>J161</f>
        <v>0</v>
      </c>
      <c r="K104" s="158"/>
      <c r="L104" s="163"/>
    </row>
    <row r="105" spans="2:12" s="1" customFormat="1" ht="21.75" customHeight="1">
      <c r="B105" s="33"/>
      <c r="C105" s="34"/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48"/>
      <c r="C106" s="49"/>
      <c r="D106" s="49"/>
      <c r="E106" s="49"/>
      <c r="F106" s="49"/>
      <c r="G106" s="49"/>
      <c r="H106" s="49"/>
      <c r="I106" s="141"/>
      <c r="J106" s="49"/>
      <c r="K106" s="49"/>
      <c r="L106" s="37"/>
    </row>
    <row r="110" spans="2:12" s="1" customFormat="1" ht="6.95" customHeight="1">
      <c r="B110" s="50"/>
      <c r="C110" s="51"/>
      <c r="D110" s="51"/>
      <c r="E110" s="51"/>
      <c r="F110" s="51"/>
      <c r="G110" s="51"/>
      <c r="H110" s="51"/>
      <c r="I110" s="144"/>
      <c r="J110" s="51"/>
      <c r="K110" s="51"/>
      <c r="L110" s="37"/>
    </row>
    <row r="111" spans="2:12" s="1" customFormat="1" ht="24.95" customHeight="1">
      <c r="B111" s="33"/>
      <c r="C111" s="22" t="s">
        <v>132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2" customHeight="1">
      <c r="B113" s="33"/>
      <c r="C113" s="28" t="s">
        <v>16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6.5" customHeight="1">
      <c r="B114" s="33"/>
      <c r="C114" s="34"/>
      <c r="D114" s="34"/>
      <c r="E114" s="305" t="str">
        <f>E7</f>
        <v>Revitalizace parku Dvorského</v>
      </c>
      <c r="F114" s="306"/>
      <c r="G114" s="306"/>
      <c r="H114" s="306"/>
      <c r="I114" s="109"/>
      <c r="J114" s="34"/>
      <c r="K114" s="34"/>
      <c r="L114" s="37"/>
    </row>
    <row r="115" spans="2:12" s="1" customFormat="1" ht="12" customHeight="1">
      <c r="B115" s="33"/>
      <c r="C115" s="28" t="s">
        <v>121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6.5" customHeight="1">
      <c r="B116" s="33"/>
      <c r="C116" s="34"/>
      <c r="D116" s="34"/>
      <c r="E116" s="277" t="str">
        <f>E9</f>
        <v>02.3 - D2 - SO 02 Zpevněné plochy a komunikace - TRASA C</v>
      </c>
      <c r="F116" s="307"/>
      <c r="G116" s="307"/>
      <c r="H116" s="307"/>
      <c r="I116" s="109"/>
      <c r="J116" s="34"/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12" customHeight="1">
      <c r="B118" s="33"/>
      <c r="C118" s="28" t="s">
        <v>20</v>
      </c>
      <c r="D118" s="34"/>
      <c r="E118" s="34"/>
      <c r="F118" s="26" t="str">
        <f>F12</f>
        <v>Brno-město</v>
      </c>
      <c r="G118" s="34"/>
      <c r="H118" s="34"/>
      <c r="I118" s="111" t="s">
        <v>22</v>
      </c>
      <c r="J118" s="60" t="str">
        <f>IF(J12="","",J12)</f>
        <v>6. 5. 2019</v>
      </c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27.95" customHeight="1">
      <c r="B120" s="33"/>
      <c r="C120" s="28" t="s">
        <v>24</v>
      </c>
      <c r="D120" s="34"/>
      <c r="E120" s="34"/>
      <c r="F120" s="26" t="str">
        <f>E15</f>
        <v>Statutární město Brno, MČ Brno-střed</v>
      </c>
      <c r="G120" s="34"/>
      <c r="H120" s="34"/>
      <c r="I120" s="111" t="s">
        <v>30</v>
      </c>
      <c r="J120" s="31" t="str">
        <f>E21</f>
        <v>Ing. Mgr.Lucie Radilová, DiS</v>
      </c>
      <c r="K120" s="34"/>
      <c r="L120" s="37"/>
    </row>
    <row r="121" spans="2:12" s="1" customFormat="1" ht="15.2" customHeight="1">
      <c r="B121" s="33"/>
      <c r="C121" s="28" t="s">
        <v>28</v>
      </c>
      <c r="D121" s="34"/>
      <c r="E121" s="34"/>
      <c r="F121" s="26" t="str">
        <f>IF(E18="","",E18)</f>
        <v>Vyplň údaj</v>
      </c>
      <c r="G121" s="34"/>
      <c r="H121" s="34"/>
      <c r="I121" s="111" t="s">
        <v>33</v>
      </c>
      <c r="J121" s="31" t="str">
        <f>E24</f>
        <v xml:space="preserve"> </v>
      </c>
      <c r="K121" s="34"/>
      <c r="L121" s="37"/>
    </row>
    <row r="122" spans="2:12" s="1" customFormat="1" ht="10.35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20" s="10" customFormat="1" ht="29.25" customHeight="1">
      <c r="B123" s="164"/>
      <c r="C123" s="165" t="s">
        <v>133</v>
      </c>
      <c r="D123" s="166" t="s">
        <v>61</v>
      </c>
      <c r="E123" s="166" t="s">
        <v>57</v>
      </c>
      <c r="F123" s="166" t="s">
        <v>58</v>
      </c>
      <c r="G123" s="166" t="s">
        <v>134</v>
      </c>
      <c r="H123" s="166" t="s">
        <v>135</v>
      </c>
      <c r="I123" s="167" t="s">
        <v>136</v>
      </c>
      <c r="J123" s="168" t="s">
        <v>125</v>
      </c>
      <c r="K123" s="169" t="s">
        <v>137</v>
      </c>
      <c r="L123" s="170"/>
      <c r="M123" s="69" t="s">
        <v>1</v>
      </c>
      <c r="N123" s="70" t="s">
        <v>40</v>
      </c>
      <c r="O123" s="70" t="s">
        <v>138</v>
      </c>
      <c r="P123" s="70" t="s">
        <v>139</v>
      </c>
      <c r="Q123" s="70" t="s">
        <v>140</v>
      </c>
      <c r="R123" s="70" t="s">
        <v>141</v>
      </c>
      <c r="S123" s="70" t="s">
        <v>142</v>
      </c>
      <c r="T123" s="71" t="s">
        <v>143</v>
      </c>
    </row>
    <row r="124" spans="2:63" s="1" customFormat="1" ht="22.9" customHeight="1">
      <c r="B124" s="33"/>
      <c r="C124" s="76" t="s">
        <v>144</v>
      </c>
      <c r="D124" s="34"/>
      <c r="E124" s="34"/>
      <c r="F124" s="34"/>
      <c r="G124" s="34"/>
      <c r="H124" s="34"/>
      <c r="I124" s="109"/>
      <c r="J124" s="171">
        <f>BK124</f>
        <v>0</v>
      </c>
      <c r="K124" s="34"/>
      <c r="L124" s="37"/>
      <c r="M124" s="72"/>
      <c r="N124" s="73"/>
      <c r="O124" s="73"/>
      <c r="P124" s="172">
        <f>P125</f>
        <v>0</v>
      </c>
      <c r="Q124" s="73"/>
      <c r="R124" s="172">
        <f>R125</f>
        <v>76.01968</v>
      </c>
      <c r="S124" s="73"/>
      <c r="T124" s="173">
        <f>T125</f>
        <v>0</v>
      </c>
      <c r="AT124" s="16" t="s">
        <v>75</v>
      </c>
      <c r="AU124" s="16" t="s">
        <v>127</v>
      </c>
      <c r="BK124" s="174">
        <f>BK125</f>
        <v>0</v>
      </c>
    </row>
    <row r="125" spans="2:63" s="11" customFormat="1" ht="25.9" customHeight="1">
      <c r="B125" s="175"/>
      <c r="C125" s="176"/>
      <c r="D125" s="177" t="s">
        <v>75</v>
      </c>
      <c r="E125" s="178" t="s">
        <v>145</v>
      </c>
      <c r="F125" s="178" t="s">
        <v>146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P126+P139+P157+P161</f>
        <v>0</v>
      </c>
      <c r="Q125" s="183"/>
      <c r="R125" s="184">
        <f>R126+R139+R157+R161</f>
        <v>76.01968</v>
      </c>
      <c r="S125" s="183"/>
      <c r="T125" s="185">
        <f>T126+T139+T157+T161</f>
        <v>0</v>
      </c>
      <c r="AR125" s="186" t="s">
        <v>84</v>
      </c>
      <c r="AT125" s="187" t="s">
        <v>75</v>
      </c>
      <c r="AU125" s="187" t="s">
        <v>76</v>
      </c>
      <c r="AY125" s="186" t="s">
        <v>147</v>
      </c>
      <c r="BK125" s="188">
        <f>BK126+BK139+BK157+BK161</f>
        <v>0</v>
      </c>
    </row>
    <row r="126" spans="2:63" s="11" customFormat="1" ht="22.9" customHeight="1">
      <c r="B126" s="175"/>
      <c r="C126" s="176"/>
      <c r="D126" s="177" t="s">
        <v>75</v>
      </c>
      <c r="E126" s="189" t="s">
        <v>84</v>
      </c>
      <c r="F126" s="189" t="s">
        <v>148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SUM(P127:P138)</f>
        <v>0</v>
      </c>
      <c r="Q126" s="183"/>
      <c r="R126" s="184">
        <f>SUM(R127:R138)</f>
        <v>0</v>
      </c>
      <c r="S126" s="183"/>
      <c r="T126" s="185">
        <f>SUM(T127:T138)</f>
        <v>0</v>
      </c>
      <c r="AR126" s="186" t="s">
        <v>84</v>
      </c>
      <c r="AT126" s="187" t="s">
        <v>75</v>
      </c>
      <c r="AU126" s="187" t="s">
        <v>84</v>
      </c>
      <c r="AY126" s="186" t="s">
        <v>147</v>
      </c>
      <c r="BK126" s="188">
        <f>SUM(BK127:BK138)</f>
        <v>0</v>
      </c>
    </row>
    <row r="127" spans="2:65" s="1" customFormat="1" ht="24" customHeight="1">
      <c r="B127" s="33"/>
      <c r="C127" s="191" t="s">
        <v>84</v>
      </c>
      <c r="D127" s="191" t="s">
        <v>149</v>
      </c>
      <c r="E127" s="192" t="s">
        <v>260</v>
      </c>
      <c r="F127" s="193" t="s">
        <v>261</v>
      </c>
      <c r="G127" s="194" t="s">
        <v>204</v>
      </c>
      <c r="H127" s="195">
        <v>28.5</v>
      </c>
      <c r="I127" s="196"/>
      <c r="J127" s="197">
        <f>ROUND(I127*H127,2)</f>
        <v>0</v>
      </c>
      <c r="K127" s="193" t="s">
        <v>153</v>
      </c>
      <c r="L127" s="37"/>
      <c r="M127" s="198" t="s">
        <v>1</v>
      </c>
      <c r="N127" s="199" t="s">
        <v>41</v>
      </c>
      <c r="O127" s="65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154</v>
      </c>
      <c r="AT127" s="202" t="s">
        <v>149</v>
      </c>
      <c r="AU127" s="202" t="s">
        <v>86</v>
      </c>
      <c r="AY127" s="16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84</v>
      </c>
      <c r="BK127" s="203">
        <f>ROUND(I127*H127,2)</f>
        <v>0</v>
      </c>
      <c r="BL127" s="16" t="s">
        <v>154</v>
      </c>
      <c r="BM127" s="202" t="s">
        <v>410</v>
      </c>
    </row>
    <row r="128" spans="2:51" s="12" customFormat="1" ht="11.25">
      <c r="B128" s="204"/>
      <c r="C128" s="205"/>
      <c r="D128" s="206" t="s">
        <v>159</v>
      </c>
      <c r="E128" s="207" t="s">
        <v>1</v>
      </c>
      <c r="F128" s="208" t="s">
        <v>411</v>
      </c>
      <c r="G128" s="205"/>
      <c r="H128" s="209">
        <v>28.5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159</v>
      </c>
      <c r="AU128" s="215" t="s">
        <v>86</v>
      </c>
      <c r="AV128" s="12" t="s">
        <v>86</v>
      </c>
      <c r="AW128" s="12" t="s">
        <v>32</v>
      </c>
      <c r="AX128" s="12" t="s">
        <v>76</v>
      </c>
      <c r="AY128" s="215" t="s">
        <v>147</v>
      </c>
    </row>
    <row r="129" spans="2:51" s="13" customFormat="1" ht="11.25">
      <c r="B129" s="222"/>
      <c r="C129" s="223"/>
      <c r="D129" s="206" t="s">
        <v>159</v>
      </c>
      <c r="E129" s="224" t="s">
        <v>1</v>
      </c>
      <c r="F129" s="225" t="s">
        <v>211</v>
      </c>
      <c r="G129" s="223"/>
      <c r="H129" s="226">
        <v>28.5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159</v>
      </c>
      <c r="AU129" s="232" t="s">
        <v>86</v>
      </c>
      <c r="AV129" s="13" t="s">
        <v>154</v>
      </c>
      <c r="AW129" s="13" t="s">
        <v>32</v>
      </c>
      <c r="AX129" s="13" t="s">
        <v>84</v>
      </c>
      <c r="AY129" s="232" t="s">
        <v>147</v>
      </c>
    </row>
    <row r="130" spans="2:65" s="1" customFormat="1" ht="24" customHeight="1">
      <c r="B130" s="33"/>
      <c r="C130" s="191" t="s">
        <v>86</v>
      </c>
      <c r="D130" s="191" t="s">
        <v>149</v>
      </c>
      <c r="E130" s="192" t="s">
        <v>207</v>
      </c>
      <c r="F130" s="193" t="s">
        <v>208</v>
      </c>
      <c r="G130" s="194" t="s">
        <v>204</v>
      </c>
      <c r="H130" s="195">
        <v>28.5</v>
      </c>
      <c r="I130" s="196"/>
      <c r="J130" s="197">
        <f>ROUND(I130*H130,2)</f>
        <v>0</v>
      </c>
      <c r="K130" s="193" t="s">
        <v>153</v>
      </c>
      <c r="L130" s="37"/>
      <c r="M130" s="198" t="s">
        <v>1</v>
      </c>
      <c r="N130" s="199" t="s">
        <v>41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154</v>
      </c>
      <c r="AT130" s="202" t="s">
        <v>149</v>
      </c>
      <c r="AU130" s="202" t="s">
        <v>86</v>
      </c>
      <c r="AY130" s="16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84</v>
      </c>
      <c r="BK130" s="203">
        <f>ROUND(I130*H130,2)</f>
        <v>0</v>
      </c>
      <c r="BL130" s="16" t="s">
        <v>154</v>
      </c>
      <c r="BM130" s="202" t="s">
        <v>412</v>
      </c>
    </row>
    <row r="131" spans="2:51" s="12" customFormat="1" ht="11.25">
      <c r="B131" s="204"/>
      <c r="C131" s="205"/>
      <c r="D131" s="206" t="s">
        <v>159</v>
      </c>
      <c r="E131" s="207" t="s">
        <v>1</v>
      </c>
      <c r="F131" s="208" t="s">
        <v>411</v>
      </c>
      <c r="G131" s="205"/>
      <c r="H131" s="209">
        <v>28.5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159</v>
      </c>
      <c r="AU131" s="215" t="s">
        <v>86</v>
      </c>
      <c r="AV131" s="12" t="s">
        <v>86</v>
      </c>
      <c r="AW131" s="12" t="s">
        <v>32</v>
      </c>
      <c r="AX131" s="12" t="s">
        <v>76</v>
      </c>
      <c r="AY131" s="215" t="s">
        <v>147</v>
      </c>
    </row>
    <row r="132" spans="2:51" s="13" customFormat="1" ht="11.25">
      <c r="B132" s="222"/>
      <c r="C132" s="223"/>
      <c r="D132" s="206" t="s">
        <v>159</v>
      </c>
      <c r="E132" s="224" t="s">
        <v>1</v>
      </c>
      <c r="F132" s="225" t="s">
        <v>211</v>
      </c>
      <c r="G132" s="223"/>
      <c r="H132" s="226">
        <v>28.5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159</v>
      </c>
      <c r="AU132" s="232" t="s">
        <v>86</v>
      </c>
      <c r="AV132" s="13" t="s">
        <v>154</v>
      </c>
      <c r="AW132" s="13" t="s">
        <v>32</v>
      </c>
      <c r="AX132" s="13" t="s">
        <v>84</v>
      </c>
      <c r="AY132" s="232" t="s">
        <v>147</v>
      </c>
    </row>
    <row r="133" spans="2:65" s="1" customFormat="1" ht="16.5" customHeight="1">
      <c r="B133" s="33"/>
      <c r="C133" s="191" t="s">
        <v>161</v>
      </c>
      <c r="D133" s="191" t="s">
        <v>149</v>
      </c>
      <c r="E133" s="192" t="s">
        <v>276</v>
      </c>
      <c r="F133" s="193" t="s">
        <v>277</v>
      </c>
      <c r="G133" s="194" t="s">
        <v>204</v>
      </c>
      <c r="H133" s="195">
        <v>28.5</v>
      </c>
      <c r="I133" s="196"/>
      <c r="J133" s="197">
        <f>ROUND(I133*H133,2)</f>
        <v>0</v>
      </c>
      <c r="K133" s="193" t="s">
        <v>153</v>
      </c>
      <c r="L133" s="37"/>
      <c r="M133" s="198" t="s">
        <v>1</v>
      </c>
      <c r="N133" s="199" t="s">
        <v>41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154</v>
      </c>
      <c r="AT133" s="202" t="s">
        <v>149</v>
      </c>
      <c r="AU133" s="202" t="s">
        <v>86</v>
      </c>
      <c r="AY133" s="16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84</v>
      </c>
      <c r="BK133" s="203">
        <f>ROUND(I133*H133,2)</f>
        <v>0</v>
      </c>
      <c r="BL133" s="16" t="s">
        <v>154</v>
      </c>
      <c r="BM133" s="202" t="s">
        <v>413</v>
      </c>
    </row>
    <row r="134" spans="2:65" s="1" customFormat="1" ht="16.5" customHeight="1">
      <c r="B134" s="33"/>
      <c r="C134" s="191" t="s">
        <v>154</v>
      </c>
      <c r="D134" s="191" t="s">
        <v>149</v>
      </c>
      <c r="E134" s="192" t="s">
        <v>285</v>
      </c>
      <c r="F134" s="193" t="s">
        <v>286</v>
      </c>
      <c r="G134" s="194" t="s">
        <v>152</v>
      </c>
      <c r="H134" s="195">
        <v>95</v>
      </c>
      <c r="I134" s="196"/>
      <c r="J134" s="197">
        <f>ROUND(I134*H134,2)</f>
        <v>0</v>
      </c>
      <c r="K134" s="193" t="s">
        <v>153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154</v>
      </c>
      <c r="AT134" s="202" t="s">
        <v>149</v>
      </c>
      <c r="AU134" s="202" t="s">
        <v>86</v>
      </c>
      <c r="AY134" s="16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154</v>
      </c>
      <c r="BM134" s="202" t="s">
        <v>414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415</v>
      </c>
      <c r="G135" s="205"/>
      <c r="H135" s="209">
        <v>45.5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2" customFormat="1" ht="11.25">
      <c r="B136" s="204"/>
      <c r="C136" s="205"/>
      <c r="D136" s="206" t="s">
        <v>159</v>
      </c>
      <c r="E136" s="207" t="s">
        <v>1</v>
      </c>
      <c r="F136" s="208" t="s">
        <v>416</v>
      </c>
      <c r="G136" s="205"/>
      <c r="H136" s="209">
        <v>17.5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159</v>
      </c>
      <c r="AU136" s="215" t="s">
        <v>86</v>
      </c>
      <c r="AV136" s="12" t="s">
        <v>86</v>
      </c>
      <c r="AW136" s="12" t="s">
        <v>32</v>
      </c>
      <c r="AX136" s="12" t="s">
        <v>76</v>
      </c>
      <c r="AY136" s="215" t="s">
        <v>147</v>
      </c>
    </row>
    <row r="137" spans="2:51" s="12" customFormat="1" ht="11.25">
      <c r="B137" s="204"/>
      <c r="C137" s="205"/>
      <c r="D137" s="206" t="s">
        <v>159</v>
      </c>
      <c r="E137" s="207" t="s">
        <v>1</v>
      </c>
      <c r="F137" s="208" t="s">
        <v>417</v>
      </c>
      <c r="G137" s="205"/>
      <c r="H137" s="209">
        <v>32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159</v>
      </c>
      <c r="AU137" s="215" t="s">
        <v>86</v>
      </c>
      <c r="AV137" s="12" t="s">
        <v>86</v>
      </c>
      <c r="AW137" s="12" t="s">
        <v>32</v>
      </c>
      <c r="AX137" s="12" t="s">
        <v>76</v>
      </c>
      <c r="AY137" s="215" t="s">
        <v>147</v>
      </c>
    </row>
    <row r="138" spans="2:51" s="13" customFormat="1" ht="11.25">
      <c r="B138" s="222"/>
      <c r="C138" s="223"/>
      <c r="D138" s="206" t="s">
        <v>159</v>
      </c>
      <c r="E138" s="224" t="s">
        <v>1</v>
      </c>
      <c r="F138" s="225" t="s">
        <v>211</v>
      </c>
      <c r="G138" s="223"/>
      <c r="H138" s="226">
        <v>95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159</v>
      </c>
      <c r="AU138" s="232" t="s">
        <v>86</v>
      </c>
      <c r="AV138" s="13" t="s">
        <v>154</v>
      </c>
      <c r="AW138" s="13" t="s">
        <v>32</v>
      </c>
      <c r="AX138" s="13" t="s">
        <v>84</v>
      </c>
      <c r="AY138" s="232" t="s">
        <v>147</v>
      </c>
    </row>
    <row r="139" spans="2:63" s="11" customFormat="1" ht="22.9" customHeight="1">
      <c r="B139" s="175"/>
      <c r="C139" s="176"/>
      <c r="D139" s="177" t="s">
        <v>75</v>
      </c>
      <c r="E139" s="189" t="s">
        <v>171</v>
      </c>
      <c r="F139" s="189" t="s">
        <v>325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P140+P144+P149</f>
        <v>0</v>
      </c>
      <c r="Q139" s="183"/>
      <c r="R139" s="184">
        <f>R140+R144+R149</f>
        <v>65.51283</v>
      </c>
      <c r="S139" s="183"/>
      <c r="T139" s="185">
        <f>T140+T144+T149</f>
        <v>0</v>
      </c>
      <c r="AR139" s="186" t="s">
        <v>84</v>
      </c>
      <c r="AT139" s="187" t="s">
        <v>75</v>
      </c>
      <c r="AU139" s="187" t="s">
        <v>84</v>
      </c>
      <c r="AY139" s="186" t="s">
        <v>147</v>
      </c>
      <c r="BK139" s="188">
        <f>BK140+BK144+BK149</f>
        <v>0</v>
      </c>
    </row>
    <row r="140" spans="2:63" s="11" customFormat="1" ht="20.85" customHeight="1">
      <c r="B140" s="175"/>
      <c r="C140" s="176"/>
      <c r="D140" s="177" t="s">
        <v>75</v>
      </c>
      <c r="E140" s="189" t="s">
        <v>380</v>
      </c>
      <c r="F140" s="189" t="s">
        <v>381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SUM(P141:P143)</f>
        <v>0</v>
      </c>
      <c r="Q140" s="183"/>
      <c r="R140" s="184">
        <f>SUM(R141:R143)</f>
        <v>28.486185</v>
      </c>
      <c r="S140" s="183"/>
      <c r="T140" s="185">
        <f>SUM(T141:T143)</f>
        <v>0</v>
      </c>
      <c r="AR140" s="186" t="s">
        <v>84</v>
      </c>
      <c r="AT140" s="187" t="s">
        <v>75</v>
      </c>
      <c r="AU140" s="187" t="s">
        <v>86</v>
      </c>
      <c r="AY140" s="186" t="s">
        <v>147</v>
      </c>
      <c r="BK140" s="188">
        <f>SUM(BK141:BK143)</f>
        <v>0</v>
      </c>
    </row>
    <row r="141" spans="2:65" s="1" customFormat="1" ht="16.5" customHeight="1">
      <c r="B141" s="33"/>
      <c r="C141" s="191" t="s">
        <v>171</v>
      </c>
      <c r="D141" s="191" t="s">
        <v>149</v>
      </c>
      <c r="E141" s="192" t="s">
        <v>382</v>
      </c>
      <c r="F141" s="193" t="s">
        <v>383</v>
      </c>
      <c r="G141" s="194" t="s">
        <v>152</v>
      </c>
      <c r="H141" s="195">
        <v>45.5</v>
      </c>
      <c r="I141" s="196"/>
      <c r="J141" s="197">
        <f>ROUND(I141*H141,2)</f>
        <v>0</v>
      </c>
      <c r="K141" s="193" t="s">
        <v>1</v>
      </c>
      <c r="L141" s="37"/>
      <c r="M141" s="198" t="s">
        <v>1</v>
      </c>
      <c r="N141" s="199" t="s">
        <v>41</v>
      </c>
      <c r="O141" s="65"/>
      <c r="P141" s="200">
        <f>O141*H141</f>
        <v>0</v>
      </c>
      <c r="Q141" s="200">
        <v>0.06185</v>
      </c>
      <c r="R141" s="200">
        <f>Q141*H141</f>
        <v>2.814175</v>
      </c>
      <c r="S141" s="200">
        <v>0</v>
      </c>
      <c r="T141" s="201">
        <f>S141*H141</f>
        <v>0</v>
      </c>
      <c r="AR141" s="202" t="s">
        <v>154</v>
      </c>
      <c r="AT141" s="202" t="s">
        <v>149</v>
      </c>
      <c r="AU141" s="202" t="s">
        <v>161</v>
      </c>
      <c r="AY141" s="16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154</v>
      </c>
      <c r="BM141" s="202" t="s">
        <v>418</v>
      </c>
    </row>
    <row r="142" spans="2:65" s="1" customFormat="1" ht="16.5" customHeight="1">
      <c r="B142" s="33"/>
      <c r="C142" s="191" t="s">
        <v>176</v>
      </c>
      <c r="D142" s="191" t="s">
        <v>149</v>
      </c>
      <c r="E142" s="192" t="s">
        <v>385</v>
      </c>
      <c r="F142" s="193" t="s">
        <v>386</v>
      </c>
      <c r="G142" s="194" t="s">
        <v>152</v>
      </c>
      <c r="H142" s="195">
        <v>45.5</v>
      </c>
      <c r="I142" s="196"/>
      <c r="J142" s="197">
        <f>ROUND(I142*H142,2)</f>
        <v>0</v>
      </c>
      <c r="K142" s="193" t="s">
        <v>153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0.31628</v>
      </c>
      <c r="R142" s="200">
        <f>Q142*H142</f>
        <v>14.390740000000001</v>
      </c>
      <c r="S142" s="200">
        <v>0</v>
      </c>
      <c r="T142" s="201">
        <f>S142*H142</f>
        <v>0</v>
      </c>
      <c r="AR142" s="202" t="s">
        <v>154</v>
      </c>
      <c r="AT142" s="202" t="s">
        <v>149</v>
      </c>
      <c r="AU142" s="202" t="s">
        <v>161</v>
      </c>
      <c r="AY142" s="16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154</v>
      </c>
      <c r="BM142" s="202" t="s">
        <v>419</v>
      </c>
    </row>
    <row r="143" spans="2:65" s="1" customFormat="1" ht="24" customHeight="1">
      <c r="B143" s="33"/>
      <c r="C143" s="191" t="s">
        <v>182</v>
      </c>
      <c r="D143" s="191" t="s">
        <v>149</v>
      </c>
      <c r="E143" s="192" t="s">
        <v>388</v>
      </c>
      <c r="F143" s="193" t="s">
        <v>389</v>
      </c>
      <c r="G143" s="194" t="s">
        <v>152</v>
      </c>
      <c r="H143" s="195">
        <v>45.5</v>
      </c>
      <c r="I143" s="196"/>
      <c r="J143" s="197">
        <f>ROUND(I143*H143,2)</f>
        <v>0</v>
      </c>
      <c r="K143" s="193" t="s">
        <v>1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0.24794</v>
      </c>
      <c r="R143" s="200">
        <f>Q143*H143</f>
        <v>11.28127</v>
      </c>
      <c r="S143" s="200">
        <v>0</v>
      </c>
      <c r="T143" s="201">
        <f>S143*H143</f>
        <v>0</v>
      </c>
      <c r="AR143" s="202" t="s">
        <v>154</v>
      </c>
      <c r="AT143" s="202" t="s">
        <v>149</v>
      </c>
      <c r="AU143" s="202" t="s">
        <v>161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420</v>
      </c>
    </row>
    <row r="144" spans="2:63" s="11" customFormat="1" ht="20.85" customHeight="1">
      <c r="B144" s="175"/>
      <c r="C144" s="176"/>
      <c r="D144" s="177" t="s">
        <v>75</v>
      </c>
      <c r="E144" s="189" t="s">
        <v>391</v>
      </c>
      <c r="F144" s="189" t="s">
        <v>392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SUM(P145:P148)</f>
        <v>0</v>
      </c>
      <c r="Q144" s="183"/>
      <c r="R144" s="184">
        <f>SUM(R145:R148)</f>
        <v>21.291520000000002</v>
      </c>
      <c r="S144" s="183"/>
      <c r="T144" s="185">
        <f>SUM(T145:T148)</f>
        <v>0</v>
      </c>
      <c r="AR144" s="186" t="s">
        <v>84</v>
      </c>
      <c r="AT144" s="187" t="s">
        <v>75</v>
      </c>
      <c r="AU144" s="187" t="s">
        <v>86</v>
      </c>
      <c r="AY144" s="186" t="s">
        <v>147</v>
      </c>
      <c r="BK144" s="188">
        <f>SUM(BK145:BK148)</f>
        <v>0</v>
      </c>
    </row>
    <row r="145" spans="2:65" s="1" customFormat="1" ht="16.5" customHeight="1">
      <c r="B145" s="33"/>
      <c r="C145" s="191" t="s">
        <v>187</v>
      </c>
      <c r="D145" s="191" t="s">
        <v>149</v>
      </c>
      <c r="E145" s="192" t="s">
        <v>393</v>
      </c>
      <c r="F145" s="193" t="s">
        <v>394</v>
      </c>
      <c r="G145" s="194" t="s">
        <v>152</v>
      </c>
      <c r="H145" s="195">
        <v>32</v>
      </c>
      <c r="I145" s="196"/>
      <c r="J145" s="197">
        <f>ROUND(I145*H145,2)</f>
        <v>0</v>
      </c>
      <c r="K145" s="193" t="s">
        <v>153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0.378</v>
      </c>
      <c r="R145" s="200">
        <f>Q145*H145</f>
        <v>12.096</v>
      </c>
      <c r="S145" s="200">
        <v>0</v>
      </c>
      <c r="T145" s="201">
        <f>S145*H145</f>
        <v>0</v>
      </c>
      <c r="AR145" s="202" t="s">
        <v>154</v>
      </c>
      <c r="AT145" s="202" t="s">
        <v>149</v>
      </c>
      <c r="AU145" s="202" t="s">
        <v>161</v>
      </c>
      <c r="AY145" s="16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154</v>
      </c>
      <c r="BM145" s="202" t="s">
        <v>421</v>
      </c>
    </row>
    <row r="146" spans="2:65" s="1" customFormat="1" ht="24" customHeight="1">
      <c r="B146" s="33"/>
      <c r="C146" s="191" t="s">
        <v>169</v>
      </c>
      <c r="D146" s="191" t="s">
        <v>149</v>
      </c>
      <c r="E146" s="192" t="s">
        <v>396</v>
      </c>
      <c r="F146" s="193" t="s">
        <v>397</v>
      </c>
      <c r="G146" s="194" t="s">
        <v>152</v>
      </c>
      <c r="H146" s="195">
        <v>32</v>
      </c>
      <c r="I146" s="196"/>
      <c r="J146" s="197">
        <f>ROUND(I146*H146,2)</f>
        <v>0</v>
      </c>
      <c r="K146" s="193" t="s">
        <v>153</v>
      </c>
      <c r="L146" s="37"/>
      <c r="M146" s="198" t="s">
        <v>1</v>
      </c>
      <c r="N146" s="199" t="s">
        <v>41</v>
      </c>
      <c r="O146" s="65"/>
      <c r="P146" s="200">
        <f>O146*H146</f>
        <v>0</v>
      </c>
      <c r="Q146" s="200">
        <v>0.167</v>
      </c>
      <c r="R146" s="200">
        <f>Q146*H146</f>
        <v>5.344</v>
      </c>
      <c r="S146" s="200">
        <v>0</v>
      </c>
      <c r="T146" s="201">
        <f>S146*H146</f>
        <v>0</v>
      </c>
      <c r="AR146" s="202" t="s">
        <v>154</v>
      </c>
      <c r="AT146" s="202" t="s">
        <v>149</v>
      </c>
      <c r="AU146" s="202" t="s">
        <v>161</v>
      </c>
      <c r="AY146" s="16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84</v>
      </c>
      <c r="BK146" s="203">
        <f>ROUND(I146*H146,2)</f>
        <v>0</v>
      </c>
      <c r="BL146" s="16" t="s">
        <v>154</v>
      </c>
      <c r="BM146" s="202" t="s">
        <v>422</v>
      </c>
    </row>
    <row r="147" spans="2:65" s="1" customFormat="1" ht="16.5" customHeight="1">
      <c r="B147" s="33"/>
      <c r="C147" s="244" t="s">
        <v>195</v>
      </c>
      <c r="D147" s="244" t="s">
        <v>242</v>
      </c>
      <c r="E147" s="245" t="s">
        <v>399</v>
      </c>
      <c r="F147" s="246" t="s">
        <v>400</v>
      </c>
      <c r="G147" s="247" t="s">
        <v>152</v>
      </c>
      <c r="H147" s="248">
        <v>32.64</v>
      </c>
      <c r="I147" s="249"/>
      <c r="J147" s="250">
        <f>ROUND(I147*H147,2)</f>
        <v>0</v>
      </c>
      <c r="K147" s="246" t="s">
        <v>153</v>
      </c>
      <c r="L147" s="251"/>
      <c r="M147" s="252" t="s">
        <v>1</v>
      </c>
      <c r="N147" s="253" t="s">
        <v>41</v>
      </c>
      <c r="O147" s="65"/>
      <c r="P147" s="200">
        <f>O147*H147</f>
        <v>0</v>
      </c>
      <c r="Q147" s="200">
        <v>0.118</v>
      </c>
      <c r="R147" s="200">
        <f>Q147*H147</f>
        <v>3.85152</v>
      </c>
      <c r="S147" s="200">
        <v>0</v>
      </c>
      <c r="T147" s="201">
        <f>S147*H147</f>
        <v>0</v>
      </c>
      <c r="AR147" s="202" t="s">
        <v>187</v>
      </c>
      <c r="AT147" s="202" t="s">
        <v>242</v>
      </c>
      <c r="AU147" s="202" t="s">
        <v>161</v>
      </c>
      <c r="AY147" s="16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84</v>
      </c>
      <c r="BK147" s="203">
        <f>ROUND(I147*H147,2)</f>
        <v>0</v>
      </c>
      <c r="BL147" s="16" t="s">
        <v>154</v>
      </c>
      <c r="BM147" s="202" t="s">
        <v>423</v>
      </c>
    </row>
    <row r="148" spans="2:51" s="12" customFormat="1" ht="11.25">
      <c r="B148" s="204"/>
      <c r="C148" s="205"/>
      <c r="D148" s="206" t="s">
        <v>159</v>
      </c>
      <c r="E148" s="205"/>
      <c r="F148" s="208" t="s">
        <v>424</v>
      </c>
      <c r="G148" s="205"/>
      <c r="H148" s="209">
        <v>32.64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159</v>
      </c>
      <c r="AU148" s="215" t="s">
        <v>161</v>
      </c>
      <c r="AV148" s="12" t="s">
        <v>86</v>
      </c>
      <c r="AW148" s="12" t="s">
        <v>4</v>
      </c>
      <c r="AX148" s="12" t="s">
        <v>84</v>
      </c>
      <c r="AY148" s="215" t="s">
        <v>147</v>
      </c>
    </row>
    <row r="149" spans="2:63" s="11" customFormat="1" ht="20.85" customHeight="1">
      <c r="B149" s="175"/>
      <c r="C149" s="176"/>
      <c r="D149" s="177" t="s">
        <v>75</v>
      </c>
      <c r="E149" s="189" t="s">
        <v>425</v>
      </c>
      <c r="F149" s="189" t="s">
        <v>426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SUM(P150:P156)</f>
        <v>0</v>
      </c>
      <c r="Q149" s="183"/>
      <c r="R149" s="184">
        <f>SUM(R150:R156)</f>
        <v>15.735125</v>
      </c>
      <c r="S149" s="183"/>
      <c r="T149" s="185">
        <f>SUM(T150:T156)</f>
        <v>0</v>
      </c>
      <c r="AR149" s="186" t="s">
        <v>84</v>
      </c>
      <c r="AT149" s="187" t="s">
        <v>75</v>
      </c>
      <c r="AU149" s="187" t="s">
        <v>86</v>
      </c>
      <c r="AY149" s="186" t="s">
        <v>147</v>
      </c>
      <c r="BK149" s="188">
        <f>SUM(BK150:BK156)</f>
        <v>0</v>
      </c>
    </row>
    <row r="150" spans="2:65" s="1" customFormat="1" ht="24" customHeight="1">
      <c r="B150" s="33"/>
      <c r="C150" s="191" t="s">
        <v>199</v>
      </c>
      <c r="D150" s="191" t="s">
        <v>149</v>
      </c>
      <c r="E150" s="192" t="s">
        <v>427</v>
      </c>
      <c r="F150" s="193" t="s">
        <v>428</v>
      </c>
      <c r="G150" s="194" t="s">
        <v>152</v>
      </c>
      <c r="H150" s="195">
        <v>35</v>
      </c>
      <c r="I150" s="196"/>
      <c r="J150" s="197">
        <f>ROUND(I150*H150,2)</f>
        <v>0</v>
      </c>
      <c r="K150" s="193" t="s">
        <v>1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0.0982</v>
      </c>
      <c r="R150" s="200">
        <f>Q150*H150</f>
        <v>3.437</v>
      </c>
      <c r="S150" s="200">
        <v>0</v>
      </c>
      <c r="T150" s="201">
        <f>S150*H150</f>
        <v>0</v>
      </c>
      <c r="AR150" s="202" t="s">
        <v>154</v>
      </c>
      <c r="AT150" s="202" t="s">
        <v>149</v>
      </c>
      <c r="AU150" s="202" t="s">
        <v>161</v>
      </c>
      <c r="AY150" s="16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154</v>
      </c>
      <c r="BM150" s="202" t="s">
        <v>429</v>
      </c>
    </row>
    <row r="151" spans="2:51" s="12" customFormat="1" ht="11.25">
      <c r="B151" s="204"/>
      <c r="C151" s="205"/>
      <c r="D151" s="206" t="s">
        <v>159</v>
      </c>
      <c r="E151" s="207" t="s">
        <v>1</v>
      </c>
      <c r="F151" s="208" t="s">
        <v>430</v>
      </c>
      <c r="G151" s="205"/>
      <c r="H151" s="209">
        <v>35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159</v>
      </c>
      <c r="AU151" s="215" t="s">
        <v>161</v>
      </c>
      <c r="AV151" s="12" t="s">
        <v>86</v>
      </c>
      <c r="AW151" s="12" t="s">
        <v>32</v>
      </c>
      <c r="AX151" s="12" t="s">
        <v>84</v>
      </c>
      <c r="AY151" s="215" t="s">
        <v>147</v>
      </c>
    </row>
    <row r="152" spans="2:65" s="1" customFormat="1" ht="16.5" customHeight="1">
      <c r="B152" s="33"/>
      <c r="C152" s="191" t="s">
        <v>299</v>
      </c>
      <c r="D152" s="191" t="s">
        <v>149</v>
      </c>
      <c r="E152" s="192" t="s">
        <v>431</v>
      </c>
      <c r="F152" s="193" t="s">
        <v>432</v>
      </c>
      <c r="G152" s="194" t="s">
        <v>152</v>
      </c>
      <c r="H152" s="195">
        <v>17.5</v>
      </c>
      <c r="I152" s="196"/>
      <c r="J152" s="197">
        <f>ROUND(I152*H152,2)</f>
        <v>0</v>
      </c>
      <c r="K152" s="193" t="s">
        <v>153</v>
      </c>
      <c r="L152" s="37"/>
      <c r="M152" s="198" t="s">
        <v>1</v>
      </c>
      <c r="N152" s="199" t="s">
        <v>41</v>
      </c>
      <c r="O152" s="65"/>
      <c r="P152" s="200">
        <f>O152*H152</f>
        <v>0</v>
      </c>
      <c r="Q152" s="200">
        <v>0.18907</v>
      </c>
      <c r="R152" s="200">
        <f>Q152*H152</f>
        <v>3.308725</v>
      </c>
      <c r="S152" s="200">
        <v>0</v>
      </c>
      <c r="T152" s="201">
        <f>S152*H152</f>
        <v>0</v>
      </c>
      <c r="AR152" s="202" t="s">
        <v>154</v>
      </c>
      <c r="AT152" s="202" t="s">
        <v>149</v>
      </c>
      <c r="AU152" s="202" t="s">
        <v>161</v>
      </c>
      <c r="AY152" s="16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154</v>
      </c>
      <c r="BM152" s="202" t="s">
        <v>433</v>
      </c>
    </row>
    <row r="153" spans="2:65" s="1" customFormat="1" ht="24" customHeight="1">
      <c r="B153" s="33"/>
      <c r="C153" s="191" t="s">
        <v>304</v>
      </c>
      <c r="D153" s="191" t="s">
        <v>149</v>
      </c>
      <c r="E153" s="192" t="s">
        <v>434</v>
      </c>
      <c r="F153" s="193" t="s">
        <v>435</v>
      </c>
      <c r="G153" s="194" t="s">
        <v>152</v>
      </c>
      <c r="H153" s="195">
        <v>17.5</v>
      </c>
      <c r="I153" s="196"/>
      <c r="J153" s="197">
        <f>ROUND(I153*H153,2)</f>
        <v>0</v>
      </c>
      <c r="K153" s="193" t="s">
        <v>153</v>
      </c>
      <c r="L153" s="37"/>
      <c r="M153" s="198" t="s">
        <v>1</v>
      </c>
      <c r="N153" s="199" t="s">
        <v>41</v>
      </c>
      <c r="O153" s="65"/>
      <c r="P153" s="200">
        <f>O153*H153</f>
        <v>0</v>
      </c>
      <c r="Q153" s="200">
        <v>0.1837</v>
      </c>
      <c r="R153" s="200">
        <f>Q153*H153</f>
        <v>3.21475</v>
      </c>
      <c r="S153" s="200">
        <v>0</v>
      </c>
      <c r="T153" s="201">
        <f>S153*H153</f>
        <v>0</v>
      </c>
      <c r="AR153" s="202" t="s">
        <v>154</v>
      </c>
      <c r="AT153" s="202" t="s">
        <v>149</v>
      </c>
      <c r="AU153" s="202" t="s">
        <v>161</v>
      </c>
      <c r="AY153" s="16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84</v>
      </c>
      <c r="BK153" s="203">
        <f>ROUND(I153*H153,2)</f>
        <v>0</v>
      </c>
      <c r="BL153" s="16" t="s">
        <v>154</v>
      </c>
      <c r="BM153" s="202" t="s">
        <v>436</v>
      </c>
    </row>
    <row r="154" spans="2:65" s="1" customFormat="1" ht="16.5" customHeight="1">
      <c r="B154" s="33"/>
      <c r="C154" s="244" t="s">
        <v>308</v>
      </c>
      <c r="D154" s="244" t="s">
        <v>242</v>
      </c>
      <c r="E154" s="245" t="s">
        <v>437</v>
      </c>
      <c r="F154" s="246" t="s">
        <v>438</v>
      </c>
      <c r="G154" s="247" t="s">
        <v>152</v>
      </c>
      <c r="H154" s="248">
        <v>17.85</v>
      </c>
      <c r="I154" s="249"/>
      <c r="J154" s="250">
        <f>ROUND(I154*H154,2)</f>
        <v>0</v>
      </c>
      <c r="K154" s="246" t="s">
        <v>153</v>
      </c>
      <c r="L154" s="251"/>
      <c r="M154" s="252" t="s">
        <v>1</v>
      </c>
      <c r="N154" s="253" t="s">
        <v>41</v>
      </c>
      <c r="O154" s="65"/>
      <c r="P154" s="200">
        <f>O154*H154</f>
        <v>0</v>
      </c>
      <c r="Q154" s="200">
        <v>0.222</v>
      </c>
      <c r="R154" s="200">
        <f>Q154*H154</f>
        <v>3.9627000000000003</v>
      </c>
      <c r="S154" s="200">
        <v>0</v>
      </c>
      <c r="T154" s="201">
        <f>S154*H154</f>
        <v>0</v>
      </c>
      <c r="AR154" s="202" t="s">
        <v>187</v>
      </c>
      <c r="AT154" s="202" t="s">
        <v>242</v>
      </c>
      <c r="AU154" s="202" t="s">
        <v>161</v>
      </c>
      <c r="AY154" s="16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154</v>
      </c>
      <c r="BM154" s="202" t="s">
        <v>439</v>
      </c>
    </row>
    <row r="155" spans="2:51" s="12" customFormat="1" ht="11.25">
      <c r="B155" s="204"/>
      <c r="C155" s="205"/>
      <c r="D155" s="206" t="s">
        <v>159</v>
      </c>
      <c r="E155" s="205"/>
      <c r="F155" s="208" t="s">
        <v>440</v>
      </c>
      <c r="G155" s="205"/>
      <c r="H155" s="209">
        <v>17.85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159</v>
      </c>
      <c r="AU155" s="215" t="s">
        <v>161</v>
      </c>
      <c r="AV155" s="12" t="s">
        <v>86</v>
      </c>
      <c r="AW155" s="12" t="s">
        <v>4</v>
      </c>
      <c r="AX155" s="12" t="s">
        <v>84</v>
      </c>
      <c r="AY155" s="215" t="s">
        <v>147</v>
      </c>
    </row>
    <row r="156" spans="2:65" s="1" customFormat="1" ht="24" customHeight="1">
      <c r="B156" s="33"/>
      <c r="C156" s="191" t="s">
        <v>8</v>
      </c>
      <c r="D156" s="191" t="s">
        <v>149</v>
      </c>
      <c r="E156" s="192" t="s">
        <v>441</v>
      </c>
      <c r="F156" s="193" t="s">
        <v>442</v>
      </c>
      <c r="G156" s="194" t="s">
        <v>152</v>
      </c>
      <c r="H156" s="195">
        <v>17.5</v>
      </c>
      <c r="I156" s="196"/>
      <c r="J156" s="197">
        <f>ROUND(I156*H156,2)</f>
        <v>0</v>
      </c>
      <c r="K156" s="193" t="s">
        <v>1</v>
      </c>
      <c r="L156" s="37"/>
      <c r="M156" s="198" t="s">
        <v>1</v>
      </c>
      <c r="N156" s="199" t="s">
        <v>41</v>
      </c>
      <c r="O156" s="65"/>
      <c r="P156" s="200">
        <f>O156*H156</f>
        <v>0</v>
      </c>
      <c r="Q156" s="200">
        <v>0.10354</v>
      </c>
      <c r="R156" s="200">
        <f>Q156*H156</f>
        <v>1.81195</v>
      </c>
      <c r="S156" s="200">
        <v>0</v>
      </c>
      <c r="T156" s="201">
        <f>S156*H156</f>
        <v>0</v>
      </c>
      <c r="AR156" s="202" t="s">
        <v>154</v>
      </c>
      <c r="AT156" s="202" t="s">
        <v>149</v>
      </c>
      <c r="AU156" s="202" t="s">
        <v>161</v>
      </c>
      <c r="AY156" s="16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84</v>
      </c>
      <c r="BK156" s="203">
        <f>ROUND(I156*H156,2)</f>
        <v>0</v>
      </c>
      <c r="BL156" s="16" t="s">
        <v>154</v>
      </c>
      <c r="BM156" s="202" t="s">
        <v>443</v>
      </c>
    </row>
    <row r="157" spans="2:63" s="11" customFormat="1" ht="22.9" customHeight="1">
      <c r="B157" s="175"/>
      <c r="C157" s="176"/>
      <c r="D157" s="177" t="s">
        <v>75</v>
      </c>
      <c r="E157" s="189" t="s">
        <v>169</v>
      </c>
      <c r="F157" s="189" t="s">
        <v>170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SUM(P158:P160)</f>
        <v>0</v>
      </c>
      <c r="Q157" s="183"/>
      <c r="R157" s="184">
        <f>SUM(R158:R160)</f>
        <v>10.50685</v>
      </c>
      <c r="S157" s="183"/>
      <c r="T157" s="185">
        <f>SUM(T158:T160)</f>
        <v>0</v>
      </c>
      <c r="AR157" s="186" t="s">
        <v>84</v>
      </c>
      <c r="AT157" s="187" t="s">
        <v>75</v>
      </c>
      <c r="AU157" s="187" t="s">
        <v>84</v>
      </c>
      <c r="AY157" s="186" t="s">
        <v>147</v>
      </c>
      <c r="BK157" s="188">
        <f>SUM(BK158:BK160)</f>
        <v>0</v>
      </c>
    </row>
    <row r="158" spans="2:65" s="1" customFormat="1" ht="24" customHeight="1">
      <c r="B158" s="33"/>
      <c r="C158" s="191" t="s">
        <v>317</v>
      </c>
      <c r="D158" s="191" t="s">
        <v>149</v>
      </c>
      <c r="E158" s="192" t="s">
        <v>351</v>
      </c>
      <c r="F158" s="193" t="s">
        <v>352</v>
      </c>
      <c r="G158" s="194" t="s">
        <v>164</v>
      </c>
      <c r="H158" s="195">
        <v>131.5</v>
      </c>
      <c r="I158" s="196"/>
      <c r="J158" s="197">
        <f>ROUND(I158*H158,2)</f>
        <v>0</v>
      </c>
      <c r="K158" s="193" t="s">
        <v>1</v>
      </c>
      <c r="L158" s="37"/>
      <c r="M158" s="198" t="s">
        <v>1</v>
      </c>
      <c r="N158" s="199" t="s">
        <v>41</v>
      </c>
      <c r="O158" s="65"/>
      <c r="P158" s="200">
        <f>O158*H158</f>
        <v>0</v>
      </c>
      <c r="Q158" s="200">
        <v>0.0675</v>
      </c>
      <c r="R158" s="200">
        <f>Q158*H158</f>
        <v>8.87625</v>
      </c>
      <c r="S158" s="200">
        <v>0</v>
      </c>
      <c r="T158" s="201">
        <f>S158*H158</f>
        <v>0</v>
      </c>
      <c r="AR158" s="202" t="s">
        <v>154</v>
      </c>
      <c r="AT158" s="202" t="s">
        <v>149</v>
      </c>
      <c r="AU158" s="202" t="s">
        <v>86</v>
      </c>
      <c r="AY158" s="16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84</v>
      </c>
      <c r="BK158" s="203">
        <f>ROUND(I158*H158,2)</f>
        <v>0</v>
      </c>
      <c r="BL158" s="16" t="s">
        <v>154</v>
      </c>
      <c r="BM158" s="202" t="s">
        <v>444</v>
      </c>
    </row>
    <row r="159" spans="2:51" s="12" customFormat="1" ht="11.25">
      <c r="B159" s="204"/>
      <c r="C159" s="205"/>
      <c r="D159" s="206" t="s">
        <v>159</v>
      </c>
      <c r="E159" s="207" t="s">
        <v>1</v>
      </c>
      <c r="F159" s="208" t="s">
        <v>445</v>
      </c>
      <c r="G159" s="205"/>
      <c r="H159" s="209">
        <v>131.5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159</v>
      </c>
      <c r="AU159" s="215" t="s">
        <v>86</v>
      </c>
      <c r="AV159" s="12" t="s">
        <v>86</v>
      </c>
      <c r="AW159" s="12" t="s">
        <v>32</v>
      </c>
      <c r="AX159" s="12" t="s">
        <v>84</v>
      </c>
      <c r="AY159" s="215" t="s">
        <v>147</v>
      </c>
    </row>
    <row r="160" spans="2:65" s="1" customFormat="1" ht="24" customHeight="1">
      <c r="B160" s="33"/>
      <c r="C160" s="244" t="s">
        <v>321</v>
      </c>
      <c r="D160" s="244" t="s">
        <v>242</v>
      </c>
      <c r="E160" s="245" t="s">
        <v>356</v>
      </c>
      <c r="F160" s="246" t="s">
        <v>357</v>
      </c>
      <c r="G160" s="247" t="s">
        <v>164</v>
      </c>
      <c r="H160" s="248">
        <v>131.5</v>
      </c>
      <c r="I160" s="249"/>
      <c r="J160" s="250">
        <f>ROUND(I160*H160,2)</f>
        <v>0</v>
      </c>
      <c r="K160" s="246" t="s">
        <v>1</v>
      </c>
      <c r="L160" s="251"/>
      <c r="M160" s="252" t="s">
        <v>1</v>
      </c>
      <c r="N160" s="253" t="s">
        <v>41</v>
      </c>
      <c r="O160" s="65"/>
      <c r="P160" s="200">
        <f>O160*H160</f>
        <v>0</v>
      </c>
      <c r="Q160" s="200">
        <v>0.0124</v>
      </c>
      <c r="R160" s="200">
        <f>Q160*H160</f>
        <v>1.6306</v>
      </c>
      <c r="S160" s="200">
        <v>0</v>
      </c>
      <c r="T160" s="201">
        <f>S160*H160</f>
        <v>0</v>
      </c>
      <c r="AR160" s="202" t="s">
        <v>187</v>
      </c>
      <c r="AT160" s="202" t="s">
        <v>242</v>
      </c>
      <c r="AU160" s="202" t="s">
        <v>86</v>
      </c>
      <c r="AY160" s="16" t="s">
        <v>147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154</v>
      </c>
      <c r="BM160" s="202" t="s">
        <v>446</v>
      </c>
    </row>
    <row r="161" spans="2:63" s="11" customFormat="1" ht="22.9" customHeight="1">
      <c r="B161" s="175"/>
      <c r="C161" s="176"/>
      <c r="D161" s="177" t="s">
        <v>75</v>
      </c>
      <c r="E161" s="189" t="s">
        <v>359</v>
      </c>
      <c r="F161" s="189" t="s">
        <v>360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SUM(P162:P163)</f>
        <v>0</v>
      </c>
      <c r="Q161" s="183"/>
      <c r="R161" s="184">
        <f>SUM(R162:R163)</f>
        <v>0</v>
      </c>
      <c r="S161" s="183"/>
      <c r="T161" s="185">
        <f>SUM(T162:T163)</f>
        <v>0</v>
      </c>
      <c r="AR161" s="186" t="s">
        <v>84</v>
      </c>
      <c r="AT161" s="187" t="s">
        <v>75</v>
      </c>
      <c r="AU161" s="187" t="s">
        <v>84</v>
      </c>
      <c r="AY161" s="186" t="s">
        <v>147</v>
      </c>
      <c r="BK161" s="188">
        <f>SUM(BK162:BK163)</f>
        <v>0</v>
      </c>
    </row>
    <row r="162" spans="2:65" s="1" customFormat="1" ht="24" customHeight="1">
      <c r="B162" s="33"/>
      <c r="C162" s="191" t="s">
        <v>328</v>
      </c>
      <c r="D162" s="191" t="s">
        <v>149</v>
      </c>
      <c r="E162" s="192" t="s">
        <v>367</v>
      </c>
      <c r="F162" s="193" t="s">
        <v>368</v>
      </c>
      <c r="G162" s="194" t="s">
        <v>185</v>
      </c>
      <c r="H162" s="195">
        <v>38.01</v>
      </c>
      <c r="I162" s="196"/>
      <c r="J162" s="197">
        <f>ROUND(I162*H162,2)</f>
        <v>0</v>
      </c>
      <c r="K162" s="193" t="s">
        <v>153</v>
      </c>
      <c r="L162" s="37"/>
      <c r="M162" s="198" t="s">
        <v>1</v>
      </c>
      <c r="N162" s="199" t="s">
        <v>41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154</v>
      </c>
      <c r="AT162" s="202" t="s">
        <v>149</v>
      </c>
      <c r="AU162" s="202" t="s">
        <v>86</v>
      </c>
      <c r="AY162" s="16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84</v>
      </c>
      <c r="BK162" s="203">
        <f>ROUND(I162*H162,2)</f>
        <v>0</v>
      </c>
      <c r="BL162" s="16" t="s">
        <v>154</v>
      </c>
      <c r="BM162" s="202" t="s">
        <v>447</v>
      </c>
    </row>
    <row r="163" spans="2:51" s="12" customFormat="1" ht="11.25">
      <c r="B163" s="204"/>
      <c r="C163" s="205"/>
      <c r="D163" s="206" t="s">
        <v>159</v>
      </c>
      <c r="E163" s="205"/>
      <c r="F163" s="208" t="s">
        <v>448</v>
      </c>
      <c r="G163" s="205"/>
      <c r="H163" s="209">
        <v>38.01</v>
      </c>
      <c r="I163" s="210"/>
      <c r="J163" s="205"/>
      <c r="K163" s="205"/>
      <c r="L163" s="211"/>
      <c r="M163" s="254"/>
      <c r="N163" s="255"/>
      <c r="O163" s="255"/>
      <c r="P163" s="255"/>
      <c r="Q163" s="255"/>
      <c r="R163" s="255"/>
      <c r="S163" s="255"/>
      <c r="T163" s="256"/>
      <c r="AT163" s="215" t="s">
        <v>159</v>
      </c>
      <c r="AU163" s="215" t="s">
        <v>86</v>
      </c>
      <c r="AV163" s="12" t="s">
        <v>86</v>
      </c>
      <c r="AW163" s="12" t="s">
        <v>4</v>
      </c>
      <c r="AX163" s="12" t="s">
        <v>84</v>
      </c>
      <c r="AY163" s="215" t="s">
        <v>147</v>
      </c>
    </row>
    <row r="164" spans="2:12" s="1" customFormat="1" ht="6.95" customHeight="1">
      <c r="B164" s="48"/>
      <c r="C164" s="49"/>
      <c r="D164" s="49"/>
      <c r="E164" s="49"/>
      <c r="F164" s="49"/>
      <c r="G164" s="49"/>
      <c r="H164" s="49"/>
      <c r="I164" s="141"/>
      <c r="J164" s="49"/>
      <c r="K164" s="49"/>
      <c r="L164" s="37"/>
    </row>
  </sheetData>
  <sheetProtection algorithmName="SHA-512" hashValue="fypiu84XCIDEGginkRhf7/ZJmbp7dCljSkBUHDZRuKFwhxdXklEIQReT5zPNyHLz8sme/U9YoskRANaWU7hujg==" saltValue="xvZmL34BHxfCWwiRGE4e7+tT6n0qRgN8dimx/pog9MuRbuD+Y2Mz/uDG/iRhlWgYElYYwe5y3ZUY9BZI7kgoAg==" spinCount="100000" sheet="1" objects="1" scenarios="1" formatColumns="0" formatRows="0" autoFilter="0"/>
  <autoFilter ref="C123:K16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101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449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ROUND(J123,2)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ROUND((SUM(BE123:BE160)),2)</f>
        <v>0</v>
      </c>
      <c r="I33" s="122">
        <v>0.21</v>
      </c>
      <c r="J33" s="121">
        <f>ROUND(((SUM(BE123:BE160))*I33),2)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ROUND((SUM(BF123:BF160)),2)</f>
        <v>0</v>
      </c>
      <c r="I34" s="122">
        <v>0.15</v>
      </c>
      <c r="J34" s="121">
        <f>ROUND(((SUM(BF123:BF160))*I34),2)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ROUND((SUM(BG123:BG160)),2)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ROUND((SUM(BH123:BH160)),2)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ROUND((SUM(BI123:BI160)),2)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02.4 - D2 - SO 02 Zpevněné plochy a komunikace - TRASA C - SCHODIŠTĚ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J123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J124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J125</f>
        <v>0</v>
      </c>
      <c r="K98" s="158"/>
      <c r="L98" s="163"/>
    </row>
    <row r="99" spans="2:12" s="9" customFormat="1" ht="19.9" customHeight="1">
      <c r="B99" s="157"/>
      <c r="C99" s="158"/>
      <c r="D99" s="159" t="s">
        <v>255</v>
      </c>
      <c r="E99" s="160"/>
      <c r="F99" s="160"/>
      <c r="G99" s="160"/>
      <c r="H99" s="160"/>
      <c r="I99" s="161"/>
      <c r="J99" s="162">
        <f>J140</f>
        <v>0</v>
      </c>
      <c r="K99" s="158"/>
      <c r="L99" s="163"/>
    </row>
    <row r="100" spans="2:12" s="9" customFormat="1" ht="19.9" customHeight="1">
      <c r="B100" s="157"/>
      <c r="C100" s="158"/>
      <c r="D100" s="159" t="s">
        <v>450</v>
      </c>
      <c r="E100" s="160"/>
      <c r="F100" s="160"/>
      <c r="G100" s="160"/>
      <c r="H100" s="160"/>
      <c r="I100" s="161"/>
      <c r="J100" s="162">
        <f>J146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451</v>
      </c>
      <c r="E101" s="160"/>
      <c r="F101" s="160"/>
      <c r="G101" s="160"/>
      <c r="H101" s="160"/>
      <c r="I101" s="161"/>
      <c r="J101" s="162">
        <f>J153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130</v>
      </c>
      <c r="E102" s="160"/>
      <c r="F102" s="160"/>
      <c r="G102" s="160"/>
      <c r="H102" s="160"/>
      <c r="I102" s="161"/>
      <c r="J102" s="162">
        <f>J155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259</v>
      </c>
      <c r="E103" s="160"/>
      <c r="F103" s="160"/>
      <c r="G103" s="160"/>
      <c r="H103" s="160"/>
      <c r="I103" s="161"/>
      <c r="J103" s="162">
        <f>J159</f>
        <v>0</v>
      </c>
      <c r="K103" s="158"/>
      <c r="L103" s="163"/>
    </row>
    <row r="104" spans="2:12" s="1" customFormat="1" ht="21.75" customHeight="1">
      <c r="B104" s="33"/>
      <c r="C104" s="34"/>
      <c r="D104" s="34"/>
      <c r="E104" s="34"/>
      <c r="F104" s="34"/>
      <c r="G104" s="34"/>
      <c r="H104" s="34"/>
      <c r="I104" s="109"/>
      <c r="J104" s="34"/>
      <c r="K104" s="34"/>
      <c r="L104" s="37"/>
    </row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41"/>
      <c r="J105" s="49"/>
      <c r="K105" s="49"/>
      <c r="L105" s="37"/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44"/>
      <c r="J109" s="51"/>
      <c r="K109" s="51"/>
      <c r="L109" s="37"/>
    </row>
    <row r="110" spans="2:12" s="1" customFormat="1" ht="24.95" customHeight="1">
      <c r="B110" s="33"/>
      <c r="C110" s="22" t="s">
        <v>132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16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305" t="str">
        <f>E7</f>
        <v>Revitalizace parku Dvorského</v>
      </c>
      <c r="F113" s="306"/>
      <c r="G113" s="306"/>
      <c r="H113" s="306"/>
      <c r="I113" s="109"/>
      <c r="J113" s="34"/>
      <c r="K113" s="34"/>
      <c r="L113" s="37"/>
    </row>
    <row r="114" spans="2:12" s="1" customFormat="1" ht="12" customHeight="1">
      <c r="B114" s="33"/>
      <c r="C114" s="28" t="s">
        <v>121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77" t="str">
        <f>E9</f>
        <v>02.4 - D2 - SO 02 Zpevněné plochy a komunikace - TRASA C - SCHODIŠTĚ</v>
      </c>
      <c r="F115" s="307"/>
      <c r="G115" s="307"/>
      <c r="H115" s="307"/>
      <c r="I115" s="109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F12</f>
        <v>Brno-město</v>
      </c>
      <c r="G117" s="34"/>
      <c r="H117" s="34"/>
      <c r="I117" s="111" t="s">
        <v>22</v>
      </c>
      <c r="J117" s="60" t="str">
        <f>IF(J12="","",J12)</f>
        <v>6. 5. 2019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27.95" customHeight="1">
      <c r="B119" s="33"/>
      <c r="C119" s="28" t="s">
        <v>24</v>
      </c>
      <c r="D119" s="34"/>
      <c r="E119" s="34"/>
      <c r="F119" s="26" t="str">
        <f>E15</f>
        <v>Statutární město Brno, MČ Brno-střed</v>
      </c>
      <c r="G119" s="34"/>
      <c r="H119" s="34"/>
      <c r="I119" s="111" t="s">
        <v>30</v>
      </c>
      <c r="J119" s="31" t="str">
        <f>E21</f>
        <v>Ing. Mgr.Lucie Radilová, DiS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IF(E18="","",E18)</f>
        <v>Vyplň údaj</v>
      </c>
      <c r="G120" s="34"/>
      <c r="H120" s="34"/>
      <c r="I120" s="111" t="s">
        <v>33</v>
      </c>
      <c r="J120" s="31" t="str">
        <f>E24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20" s="10" customFormat="1" ht="29.25" customHeight="1">
      <c r="B122" s="164"/>
      <c r="C122" s="165" t="s">
        <v>133</v>
      </c>
      <c r="D122" s="166" t="s">
        <v>61</v>
      </c>
      <c r="E122" s="166" t="s">
        <v>57</v>
      </c>
      <c r="F122" s="166" t="s">
        <v>58</v>
      </c>
      <c r="G122" s="166" t="s">
        <v>134</v>
      </c>
      <c r="H122" s="166" t="s">
        <v>135</v>
      </c>
      <c r="I122" s="167" t="s">
        <v>136</v>
      </c>
      <c r="J122" s="168" t="s">
        <v>125</v>
      </c>
      <c r="K122" s="169" t="s">
        <v>137</v>
      </c>
      <c r="L122" s="170"/>
      <c r="M122" s="69" t="s">
        <v>1</v>
      </c>
      <c r="N122" s="70" t="s">
        <v>40</v>
      </c>
      <c r="O122" s="70" t="s">
        <v>138</v>
      </c>
      <c r="P122" s="70" t="s">
        <v>139</v>
      </c>
      <c r="Q122" s="70" t="s">
        <v>140</v>
      </c>
      <c r="R122" s="70" t="s">
        <v>141</v>
      </c>
      <c r="S122" s="70" t="s">
        <v>142</v>
      </c>
      <c r="T122" s="71" t="s">
        <v>143</v>
      </c>
    </row>
    <row r="123" spans="2:63" s="1" customFormat="1" ht="22.9" customHeight="1">
      <c r="B123" s="33"/>
      <c r="C123" s="76" t="s">
        <v>144</v>
      </c>
      <c r="D123" s="34"/>
      <c r="E123" s="34"/>
      <c r="F123" s="34"/>
      <c r="G123" s="34"/>
      <c r="H123" s="34"/>
      <c r="I123" s="109"/>
      <c r="J123" s="171">
        <f>BK123</f>
        <v>0</v>
      </c>
      <c r="K123" s="34"/>
      <c r="L123" s="37"/>
      <c r="M123" s="72"/>
      <c r="N123" s="73"/>
      <c r="O123" s="73"/>
      <c r="P123" s="172">
        <f>P124</f>
        <v>0</v>
      </c>
      <c r="Q123" s="73"/>
      <c r="R123" s="172">
        <f>R124</f>
        <v>19.407095690000002</v>
      </c>
      <c r="S123" s="73"/>
      <c r="T123" s="173">
        <f>T124</f>
        <v>0</v>
      </c>
      <c r="AT123" s="16" t="s">
        <v>75</v>
      </c>
      <c r="AU123" s="16" t="s">
        <v>127</v>
      </c>
      <c r="BK123" s="174">
        <f>BK124</f>
        <v>0</v>
      </c>
    </row>
    <row r="124" spans="2:63" s="11" customFormat="1" ht="25.9" customHeight="1">
      <c r="B124" s="175"/>
      <c r="C124" s="176"/>
      <c r="D124" s="177" t="s">
        <v>75</v>
      </c>
      <c r="E124" s="178" t="s">
        <v>145</v>
      </c>
      <c r="F124" s="178" t="s">
        <v>146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P125+P140+P146+P153+P155+P159</f>
        <v>0</v>
      </c>
      <c r="Q124" s="183"/>
      <c r="R124" s="184">
        <f>R125+R140+R146+R153+R155+R159</f>
        <v>19.407095690000002</v>
      </c>
      <c r="S124" s="183"/>
      <c r="T124" s="185">
        <f>T125+T140+T146+T153+T155+T159</f>
        <v>0</v>
      </c>
      <c r="AR124" s="186" t="s">
        <v>84</v>
      </c>
      <c r="AT124" s="187" t="s">
        <v>75</v>
      </c>
      <c r="AU124" s="187" t="s">
        <v>76</v>
      </c>
      <c r="AY124" s="186" t="s">
        <v>147</v>
      </c>
      <c r="BK124" s="188">
        <f>BK125+BK140+BK146+BK153+BK155+BK159</f>
        <v>0</v>
      </c>
    </row>
    <row r="125" spans="2:63" s="11" customFormat="1" ht="22.9" customHeight="1">
      <c r="B125" s="175"/>
      <c r="C125" s="176"/>
      <c r="D125" s="177" t="s">
        <v>75</v>
      </c>
      <c r="E125" s="189" t="s">
        <v>84</v>
      </c>
      <c r="F125" s="189" t="s">
        <v>148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SUM(P126:P139)</f>
        <v>0</v>
      </c>
      <c r="Q125" s="183"/>
      <c r="R125" s="184">
        <f>SUM(R126:R139)</f>
        <v>0</v>
      </c>
      <c r="S125" s="183"/>
      <c r="T125" s="185">
        <f>SUM(T126:T139)</f>
        <v>0</v>
      </c>
      <c r="AR125" s="186" t="s">
        <v>84</v>
      </c>
      <c r="AT125" s="187" t="s">
        <v>75</v>
      </c>
      <c r="AU125" s="187" t="s">
        <v>84</v>
      </c>
      <c r="AY125" s="186" t="s">
        <v>147</v>
      </c>
      <c r="BK125" s="188">
        <f>SUM(BK126:BK139)</f>
        <v>0</v>
      </c>
    </row>
    <row r="126" spans="2:65" s="1" customFormat="1" ht="24" customHeight="1">
      <c r="B126" s="33"/>
      <c r="C126" s="191" t="s">
        <v>84</v>
      </c>
      <c r="D126" s="191" t="s">
        <v>149</v>
      </c>
      <c r="E126" s="192" t="s">
        <v>260</v>
      </c>
      <c r="F126" s="193" t="s">
        <v>261</v>
      </c>
      <c r="G126" s="194" t="s">
        <v>204</v>
      </c>
      <c r="H126" s="195">
        <v>25.95</v>
      </c>
      <c r="I126" s="196"/>
      <c r="J126" s="197">
        <f>ROUND(I126*H126,2)</f>
        <v>0</v>
      </c>
      <c r="K126" s="193" t="s">
        <v>153</v>
      </c>
      <c r="L126" s="37"/>
      <c r="M126" s="198" t="s">
        <v>1</v>
      </c>
      <c r="N126" s="199" t="s">
        <v>41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154</v>
      </c>
      <c r="AT126" s="202" t="s">
        <v>149</v>
      </c>
      <c r="AU126" s="202" t="s">
        <v>86</v>
      </c>
      <c r="AY126" s="16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84</v>
      </c>
      <c r="BK126" s="203">
        <f>ROUND(I126*H126,2)</f>
        <v>0</v>
      </c>
      <c r="BL126" s="16" t="s">
        <v>154</v>
      </c>
      <c r="BM126" s="202" t="s">
        <v>452</v>
      </c>
    </row>
    <row r="127" spans="2:51" s="12" customFormat="1" ht="11.25">
      <c r="B127" s="204"/>
      <c r="C127" s="205"/>
      <c r="D127" s="206" t="s">
        <v>159</v>
      </c>
      <c r="E127" s="207" t="s">
        <v>1</v>
      </c>
      <c r="F127" s="208" t="s">
        <v>263</v>
      </c>
      <c r="G127" s="205"/>
      <c r="H127" s="209">
        <v>19.65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159</v>
      </c>
      <c r="AU127" s="215" t="s">
        <v>86</v>
      </c>
      <c r="AV127" s="12" t="s">
        <v>86</v>
      </c>
      <c r="AW127" s="12" t="s">
        <v>32</v>
      </c>
      <c r="AX127" s="12" t="s">
        <v>76</v>
      </c>
      <c r="AY127" s="215" t="s">
        <v>147</v>
      </c>
    </row>
    <row r="128" spans="2:51" s="12" customFormat="1" ht="11.25">
      <c r="B128" s="204"/>
      <c r="C128" s="205"/>
      <c r="D128" s="206" t="s">
        <v>159</v>
      </c>
      <c r="E128" s="207" t="s">
        <v>1</v>
      </c>
      <c r="F128" s="208" t="s">
        <v>264</v>
      </c>
      <c r="G128" s="205"/>
      <c r="H128" s="209">
        <v>6.3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159</v>
      </c>
      <c r="AU128" s="215" t="s">
        <v>86</v>
      </c>
      <c r="AV128" s="12" t="s">
        <v>86</v>
      </c>
      <c r="AW128" s="12" t="s">
        <v>32</v>
      </c>
      <c r="AX128" s="12" t="s">
        <v>76</v>
      </c>
      <c r="AY128" s="215" t="s">
        <v>147</v>
      </c>
    </row>
    <row r="129" spans="2:51" s="13" customFormat="1" ht="11.25">
      <c r="B129" s="222"/>
      <c r="C129" s="223"/>
      <c r="D129" s="206" t="s">
        <v>159</v>
      </c>
      <c r="E129" s="224" t="s">
        <v>1</v>
      </c>
      <c r="F129" s="225" t="s">
        <v>211</v>
      </c>
      <c r="G129" s="223"/>
      <c r="H129" s="226">
        <v>25.95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159</v>
      </c>
      <c r="AU129" s="232" t="s">
        <v>86</v>
      </c>
      <c r="AV129" s="13" t="s">
        <v>154</v>
      </c>
      <c r="AW129" s="13" t="s">
        <v>32</v>
      </c>
      <c r="AX129" s="13" t="s">
        <v>84</v>
      </c>
      <c r="AY129" s="232" t="s">
        <v>147</v>
      </c>
    </row>
    <row r="130" spans="2:65" s="1" customFormat="1" ht="24" customHeight="1">
      <c r="B130" s="33"/>
      <c r="C130" s="191" t="s">
        <v>86</v>
      </c>
      <c r="D130" s="191" t="s">
        <v>149</v>
      </c>
      <c r="E130" s="192" t="s">
        <v>265</v>
      </c>
      <c r="F130" s="193" t="s">
        <v>266</v>
      </c>
      <c r="G130" s="194" t="s">
        <v>204</v>
      </c>
      <c r="H130" s="195">
        <v>0.51</v>
      </c>
      <c r="I130" s="196"/>
      <c r="J130" s="197">
        <f>ROUND(I130*H130,2)</f>
        <v>0</v>
      </c>
      <c r="K130" s="193" t="s">
        <v>153</v>
      </c>
      <c r="L130" s="37"/>
      <c r="M130" s="198" t="s">
        <v>1</v>
      </c>
      <c r="N130" s="199" t="s">
        <v>41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154</v>
      </c>
      <c r="AT130" s="202" t="s">
        <v>149</v>
      </c>
      <c r="AU130" s="202" t="s">
        <v>86</v>
      </c>
      <c r="AY130" s="16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84</v>
      </c>
      <c r="BK130" s="203">
        <f>ROUND(I130*H130,2)</f>
        <v>0</v>
      </c>
      <c r="BL130" s="16" t="s">
        <v>154</v>
      </c>
      <c r="BM130" s="202" t="s">
        <v>453</v>
      </c>
    </row>
    <row r="131" spans="2:65" s="1" customFormat="1" ht="16.5" customHeight="1">
      <c r="B131" s="33"/>
      <c r="C131" s="191" t="s">
        <v>161</v>
      </c>
      <c r="D131" s="191" t="s">
        <v>149</v>
      </c>
      <c r="E131" s="192" t="s">
        <v>271</v>
      </c>
      <c r="F131" s="193" t="s">
        <v>272</v>
      </c>
      <c r="G131" s="194" t="s">
        <v>204</v>
      </c>
      <c r="H131" s="195">
        <v>0.51</v>
      </c>
      <c r="I131" s="196"/>
      <c r="J131" s="197">
        <f>ROUND(I131*H131,2)</f>
        <v>0</v>
      </c>
      <c r="K131" s="193" t="s">
        <v>153</v>
      </c>
      <c r="L131" s="37"/>
      <c r="M131" s="198" t="s">
        <v>1</v>
      </c>
      <c r="N131" s="199" t="s">
        <v>41</v>
      </c>
      <c r="O131" s="65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154</v>
      </c>
      <c r="AT131" s="202" t="s">
        <v>149</v>
      </c>
      <c r="AU131" s="202" t="s">
        <v>86</v>
      </c>
      <c r="AY131" s="16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84</v>
      </c>
      <c r="BK131" s="203">
        <f>ROUND(I131*H131,2)</f>
        <v>0</v>
      </c>
      <c r="BL131" s="16" t="s">
        <v>154</v>
      </c>
      <c r="BM131" s="202" t="s">
        <v>454</v>
      </c>
    </row>
    <row r="132" spans="2:65" s="1" customFormat="1" ht="24" customHeight="1">
      <c r="B132" s="33"/>
      <c r="C132" s="191" t="s">
        <v>154</v>
      </c>
      <c r="D132" s="191" t="s">
        <v>149</v>
      </c>
      <c r="E132" s="192" t="s">
        <v>207</v>
      </c>
      <c r="F132" s="193" t="s">
        <v>208</v>
      </c>
      <c r="G132" s="194" t="s">
        <v>204</v>
      </c>
      <c r="H132" s="195">
        <v>45.36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455</v>
      </c>
    </row>
    <row r="133" spans="2:51" s="12" customFormat="1" ht="11.25">
      <c r="B133" s="204"/>
      <c r="C133" s="205"/>
      <c r="D133" s="206" t="s">
        <v>159</v>
      </c>
      <c r="E133" s="207" t="s">
        <v>1</v>
      </c>
      <c r="F133" s="208" t="s">
        <v>275</v>
      </c>
      <c r="G133" s="205"/>
      <c r="H133" s="209">
        <v>45.36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159</v>
      </c>
      <c r="AU133" s="215" t="s">
        <v>86</v>
      </c>
      <c r="AV133" s="12" t="s">
        <v>86</v>
      </c>
      <c r="AW133" s="12" t="s">
        <v>32</v>
      </c>
      <c r="AX133" s="12" t="s">
        <v>76</v>
      </c>
      <c r="AY133" s="215" t="s">
        <v>147</v>
      </c>
    </row>
    <row r="134" spans="2:51" s="13" customFormat="1" ht="11.25">
      <c r="B134" s="222"/>
      <c r="C134" s="223"/>
      <c r="D134" s="206" t="s">
        <v>159</v>
      </c>
      <c r="E134" s="224" t="s">
        <v>1</v>
      </c>
      <c r="F134" s="225" t="s">
        <v>211</v>
      </c>
      <c r="G134" s="223"/>
      <c r="H134" s="226">
        <v>45.36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159</v>
      </c>
      <c r="AU134" s="232" t="s">
        <v>86</v>
      </c>
      <c r="AV134" s="13" t="s">
        <v>154</v>
      </c>
      <c r="AW134" s="13" t="s">
        <v>32</v>
      </c>
      <c r="AX134" s="13" t="s">
        <v>84</v>
      </c>
      <c r="AY134" s="232" t="s">
        <v>147</v>
      </c>
    </row>
    <row r="135" spans="2:65" s="1" customFormat="1" ht="16.5" customHeight="1">
      <c r="B135" s="33"/>
      <c r="C135" s="191" t="s">
        <v>171</v>
      </c>
      <c r="D135" s="191" t="s">
        <v>149</v>
      </c>
      <c r="E135" s="192" t="s">
        <v>276</v>
      </c>
      <c r="F135" s="193" t="s">
        <v>277</v>
      </c>
      <c r="G135" s="194" t="s">
        <v>204</v>
      </c>
      <c r="H135" s="195">
        <v>45.36</v>
      </c>
      <c r="I135" s="196"/>
      <c r="J135" s="197">
        <f>ROUND(I135*H135,2)</f>
        <v>0</v>
      </c>
      <c r="K135" s="193" t="s">
        <v>153</v>
      </c>
      <c r="L135" s="37"/>
      <c r="M135" s="198" t="s">
        <v>1</v>
      </c>
      <c r="N135" s="199" t="s">
        <v>41</v>
      </c>
      <c r="O135" s="65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154</v>
      </c>
      <c r="AT135" s="202" t="s">
        <v>149</v>
      </c>
      <c r="AU135" s="202" t="s">
        <v>86</v>
      </c>
      <c r="AY135" s="16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84</v>
      </c>
      <c r="BK135" s="203">
        <f>ROUND(I135*H135,2)</f>
        <v>0</v>
      </c>
      <c r="BL135" s="16" t="s">
        <v>154</v>
      </c>
      <c r="BM135" s="202" t="s">
        <v>456</v>
      </c>
    </row>
    <row r="136" spans="2:65" s="1" customFormat="1" ht="16.5" customHeight="1">
      <c r="B136" s="33"/>
      <c r="C136" s="191" t="s">
        <v>176</v>
      </c>
      <c r="D136" s="191" t="s">
        <v>149</v>
      </c>
      <c r="E136" s="192" t="s">
        <v>285</v>
      </c>
      <c r="F136" s="193" t="s">
        <v>286</v>
      </c>
      <c r="G136" s="194" t="s">
        <v>152</v>
      </c>
      <c r="H136" s="195">
        <v>178.5</v>
      </c>
      <c r="I136" s="196"/>
      <c r="J136" s="197">
        <f>ROUND(I136*H136,2)</f>
        <v>0</v>
      </c>
      <c r="K136" s="193" t="s">
        <v>153</v>
      </c>
      <c r="L136" s="37"/>
      <c r="M136" s="198" t="s">
        <v>1</v>
      </c>
      <c r="N136" s="199" t="s">
        <v>41</v>
      </c>
      <c r="O136" s="65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154</v>
      </c>
      <c r="AT136" s="202" t="s">
        <v>149</v>
      </c>
      <c r="AU136" s="202" t="s">
        <v>86</v>
      </c>
      <c r="AY136" s="16" t="s">
        <v>147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84</v>
      </c>
      <c r="BK136" s="203">
        <f>ROUND(I136*H136,2)</f>
        <v>0</v>
      </c>
      <c r="BL136" s="16" t="s">
        <v>154</v>
      </c>
      <c r="BM136" s="202" t="s">
        <v>457</v>
      </c>
    </row>
    <row r="137" spans="2:51" s="12" customFormat="1" ht="11.25">
      <c r="B137" s="204"/>
      <c r="C137" s="205"/>
      <c r="D137" s="206" t="s">
        <v>159</v>
      </c>
      <c r="E137" s="207" t="s">
        <v>1</v>
      </c>
      <c r="F137" s="208" t="s">
        <v>288</v>
      </c>
      <c r="G137" s="205"/>
      <c r="H137" s="209">
        <v>65.5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159</v>
      </c>
      <c r="AU137" s="215" t="s">
        <v>86</v>
      </c>
      <c r="AV137" s="12" t="s">
        <v>86</v>
      </c>
      <c r="AW137" s="12" t="s">
        <v>32</v>
      </c>
      <c r="AX137" s="12" t="s">
        <v>76</v>
      </c>
      <c r="AY137" s="215" t="s">
        <v>147</v>
      </c>
    </row>
    <row r="138" spans="2:51" s="12" customFormat="1" ht="11.25">
      <c r="B138" s="204"/>
      <c r="C138" s="205"/>
      <c r="D138" s="206" t="s">
        <v>159</v>
      </c>
      <c r="E138" s="207" t="s">
        <v>1</v>
      </c>
      <c r="F138" s="208" t="s">
        <v>289</v>
      </c>
      <c r="G138" s="205"/>
      <c r="H138" s="209">
        <v>113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159</v>
      </c>
      <c r="AU138" s="215" t="s">
        <v>86</v>
      </c>
      <c r="AV138" s="12" t="s">
        <v>86</v>
      </c>
      <c r="AW138" s="12" t="s">
        <v>32</v>
      </c>
      <c r="AX138" s="12" t="s">
        <v>76</v>
      </c>
      <c r="AY138" s="215" t="s">
        <v>147</v>
      </c>
    </row>
    <row r="139" spans="2:51" s="13" customFormat="1" ht="11.25">
      <c r="B139" s="222"/>
      <c r="C139" s="223"/>
      <c r="D139" s="206" t="s">
        <v>159</v>
      </c>
      <c r="E139" s="224" t="s">
        <v>1</v>
      </c>
      <c r="F139" s="225" t="s">
        <v>211</v>
      </c>
      <c r="G139" s="223"/>
      <c r="H139" s="226">
        <v>178.5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159</v>
      </c>
      <c r="AU139" s="232" t="s">
        <v>86</v>
      </c>
      <c r="AV139" s="13" t="s">
        <v>154</v>
      </c>
      <c r="AW139" s="13" t="s">
        <v>32</v>
      </c>
      <c r="AX139" s="13" t="s">
        <v>84</v>
      </c>
      <c r="AY139" s="232" t="s">
        <v>147</v>
      </c>
    </row>
    <row r="140" spans="2:63" s="11" customFormat="1" ht="22.9" customHeight="1">
      <c r="B140" s="175"/>
      <c r="C140" s="176"/>
      <c r="D140" s="177" t="s">
        <v>75</v>
      </c>
      <c r="E140" s="189" t="s">
        <v>86</v>
      </c>
      <c r="F140" s="189" t="s">
        <v>290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SUM(P141:P145)</f>
        <v>0</v>
      </c>
      <c r="Q140" s="183"/>
      <c r="R140" s="184">
        <f>SUM(R141:R145)</f>
        <v>14.13646469</v>
      </c>
      <c r="S140" s="183"/>
      <c r="T140" s="185">
        <f>SUM(T141:T145)</f>
        <v>0</v>
      </c>
      <c r="AR140" s="186" t="s">
        <v>84</v>
      </c>
      <c r="AT140" s="187" t="s">
        <v>75</v>
      </c>
      <c r="AU140" s="187" t="s">
        <v>84</v>
      </c>
      <c r="AY140" s="186" t="s">
        <v>147</v>
      </c>
      <c r="BK140" s="188">
        <f>SUM(BK141:BK145)</f>
        <v>0</v>
      </c>
    </row>
    <row r="141" spans="2:65" s="1" customFormat="1" ht="24" customHeight="1">
      <c r="B141" s="33"/>
      <c r="C141" s="191" t="s">
        <v>182</v>
      </c>
      <c r="D141" s="191" t="s">
        <v>149</v>
      </c>
      <c r="E141" s="192" t="s">
        <v>458</v>
      </c>
      <c r="F141" s="193" t="s">
        <v>459</v>
      </c>
      <c r="G141" s="194" t="s">
        <v>204</v>
      </c>
      <c r="H141" s="195">
        <v>5.66</v>
      </c>
      <c r="I141" s="196"/>
      <c r="J141" s="197">
        <f>ROUND(I141*H141,2)</f>
        <v>0</v>
      </c>
      <c r="K141" s="193" t="s">
        <v>153</v>
      </c>
      <c r="L141" s="37"/>
      <c r="M141" s="198" t="s">
        <v>1</v>
      </c>
      <c r="N141" s="199" t="s">
        <v>41</v>
      </c>
      <c r="O141" s="65"/>
      <c r="P141" s="200">
        <f>O141*H141</f>
        <v>0</v>
      </c>
      <c r="Q141" s="200">
        <v>2.45329</v>
      </c>
      <c r="R141" s="200">
        <f>Q141*H141</f>
        <v>13.8856214</v>
      </c>
      <c r="S141" s="200">
        <v>0</v>
      </c>
      <c r="T141" s="201">
        <f>S141*H141</f>
        <v>0</v>
      </c>
      <c r="AR141" s="202" t="s">
        <v>154</v>
      </c>
      <c r="AT141" s="202" t="s">
        <v>149</v>
      </c>
      <c r="AU141" s="202" t="s">
        <v>86</v>
      </c>
      <c r="AY141" s="16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154</v>
      </c>
      <c r="BM141" s="202" t="s">
        <v>460</v>
      </c>
    </row>
    <row r="142" spans="2:65" s="1" customFormat="1" ht="16.5" customHeight="1">
      <c r="B142" s="33"/>
      <c r="C142" s="191" t="s">
        <v>187</v>
      </c>
      <c r="D142" s="191" t="s">
        <v>149</v>
      </c>
      <c r="E142" s="192" t="s">
        <v>461</v>
      </c>
      <c r="F142" s="193" t="s">
        <v>462</v>
      </c>
      <c r="G142" s="194" t="s">
        <v>152</v>
      </c>
      <c r="H142" s="195">
        <v>40</v>
      </c>
      <c r="I142" s="196"/>
      <c r="J142" s="197">
        <f>ROUND(I142*H142,2)</f>
        <v>0</v>
      </c>
      <c r="K142" s="193" t="s">
        <v>153</v>
      </c>
      <c r="L142" s="37"/>
      <c r="M142" s="198" t="s">
        <v>1</v>
      </c>
      <c r="N142" s="199" t="s">
        <v>41</v>
      </c>
      <c r="O142" s="65"/>
      <c r="P142" s="200">
        <f>O142*H142</f>
        <v>0</v>
      </c>
      <c r="Q142" s="200">
        <v>0.00264</v>
      </c>
      <c r="R142" s="200">
        <f>Q142*H142</f>
        <v>0.1056</v>
      </c>
      <c r="S142" s="200">
        <v>0</v>
      </c>
      <c r="T142" s="201">
        <f>S142*H142</f>
        <v>0</v>
      </c>
      <c r="AR142" s="202" t="s">
        <v>154</v>
      </c>
      <c r="AT142" s="202" t="s">
        <v>149</v>
      </c>
      <c r="AU142" s="202" t="s">
        <v>86</v>
      </c>
      <c r="AY142" s="16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84</v>
      </c>
      <c r="BK142" s="203">
        <f>ROUND(I142*H142,2)</f>
        <v>0</v>
      </c>
      <c r="BL142" s="16" t="s">
        <v>154</v>
      </c>
      <c r="BM142" s="202" t="s">
        <v>463</v>
      </c>
    </row>
    <row r="143" spans="2:65" s="1" customFormat="1" ht="16.5" customHeight="1">
      <c r="B143" s="33"/>
      <c r="C143" s="191" t="s">
        <v>169</v>
      </c>
      <c r="D143" s="191" t="s">
        <v>149</v>
      </c>
      <c r="E143" s="192" t="s">
        <v>464</v>
      </c>
      <c r="F143" s="193" t="s">
        <v>465</v>
      </c>
      <c r="G143" s="194" t="s">
        <v>185</v>
      </c>
      <c r="H143" s="195">
        <v>0.137</v>
      </c>
      <c r="I143" s="196"/>
      <c r="J143" s="197">
        <f>ROUND(I143*H143,2)</f>
        <v>0</v>
      </c>
      <c r="K143" s="193" t="s">
        <v>153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1.06017</v>
      </c>
      <c r="R143" s="200">
        <f>Q143*H143</f>
        <v>0.14524329000000002</v>
      </c>
      <c r="S143" s="200">
        <v>0</v>
      </c>
      <c r="T143" s="201">
        <f>S143*H143</f>
        <v>0</v>
      </c>
      <c r="AR143" s="202" t="s">
        <v>154</v>
      </c>
      <c r="AT143" s="202" t="s">
        <v>149</v>
      </c>
      <c r="AU143" s="202" t="s">
        <v>86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466</v>
      </c>
    </row>
    <row r="144" spans="2:51" s="12" customFormat="1" ht="11.25">
      <c r="B144" s="204"/>
      <c r="C144" s="205"/>
      <c r="D144" s="206" t="s">
        <v>159</v>
      </c>
      <c r="E144" s="207" t="s">
        <v>1</v>
      </c>
      <c r="F144" s="208" t="s">
        <v>467</v>
      </c>
      <c r="G144" s="205"/>
      <c r="H144" s="209">
        <v>0.137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159</v>
      </c>
      <c r="AU144" s="215" t="s">
        <v>86</v>
      </c>
      <c r="AV144" s="12" t="s">
        <v>86</v>
      </c>
      <c r="AW144" s="12" t="s">
        <v>32</v>
      </c>
      <c r="AX144" s="12" t="s">
        <v>84</v>
      </c>
      <c r="AY144" s="215" t="s">
        <v>147</v>
      </c>
    </row>
    <row r="145" spans="2:65" s="1" customFormat="1" ht="16.5" customHeight="1">
      <c r="B145" s="33"/>
      <c r="C145" s="191" t="s">
        <v>195</v>
      </c>
      <c r="D145" s="191" t="s">
        <v>149</v>
      </c>
      <c r="E145" s="192" t="s">
        <v>468</v>
      </c>
      <c r="F145" s="193" t="s">
        <v>469</v>
      </c>
      <c r="G145" s="194" t="s">
        <v>152</v>
      </c>
      <c r="H145" s="195">
        <v>40</v>
      </c>
      <c r="I145" s="196"/>
      <c r="J145" s="197">
        <f>ROUND(I145*H145,2)</f>
        <v>0</v>
      </c>
      <c r="K145" s="193" t="s">
        <v>153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02" t="s">
        <v>154</v>
      </c>
      <c r="AT145" s="202" t="s">
        <v>149</v>
      </c>
      <c r="AU145" s="202" t="s">
        <v>86</v>
      </c>
      <c r="AY145" s="16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154</v>
      </c>
      <c r="BM145" s="202" t="s">
        <v>470</v>
      </c>
    </row>
    <row r="146" spans="2:63" s="11" customFormat="1" ht="22.9" customHeight="1">
      <c r="B146" s="175"/>
      <c r="C146" s="176"/>
      <c r="D146" s="177" t="s">
        <v>75</v>
      </c>
      <c r="E146" s="189" t="s">
        <v>154</v>
      </c>
      <c r="F146" s="189" t="s">
        <v>471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SUM(P147:P152)</f>
        <v>0</v>
      </c>
      <c r="Q146" s="183"/>
      <c r="R146" s="184">
        <f>SUM(R147:R152)</f>
        <v>3.5025</v>
      </c>
      <c r="S146" s="183"/>
      <c r="T146" s="185">
        <f>SUM(T147:T152)</f>
        <v>0</v>
      </c>
      <c r="AR146" s="186" t="s">
        <v>84</v>
      </c>
      <c r="AT146" s="187" t="s">
        <v>75</v>
      </c>
      <c r="AU146" s="187" t="s">
        <v>84</v>
      </c>
      <c r="AY146" s="186" t="s">
        <v>147</v>
      </c>
      <c r="BK146" s="188">
        <f>SUM(BK147:BK152)</f>
        <v>0</v>
      </c>
    </row>
    <row r="147" spans="2:65" s="1" customFormat="1" ht="16.5" customHeight="1">
      <c r="B147" s="33"/>
      <c r="C147" s="191" t="s">
        <v>199</v>
      </c>
      <c r="D147" s="191" t="s">
        <v>149</v>
      </c>
      <c r="E147" s="192" t="s">
        <v>472</v>
      </c>
      <c r="F147" s="193" t="s">
        <v>473</v>
      </c>
      <c r="G147" s="194" t="s">
        <v>164</v>
      </c>
      <c r="H147" s="195">
        <v>30</v>
      </c>
      <c r="I147" s="196"/>
      <c r="J147" s="197">
        <f>ROUND(I147*H147,2)</f>
        <v>0</v>
      </c>
      <c r="K147" s="193" t="s">
        <v>1</v>
      </c>
      <c r="L147" s="37"/>
      <c r="M147" s="198" t="s">
        <v>1</v>
      </c>
      <c r="N147" s="199" t="s">
        <v>41</v>
      </c>
      <c r="O147" s="65"/>
      <c r="P147" s="200">
        <f>O147*H147</f>
        <v>0</v>
      </c>
      <c r="Q147" s="200">
        <v>0.03539</v>
      </c>
      <c r="R147" s="200">
        <f>Q147*H147</f>
        <v>1.0616999999999999</v>
      </c>
      <c r="S147" s="200">
        <v>0</v>
      </c>
      <c r="T147" s="201">
        <f>S147*H147</f>
        <v>0</v>
      </c>
      <c r="AR147" s="202" t="s">
        <v>154</v>
      </c>
      <c r="AT147" s="202" t="s">
        <v>149</v>
      </c>
      <c r="AU147" s="202" t="s">
        <v>86</v>
      </c>
      <c r="AY147" s="16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84</v>
      </c>
      <c r="BK147" s="203">
        <f>ROUND(I147*H147,2)</f>
        <v>0</v>
      </c>
      <c r="BL147" s="16" t="s">
        <v>154</v>
      </c>
      <c r="BM147" s="202" t="s">
        <v>474</v>
      </c>
    </row>
    <row r="148" spans="2:51" s="12" customFormat="1" ht="11.25">
      <c r="B148" s="204"/>
      <c r="C148" s="205"/>
      <c r="D148" s="206" t="s">
        <v>159</v>
      </c>
      <c r="E148" s="207" t="s">
        <v>1</v>
      </c>
      <c r="F148" s="208" t="s">
        <v>475</v>
      </c>
      <c r="G148" s="205"/>
      <c r="H148" s="209">
        <v>30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159</v>
      </c>
      <c r="AU148" s="215" t="s">
        <v>86</v>
      </c>
      <c r="AV148" s="12" t="s">
        <v>86</v>
      </c>
      <c r="AW148" s="12" t="s">
        <v>32</v>
      </c>
      <c r="AX148" s="12" t="s">
        <v>84</v>
      </c>
      <c r="AY148" s="215" t="s">
        <v>147</v>
      </c>
    </row>
    <row r="149" spans="2:65" s="1" customFormat="1" ht="24" customHeight="1">
      <c r="B149" s="33"/>
      <c r="C149" s="244" t="s">
        <v>299</v>
      </c>
      <c r="D149" s="244" t="s">
        <v>242</v>
      </c>
      <c r="E149" s="245" t="s">
        <v>476</v>
      </c>
      <c r="F149" s="246" t="s">
        <v>477</v>
      </c>
      <c r="G149" s="247" t="s">
        <v>174</v>
      </c>
      <c r="H149" s="248">
        <v>1</v>
      </c>
      <c r="I149" s="249"/>
      <c r="J149" s="250">
        <f>ROUND(I149*H149,2)</f>
        <v>0</v>
      </c>
      <c r="K149" s="246" t="s">
        <v>1</v>
      </c>
      <c r="L149" s="251"/>
      <c r="M149" s="252" t="s">
        <v>1</v>
      </c>
      <c r="N149" s="253" t="s">
        <v>41</v>
      </c>
      <c r="O149" s="65"/>
      <c r="P149" s="200">
        <f>O149*H149</f>
        <v>0</v>
      </c>
      <c r="Q149" s="200">
        <v>0.12</v>
      </c>
      <c r="R149" s="200">
        <f>Q149*H149</f>
        <v>0.12</v>
      </c>
      <c r="S149" s="200">
        <v>0</v>
      </c>
      <c r="T149" s="201">
        <f>S149*H149</f>
        <v>0</v>
      </c>
      <c r="AR149" s="202" t="s">
        <v>187</v>
      </c>
      <c r="AT149" s="202" t="s">
        <v>242</v>
      </c>
      <c r="AU149" s="202" t="s">
        <v>86</v>
      </c>
      <c r="AY149" s="16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84</v>
      </c>
      <c r="BK149" s="203">
        <f>ROUND(I149*H149,2)</f>
        <v>0</v>
      </c>
      <c r="BL149" s="16" t="s">
        <v>154</v>
      </c>
      <c r="BM149" s="202" t="s">
        <v>478</v>
      </c>
    </row>
    <row r="150" spans="2:65" s="1" customFormat="1" ht="24" customHeight="1">
      <c r="B150" s="33"/>
      <c r="C150" s="244" t="s">
        <v>304</v>
      </c>
      <c r="D150" s="244" t="s">
        <v>242</v>
      </c>
      <c r="E150" s="245" t="s">
        <v>479</v>
      </c>
      <c r="F150" s="246" t="s">
        <v>480</v>
      </c>
      <c r="G150" s="247" t="s">
        <v>174</v>
      </c>
      <c r="H150" s="248">
        <v>1</v>
      </c>
      <c r="I150" s="249"/>
      <c r="J150" s="250">
        <f>ROUND(I150*H150,2)</f>
        <v>0</v>
      </c>
      <c r="K150" s="246" t="s">
        <v>1</v>
      </c>
      <c r="L150" s="251"/>
      <c r="M150" s="252" t="s">
        <v>1</v>
      </c>
      <c r="N150" s="253" t="s">
        <v>41</v>
      </c>
      <c r="O150" s="65"/>
      <c r="P150" s="200">
        <f>O150*H150</f>
        <v>0</v>
      </c>
      <c r="Q150" s="200">
        <v>0.12</v>
      </c>
      <c r="R150" s="200">
        <f>Q150*H150</f>
        <v>0.12</v>
      </c>
      <c r="S150" s="200">
        <v>0</v>
      </c>
      <c r="T150" s="201">
        <f>S150*H150</f>
        <v>0</v>
      </c>
      <c r="AR150" s="202" t="s">
        <v>187</v>
      </c>
      <c r="AT150" s="202" t="s">
        <v>242</v>
      </c>
      <c r="AU150" s="202" t="s">
        <v>86</v>
      </c>
      <c r="AY150" s="16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154</v>
      </c>
      <c r="BM150" s="202" t="s">
        <v>481</v>
      </c>
    </row>
    <row r="151" spans="2:65" s="1" customFormat="1" ht="24" customHeight="1">
      <c r="B151" s="33"/>
      <c r="C151" s="244" t="s">
        <v>308</v>
      </c>
      <c r="D151" s="244" t="s">
        <v>242</v>
      </c>
      <c r="E151" s="245" t="s">
        <v>482</v>
      </c>
      <c r="F151" s="246" t="s">
        <v>483</v>
      </c>
      <c r="G151" s="247" t="s">
        <v>174</v>
      </c>
      <c r="H151" s="248">
        <v>18</v>
      </c>
      <c r="I151" s="249"/>
      <c r="J151" s="250">
        <f>ROUND(I151*H151,2)</f>
        <v>0</v>
      </c>
      <c r="K151" s="246" t="s">
        <v>1</v>
      </c>
      <c r="L151" s="251"/>
      <c r="M151" s="252" t="s">
        <v>1</v>
      </c>
      <c r="N151" s="253" t="s">
        <v>41</v>
      </c>
      <c r="O151" s="65"/>
      <c r="P151" s="200">
        <f>O151*H151</f>
        <v>0</v>
      </c>
      <c r="Q151" s="200">
        <v>0.12</v>
      </c>
      <c r="R151" s="200">
        <f>Q151*H151</f>
        <v>2.16</v>
      </c>
      <c r="S151" s="200">
        <v>0</v>
      </c>
      <c r="T151" s="201">
        <f>S151*H151</f>
        <v>0</v>
      </c>
      <c r="AR151" s="202" t="s">
        <v>187</v>
      </c>
      <c r="AT151" s="202" t="s">
        <v>242</v>
      </c>
      <c r="AU151" s="202" t="s">
        <v>86</v>
      </c>
      <c r="AY151" s="16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84</v>
      </c>
      <c r="BK151" s="203">
        <f>ROUND(I151*H151,2)</f>
        <v>0</v>
      </c>
      <c r="BL151" s="16" t="s">
        <v>154</v>
      </c>
      <c r="BM151" s="202" t="s">
        <v>484</v>
      </c>
    </row>
    <row r="152" spans="2:65" s="1" customFormat="1" ht="16.5" customHeight="1">
      <c r="B152" s="33"/>
      <c r="C152" s="244" t="s">
        <v>8</v>
      </c>
      <c r="D152" s="244" t="s">
        <v>242</v>
      </c>
      <c r="E152" s="245" t="s">
        <v>485</v>
      </c>
      <c r="F152" s="246" t="s">
        <v>486</v>
      </c>
      <c r="G152" s="247" t="s">
        <v>174</v>
      </c>
      <c r="H152" s="248">
        <v>80</v>
      </c>
      <c r="I152" s="249"/>
      <c r="J152" s="250">
        <f>ROUND(I152*H152,2)</f>
        <v>0</v>
      </c>
      <c r="K152" s="246" t="s">
        <v>1</v>
      </c>
      <c r="L152" s="251"/>
      <c r="M152" s="252" t="s">
        <v>1</v>
      </c>
      <c r="N152" s="253" t="s">
        <v>41</v>
      </c>
      <c r="O152" s="65"/>
      <c r="P152" s="200">
        <f>O152*H152</f>
        <v>0</v>
      </c>
      <c r="Q152" s="200">
        <v>0.00051</v>
      </c>
      <c r="R152" s="200">
        <f>Q152*H152</f>
        <v>0.0408</v>
      </c>
      <c r="S152" s="200">
        <v>0</v>
      </c>
      <c r="T152" s="201">
        <f>S152*H152</f>
        <v>0</v>
      </c>
      <c r="AR152" s="202" t="s">
        <v>187</v>
      </c>
      <c r="AT152" s="202" t="s">
        <v>242</v>
      </c>
      <c r="AU152" s="202" t="s">
        <v>86</v>
      </c>
      <c r="AY152" s="16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84</v>
      </c>
      <c r="BK152" s="203">
        <f>ROUND(I152*H152,2)</f>
        <v>0</v>
      </c>
      <c r="BL152" s="16" t="s">
        <v>154</v>
      </c>
      <c r="BM152" s="202" t="s">
        <v>487</v>
      </c>
    </row>
    <row r="153" spans="2:63" s="11" customFormat="1" ht="22.9" customHeight="1">
      <c r="B153" s="175"/>
      <c r="C153" s="176"/>
      <c r="D153" s="177" t="s">
        <v>75</v>
      </c>
      <c r="E153" s="189" t="s">
        <v>176</v>
      </c>
      <c r="F153" s="189" t="s">
        <v>488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P154</f>
        <v>0</v>
      </c>
      <c r="Q153" s="183"/>
      <c r="R153" s="184">
        <f>R154</f>
        <v>1.7009999999999998</v>
      </c>
      <c r="S153" s="183"/>
      <c r="T153" s="185">
        <f>T154</f>
        <v>0</v>
      </c>
      <c r="AR153" s="186" t="s">
        <v>84</v>
      </c>
      <c r="AT153" s="187" t="s">
        <v>75</v>
      </c>
      <c r="AU153" s="187" t="s">
        <v>84</v>
      </c>
      <c r="AY153" s="186" t="s">
        <v>147</v>
      </c>
      <c r="BK153" s="188">
        <f>BK154</f>
        <v>0</v>
      </c>
    </row>
    <row r="154" spans="2:65" s="1" customFormat="1" ht="24" customHeight="1">
      <c r="B154" s="33"/>
      <c r="C154" s="191" t="s">
        <v>317</v>
      </c>
      <c r="D154" s="191" t="s">
        <v>149</v>
      </c>
      <c r="E154" s="192" t="s">
        <v>489</v>
      </c>
      <c r="F154" s="193" t="s">
        <v>490</v>
      </c>
      <c r="G154" s="194" t="s">
        <v>152</v>
      </c>
      <c r="H154" s="195">
        <v>16.2</v>
      </c>
      <c r="I154" s="196"/>
      <c r="J154" s="197">
        <f>ROUND(I154*H154,2)</f>
        <v>0</v>
      </c>
      <c r="K154" s="193" t="s">
        <v>153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0.105</v>
      </c>
      <c r="R154" s="200">
        <f>Q154*H154</f>
        <v>1.7009999999999998</v>
      </c>
      <c r="S154" s="200">
        <v>0</v>
      </c>
      <c r="T154" s="201">
        <f>S154*H154</f>
        <v>0</v>
      </c>
      <c r="AR154" s="202" t="s">
        <v>154</v>
      </c>
      <c r="AT154" s="202" t="s">
        <v>149</v>
      </c>
      <c r="AU154" s="202" t="s">
        <v>86</v>
      </c>
      <c r="AY154" s="16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154</v>
      </c>
      <c r="BM154" s="202" t="s">
        <v>491</v>
      </c>
    </row>
    <row r="155" spans="2:63" s="11" customFormat="1" ht="22.9" customHeight="1">
      <c r="B155" s="175"/>
      <c r="C155" s="176"/>
      <c r="D155" s="177" t="s">
        <v>75</v>
      </c>
      <c r="E155" s="189" t="s">
        <v>169</v>
      </c>
      <c r="F155" s="189" t="s">
        <v>170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SUM(P156:P158)</f>
        <v>0</v>
      </c>
      <c r="Q155" s="183"/>
      <c r="R155" s="184">
        <f>SUM(R156:R158)</f>
        <v>0.067131</v>
      </c>
      <c r="S155" s="183"/>
      <c r="T155" s="185">
        <f>SUM(T156:T158)</f>
        <v>0</v>
      </c>
      <c r="AR155" s="186" t="s">
        <v>84</v>
      </c>
      <c r="AT155" s="187" t="s">
        <v>75</v>
      </c>
      <c r="AU155" s="187" t="s">
        <v>84</v>
      </c>
      <c r="AY155" s="186" t="s">
        <v>147</v>
      </c>
      <c r="BK155" s="188">
        <f>SUM(BK156:BK158)</f>
        <v>0</v>
      </c>
    </row>
    <row r="156" spans="2:65" s="1" customFormat="1" ht="24" customHeight="1">
      <c r="B156" s="33"/>
      <c r="C156" s="191" t="s">
        <v>321</v>
      </c>
      <c r="D156" s="191" t="s">
        <v>149</v>
      </c>
      <c r="E156" s="192" t="s">
        <v>341</v>
      </c>
      <c r="F156" s="193" t="s">
        <v>342</v>
      </c>
      <c r="G156" s="194" t="s">
        <v>164</v>
      </c>
      <c r="H156" s="195">
        <v>11.2</v>
      </c>
      <c r="I156" s="196"/>
      <c r="J156" s="197">
        <f>ROUND(I156*H156,2)</f>
        <v>0</v>
      </c>
      <c r="K156" s="193" t="s">
        <v>153</v>
      </c>
      <c r="L156" s="37"/>
      <c r="M156" s="198" t="s">
        <v>1</v>
      </c>
      <c r="N156" s="199" t="s">
        <v>41</v>
      </c>
      <c r="O156" s="65"/>
      <c r="P156" s="200">
        <f>O156*H156</f>
        <v>0</v>
      </c>
      <c r="Q156" s="200">
        <v>0.00084</v>
      </c>
      <c r="R156" s="200">
        <f>Q156*H156</f>
        <v>0.009408</v>
      </c>
      <c r="S156" s="200">
        <v>0</v>
      </c>
      <c r="T156" s="201">
        <f>S156*H156</f>
        <v>0</v>
      </c>
      <c r="AR156" s="202" t="s">
        <v>154</v>
      </c>
      <c r="AT156" s="202" t="s">
        <v>149</v>
      </c>
      <c r="AU156" s="202" t="s">
        <v>86</v>
      </c>
      <c r="AY156" s="16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84</v>
      </c>
      <c r="BK156" s="203">
        <f>ROUND(I156*H156,2)</f>
        <v>0</v>
      </c>
      <c r="BL156" s="16" t="s">
        <v>154</v>
      </c>
      <c r="BM156" s="202" t="s">
        <v>492</v>
      </c>
    </row>
    <row r="157" spans="2:65" s="1" customFormat="1" ht="24" customHeight="1">
      <c r="B157" s="33"/>
      <c r="C157" s="244" t="s">
        <v>328</v>
      </c>
      <c r="D157" s="244" t="s">
        <v>242</v>
      </c>
      <c r="E157" s="245" t="s">
        <v>345</v>
      </c>
      <c r="F157" s="246" t="s">
        <v>346</v>
      </c>
      <c r="G157" s="247" t="s">
        <v>347</v>
      </c>
      <c r="H157" s="248">
        <v>57.723</v>
      </c>
      <c r="I157" s="249"/>
      <c r="J157" s="250">
        <f>ROUND(I157*H157,2)</f>
        <v>0</v>
      </c>
      <c r="K157" s="246" t="s">
        <v>1</v>
      </c>
      <c r="L157" s="251"/>
      <c r="M157" s="252" t="s">
        <v>1</v>
      </c>
      <c r="N157" s="253" t="s">
        <v>41</v>
      </c>
      <c r="O157" s="65"/>
      <c r="P157" s="200">
        <f>O157*H157</f>
        <v>0</v>
      </c>
      <c r="Q157" s="200">
        <v>0.001</v>
      </c>
      <c r="R157" s="200">
        <f>Q157*H157</f>
        <v>0.057723000000000003</v>
      </c>
      <c r="S157" s="200">
        <v>0</v>
      </c>
      <c r="T157" s="201">
        <f>S157*H157</f>
        <v>0</v>
      </c>
      <c r="AR157" s="202" t="s">
        <v>187</v>
      </c>
      <c r="AT157" s="202" t="s">
        <v>242</v>
      </c>
      <c r="AU157" s="202" t="s">
        <v>86</v>
      </c>
      <c r="AY157" s="16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154</v>
      </c>
      <c r="BM157" s="202" t="s">
        <v>493</v>
      </c>
    </row>
    <row r="158" spans="2:51" s="12" customFormat="1" ht="11.25">
      <c r="B158" s="204"/>
      <c r="C158" s="205"/>
      <c r="D158" s="206" t="s">
        <v>159</v>
      </c>
      <c r="E158" s="207" t="s">
        <v>1</v>
      </c>
      <c r="F158" s="208" t="s">
        <v>494</v>
      </c>
      <c r="G158" s="205"/>
      <c r="H158" s="209">
        <v>57.723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159</v>
      </c>
      <c r="AU158" s="215" t="s">
        <v>86</v>
      </c>
      <c r="AV158" s="12" t="s">
        <v>86</v>
      </c>
      <c r="AW158" s="12" t="s">
        <v>32</v>
      </c>
      <c r="AX158" s="12" t="s">
        <v>84</v>
      </c>
      <c r="AY158" s="215" t="s">
        <v>147</v>
      </c>
    </row>
    <row r="159" spans="2:63" s="11" customFormat="1" ht="22.9" customHeight="1">
      <c r="B159" s="175"/>
      <c r="C159" s="176"/>
      <c r="D159" s="177" t="s">
        <v>75</v>
      </c>
      <c r="E159" s="189" t="s">
        <v>359</v>
      </c>
      <c r="F159" s="189" t="s">
        <v>360</v>
      </c>
      <c r="G159" s="176"/>
      <c r="H159" s="176"/>
      <c r="I159" s="179"/>
      <c r="J159" s="190">
        <f>BK159</f>
        <v>0</v>
      </c>
      <c r="K159" s="176"/>
      <c r="L159" s="181"/>
      <c r="M159" s="182"/>
      <c r="N159" s="183"/>
      <c r="O159" s="183"/>
      <c r="P159" s="184">
        <f>P160</f>
        <v>0</v>
      </c>
      <c r="Q159" s="183"/>
      <c r="R159" s="184">
        <f>R160</f>
        <v>0</v>
      </c>
      <c r="S159" s="183"/>
      <c r="T159" s="185">
        <f>T160</f>
        <v>0</v>
      </c>
      <c r="AR159" s="186" t="s">
        <v>84</v>
      </c>
      <c r="AT159" s="187" t="s">
        <v>75</v>
      </c>
      <c r="AU159" s="187" t="s">
        <v>84</v>
      </c>
      <c r="AY159" s="186" t="s">
        <v>147</v>
      </c>
      <c r="BK159" s="188">
        <f>BK160</f>
        <v>0</v>
      </c>
    </row>
    <row r="160" spans="2:65" s="1" customFormat="1" ht="24" customHeight="1">
      <c r="B160" s="33"/>
      <c r="C160" s="191" t="s">
        <v>332</v>
      </c>
      <c r="D160" s="191" t="s">
        <v>149</v>
      </c>
      <c r="E160" s="192" t="s">
        <v>495</v>
      </c>
      <c r="F160" s="193" t="s">
        <v>496</v>
      </c>
      <c r="G160" s="194" t="s">
        <v>185</v>
      </c>
      <c r="H160" s="195">
        <v>19.407</v>
      </c>
      <c r="I160" s="196"/>
      <c r="J160" s="197">
        <f>ROUND(I160*H160,2)</f>
        <v>0</v>
      </c>
      <c r="K160" s="193" t="s">
        <v>153</v>
      </c>
      <c r="L160" s="37"/>
      <c r="M160" s="216" t="s">
        <v>1</v>
      </c>
      <c r="N160" s="217" t="s">
        <v>41</v>
      </c>
      <c r="O160" s="21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AR160" s="202" t="s">
        <v>154</v>
      </c>
      <c r="AT160" s="202" t="s">
        <v>149</v>
      </c>
      <c r="AU160" s="202" t="s">
        <v>86</v>
      </c>
      <c r="AY160" s="16" t="s">
        <v>147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84</v>
      </c>
      <c r="BK160" s="203">
        <f>ROUND(I160*H160,2)</f>
        <v>0</v>
      </c>
      <c r="BL160" s="16" t="s">
        <v>154</v>
      </c>
      <c r="BM160" s="202" t="s">
        <v>497</v>
      </c>
    </row>
    <row r="161" spans="2:12" s="1" customFormat="1" ht="6.95" customHeight="1">
      <c r="B161" s="48"/>
      <c r="C161" s="49"/>
      <c r="D161" s="49"/>
      <c r="E161" s="49"/>
      <c r="F161" s="49"/>
      <c r="G161" s="49"/>
      <c r="H161" s="49"/>
      <c r="I161" s="141"/>
      <c r="J161" s="49"/>
      <c r="K161" s="49"/>
      <c r="L161" s="37"/>
    </row>
  </sheetData>
  <sheetProtection algorithmName="SHA-512" hashValue="ku39jFEyhvR/SAwQz8XJAkI+SLMaCqqX3VrtnB7iomqOr1fveZYkDw6yNUkgSDwttd2TEPj/5M3VYYZZ/TrwSA==" saltValue="DSwiuUz6xbUBoRSNgbrsnrv4Q2rKHuZSw5Znvrka74lVPk/O6Kkihb3e5mpg0FViZCdrArLihvcX22vbq+/mRg==" spinCount="100000" sheet="1" objects="1" scenarios="1" formatColumns="0" formatRows="0" autoFilter="0"/>
  <autoFilter ref="C122:K16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104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498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ROUND(J126,2)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ROUND((SUM(BE126:BE184)),2)</f>
        <v>0</v>
      </c>
      <c r="I33" s="122">
        <v>0.21</v>
      </c>
      <c r="J33" s="121">
        <f>ROUND(((SUM(BE126:BE184))*I33),2)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ROUND((SUM(BF126:BF184)),2)</f>
        <v>0</v>
      </c>
      <c r="I34" s="122">
        <v>0.15</v>
      </c>
      <c r="J34" s="121">
        <f>ROUND(((SUM(BF126:BF184))*I34),2)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ROUND((SUM(BG126:BG184)),2)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ROUND((SUM(BH126:BH184)),2)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ROUND((SUM(BI126:BI184)),2)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02.5 - D2 - SO 02 Zpevněné plochy a komunikace - TRASA D po stávající chodník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J126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J127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J128</f>
        <v>0</v>
      </c>
      <c r="K98" s="158"/>
      <c r="L98" s="163"/>
    </row>
    <row r="99" spans="2:12" s="9" customFormat="1" ht="19.9" customHeight="1">
      <c r="B99" s="157"/>
      <c r="C99" s="158"/>
      <c r="D99" s="159" t="s">
        <v>255</v>
      </c>
      <c r="E99" s="160"/>
      <c r="F99" s="160"/>
      <c r="G99" s="160"/>
      <c r="H99" s="160"/>
      <c r="I99" s="161"/>
      <c r="J99" s="162">
        <f>J149</f>
        <v>0</v>
      </c>
      <c r="K99" s="158"/>
      <c r="L99" s="163"/>
    </row>
    <row r="100" spans="2:12" s="9" customFormat="1" ht="19.9" customHeight="1">
      <c r="B100" s="157"/>
      <c r="C100" s="158"/>
      <c r="D100" s="159" t="s">
        <v>257</v>
      </c>
      <c r="E100" s="160"/>
      <c r="F100" s="160"/>
      <c r="G100" s="160"/>
      <c r="H100" s="160"/>
      <c r="I100" s="161"/>
      <c r="J100" s="162">
        <f>J151</f>
        <v>0</v>
      </c>
      <c r="K100" s="158"/>
      <c r="L100" s="163"/>
    </row>
    <row r="101" spans="2:12" s="9" customFormat="1" ht="14.85" customHeight="1">
      <c r="B101" s="157"/>
      <c r="C101" s="158"/>
      <c r="D101" s="159" t="s">
        <v>371</v>
      </c>
      <c r="E101" s="160"/>
      <c r="F101" s="160"/>
      <c r="G101" s="160"/>
      <c r="H101" s="160"/>
      <c r="I101" s="161"/>
      <c r="J101" s="162">
        <f>J152</f>
        <v>0</v>
      </c>
      <c r="K101" s="158"/>
      <c r="L101" s="163"/>
    </row>
    <row r="102" spans="2:12" s="9" customFormat="1" ht="14.85" customHeight="1">
      <c r="B102" s="157"/>
      <c r="C102" s="158"/>
      <c r="D102" s="159" t="s">
        <v>372</v>
      </c>
      <c r="E102" s="160"/>
      <c r="F102" s="160"/>
      <c r="G102" s="160"/>
      <c r="H102" s="160"/>
      <c r="I102" s="161"/>
      <c r="J102" s="162">
        <f>J156</f>
        <v>0</v>
      </c>
      <c r="K102" s="158"/>
      <c r="L102" s="163"/>
    </row>
    <row r="103" spans="2:12" s="9" customFormat="1" ht="14.85" customHeight="1">
      <c r="B103" s="157"/>
      <c r="C103" s="158"/>
      <c r="D103" s="159" t="s">
        <v>409</v>
      </c>
      <c r="E103" s="160"/>
      <c r="F103" s="160"/>
      <c r="G103" s="160"/>
      <c r="H103" s="160"/>
      <c r="I103" s="161"/>
      <c r="J103" s="162">
        <f>J161</f>
        <v>0</v>
      </c>
      <c r="K103" s="158"/>
      <c r="L103" s="163"/>
    </row>
    <row r="104" spans="2:12" s="9" customFormat="1" ht="14.85" customHeight="1">
      <c r="B104" s="157"/>
      <c r="C104" s="158"/>
      <c r="D104" s="159" t="s">
        <v>499</v>
      </c>
      <c r="E104" s="160"/>
      <c r="F104" s="160"/>
      <c r="G104" s="160"/>
      <c r="H104" s="160"/>
      <c r="I104" s="161"/>
      <c r="J104" s="162">
        <f>J169</f>
        <v>0</v>
      </c>
      <c r="K104" s="158"/>
      <c r="L104" s="163"/>
    </row>
    <row r="105" spans="2:12" s="9" customFormat="1" ht="19.9" customHeight="1">
      <c r="B105" s="157"/>
      <c r="C105" s="158"/>
      <c r="D105" s="159" t="s">
        <v>130</v>
      </c>
      <c r="E105" s="160"/>
      <c r="F105" s="160"/>
      <c r="G105" s="160"/>
      <c r="H105" s="160"/>
      <c r="I105" s="161"/>
      <c r="J105" s="162">
        <f>J175</f>
        <v>0</v>
      </c>
      <c r="K105" s="158"/>
      <c r="L105" s="163"/>
    </row>
    <row r="106" spans="2:12" s="9" customFormat="1" ht="19.9" customHeight="1">
      <c r="B106" s="157"/>
      <c r="C106" s="158"/>
      <c r="D106" s="159" t="s">
        <v>259</v>
      </c>
      <c r="E106" s="160"/>
      <c r="F106" s="160"/>
      <c r="G106" s="160"/>
      <c r="H106" s="160"/>
      <c r="I106" s="161"/>
      <c r="J106" s="162">
        <f>J182</f>
        <v>0</v>
      </c>
      <c r="K106" s="158"/>
      <c r="L106" s="163"/>
    </row>
    <row r="107" spans="2:12" s="1" customFormat="1" ht="21.7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41"/>
      <c r="J108" s="49"/>
      <c r="K108" s="49"/>
      <c r="L108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44"/>
      <c r="J112" s="51"/>
      <c r="K112" s="51"/>
      <c r="L112" s="37"/>
    </row>
    <row r="113" spans="2:12" s="1" customFormat="1" ht="24.95" customHeight="1">
      <c r="B113" s="33"/>
      <c r="C113" s="22" t="s">
        <v>132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2" customHeight="1">
      <c r="B115" s="33"/>
      <c r="C115" s="28" t="s">
        <v>16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6.5" customHeight="1">
      <c r="B116" s="33"/>
      <c r="C116" s="34"/>
      <c r="D116" s="34"/>
      <c r="E116" s="305" t="str">
        <f>E7</f>
        <v>Revitalizace parku Dvorského</v>
      </c>
      <c r="F116" s="306"/>
      <c r="G116" s="306"/>
      <c r="H116" s="306"/>
      <c r="I116" s="109"/>
      <c r="J116" s="34"/>
      <c r="K116" s="34"/>
      <c r="L116" s="37"/>
    </row>
    <row r="117" spans="2:12" s="1" customFormat="1" ht="12" customHeight="1">
      <c r="B117" s="33"/>
      <c r="C117" s="28" t="s">
        <v>121</v>
      </c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16.5" customHeight="1">
      <c r="B118" s="33"/>
      <c r="C118" s="34"/>
      <c r="D118" s="34"/>
      <c r="E118" s="277" t="str">
        <f>E9</f>
        <v>02.5 - D2 - SO 02 Zpevněné plochy a komunikace - TRASA D po stávající chodník</v>
      </c>
      <c r="F118" s="307"/>
      <c r="G118" s="307"/>
      <c r="H118" s="307"/>
      <c r="I118" s="109"/>
      <c r="J118" s="34"/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12" s="1" customFormat="1" ht="12" customHeight="1">
      <c r="B120" s="33"/>
      <c r="C120" s="28" t="s">
        <v>20</v>
      </c>
      <c r="D120" s="34"/>
      <c r="E120" s="34"/>
      <c r="F120" s="26" t="str">
        <f>F12</f>
        <v>Brno-město</v>
      </c>
      <c r="G120" s="34"/>
      <c r="H120" s="34"/>
      <c r="I120" s="111" t="s">
        <v>22</v>
      </c>
      <c r="J120" s="60" t="str">
        <f>IF(J12="","",J12)</f>
        <v>6. 5. 2019</v>
      </c>
      <c r="K120" s="34"/>
      <c r="L120" s="37"/>
    </row>
    <row r="121" spans="2:12" s="1" customFormat="1" ht="6.9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27.95" customHeight="1">
      <c r="B122" s="33"/>
      <c r="C122" s="28" t="s">
        <v>24</v>
      </c>
      <c r="D122" s="34"/>
      <c r="E122" s="34"/>
      <c r="F122" s="26" t="str">
        <f>E15</f>
        <v>Statutární město Brno, MČ Brno-střed</v>
      </c>
      <c r="G122" s="34"/>
      <c r="H122" s="34"/>
      <c r="I122" s="111" t="s">
        <v>30</v>
      </c>
      <c r="J122" s="31" t="str">
        <f>E21</f>
        <v>Ing. Mgr.Lucie Radilová, DiS</v>
      </c>
      <c r="K122" s="34"/>
      <c r="L122" s="37"/>
    </row>
    <row r="123" spans="2:12" s="1" customFormat="1" ht="15.2" customHeight="1">
      <c r="B123" s="33"/>
      <c r="C123" s="28" t="s">
        <v>28</v>
      </c>
      <c r="D123" s="34"/>
      <c r="E123" s="34"/>
      <c r="F123" s="26" t="str">
        <f>IF(E18="","",E18)</f>
        <v>Vyplň údaj</v>
      </c>
      <c r="G123" s="34"/>
      <c r="H123" s="34"/>
      <c r="I123" s="111" t="s">
        <v>33</v>
      </c>
      <c r="J123" s="31" t="str">
        <f>E24</f>
        <v xml:space="preserve"> </v>
      </c>
      <c r="K123" s="34"/>
      <c r="L123" s="37"/>
    </row>
    <row r="124" spans="2:12" s="1" customFormat="1" ht="10.35" customHeight="1">
      <c r="B124" s="33"/>
      <c r="C124" s="34"/>
      <c r="D124" s="34"/>
      <c r="E124" s="34"/>
      <c r="F124" s="34"/>
      <c r="G124" s="34"/>
      <c r="H124" s="34"/>
      <c r="I124" s="109"/>
      <c r="J124" s="34"/>
      <c r="K124" s="34"/>
      <c r="L124" s="37"/>
    </row>
    <row r="125" spans="2:20" s="10" customFormat="1" ht="29.25" customHeight="1">
      <c r="B125" s="164"/>
      <c r="C125" s="165" t="s">
        <v>133</v>
      </c>
      <c r="D125" s="166" t="s">
        <v>61</v>
      </c>
      <c r="E125" s="166" t="s">
        <v>57</v>
      </c>
      <c r="F125" s="166" t="s">
        <v>58</v>
      </c>
      <c r="G125" s="166" t="s">
        <v>134</v>
      </c>
      <c r="H125" s="166" t="s">
        <v>135</v>
      </c>
      <c r="I125" s="167" t="s">
        <v>136</v>
      </c>
      <c r="J125" s="168" t="s">
        <v>125</v>
      </c>
      <c r="K125" s="169" t="s">
        <v>137</v>
      </c>
      <c r="L125" s="170"/>
      <c r="M125" s="69" t="s">
        <v>1</v>
      </c>
      <c r="N125" s="70" t="s">
        <v>40</v>
      </c>
      <c r="O125" s="70" t="s">
        <v>138</v>
      </c>
      <c r="P125" s="70" t="s">
        <v>139</v>
      </c>
      <c r="Q125" s="70" t="s">
        <v>140</v>
      </c>
      <c r="R125" s="70" t="s">
        <v>141</v>
      </c>
      <c r="S125" s="70" t="s">
        <v>142</v>
      </c>
      <c r="T125" s="71" t="s">
        <v>143</v>
      </c>
    </row>
    <row r="126" spans="2:63" s="1" customFormat="1" ht="22.9" customHeight="1">
      <c r="B126" s="33"/>
      <c r="C126" s="76" t="s">
        <v>144</v>
      </c>
      <c r="D126" s="34"/>
      <c r="E126" s="34"/>
      <c r="F126" s="34"/>
      <c r="G126" s="34"/>
      <c r="H126" s="34"/>
      <c r="I126" s="109"/>
      <c r="J126" s="171">
        <f>BK126</f>
        <v>0</v>
      </c>
      <c r="K126" s="34"/>
      <c r="L126" s="37"/>
      <c r="M126" s="72"/>
      <c r="N126" s="73"/>
      <c r="O126" s="73"/>
      <c r="P126" s="172">
        <f>P127</f>
        <v>0</v>
      </c>
      <c r="Q126" s="73"/>
      <c r="R126" s="172">
        <f>R127</f>
        <v>45.19002729999999</v>
      </c>
      <c r="S126" s="73"/>
      <c r="T126" s="173">
        <f>T127</f>
        <v>1.53</v>
      </c>
      <c r="AT126" s="16" t="s">
        <v>75</v>
      </c>
      <c r="AU126" s="16" t="s">
        <v>127</v>
      </c>
      <c r="BK126" s="174">
        <f>BK127</f>
        <v>0</v>
      </c>
    </row>
    <row r="127" spans="2:63" s="11" customFormat="1" ht="25.9" customHeight="1">
      <c r="B127" s="175"/>
      <c r="C127" s="176"/>
      <c r="D127" s="177" t="s">
        <v>75</v>
      </c>
      <c r="E127" s="178" t="s">
        <v>145</v>
      </c>
      <c r="F127" s="178" t="s">
        <v>146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P128+P149+P151+P175+P182</f>
        <v>0</v>
      </c>
      <c r="Q127" s="183"/>
      <c r="R127" s="184">
        <f>R128+R149+R151+R175+R182</f>
        <v>45.19002729999999</v>
      </c>
      <c r="S127" s="183"/>
      <c r="T127" s="185">
        <f>T128+T149+T151+T175+T182</f>
        <v>1.53</v>
      </c>
      <c r="AR127" s="186" t="s">
        <v>84</v>
      </c>
      <c r="AT127" s="187" t="s">
        <v>75</v>
      </c>
      <c r="AU127" s="187" t="s">
        <v>76</v>
      </c>
      <c r="AY127" s="186" t="s">
        <v>147</v>
      </c>
      <c r="BK127" s="188">
        <f>BK128+BK149+BK151+BK175+BK182</f>
        <v>0</v>
      </c>
    </row>
    <row r="128" spans="2:63" s="11" customFormat="1" ht="22.9" customHeight="1">
      <c r="B128" s="175"/>
      <c r="C128" s="176"/>
      <c r="D128" s="177" t="s">
        <v>75</v>
      </c>
      <c r="E128" s="189" t="s">
        <v>84</v>
      </c>
      <c r="F128" s="189" t="s">
        <v>148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SUM(P129:P148)</f>
        <v>0</v>
      </c>
      <c r="Q128" s="183"/>
      <c r="R128" s="184">
        <f>SUM(R129:R148)</f>
        <v>0.82</v>
      </c>
      <c r="S128" s="183"/>
      <c r="T128" s="185">
        <f>SUM(T129:T148)</f>
        <v>0</v>
      </c>
      <c r="AR128" s="186" t="s">
        <v>84</v>
      </c>
      <c r="AT128" s="187" t="s">
        <v>75</v>
      </c>
      <c r="AU128" s="187" t="s">
        <v>84</v>
      </c>
      <c r="AY128" s="186" t="s">
        <v>147</v>
      </c>
      <c r="BK128" s="188">
        <f>SUM(BK129:BK148)</f>
        <v>0</v>
      </c>
    </row>
    <row r="129" spans="2:65" s="1" customFormat="1" ht="24" customHeight="1">
      <c r="B129" s="33"/>
      <c r="C129" s="191" t="s">
        <v>84</v>
      </c>
      <c r="D129" s="191" t="s">
        <v>149</v>
      </c>
      <c r="E129" s="192" t="s">
        <v>260</v>
      </c>
      <c r="F129" s="193" t="s">
        <v>261</v>
      </c>
      <c r="G129" s="194" t="s">
        <v>204</v>
      </c>
      <c r="H129" s="195">
        <v>13.95</v>
      </c>
      <c r="I129" s="196"/>
      <c r="J129" s="197">
        <f>ROUND(I129*H129,2)</f>
        <v>0</v>
      </c>
      <c r="K129" s="193" t="s">
        <v>153</v>
      </c>
      <c r="L129" s="37"/>
      <c r="M129" s="198" t="s">
        <v>1</v>
      </c>
      <c r="N129" s="199" t="s">
        <v>41</v>
      </c>
      <c r="O129" s="65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154</v>
      </c>
      <c r="AT129" s="202" t="s">
        <v>149</v>
      </c>
      <c r="AU129" s="202" t="s">
        <v>86</v>
      </c>
      <c r="AY129" s="16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84</v>
      </c>
      <c r="BK129" s="203">
        <f>ROUND(I129*H129,2)</f>
        <v>0</v>
      </c>
      <c r="BL129" s="16" t="s">
        <v>154</v>
      </c>
      <c r="BM129" s="202" t="s">
        <v>500</v>
      </c>
    </row>
    <row r="130" spans="2:51" s="12" customFormat="1" ht="11.25">
      <c r="B130" s="204"/>
      <c r="C130" s="205"/>
      <c r="D130" s="206" t="s">
        <v>159</v>
      </c>
      <c r="E130" s="207" t="s">
        <v>1</v>
      </c>
      <c r="F130" s="208" t="s">
        <v>501</v>
      </c>
      <c r="G130" s="205"/>
      <c r="H130" s="209">
        <v>13.95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159</v>
      </c>
      <c r="AU130" s="215" t="s">
        <v>86</v>
      </c>
      <c r="AV130" s="12" t="s">
        <v>86</v>
      </c>
      <c r="AW130" s="12" t="s">
        <v>32</v>
      </c>
      <c r="AX130" s="12" t="s">
        <v>76</v>
      </c>
      <c r="AY130" s="215" t="s">
        <v>147</v>
      </c>
    </row>
    <row r="131" spans="2:51" s="13" customFormat="1" ht="11.25">
      <c r="B131" s="222"/>
      <c r="C131" s="223"/>
      <c r="D131" s="206" t="s">
        <v>159</v>
      </c>
      <c r="E131" s="224" t="s">
        <v>1</v>
      </c>
      <c r="F131" s="225" t="s">
        <v>211</v>
      </c>
      <c r="G131" s="223"/>
      <c r="H131" s="226">
        <v>13.95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159</v>
      </c>
      <c r="AU131" s="232" t="s">
        <v>86</v>
      </c>
      <c r="AV131" s="13" t="s">
        <v>154</v>
      </c>
      <c r="AW131" s="13" t="s">
        <v>32</v>
      </c>
      <c r="AX131" s="13" t="s">
        <v>84</v>
      </c>
      <c r="AY131" s="232" t="s">
        <v>147</v>
      </c>
    </row>
    <row r="132" spans="2:65" s="1" customFormat="1" ht="24" customHeight="1">
      <c r="B132" s="33"/>
      <c r="C132" s="191" t="s">
        <v>86</v>
      </c>
      <c r="D132" s="191" t="s">
        <v>149</v>
      </c>
      <c r="E132" s="192" t="s">
        <v>265</v>
      </c>
      <c r="F132" s="193" t="s">
        <v>266</v>
      </c>
      <c r="G132" s="194" t="s">
        <v>204</v>
      </c>
      <c r="H132" s="195">
        <v>1.02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502</v>
      </c>
    </row>
    <row r="133" spans="2:65" s="1" customFormat="1" ht="16.5" customHeight="1">
      <c r="B133" s="33"/>
      <c r="C133" s="191" t="s">
        <v>161</v>
      </c>
      <c r="D133" s="191" t="s">
        <v>149</v>
      </c>
      <c r="E133" s="192" t="s">
        <v>271</v>
      </c>
      <c r="F133" s="193" t="s">
        <v>272</v>
      </c>
      <c r="G133" s="194" t="s">
        <v>204</v>
      </c>
      <c r="H133" s="195">
        <v>1.02</v>
      </c>
      <c r="I133" s="196"/>
      <c r="J133" s="197">
        <f>ROUND(I133*H133,2)</f>
        <v>0</v>
      </c>
      <c r="K133" s="193" t="s">
        <v>153</v>
      </c>
      <c r="L133" s="37"/>
      <c r="M133" s="198" t="s">
        <v>1</v>
      </c>
      <c r="N133" s="199" t="s">
        <v>41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154</v>
      </c>
      <c r="AT133" s="202" t="s">
        <v>149</v>
      </c>
      <c r="AU133" s="202" t="s">
        <v>86</v>
      </c>
      <c r="AY133" s="16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84</v>
      </c>
      <c r="BK133" s="203">
        <f>ROUND(I133*H133,2)</f>
        <v>0</v>
      </c>
      <c r="BL133" s="16" t="s">
        <v>154</v>
      </c>
      <c r="BM133" s="202" t="s">
        <v>503</v>
      </c>
    </row>
    <row r="134" spans="2:65" s="1" customFormat="1" ht="24" customHeight="1">
      <c r="B134" s="33"/>
      <c r="C134" s="191" t="s">
        <v>154</v>
      </c>
      <c r="D134" s="191" t="s">
        <v>149</v>
      </c>
      <c r="E134" s="192" t="s">
        <v>207</v>
      </c>
      <c r="F134" s="193" t="s">
        <v>208</v>
      </c>
      <c r="G134" s="194" t="s">
        <v>204</v>
      </c>
      <c r="H134" s="195">
        <v>14.97</v>
      </c>
      <c r="I134" s="196"/>
      <c r="J134" s="197">
        <f>ROUND(I134*H134,2)</f>
        <v>0</v>
      </c>
      <c r="K134" s="193" t="s">
        <v>153</v>
      </c>
      <c r="L134" s="37"/>
      <c r="M134" s="198" t="s">
        <v>1</v>
      </c>
      <c r="N134" s="199" t="s">
        <v>41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154</v>
      </c>
      <c r="AT134" s="202" t="s">
        <v>149</v>
      </c>
      <c r="AU134" s="202" t="s">
        <v>86</v>
      </c>
      <c r="AY134" s="16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84</v>
      </c>
      <c r="BK134" s="203">
        <f>ROUND(I134*H134,2)</f>
        <v>0</v>
      </c>
      <c r="BL134" s="16" t="s">
        <v>154</v>
      </c>
      <c r="BM134" s="202" t="s">
        <v>504</v>
      </c>
    </row>
    <row r="135" spans="2:51" s="12" customFormat="1" ht="11.25">
      <c r="B135" s="204"/>
      <c r="C135" s="205"/>
      <c r="D135" s="206" t="s">
        <v>159</v>
      </c>
      <c r="E135" s="207" t="s">
        <v>1</v>
      </c>
      <c r="F135" s="208" t="s">
        <v>505</v>
      </c>
      <c r="G135" s="205"/>
      <c r="H135" s="209">
        <v>14.97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159</v>
      </c>
      <c r="AU135" s="215" t="s">
        <v>86</v>
      </c>
      <c r="AV135" s="12" t="s">
        <v>86</v>
      </c>
      <c r="AW135" s="12" t="s">
        <v>32</v>
      </c>
      <c r="AX135" s="12" t="s">
        <v>76</v>
      </c>
      <c r="AY135" s="215" t="s">
        <v>147</v>
      </c>
    </row>
    <row r="136" spans="2:51" s="13" customFormat="1" ht="11.25">
      <c r="B136" s="222"/>
      <c r="C136" s="223"/>
      <c r="D136" s="206" t="s">
        <v>159</v>
      </c>
      <c r="E136" s="224" t="s">
        <v>1</v>
      </c>
      <c r="F136" s="225" t="s">
        <v>211</v>
      </c>
      <c r="G136" s="223"/>
      <c r="H136" s="226">
        <v>14.97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159</v>
      </c>
      <c r="AU136" s="232" t="s">
        <v>86</v>
      </c>
      <c r="AV136" s="13" t="s">
        <v>154</v>
      </c>
      <c r="AW136" s="13" t="s">
        <v>32</v>
      </c>
      <c r="AX136" s="13" t="s">
        <v>84</v>
      </c>
      <c r="AY136" s="232" t="s">
        <v>147</v>
      </c>
    </row>
    <row r="137" spans="2:65" s="1" customFormat="1" ht="16.5" customHeight="1">
      <c r="B137" s="33"/>
      <c r="C137" s="191" t="s">
        <v>171</v>
      </c>
      <c r="D137" s="191" t="s">
        <v>149</v>
      </c>
      <c r="E137" s="192" t="s">
        <v>276</v>
      </c>
      <c r="F137" s="193" t="s">
        <v>277</v>
      </c>
      <c r="G137" s="194" t="s">
        <v>204</v>
      </c>
      <c r="H137" s="195">
        <v>14.97</v>
      </c>
      <c r="I137" s="196"/>
      <c r="J137" s="197">
        <f>ROUND(I137*H137,2)</f>
        <v>0</v>
      </c>
      <c r="K137" s="193" t="s">
        <v>153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154</v>
      </c>
      <c r="AT137" s="202" t="s">
        <v>149</v>
      </c>
      <c r="AU137" s="202" t="s">
        <v>86</v>
      </c>
      <c r="AY137" s="16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154</v>
      </c>
      <c r="BM137" s="202" t="s">
        <v>506</v>
      </c>
    </row>
    <row r="138" spans="2:65" s="1" customFormat="1" ht="24" customHeight="1">
      <c r="B138" s="33"/>
      <c r="C138" s="191" t="s">
        <v>176</v>
      </c>
      <c r="D138" s="191" t="s">
        <v>149</v>
      </c>
      <c r="E138" s="192" t="s">
        <v>279</v>
      </c>
      <c r="F138" s="193" t="s">
        <v>280</v>
      </c>
      <c r="G138" s="194" t="s">
        <v>204</v>
      </c>
      <c r="H138" s="195">
        <v>0.41</v>
      </c>
      <c r="I138" s="196"/>
      <c r="J138" s="197">
        <f>ROUND(I138*H138,2)</f>
        <v>0</v>
      </c>
      <c r="K138" s="193" t="s">
        <v>153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154</v>
      </c>
      <c r="AT138" s="202" t="s">
        <v>149</v>
      </c>
      <c r="AU138" s="202" t="s">
        <v>86</v>
      </c>
      <c r="AY138" s="16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154</v>
      </c>
      <c r="BM138" s="202" t="s">
        <v>507</v>
      </c>
    </row>
    <row r="139" spans="2:51" s="12" customFormat="1" ht="11.25">
      <c r="B139" s="204"/>
      <c r="C139" s="205"/>
      <c r="D139" s="206" t="s">
        <v>159</v>
      </c>
      <c r="E139" s="207" t="s">
        <v>1</v>
      </c>
      <c r="F139" s="208" t="s">
        <v>508</v>
      </c>
      <c r="G139" s="205"/>
      <c r="H139" s="209">
        <v>0.41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159</v>
      </c>
      <c r="AU139" s="215" t="s">
        <v>86</v>
      </c>
      <c r="AV139" s="12" t="s">
        <v>86</v>
      </c>
      <c r="AW139" s="12" t="s">
        <v>32</v>
      </c>
      <c r="AX139" s="12" t="s">
        <v>76</v>
      </c>
      <c r="AY139" s="215" t="s">
        <v>147</v>
      </c>
    </row>
    <row r="140" spans="2:51" s="13" customFormat="1" ht="11.25">
      <c r="B140" s="222"/>
      <c r="C140" s="223"/>
      <c r="D140" s="206" t="s">
        <v>159</v>
      </c>
      <c r="E140" s="224" t="s">
        <v>1</v>
      </c>
      <c r="F140" s="225" t="s">
        <v>211</v>
      </c>
      <c r="G140" s="223"/>
      <c r="H140" s="226">
        <v>0.41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159</v>
      </c>
      <c r="AU140" s="232" t="s">
        <v>86</v>
      </c>
      <c r="AV140" s="13" t="s">
        <v>154</v>
      </c>
      <c r="AW140" s="13" t="s">
        <v>32</v>
      </c>
      <c r="AX140" s="13" t="s">
        <v>84</v>
      </c>
      <c r="AY140" s="232" t="s">
        <v>147</v>
      </c>
    </row>
    <row r="141" spans="2:65" s="1" customFormat="1" ht="16.5" customHeight="1">
      <c r="B141" s="33"/>
      <c r="C141" s="244" t="s">
        <v>182</v>
      </c>
      <c r="D141" s="244" t="s">
        <v>242</v>
      </c>
      <c r="E141" s="245" t="s">
        <v>243</v>
      </c>
      <c r="F141" s="246" t="s">
        <v>244</v>
      </c>
      <c r="G141" s="247" t="s">
        <v>185</v>
      </c>
      <c r="H141" s="248">
        <v>0.82</v>
      </c>
      <c r="I141" s="249"/>
      <c r="J141" s="250">
        <f>ROUND(I141*H141,2)</f>
        <v>0</v>
      </c>
      <c r="K141" s="246" t="s">
        <v>153</v>
      </c>
      <c r="L141" s="251"/>
      <c r="M141" s="252" t="s">
        <v>1</v>
      </c>
      <c r="N141" s="253" t="s">
        <v>41</v>
      </c>
      <c r="O141" s="65"/>
      <c r="P141" s="200">
        <f>O141*H141</f>
        <v>0</v>
      </c>
      <c r="Q141" s="200">
        <v>1</v>
      </c>
      <c r="R141" s="200">
        <f>Q141*H141</f>
        <v>0.82</v>
      </c>
      <c r="S141" s="200">
        <v>0</v>
      </c>
      <c r="T141" s="201">
        <f>S141*H141</f>
        <v>0</v>
      </c>
      <c r="AR141" s="202" t="s">
        <v>187</v>
      </c>
      <c r="AT141" s="202" t="s">
        <v>242</v>
      </c>
      <c r="AU141" s="202" t="s">
        <v>86</v>
      </c>
      <c r="AY141" s="16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154</v>
      </c>
      <c r="BM141" s="202" t="s">
        <v>509</v>
      </c>
    </row>
    <row r="142" spans="2:51" s="12" customFormat="1" ht="11.25">
      <c r="B142" s="204"/>
      <c r="C142" s="205"/>
      <c r="D142" s="206" t="s">
        <v>159</v>
      </c>
      <c r="E142" s="205"/>
      <c r="F142" s="208" t="s">
        <v>510</v>
      </c>
      <c r="G142" s="205"/>
      <c r="H142" s="209">
        <v>0.82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159</v>
      </c>
      <c r="AU142" s="215" t="s">
        <v>86</v>
      </c>
      <c r="AV142" s="12" t="s">
        <v>86</v>
      </c>
      <c r="AW142" s="12" t="s">
        <v>4</v>
      </c>
      <c r="AX142" s="12" t="s">
        <v>84</v>
      </c>
      <c r="AY142" s="215" t="s">
        <v>147</v>
      </c>
    </row>
    <row r="143" spans="2:65" s="1" customFormat="1" ht="16.5" customHeight="1">
      <c r="B143" s="33"/>
      <c r="C143" s="191" t="s">
        <v>187</v>
      </c>
      <c r="D143" s="191" t="s">
        <v>149</v>
      </c>
      <c r="E143" s="192" t="s">
        <v>285</v>
      </c>
      <c r="F143" s="193" t="s">
        <v>286</v>
      </c>
      <c r="G143" s="194" t="s">
        <v>152</v>
      </c>
      <c r="H143" s="195">
        <v>55.8</v>
      </c>
      <c r="I143" s="196"/>
      <c r="J143" s="197">
        <f>ROUND(I143*H143,2)</f>
        <v>0</v>
      </c>
      <c r="K143" s="193" t="s">
        <v>153</v>
      </c>
      <c r="L143" s="37"/>
      <c r="M143" s="198" t="s">
        <v>1</v>
      </c>
      <c r="N143" s="199" t="s">
        <v>41</v>
      </c>
      <c r="O143" s="65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154</v>
      </c>
      <c r="AT143" s="202" t="s">
        <v>149</v>
      </c>
      <c r="AU143" s="202" t="s">
        <v>86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511</v>
      </c>
    </row>
    <row r="144" spans="2:51" s="12" customFormat="1" ht="11.25">
      <c r="B144" s="204"/>
      <c r="C144" s="205"/>
      <c r="D144" s="206" t="s">
        <v>159</v>
      </c>
      <c r="E144" s="207" t="s">
        <v>1</v>
      </c>
      <c r="F144" s="208" t="s">
        <v>512</v>
      </c>
      <c r="G144" s="205"/>
      <c r="H144" s="209">
        <v>26.5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159</v>
      </c>
      <c r="AU144" s="215" t="s">
        <v>86</v>
      </c>
      <c r="AV144" s="12" t="s">
        <v>86</v>
      </c>
      <c r="AW144" s="12" t="s">
        <v>32</v>
      </c>
      <c r="AX144" s="12" t="s">
        <v>76</v>
      </c>
      <c r="AY144" s="215" t="s">
        <v>147</v>
      </c>
    </row>
    <row r="145" spans="2:51" s="12" customFormat="1" ht="11.25">
      <c r="B145" s="204"/>
      <c r="C145" s="205"/>
      <c r="D145" s="206" t="s">
        <v>159</v>
      </c>
      <c r="E145" s="207" t="s">
        <v>1</v>
      </c>
      <c r="F145" s="208" t="s">
        <v>513</v>
      </c>
      <c r="G145" s="205"/>
      <c r="H145" s="209">
        <v>10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159</v>
      </c>
      <c r="AU145" s="215" t="s">
        <v>86</v>
      </c>
      <c r="AV145" s="12" t="s">
        <v>86</v>
      </c>
      <c r="AW145" s="12" t="s">
        <v>32</v>
      </c>
      <c r="AX145" s="12" t="s">
        <v>76</v>
      </c>
      <c r="AY145" s="215" t="s">
        <v>147</v>
      </c>
    </row>
    <row r="146" spans="2:51" s="12" customFormat="1" ht="11.25">
      <c r="B146" s="204"/>
      <c r="C146" s="205"/>
      <c r="D146" s="206" t="s">
        <v>159</v>
      </c>
      <c r="E146" s="207" t="s">
        <v>1</v>
      </c>
      <c r="F146" s="208" t="s">
        <v>514</v>
      </c>
      <c r="G146" s="205"/>
      <c r="H146" s="209">
        <v>13.3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159</v>
      </c>
      <c r="AU146" s="215" t="s">
        <v>86</v>
      </c>
      <c r="AV146" s="12" t="s">
        <v>86</v>
      </c>
      <c r="AW146" s="12" t="s">
        <v>32</v>
      </c>
      <c r="AX146" s="12" t="s">
        <v>76</v>
      </c>
      <c r="AY146" s="215" t="s">
        <v>147</v>
      </c>
    </row>
    <row r="147" spans="2:51" s="12" customFormat="1" ht="11.25">
      <c r="B147" s="204"/>
      <c r="C147" s="205"/>
      <c r="D147" s="206" t="s">
        <v>159</v>
      </c>
      <c r="E147" s="207" t="s">
        <v>1</v>
      </c>
      <c r="F147" s="208" t="s">
        <v>515</v>
      </c>
      <c r="G147" s="205"/>
      <c r="H147" s="209">
        <v>6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159</v>
      </c>
      <c r="AU147" s="215" t="s">
        <v>86</v>
      </c>
      <c r="AV147" s="12" t="s">
        <v>86</v>
      </c>
      <c r="AW147" s="12" t="s">
        <v>32</v>
      </c>
      <c r="AX147" s="12" t="s">
        <v>76</v>
      </c>
      <c r="AY147" s="215" t="s">
        <v>147</v>
      </c>
    </row>
    <row r="148" spans="2:51" s="13" customFormat="1" ht="11.25">
      <c r="B148" s="222"/>
      <c r="C148" s="223"/>
      <c r="D148" s="206" t="s">
        <v>159</v>
      </c>
      <c r="E148" s="224" t="s">
        <v>1</v>
      </c>
      <c r="F148" s="225" t="s">
        <v>211</v>
      </c>
      <c r="G148" s="223"/>
      <c r="H148" s="226">
        <v>55.8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159</v>
      </c>
      <c r="AU148" s="232" t="s">
        <v>86</v>
      </c>
      <c r="AV148" s="13" t="s">
        <v>154</v>
      </c>
      <c r="AW148" s="13" t="s">
        <v>32</v>
      </c>
      <c r="AX148" s="13" t="s">
        <v>84</v>
      </c>
      <c r="AY148" s="232" t="s">
        <v>147</v>
      </c>
    </row>
    <row r="149" spans="2:63" s="11" customFormat="1" ht="22.9" customHeight="1">
      <c r="B149" s="175"/>
      <c r="C149" s="176"/>
      <c r="D149" s="177" t="s">
        <v>75</v>
      </c>
      <c r="E149" s="189" t="s">
        <v>86</v>
      </c>
      <c r="F149" s="189" t="s">
        <v>290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P150</f>
        <v>0</v>
      </c>
      <c r="Q149" s="183"/>
      <c r="R149" s="184">
        <f>R150</f>
        <v>1.8890333</v>
      </c>
      <c r="S149" s="183"/>
      <c r="T149" s="185">
        <f>T150</f>
        <v>0</v>
      </c>
      <c r="AR149" s="186" t="s">
        <v>84</v>
      </c>
      <c r="AT149" s="187" t="s">
        <v>75</v>
      </c>
      <c r="AU149" s="187" t="s">
        <v>84</v>
      </c>
      <c r="AY149" s="186" t="s">
        <v>147</v>
      </c>
      <c r="BK149" s="188">
        <f>BK150</f>
        <v>0</v>
      </c>
    </row>
    <row r="150" spans="2:65" s="1" customFormat="1" ht="16.5" customHeight="1">
      <c r="B150" s="33"/>
      <c r="C150" s="191" t="s">
        <v>169</v>
      </c>
      <c r="D150" s="191" t="s">
        <v>149</v>
      </c>
      <c r="E150" s="192" t="s">
        <v>291</v>
      </c>
      <c r="F150" s="193" t="s">
        <v>292</v>
      </c>
      <c r="G150" s="194" t="s">
        <v>204</v>
      </c>
      <c r="H150" s="195">
        <v>0.77</v>
      </c>
      <c r="I150" s="196"/>
      <c r="J150" s="197">
        <f>ROUND(I150*H150,2)</f>
        <v>0</v>
      </c>
      <c r="K150" s="193" t="s">
        <v>153</v>
      </c>
      <c r="L150" s="37"/>
      <c r="M150" s="198" t="s">
        <v>1</v>
      </c>
      <c r="N150" s="199" t="s">
        <v>41</v>
      </c>
      <c r="O150" s="65"/>
      <c r="P150" s="200">
        <f>O150*H150</f>
        <v>0</v>
      </c>
      <c r="Q150" s="200">
        <v>2.45329</v>
      </c>
      <c r="R150" s="200">
        <f>Q150*H150</f>
        <v>1.8890333</v>
      </c>
      <c r="S150" s="200">
        <v>0</v>
      </c>
      <c r="T150" s="201">
        <f>S150*H150</f>
        <v>0</v>
      </c>
      <c r="AR150" s="202" t="s">
        <v>154</v>
      </c>
      <c r="AT150" s="202" t="s">
        <v>149</v>
      </c>
      <c r="AU150" s="202" t="s">
        <v>86</v>
      </c>
      <c r="AY150" s="16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84</v>
      </c>
      <c r="BK150" s="203">
        <f>ROUND(I150*H150,2)</f>
        <v>0</v>
      </c>
      <c r="BL150" s="16" t="s">
        <v>154</v>
      </c>
      <c r="BM150" s="202" t="s">
        <v>516</v>
      </c>
    </row>
    <row r="151" spans="2:63" s="11" customFormat="1" ht="22.9" customHeight="1">
      <c r="B151" s="175"/>
      <c r="C151" s="176"/>
      <c r="D151" s="177" t="s">
        <v>75</v>
      </c>
      <c r="E151" s="189" t="s">
        <v>171</v>
      </c>
      <c r="F151" s="189" t="s">
        <v>325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P152+P156+P161+P169</f>
        <v>0</v>
      </c>
      <c r="Q151" s="183"/>
      <c r="R151" s="184">
        <f>R152+R156+R161+R169</f>
        <v>36.20782299999999</v>
      </c>
      <c r="S151" s="183"/>
      <c r="T151" s="185">
        <f>T152+T156+T161+T169</f>
        <v>1.53</v>
      </c>
      <c r="AR151" s="186" t="s">
        <v>84</v>
      </c>
      <c r="AT151" s="187" t="s">
        <v>75</v>
      </c>
      <c r="AU151" s="187" t="s">
        <v>84</v>
      </c>
      <c r="AY151" s="186" t="s">
        <v>147</v>
      </c>
      <c r="BK151" s="188">
        <f>BK152+BK156+BK161+BK169</f>
        <v>0</v>
      </c>
    </row>
    <row r="152" spans="2:63" s="11" customFormat="1" ht="20.85" customHeight="1">
      <c r="B152" s="175"/>
      <c r="C152" s="176"/>
      <c r="D152" s="177" t="s">
        <v>75</v>
      </c>
      <c r="E152" s="189" t="s">
        <v>380</v>
      </c>
      <c r="F152" s="189" t="s">
        <v>381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SUM(P153:P155)</f>
        <v>0</v>
      </c>
      <c r="Q152" s="183"/>
      <c r="R152" s="184">
        <f>SUM(R153:R155)</f>
        <v>16.590855</v>
      </c>
      <c r="S152" s="183"/>
      <c r="T152" s="185">
        <f>SUM(T153:T155)</f>
        <v>0</v>
      </c>
      <c r="AR152" s="186" t="s">
        <v>84</v>
      </c>
      <c r="AT152" s="187" t="s">
        <v>75</v>
      </c>
      <c r="AU152" s="187" t="s">
        <v>86</v>
      </c>
      <c r="AY152" s="186" t="s">
        <v>147</v>
      </c>
      <c r="BK152" s="188">
        <f>SUM(BK153:BK155)</f>
        <v>0</v>
      </c>
    </row>
    <row r="153" spans="2:65" s="1" customFormat="1" ht="16.5" customHeight="1">
      <c r="B153" s="33"/>
      <c r="C153" s="191" t="s">
        <v>195</v>
      </c>
      <c r="D153" s="191" t="s">
        <v>149</v>
      </c>
      <c r="E153" s="192" t="s">
        <v>382</v>
      </c>
      <c r="F153" s="193" t="s">
        <v>383</v>
      </c>
      <c r="G153" s="194" t="s">
        <v>152</v>
      </c>
      <c r="H153" s="195">
        <v>26.5</v>
      </c>
      <c r="I153" s="196"/>
      <c r="J153" s="197">
        <f>ROUND(I153*H153,2)</f>
        <v>0</v>
      </c>
      <c r="K153" s="193" t="s">
        <v>1</v>
      </c>
      <c r="L153" s="37"/>
      <c r="M153" s="198" t="s">
        <v>1</v>
      </c>
      <c r="N153" s="199" t="s">
        <v>41</v>
      </c>
      <c r="O153" s="65"/>
      <c r="P153" s="200">
        <f>O153*H153</f>
        <v>0</v>
      </c>
      <c r="Q153" s="200">
        <v>0.06185</v>
      </c>
      <c r="R153" s="200">
        <f>Q153*H153</f>
        <v>1.639025</v>
      </c>
      <c r="S153" s="200">
        <v>0</v>
      </c>
      <c r="T153" s="201">
        <f>S153*H153</f>
        <v>0</v>
      </c>
      <c r="AR153" s="202" t="s">
        <v>154</v>
      </c>
      <c r="AT153" s="202" t="s">
        <v>149</v>
      </c>
      <c r="AU153" s="202" t="s">
        <v>161</v>
      </c>
      <c r="AY153" s="16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84</v>
      </c>
      <c r="BK153" s="203">
        <f>ROUND(I153*H153,2)</f>
        <v>0</v>
      </c>
      <c r="BL153" s="16" t="s">
        <v>154</v>
      </c>
      <c r="BM153" s="202" t="s">
        <v>517</v>
      </c>
    </row>
    <row r="154" spans="2:65" s="1" customFormat="1" ht="16.5" customHeight="1">
      <c r="B154" s="33"/>
      <c r="C154" s="191" t="s">
        <v>199</v>
      </c>
      <c r="D154" s="191" t="s">
        <v>149</v>
      </c>
      <c r="E154" s="192" t="s">
        <v>385</v>
      </c>
      <c r="F154" s="193" t="s">
        <v>386</v>
      </c>
      <c r="G154" s="194" t="s">
        <v>152</v>
      </c>
      <c r="H154" s="195">
        <v>26.5</v>
      </c>
      <c r="I154" s="196"/>
      <c r="J154" s="197">
        <f>ROUND(I154*H154,2)</f>
        <v>0</v>
      </c>
      <c r="K154" s="193" t="s">
        <v>153</v>
      </c>
      <c r="L154" s="37"/>
      <c r="M154" s="198" t="s">
        <v>1</v>
      </c>
      <c r="N154" s="199" t="s">
        <v>41</v>
      </c>
      <c r="O154" s="65"/>
      <c r="P154" s="200">
        <f>O154*H154</f>
        <v>0</v>
      </c>
      <c r="Q154" s="200">
        <v>0.31628</v>
      </c>
      <c r="R154" s="200">
        <f>Q154*H154</f>
        <v>8.38142</v>
      </c>
      <c r="S154" s="200">
        <v>0</v>
      </c>
      <c r="T154" s="201">
        <f>S154*H154</f>
        <v>0</v>
      </c>
      <c r="AR154" s="202" t="s">
        <v>154</v>
      </c>
      <c r="AT154" s="202" t="s">
        <v>149</v>
      </c>
      <c r="AU154" s="202" t="s">
        <v>161</v>
      </c>
      <c r="AY154" s="16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84</v>
      </c>
      <c r="BK154" s="203">
        <f>ROUND(I154*H154,2)</f>
        <v>0</v>
      </c>
      <c r="BL154" s="16" t="s">
        <v>154</v>
      </c>
      <c r="BM154" s="202" t="s">
        <v>518</v>
      </c>
    </row>
    <row r="155" spans="2:65" s="1" customFormat="1" ht="24" customHeight="1">
      <c r="B155" s="33"/>
      <c r="C155" s="191" t="s">
        <v>299</v>
      </c>
      <c r="D155" s="191" t="s">
        <v>149</v>
      </c>
      <c r="E155" s="192" t="s">
        <v>388</v>
      </c>
      <c r="F155" s="193" t="s">
        <v>389</v>
      </c>
      <c r="G155" s="194" t="s">
        <v>152</v>
      </c>
      <c r="H155" s="195">
        <v>26.5</v>
      </c>
      <c r="I155" s="196"/>
      <c r="J155" s="197">
        <f>ROUND(I155*H155,2)</f>
        <v>0</v>
      </c>
      <c r="K155" s="193" t="s">
        <v>1</v>
      </c>
      <c r="L155" s="37"/>
      <c r="M155" s="198" t="s">
        <v>1</v>
      </c>
      <c r="N155" s="199" t="s">
        <v>41</v>
      </c>
      <c r="O155" s="65"/>
      <c r="P155" s="200">
        <f>O155*H155</f>
        <v>0</v>
      </c>
      <c r="Q155" s="200">
        <v>0.24794</v>
      </c>
      <c r="R155" s="200">
        <f>Q155*H155</f>
        <v>6.57041</v>
      </c>
      <c r="S155" s="200">
        <v>0</v>
      </c>
      <c r="T155" s="201">
        <f>S155*H155</f>
        <v>0</v>
      </c>
      <c r="AR155" s="202" t="s">
        <v>154</v>
      </c>
      <c r="AT155" s="202" t="s">
        <v>149</v>
      </c>
      <c r="AU155" s="202" t="s">
        <v>161</v>
      </c>
      <c r="AY155" s="16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84</v>
      </c>
      <c r="BK155" s="203">
        <f>ROUND(I155*H155,2)</f>
        <v>0</v>
      </c>
      <c r="BL155" s="16" t="s">
        <v>154</v>
      </c>
      <c r="BM155" s="202" t="s">
        <v>519</v>
      </c>
    </row>
    <row r="156" spans="2:63" s="11" customFormat="1" ht="20.85" customHeight="1">
      <c r="B156" s="175"/>
      <c r="C156" s="176"/>
      <c r="D156" s="177" t="s">
        <v>75</v>
      </c>
      <c r="E156" s="189" t="s">
        <v>391</v>
      </c>
      <c r="F156" s="189" t="s">
        <v>392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SUM(P157:P160)</f>
        <v>0</v>
      </c>
      <c r="Q156" s="183"/>
      <c r="R156" s="184">
        <f>SUM(R157:R160)</f>
        <v>8.849288</v>
      </c>
      <c r="S156" s="183"/>
      <c r="T156" s="185">
        <f>SUM(T157:T160)</f>
        <v>0</v>
      </c>
      <c r="AR156" s="186" t="s">
        <v>84</v>
      </c>
      <c r="AT156" s="187" t="s">
        <v>75</v>
      </c>
      <c r="AU156" s="187" t="s">
        <v>86</v>
      </c>
      <c r="AY156" s="186" t="s">
        <v>147</v>
      </c>
      <c r="BK156" s="188">
        <f>SUM(BK157:BK160)</f>
        <v>0</v>
      </c>
    </row>
    <row r="157" spans="2:65" s="1" customFormat="1" ht="16.5" customHeight="1">
      <c r="B157" s="33"/>
      <c r="C157" s="191" t="s">
        <v>304</v>
      </c>
      <c r="D157" s="191" t="s">
        <v>149</v>
      </c>
      <c r="E157" s="192" t="s">
        <v>393</v>
      </c>
      <c r="F157" s="193" t="s">
        <v>394</v>
      </c>
      <c r="G157" s="194" t="s">
        <v>152</v>
      </c>
      <c r="H157" s="195">
        <v>13.3</v>
      </c>
      <c r="I157" s="196"/>
      <c r="J157" s="197">
        <f>ROUND(I157*H157,2)</f>
        <v>0</v>
      </c>
      <c r="K157" s="193" t="s">
        <v>153</v>
      </c>
      <c r="L157" s="37"/>
      <c r="M157" s="198" t="s">
        <v>1</v>
      </c>
      <c r="N157" s="199" t="s">
        <v>41</v>
      </c>
      <c r="O157" s="65"/>
      <c r="P157" s="200">
        <f>O157*H157</f>
        <v>0</v>
      </c>
      <c r="Q157" s="200">
        <v>0.378</v>
      </c>
      <c r="R157" s="200">
        <f>Q157*H157</f>
        <v>5.0274</v>
      </c>
      <c r="S157" s="200">
        <v>0</v>
      </c>
      <c r="T157" s="201">
        <f>S157*H157</f>
        <v>0</v>
      </c>
      <c r="AR157" s="202" t="s">
        <v>154</v>
      </c>
      <c r="AT157" s="202" t="s">
        <v>149</v>
      </c>
      <c r="AU157" s="202" t="s">
        <v>161</v>
      </c>
      <c r="AY157" s="16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84</v>
      </c>
      <c r="BK157" s="203">
        <f>ROUND(I157*H157,2)</f>
        <v>0</v>
      </c>
      <c r="BL157" s="16" t="s">
        <v>154</v>
      </c>
      <c r="BM157" s="202" t="s">
        <v>520</v>
      </c>
    </row>
    <row r="158" spans="2:65" s="1" customFormat="1" ht="24" customHeight="1">
      <c r="B158" s="33"/>
      <c r="C158" s="191" t="s">
        <v>308</v>
      </c>
      <c r="D158" s="191" t="s">
        <v>149</v>
      </c>
      <c r="E158" s="192" t="s">
        <v>396</v>
      </c>
      <c r="F158" s="193" t="s">
        <v>397</v>
      </c>
      <c r="G158" s="194" t="s">
        <v>152</v>
      </c>
      <c r="H158" s="195">
        <v>13.3</v>
      </c>
      <c r="I158" s="196"/>
      <c r="J158" s="197">
        <f>ROUND(I158*H158,2)</f>
        <v>0</v>
      </c>
      <c r="K158" s="193" t="s">
        <v>153</v>
      </c>
      <c r="L158" s="37"/>
      <c r="M158" s="198" t="s">
        <v>1</v>
      </c>
      <c r="N158" s="199" t="s">
        <v>41</v>
      </c>
      <c r="O158" s="65"/>
      <c r="P158" s="200">
        <f>O158*H158</f>
        <v>0</v>
      </c>
      <c r="Q158" s="200">
        <v>0.167</v>
      </c>
      <c r="R158" s="200">
        <f>Q158*H158</f>
        <v>2.2211000000000003</v>
      </c>
      <c r="S158" s="200">
        <v>0</v>
      </c>
      <c r="T158" s="201">
        <f>S158*H158</f>
        <v>0</v>
      </c>
      <c r="AR158" s="202" t="s">
        <v>154</v>
      </c>
      <c r="AT158" s="202" t="s">
        <v>149</v>
      </c>
      <c r="AU158" s="202" t="s">
        <v>161</v>
      </c>
      <c r="AY158" s="16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84</v>
      </c>
      <c r="BK158" s="203">
        <f>ROUND(I158*H158,2)</f>
        <v>0</v>
      </c>
      <c r="BL158" s="16" t="s">
        <v>154</v>
      </c>
      <c r="BM158" s="202" t="s">
        <v>521</v>
      </c>
    </row>
    <row r="159" spans="2:65" s="1" customFormat="1" ht="16.5" customHeight="1">
      <c r="B159" s="33"/>
      <c r="C159" s="244" t="s">
        <v>8</v>
      </c>
      <c r="D159" s="244" t="s">
        <v>242</v>
      </c>
      <c r="E159" s="245" t="s">
        <v>399</v>
      </c>
      <c r="F159" s="246" t="s">
        <v>400</v>
      </c>
      <c r="G159" s="247" t="s">
        <v>152</v>
      </c>
      <c r="H159" s="248">
        <v>13.566</v>
      </c>
      <c r="I159" s="249"/>
      <c r="J159" s="250">
        <f>ROUND(I159*H159,2)</f>
        <v>0</v>
      </c>
      <c r="K159" s="246" t="s">
        <v>153</v>
      </c>
      <c r="L159" s="251"/>
      <c r="M159" s="252" t="s">
        <v>1</v>
      </c>
      <c r="N159" s="253" t="s">
        <v>41</v>
      </c>
      <c r="O159" s="65"/>
      <c r="P159" s="200">
        <f>O159*H159</f>
        <v>0</v>
      </c>
      <c r="Q159" s="200">
        <v>0.118</v>
      </c>
      <c r="R159" s="200">
        <f>Q159*H159</f>
        <v>1.600788</v>
      </c>
      <c r="S159" s="200">
        <v>0</v>
      </c>
      <c r="T159" s="201">
        <f>S159*H159</f>
        <v>0</v>
      </c>
      <c r="AR159" s="202" t="s">
        <v>187</v>
      </c>
      <c r="AT159" s="202" t="s">
        <v>242</v>
      </c>
      <c r="AU159" s="202" t="s">
        <v>161</v>
      </c>
      <c r="AY159" s="16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84</v>
      </c>
      <c r="BK159" s="203">
        <f>ROUND(I159*H159,2)</f>
        <v>0</v>
      </c>
      <c r="BL159" s="16" t="s">
        <v>154</v>
      </c>
      <c r="BM159" s="202" t="s">
        <v>522</v>
      </c>
    </row>
    <row r="160" spans="2:51" s="12" customFormat="1" ht="11.25">
      <c r="B160" s="204"/>
      <c r="C160" s="205"/>
      <c r="D160" s="206" t="s">
        <v>159</v>
      </c>
      <c r="E160" s="205"/>
      <c r="F160" s="208" t="s">
        <v>523</v>
      </c>
      <c r="G160" s="205"/>
      <c r="H160" s="209">
        <v>13.566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159</v>
      </c>
      <c r="AU160" s="215" t="s">
        <v>161</v>
      </c>
      <c r="AV160" s="12" t="s">
        <v>86</v>
      </c>
      <c r="AW160" s="12" t="s">
        <v>4</v>
      </c>
      <c r="AX160" s="12" t="s">
        <v>84</v>
      </c>
      <c r="AY160" s="215" t="s">
        <v>147</v>
      </c>
    </row>
    <row r="161" spans="2:63" s="11" customFormat="1" ht="20.85" customHeight="1">
      <c r="B161" s="175"/>
      <c r="C161" s="176"/>
      <c r="D161" s="177" t="s">
        <v>75</v>
      </c>
      <c r="E161" s="189" t="s">
        <v>425</v>
      </c>
      <c r="F161" s="189" t="s">
        <v>426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SUM(P162:P168)</f>
        <v>0</v>
      </c>
      <c r="Q161" s="183"/>
      <c r="R161" s="184">
        <f>SUM(R162:R168)</f>
        <v>8.991499999999998</v>
      </c>
      <c r="S161" s="183"/>
      <c r="T161" s="185">
        <f>SUM(T162:T168)</f>
        <v>0</v>
      </c>
      <c r="AR161" s="186" t="s">
        <v>84</v>
      </c>
      <c r="AT161" s="187" t="s">
        <v>75</v>
      </c>
      <c r="AU161" s="187" t="s">
        <v>86</v>
      </c>
      <c r="AY161" s="186" t="s">
        <v>147</v>
      </c>
      <c r="BK161" s="188">
        <f>SUM(BK162:BK168)</f>
        <v>0</v>
      </c>
    </row>
    <row r="162" spans="2:65" s="1" customFormat="1" ht="24" customHeight="1">
      <c r="B162" s="33"/>
      <c r="C162" s="191" t="s">
        <v>317</v>
      </c>
      <c r="D162" s="191" t="s">
        <v>149</v>
      </c>
      <c r="E162" s="192" t="s">
        <v>427</v>
      </c>
      <c r="F162" s="193" t="s">
        <v>428</v>
      </c>
      <c r="G162" s="194" t="s">
        <v>152</v>
      </c>
      <c r="H162" s="195">
        <v>20</v>
      </c>
      <c r="I162" s="196"/>
      <c r="J162" s="197">
        <f>ROUND(I162*H162,2)</f>
        <v>0</v>
      </c>
      <c r="K162" s="193" t="s">
        <v>1</v>
      </c>
      <c r="L162" s="37"/>
      <c r="M162" s="198" t="s">
        <v>1</v>
      </c>
      <c r="N162" s="199" t="s">
        <v>41</v>
      </c>
      <c r="O162" s="65"/>
      <c r="P162" s="200">
        <f>O162*H162</f>
        <v>0</v>
      </c>
      <c r="Q162" s="200">
        <v>0.0982</v>
      </c>
      <c r="R162" s="200">
        <f>Q162*H162</f>
        <v>1.964</v>
      </c>
      <c r="S162" s="200">
        <v>0</v>
      </c>
      <c r="T162" s="201">
        <f>S162*H162</f>
        <v>0</v>
      </c>
      <c r="AR162" s="202" t="s">
        <v>154</v>
      </c>
      <c r="AT162" s="202" t="s">
        <v>149</v>
      </c>
      <c r="AU162" s="202" t="s">
        <v>161</v>
      </c>
      <c r="AY162" s="16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84</v>
      </c>
      <c r="BK162" s="203">
        <f>ROUND(I162*H162,2)</f>
        <v>0</v>
      </c>
      <c r="BL162" s="16" t="s">
        <v>154</v>
      </c>
      <c r="BM162" s="202" t="s">
        <v>524</v>
      </c>
    </row>
    <row r="163" spans="2:51" s="12" customFormat="1" ht="11.25">
      <c r="B163" s="204"/>
      <c r="C163" s="205"/>
      <c r="D163" s="206" t="s">
        <v>159</v>
      </c>
      <c r="E163" s="207" t="s">
        <v>1</v>
      </c>
      <c r="F163" s="208" t="s">
        <v>525</v>
      </c>
      <c r="G163" s="205"/>
      <c r="H163" s="209">
        <v>20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159</v>
      </c>
      <c r="AU163" s="215" t="s">
        <v>161</v>
      </c>
      <c r="AV163" s="12" t="s">
        <v>86</v>
      </c>
      <c r="AW163" s="12" t="s">
        <v>32</v>
      </c>
      <c r="AX163" s="12" t="s">
        <v>84</v>
      </c>
      <c r="AY163" s="215" t="s">
        <v>147</v>
      </c>
    </row>
    <row r="164" spans="2:65" s="1" customFormat="1" ht="16.5" customHeight="1">
      <c r="B164" s="33"/>
      <c r="C164" s="191" t="s">
        <v>321</v>
      </c>
      <c r="D164" s="191" t="s">
        <v>149</v>
      </c>
      <c r="E164" s="192" t="s">
        <v>431</v>
      </c>
      <c r="F164" s="193" t="s">
        <v>432</v>
      </c>
      <c r="G164" s="194" t="s">
        <v>152</v>
      </c>
      <c r="H164" s="195">
        <v>10</v>
      </c>
      <c r="I164" s="196"/>
      <c r="J164" s="197">
        <f>ROUND(I164*H164,2)</f>
        <v>0</v>
      </c>
      <c r="K164" s="193" t="s">
        <v>153</v>
      </c>
      <c r="L164" s="37"/>
      <c r="M164" s="198" t="s">
        <v>1</v>
      </c>
      <c r="N164" s="199" t="s">
        <v>41</v>
      </c>
      <c r="O164" s="65"/>
      <c r="P164" s="200">
        <f>O164*H164</f>
        <v>0</v>
      </c>
      <c r="Q164" s="200">
        <v>0.18907</v>
      </c>
      <c r="R164" s="200">
        <f>Q164*H164</f>
        <v>1.8906999999999998</v>
      </c>
      <c r="S164" s="200">
        <v>0</v>
      </c>
      <c r="T164" s="201">
        <f>S164*H164</f>
        <v>0</v>
      </c>
      <c r="AR164" s="202" t="s">
        <v>154</v>
      </c>
      <c r="AT164" s="202" t="s">
        <v>149</v>
      </c>
      <c r="AU164" s="202" t="s">
        <v>161</v>
      </c>
      <c r="AY164" s="16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84</v>
      </c>
      <c r="BK164" s="203">
        <f>ROUND(I164*H164,2)</f>
        <v>0</v>
      </c>
      <c r="BL164" s="16" t="s">
        <v>154</v>
      </c>
      <c r="BM164" s="202" t="s">
        <v>526</v>
      </c>
    </row>
    <row r="165" spans="2:65" s="1" customFormat="1" ht="24" customHeight="1">
      <c r="B165" s="33"/>
      <c r="C165" s="191" t="s">
        <v>328</v>
      </c>
      <c r="D165" s="191" t="s">
        <v>149</v>
      </c>
      <c r="E165" s="192" t="s">
        <v>434</v>
      </c>
      <c r="F165" s="193" t="s">
        <v>435</v>
      </c>
      <c r="G165" s="194" t="s">
        <v>152</v>
      </c>
      <c r="H165" s="195">
        <v>10</v>
      </c>
      <c r="I165" s="196"/>
      <c r="J165" s="197">
        <f>ROUND(I165*H165,2)</f>
        <v>0</v>
      </c>
      <c r="K165" s="193" t="s">
        <v>153</v>
      </c>
      <c r="L165" s="37"/>
      <c r="M165" s="198" t="s">
        <v>1</v>
      </c>
      <c r="N165" s="199" t="s">
        <v>41</v>
      </c>
      <c r="O165" s="65"/>
      <c r="P165" s="200">
        <f>O165*H165</f>
        <v>0</v>
      </c>
      <c r="Q165" s="200">
        <v>0.1837</v>
      </c>
      <c r="R165" s="200">
        <f>Q165*H165</f>
        <v>1.837</v>
      </c>
      <c r="S165" s="200">
        <v>0</v>
      </c>
      <c r="T165" s="201">
        <f>S165*H165</f>
        <v>0</v>
      </c>
      <c r="AR165" s="202" t="s">
        <v>154</v>
      </c>
      <c r="AT165" s="202" t="s">
        <v>149</v>
      </c>
      <c r="AU165" s="202" t="s">
        <v>161</v>
      </c>
      <c r="AY165" s="16" t="s">
        <v>147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84</v>
      </c>
      <c r="BK165" s="203">
        <f>ROUND(I165*H165,2)</f>
        <v>0</v>
      </c>
      <c r="BL165" s="16" t="s">
        <v>154</v>
      </c>
      <c r="BM165" s="202" t="s">
        <v>527</v>
      </c>
    </row>
    <row r="166" spans="2:65" s="1" customFormat="1" ht="16.5" customHeight="1">
      <c r="B166" s="33"/>
      <c r="C166" s="244" t="s">
        <v>332</v>
      </c>
      <c r="D166" s="244" t="s">
        <v>242</v>
      </c>
      <c r="E166" s="245" t="s">
        <v>437</v>
      </c>
      <c r="F166" s="246" t="s">
        <v>438</v>
      </c>
      <c r="G166" s="247" t="s">
        <v>152</v>
      </c>
      <c r="H166" s="248">
        <v>10.2</v>
      </c>
      <c r="I166" s="249"/>
      <c r="J166" s="250">
        <f>ROUND(I166*H166,2)</f>
        <v>0</v>
      </c>
      <c r="K166" s="246" t="s">
        <v>153</v>
      </c>
      <c r="L166" s="251"/>
      <c r="M166" s="252" t="s">
        <v>1</v>
      </c>
      <c r="N166" s="253" t="s">
        <v>41</v>
      </c>
      <c r="O166" s="65"/>
      <c r="P166" s="200">
        <f>O166*H166</f>
        <v>0</v>
      </c>
      <c r="Q166" s="200">
        <v>0.222</v>
      </c>
      <c r="R166" s="200">
        <f>Q166*H166</f>
        <v>2.2643999999999997</v>
      </c>
      <c r="S166" s="200">
        <v>0</v>
      </c>
      <c r="T166" s="201">
        <f>S166*H166</f>
        <v>0</v>
      </c>
      <c r="AR166" s="202" t="s">
        <v>187</v>
      </c>
      <c r="AT166" s="202" t="s">
        <v>242</v>
      </c>
      <c r="AU166" s="202" t="s">
        <v>161</v>
      </c>
      <c r="AY166" s="16" t="s">
        <v>147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84</v>
      </c>
      <c r="BK166" s="203">
        <f>ROUND(I166*H166,2)</f>
        <v>0</v>
      </c>
      <c r="BL166" s="16" t="s">
        <v>154</v>
      </c>
      <c r="BM166" s="202" t="s">
        <v>528</v>
      </c>
    </row>
    <row r="167" spans="2:51" s="12" customFormat="1" ht="11.25">
      <c r="B167" s="204"/>
      <c r="C167" s="205"/>
      <c r="D167" s="206" t="s">
        <v>159</v>
      </c>
      <c r="E167" s="205"/>
      <c r="F167" s="208" t="s">
        <v>529</v>
      </c>
      <c r="G167" s="205"/>
      <c r="H167" s="209">
        <v>10.2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159</v>
      </c>
      <c r="AU167" s="215" t="s">
        <v>161</v>
      </c>
      <c r="AV167" s="12" t="s">
        <v>86</v>
      </c>
      <c r="AW167" s="12" t="s">
        <v>4</v>
      </c>
      <c r="AX167" s="12" t="s">
        <v>84</v>
      </c>
      <c r="AY167" s="215" t="s">
        <v>147</v>
      </c>
    </row>
    <row r="168" spans="2:65" s="1" customFormat="1" ht="24" customHeight="1">
      <c r="B168" s="33"/>
      <c r="C168" s="191" t="s">
        <v>336</v>
      </c>
      <c r="D168" s="191" t="s">
        <v>149</v>
      </c>
      <c r="E168" s="192" t="s">
        <v>441</v>
      </c>
      <c r="F168" s="193" t="s">
        <v>442</v>
      </c>
      <c r="G168" s="194" t="s">
        <v>152</v>
      </c>
      <c r="H168" s="195">
        <v>10</v>
      </c>
      <c r="I168" s="196"/>
      <c r="J168" s="197">
        <f>ROUND(I168*H168,2)</f>
        <v>0</v>
      </c>
      <c r="K168" s="193" t="s">
        <v>1</v>
      </c>
      <c r="L168" s="37"/>
      <c r="M168" s="198" t="s">
        <v>1</v>
      </c>
      <c r="N168" s="199" t="s">
        <v>41</v>
      </c>
      <c r="O168" s="65"/>
      <c r="P168" s="200">
        <f>O168*H168</f>
        <v>0</v>
      </c>
      <c r="Q168" s="200">
        <v>0.10354</v>
      </c>
      <c r="R168" s="200">
        <f>Q168*H168</f>
        <v>1.0353999999999999</v>
      </c>
      <c r="S168" s="200">
        <v>0</v>
      </c>
      <c r="T168" s="201">
        <f>S168*H168</f>
        <v>0</v>
      </c>
      <c r="AR168" s="202" t="s">
        <v>154</v>
      </c>
      <c r="AT168" s="202" t="s">
        <v>149</v>
      </c>
      <c r="AU168" s="202" t="s">
        <v>161</v>
      </c>
      <c r="AY168" s="16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84</v>
      </c>
      <c r="BK168" s="203">
        <f>ROUND(I168*H168,2)</f>
        <v>0</v>
      </c>
      <c r="BL168" s="16" t="s">
        <v>154</v>
      </c>
      <c r="BM168" s="202" t="s">
        <v>530</v>
      </c>
    </row>
    <row r="169" spans="2:63" s="11" customFormat="1" ht="20.85" customHeight="1">
      <c r="B169" s="175"/>
      <c r="C169" s="176"/>
      <c r="D169" s="177" t="s">
        <v>75</v>
      </c>
      <c r="E169" s="189" t="s">
        <v>531</v>
      </c>
      <c r="F169" s="189" t="s">
        <v>532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SUM(P170:P174)</f>
        <v>0</v>
      </c>
      <c r="Q169" s="183"/>
      <c r="R169" s="184">
        <f>SUM(R170:R174)</f>
        <v>1.77618</v>
      </c>
      <c r="S169" s="183"/>
      <c r="T169" s="185">
        <f>SUM(T170:T174)</f>
        <v>1.53</v>
      </c>
      <c r="AR169" s="186" t="s">
        <v>84</v>
      </c>
      <c r="AT169" s="187" t="s">
        <v>75</v>
      </c>
      <c r="AU169" s="187" t="s">
        <v>86</v>
      </c>
      <c r="AY169" s="186" t="s">
        <v>147</v>
      </c>
      <c r="BK169" s="188">
        <f>SUM(BK170:BK174)</f>
        <v>0</v>
      </c>
    </row>
    <row r="170" spans="2:65" s="1" customFormat="1" ht="24" customHeight="1">
      <c r="B170" s="33"/>
      <c r="C170" s="191" t="s">
        <v>7</v>
      </c>
      <c r="D170" s="191" t="s">
        <v>149</v>
      </c>
      <c r="E170" s="192" t="s">
        <v>150</v>
      </c>
      <c r="F170" s="193" t="s">
        <v>151</v>
      </c>
      <c r="G170" s="194" t="s">
        <v>152</v>
      </c>
      <c r="H170" s="195">
        <v>6</v>
      </c>
      <c r="I170" s="196"/>
      <c r="J170" s="197">
        <f>ROUND(I170*H170,2)</f>
        <v>0</v>
      </c>
      <c r="K170" s="193" t="s">
        <v>153</v>
      </c>
      <c r="L170" s="37"/>
      <c r="M170" s="198" t="s">
        <v>1</v>
      </c>
      <c r="N170" s="199" t="s">
        <v>41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0.255</v>
      </c>
      <c r="T170" s="201">
        <f>S170*H170</f>
        <v>1.53</v>
      </c>
      <c r="AR170" s="202" t="s">
        <v>154</v>
      </c>
      <c r="AT170" s="202" t="s">
        <v>149</v>
      </c>
      <c r="AU170" s="202" t="s">
        <v>161</v>
      </c>
      <c r="AY170" s="16" t="s">
        <v>147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84</v>
      </c>
      <c r="BK170" s="203">
        <f>ROUND(I170*H170,2)</f>
        <v>0</v>
      </c>
      <c r="BL170" s="16" t="s">
        <v>154</v>
      </c>
      <c r="BM170" s="202" t="s">
        <v>533</v>
      </c>
    </row>
    <row r="171" spans="2:65" s="1" customFormat="1" ht="16.5" customHeight="1">
      <c r="B171" s="33"/>
      <c r="C171" s="191" t="s">
        <v>344</v>
      </c>
      <c r="D171" s="191" t="s">
        <v>149</v>
      </c>
      <c r="E171" s="192" t="s">
        <v>534</v>
      </c>
      <c r="F171" s="193" t="s">
        <v>535</v>
      </c>
      <c r="G171" s="194" t="s">
        <v>152</v>
      </c>
      <c r="H171" s="195">
        <v>6</v>
      </c>
      <c r="I171" s="196"/>
      <c r="J171" s="197">
        <f>ROUND(I171*H171,2)</f>
        <v>0</v>
      </c>
      <c r="K171" s="193" t="s">
        <v>153</v>
      </c>
      <c r="L171" s="37"/>
      <c r="M171" s="198" t="s">
        <v>1</v>
      </c>
      <c r="N171" s="199" t="s">
        <v>41</v>
      </c>
      <c r="O171" s="65"/>
      <c r="P171" s="200">
        <f>O171*H171</f>
        <v>0</v>
      </c>
      <c r="Q171" s="200">
        <v>0.08003</v>
      </c>
      <c r="R171" s="200">
        <f>Q171*H171</f>
        <v>0.48018000000000005</v>
      </c>
      <c r="S171" s="200">
        <v>0</v>
      </c>
      <c r="T171" s="201">
        <f>S171*H171</f>
        <v>0</v>
      </c>
      <c r="AR171" s="202" t="s">
        <v>154</v>
      </c>
      <c r="AT171" s="202" t="s">
        <v>149</v>
      </c>
      <c r="AU171" s="202" t="s">
        <v>161</v>
      </c>
      <c r="AY171" s="16" t="s">
        <v>147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84</v>
      </c>
      <c r="BK171" s="203">
        <f>ROUND(I171*H171,2)</f>
        <v>0</v>
      </c>
      <c r="BL171" s="16" t="s">
        <v>154</v>
      </c>
      <c r="BM171" s="202" t="s">
        <v>536</v>
      </c>
    </row>
    <row r="172" spans="2:65" s="1" customFormat="1" ht="24" customHeight="1">
      <c r="B172" s="33"/>
      <c r="C172" s="191" t="s">
        <v>350</v>
      </c>
      <c r="D172" s="191" t="s">
        <v>149</v>
      </c>
      <c r="E172" s="192" t="s">
        <v>537</v>
      </c>
      <c r="F172" s="193" t="s">
        <v>538</v>
      </c>
      <c r="G172" s="194" t="s">
        <v>152</v>
      </c>
      <c r="H172" s="195">
        <v>6</v>
      </c>
      <c r="I172" s="196"/>
      <c r="J172" s="197">
        <f>ROUND(I172*H172,2)</f>
        <v>0</v>
      </c>
      <c r="K172" s="193" t="s">
        <v>153</v>
      </c>
      <c r="L172" s="37"/>
      <c r="M172" s="198" t="s">
        <v>1</v>
      </c>
      <c r="N172" s="199" t="s">
        <v>41</v>
      </c>
      <c r="O172" s="65"/>
      <c r="P172" s="200">
        <f>O172*H172</f>
        <v>0</v>
      </c>
      <c r="Q172" s="200">
        <v>0.101</v>
      </c>
      <c r="R172" s="200">
        <f>Q172*H172</f>
        <v>0.6060000000000001</v>
      </c>
      <c r="S172" s="200">
        <v>0</v>
      </c>
      <c r="T172" s="201">
        <f>S172*H172</f>
        <v>0</v>
      </c>
      <c r="AR172" s="202" t="s">
        <v>154</v>
      </c>
      <c r="AT172" s="202" t="s">
        <v>149</v>
      </c>
      <c r="AU172" s="202" t="s">
        <v>161</v>
      </c>
      <c r="AY172" s="16" t="s">
        <v>147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84</v>
      </c>
      <c r="BK172" s="203">
        <f>ROUND(I172*H172,2)</f>
        <v>0</v>
      </c>
      <c r="BL172" s="16" t="s">
        <v>154</v>
      </c>
      <c r="BM172" s="202" t="s">
        <v>539</v>
      </c>
    </row>
    <row r="173" spans="2:65" s="1" customFormat="1" ht="16.5" customHeight="1">
      <c r="B173" s="33"/>
      <c r="C173" s="244" t="s">
        <v>355</v>
      </c>
      <c r="D173" s="244" t="s">
        <v>242</v>
      </c>
      <c r="E173" s="245" t="s">
        <v>540</v>
      </c>
      <c r="F173" s="246" t="s">
        <v>541</v>
      </c>
      <c r="G173" s="247" t="s">
        <v>152</v>
      </c>
      <c r="H173" s="248">
        <v>6</v>
      </c>
      <c r="I173" s="249"/>
      <c r="J173" s="250">
        <f>ROUND(I173*H173,2)</f>
        <v>0</v>
      </c>
      <c r="K173" s="246" t="s">
        <v>1</v>
      </c>
      <c r="L173" s="251"/>
      <c r="M173" s="252" t="s">
        <v>1</v>
      </c>
      <c r="N173" s="253" t="s">
        <v>41</v>
      </c>
      <c r="O173" s="65"/>
      <c r="P173" s="200">
        <f>O173*H173</f>
        <v>0</v>
      </c>
      <c r="Q173" s="200">
        <v>0.115</v>
      </c>
      <c r="R173" s="200">
        <f>Q173*H173</f>
        <v>0.6900000000000001</v>
      </c>
      <c r="S173" s="200">
        <v>0</v>
      </c>
      <c r="T173" s="201">
        <f>S173*H173</f>
        <v>0</v>
      </c>
      <c r="AR173" s="202" t="s">
        <v>187</v>
      </c>
      <c r="AT173" s="202" t="s">
        <v>242</v>
      </c>
      <c r="AU173" s="202" t="s">
        <v>161</v>
      </c>
      <c r="AY173" s="16" t="s">
        <v>147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84</v>
      </c>
      <c r="BK173" s="203">
        <f>ROUND(I173*H173,2)</f>
        <v>0</v>
      </c>
      <c r="BL173" s="16" t="s">
        <v>154</v>
      </c>
      <c r="BM173" s="202" t="s">
        <v>542</v>
      </c>
    </row>
    <row r="174" spans="2:65" s="1" customFormat="1" ht="24" customHeight="1">
      <c r="B174" s="33"/>
      <c r="C174" s="191" t="s">
        <v>361</v>
      </c>
      <c r="D174" s="191" t="s">
        <v>149</v>
      </c>
      <c r="E174" s="192" t="s">
        <v>543</v>
      </c>
      <c r="F174" s="193" t="s">
        <v>544</v>
      </c>
      <c r="G174" s="194" t="s">
        <v>152</v>
      </c>
      <c r="H174" s="195">
        <v>6</v>
      </c>
      <c r="I174" s="196"/>
      <c r="J174" s="197">
        <f>ROUND(I174*H174,2)</f>
        <v>0</v>
      </c>
      <c r="K174" s="193" t="s">
        <v>153</v>
      </c>
      <c r="L174" s="37"/>
      <c r="M174" s="198" t="s">
        <v>1</v>
      </c>
      <c r="N174" s="199" t="s">
        <v>41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02" t="s">
        <v>154</v>
      </c>
      <c r="AT174" s="202" t="s">
        <v>149</v>
      </c>
      <c r="AU174" s="202" t="s">
        <v>161</v>
      </c>
      <c r="AY174" s="16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84</v>
      </c>
      <c r="BK174" s="203">
        <f>ROUND(I174*H174,2)</f>
        <v>0</v>
      </c>
      <c r="BL174" s="16" t="s">
        <v>154</v>
      </c>
      <c r="BM174" s="202" t="s">
        <v>545</v>
      </c>
    </row>
    <row r="175" spans="2:63" s="11" customFormat="1" ht="22.9" customHeight="1">
      <c r="B175" s="175"/>
      <c r="C175" s="176"/>
      <c r="D175" s="177" t="s">
        <v>75</v>
      </c>
      <c r="E175" s="189" t="s">
        <v>169</v>
      </c>
      <c r="F175" s="189" t="s">
        <v>170</v>
      </c>
      <c r="G175" s="176"/>
      <c r="H175" s="176"/>
      <c r="I175" s="179"/>
      <c r="J175" s="190">
        <f>BK175</f>
        <v>0</v>
      </c>
      <c r="K175" s="176"/>
      <c r="L175" s="181"/>
      <c r="M175" s="182"/>
      <c r="N175" s="183"/>
      <c r="O175" s="183"/>
      <c r="P175" s="184">
        <f>SUM(P176:P181)</f>
        <v>0</v>
      </c>
      <c r="Q175" s="183"/>
      <c r="R175" s="184">
        <f>SUM(R176:R181)</f>
        <v>6.2731710000000005</v>
      </c>
      <c r="S175" s="183"/>
      <c r="T175" s="185">
        <f>SUM(T176:T181)</f>
        <v>0</v>
      </c>
      <c r="AR175" s="186" t="s">
        <v>84</v>
      </c>
      <c r="AT175" s="187" t="s">
        <v>75</v>
      </c>
      <c r="AU175" s="187" t="s">
        <v>84</v>
      </c>
      <c r="AY175" s="186" t="s">
        <v>147</v>
      </c>
      <c r="BK175" s="188">
        <f>SUM(BK176:BK181)</f>
        <v>0</v>
      </c>
    </row>
    <row r="176" spans="2:65" s="1" customFormat="1" ht="24" customHeight="1">
      <c r="B176" s="33"/>
      <c r="C176" s="191" t="s">
        <v>366</v>
      </c>
      <c r="D176" s="191" t="s">
        <v>149</v>
      </c>
      <c r="E176" s="192" t="s">
        <v>341</v>
      </c>
      <c r="F176" s="193" t="s">
        <v>342</v>
      </c>
      <c r="G176" s="194" t="s">
        <v>164</v>
      </c>
      <c r="H176" s="195">
        <v>14</v>
      </c>
      <c r="I176" s="196"/>
      <c r="J176" s="197">
        <f>ROUND(I176*H176,2)</f>
        <v>0</v>
      </c>
      <c r="K176" s="193" t="s">
        <v>153</v>
      </c>
      <c r="L176" s="37"/>
      <c r="M176" s="198" t="s">
        <v>1</v>
      </c>
      <c r="N176" s="199" t="s">
        <v>41</v>
      </c>
      <c r="O176" s="65"/>
      <c r="P176" s="200">
        <f>O176*H176</f>
        <v>0</v>
      </c>
      <c r="Q176" s="200">
        <v>0.00084</v>
      </c>
      <c r="R176" s="200">
        <f>Q176*H176</f>
        <v>0.01176</v>
      </c>
      <c r="S176" s="200">
        <v>0</v>
      </c>
      <c r="T176" s="201">
        <f>S176*H176</f>
        <v>0</v>
      </c>
      <c r="AR176" s="202" t="s">
        <v>154</v>
      </c>
      <c r="AT176" s="202" t="s">
        <v>149</v>
      </c>
      <c r="AU176" s="202" t="s">
        <v>86</v>
      </c>
      <c r="AY176" s="16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84</v>
      </c>
      <c r="BK176" s="203">
        <f>ROUND(I176*H176,2)</f>
        <v>0</v>
      </c>
      <c r="BL176" s="16" t="s">
        <v>154</v>
      </c>
      <c r="BM176" s="202" t="s">
        <v>546</v>
      </c>
    </row>
    <row r="177" spans="2:65" s="1" customFormat="1" ht="24" customHeight="1">
      <c r="B177" s="33"/>
      <c r="C177" s="244" t="s">
        <v>547</v>
      </c>
      <c r="D177" s="244" t="s">
        <v>242</v>
      </c>
      <c r="E177" s="245" t="s">
        <v>345</v>
      </c>
      <c r="F177" s="246" t="s">
        <v>346</v>
      </c>
      <c r="G177" s="247" t="s">
        <v>347</v>
      </c>
      <c r="H177" s="248">
        <v>69.161</v>
      </c>
      <c r="I177" s="249"/>
      <c r="J177" s="250">
        <f>ROUND(I177*H177,2)</f>
        <v>0</v>
      </c>
      <c r="K177" s="246" t="s">
        <v>1</v>
      </c>
      <c r="L177" s="251"/>
      <c r="M177" s="252" t="s">
        <v>1</v>
      </c>
      <c r="N177" s="253" t="s">
        <v>41</v>
      </c>
      <c r="O177" s="65"/>
      <c r="P177" s="200">
        <f>O177*H177</f>
        <v>0</v>
      </c>
      <c r="Q177" s="200">
        <v>0.001</v>
      </c>
      <c r="R177" s="200">
        <f>Q177*H177</f>
        <v>0.069161</v>
      </c>
      <c r="S177" s="200">
        <v>0</v>
      </c>
      <c r="T177" s="201">
        <f>S177*H177</f>
        <v>0</v>
      </c>
      <c r="AR177" s="202" t="s">
        <v>187</v>
      </c>
      <c r="AT177" s="202" t="s">
        <v>242</v>
      </c>
      <c r="AU177" s="202" t="s">
        <v>86</v>
      </c>
      <c r="AY177" s="16" t="s">
        <v>147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84</v>
      </c>
      <c r="BK177" s="203">
        <f>ROUND(I177*H177,2)</f>
        <v>0</v>
      </c>
      <c r="BL177" s="16" t="s">
        <v>154</v>
      </c>
      <c r="BM177" s="202" t="s">
        <v>548</v>
      </c>
    </row>
    <row r="178" spans="2:51" s="12" customFormat="1" ht="11.25">
      <c r="B178" s="204"/>
      <c r="C178" s="205"/>
      <c r="D178" s="206" t="s">
        <v>159</v>
      </c>
      <c r="E178" s="207" t="s">
        <v>1</v>
      </c>
      <c r="F178" s="208" t="s">
        <v>549</v>
      </c>
      <c r="G178" s="205"/>
      <c r="H178" s="209">
        <v>69.161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159</v>
      </c>
      <c r="AU178" s="215" t="s">
        <v>86</v>
      </c>
      <c r="AV178" s="12" t="s">
        <v>86</v>
      </c>
      <c r="AW178" s="12" t="s">
        <v>32</v>
      </c>
      <c r="AX178" s="12" t="s">
        <v>84</v>
      </c>
      <c r="AY178" s="215" t="s">
        <v>147</v>
      </c>
    </row>
    <row r="179" spans="2:65" s="1" customFormat="1" ht="24" customHeight="1">
      <c r="B179" s="33"/>
      <c r="C179" s="191" t="s">
        <v>550</v>
      </c>
      <c r="D179" s="191" t="s">
        <v>149</v>
      </c>
      <c r="E179" s="192" t="s">
        <v>351</v>
      </c>
      <c r="F179" s="193" t="s">
        <v>352</v>
      </c>
      <c r="G179" s="194" t="s">
        <v>164</v>
      </c>
      <c r="H179" s="195">
        <v>77.5</v>
      </c>
      <c r="I179" s="196"/>
      <c r="J179" s="197">
        <f>ROUND(I179*H179,2)</f>
        <v>0</v>
      </c>
      <c r="K179" s="193" t="s">
        <v>1</v>
      </c>
      <c r="L179" s="37"/>
      <c r="M179" s="198" t="s">
        <v>1</v>
      </c>
      <c r="N179" s="199" t="s">
        <v>41</v>
      </c>
      <c r="O179" s="65"/>
      <c r="P179" s="200">
        <f>O179*H179</f>
        <v>0</v>
      </c>
      <c r="Q179" s="200">
        <v>0.0675</v>
      </c>
      <c r="R179" s="200">
        <f>Q179*H179</f>
        <v>5.23125</v>
      </c>
      <c r="S179" s="200">
        <v>0</v>
      </c>
      <c r="T179" s="201">
        <f>S179*H179</f>
        <v>0</v>
      </c>
      <c r="AR179" s="202" t="s">
        <v>154</v>
      </c>
      <c r="AT179" s="202" t="s">
        <v>149</v>
      </c>
      <c r="AU179" s="202" t="s">
        <v>86</v>
      </c>
      <c r="AY179" s="16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84</v>
      </c>
      <c r="BK179" s="203">
        <f>ROUND(I179*H179,2)</f>
        <v>0</v>
      </c>
      <c r="BL179" s="16" t="s">
        <v>154</v>
      </c>
      <c r="BM179" s="202" t="s">
        <v>551</v>
      </c>
    </row>
    <row r="180" spans="2:51" s="12" customFormat="1" ht="11.25">
      <c r="B180" s="204"/>
      <c r="C180" s="205"/>
      <c r="D180" s="206" t="s">
        <v>159</v>
      </c>
      <c r="E180" s="207" t="s">
        <v>1</v>
      </c>
      <c r="F180" s="208" t="s">
        <v>552</v>
      </c>
      <c r="G180" s="205"/>
      <c r="H180" s="209">
        <v>77.5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159</v>
      </c>
      <c r="AU180" s="215" t="s">
        <v>86</v>
      </c>
      <c r="AV180" s="12" t="s">
        <v>86</v>
      </c>
      <c r="AW180" s="12" t="s">
        <v>32</v>
      </c>
      <c r="AX180" s="12" t="s">
        <v>84</v>
      </c>
      <c r="AY180" s="215" t="s">
        <v>147</v>
      </c>
    </row>
    <row r="181" spans="2:65" s="1" customFormat="1" ht="24" customHeight="1">
      <c r="B181" s="33"/>
      <c r="C181" s="244" t="s">
        <v>553</v>
      </c>
      <c r="D181" s="244" t="s">
        <v>242</v>
      </c>
      <c r="E181" s="245" t="s">
        <v>356</v>
      </c>
      <c r="F181" s="246" t="s">
        <v>357</v>
      </c>
      <c r="G181" s="247" t="s">
        <v>164</v>
      </c>
      <c r="H181" s="248">
        <v>77.5</v>
      </c>
      <c r="I181" s="249"/>
      <c r="J181" s="250">
        <f>ROUND(I181*H181,2)</f>
        <v>0</v>
      </c>
      <c r="K181" s="246" t="s">
        <v>1</v>
      </c>
      <c r="L181" s="251"/>
      <c r="M181" s="252" t="s">
        <v>1</v>
      </c>
      <c r="N181" s="253" t="s">
        <v>41</v>
      </c>
      <c r="O181" s="65"/>
      <c r="P181" s="200">
        <f>O181*H181</f>
        <v>0</v>
      </c>
      <c r="Q181" s="200">
        <v>0.0124</v>
      </c>
      <c r="R181" s="200">
        <f>Q181*H181</f>
        <v>0.961</v>
      </c>
      <c r="S181" s="200">
        <v>0</v>
      </c>
      <c r="T181" s="201">
        <f>S181*H181</f>
        <v>0</v>
      </c>
      <c r="AR181" s="202" t="s">
        <v>187</v>
      </c>
      <c r="AT181" s="202" t="s">
        <v>242</v>
      </c>
      <c r="AU181" s="202" t="s">
        <v>86</v>
      </c>
      <c r="AY181" s="16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84</v>
      </c>
      <c r="BK181" s="203">
        <f>ROUND(I181*H181,2)</f>
        <v>0</v>
      </c>
      <c r="BL181" s="16" t="s">
        <v>154</v>
      </c>
      <c r="BM181" s="202" t="s">
        <v>554</v>
      </c>
    </row>
    <row r="182" spans="2:63" s="11" customFormat="1" ht="22.9" customHeight="1">
      <c r="B182" s="175"/>
      <c r="C182" s="176"/>
      <c r="D182" s="177" t="s">
        <v>75</v>
      </c>
      <c r="E182" s="189" t="s">
        <v>359</v>
      </c>
      <c r="F182" s="189" t="s">
        <v>360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SUM(P183:P184)</f>
        <v>0</v>
      </c>
      <c r="Q182" s="183"/>
      <c r="R182" s="184">
        <f>SUM(R183:R184)</f>
        <v>0</v>
      </c>
      <c r="S182" s="183"/>
      <c r="T182" s="185">
        <f>SUM(T183:T184)</f>
        <v>0</v>
      </c>
      <c r="AR182" s="186" t="s">
        <v>84</v>
      </c>
      <c r="AT182" s="187" t="s">
        <v>75</v>
      </c>
      <c r="AU182" s="187" t="s">
        <v>84</v>
      </c>
      <c r="AY182" s="186" t="s">
        <v>147</v>
      </c>
      <c r="BK182" s="188">
        <f>SUM(BK183:BK184)</f>
        <v>0</v>
      </c>
    </row>
    <row r="183" spans="2:65" s="1" customFormat="1" ht="24" customHeight="1">
      <c r="B183" s="33"/>
      <c r="C183" s="191" t="s">
        <v>555</v>
      </c>
      <c r="D183" s="191" t="s">
        <v>149</v>
      </c>
      <c r="E183" s="192" t="s">
        <v>367</v>
      </c>
      <c r="F183" s="193" t="s">
        <v>368</v>
      </c>
      <c r="G183" s="194" t="s">
        <v>185</v>
      </c>
      <c r="H183" s="195">
        <v>22.595</v>
      </c>
      <c r="I183" s="196"/>
      <c r="J183" s="197">
        <f>ROUND(I183*H183,2)</f>
        <v>0</v>
      </c>
      <c r="K183" s="193" t="s">
        <v>153</v>
      </c>
      <c r="L183" s="37"/>
      <c r="M183" s="198" t="s">
        <v>1</v>
      </c>
      <c r="N183" s="199" t="s">
        <v>41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154</v>
      </c>
      <c r="AT183" s="202" t="s">
        <v>149</v>
      </c>
      <c r="AU183" s="202" t="s">
        <v>86</v>
      </c>
      <c r="AY183" s="16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84</v>
      </c>
      <c r="BK183" s="203">
        <f>ROUND(I183*H183,2)</f>
        <v>0</v>
      </c>
      <c r="BL183" s="16" t="s">
        <v>154</v>
      </c>
      <c r="BM183" s="202" t="s">
        <v>556</v>
      </c>
    </row>
    <row r="184" spans="2:51" s="12" customFormat="1" ht="11.25">
      <c r="B184" s="204"/>
      <c r="C184" s="205"/>
      <c r="D184" s="206" t="s">
        <v>159</v>
      </c>
      <c r="E184" s="205"/>
      <c r="F184" s="208" t="s">
        <v>557</v>
      </c>
      <c r="G184" s="205"/>
      <c r="H184" s="209">
        <v>22.595</v>
      </c>
      <c r="I184" s="210"/>
      <c r="J184" s="205"/>
      <c r="K184" s="205"/>
      <c r="L184" s="211"/>
      <c r="M184" s="254"/>
      <c r="N184" s="255"/>
      <c r="O184" s="255"/>
      <c r="P184" s="255"/>
      <c r="Q184" s="255"/>
      <c r="R184" s="255"/>
      <c r="S184" s="255"/>
      <c r="T184" s="256"/>
      <c r="AT184" s="215" t="s">
        <v>159</v>
      </c>
      <c r="AU184" s="215" t="s">
        <v>86</v>
      </c>
      <c r="AV184" s="12" t="s">
        <v>86</v>
      </c>
      <c r="AW184" s="12" t="s">
        <v>4</v>
      </c>
      <c r="AX184" s="12" t="s">
        <v>84</v>
      </c>
      <c r="AY184" s="215" t="s">
        <v>147</v>
      </c>
    </row>
    <row r="185" spans="2:12" s="1" customFormat="1" ht="6.95" customHeight="1">
      <c r="B185" s="48"/>
      <c r="C185" s="49"/>
      <c r="D185" s="49"/>
      <c r="E185" s="49"/>
      <c r="F185" s="49"/>
      <c r="G185" s="49"/>
      <c r="H185" s="49"/>
      <c r="I185" s="141"/>
      <c r="J185" s="49"/>
      <c r="K185" s="49"/>
      <c r="L185" s="37"/>
    </row>
  </sheetData>
  <sheetProtection algorithmName="SHA-512" hashValue="XxWUlqGVUiPJTfyo/4ql7Se6NRO1bBZwsANVaC8/htLCK1HCTlc9vvjMVtwgYzpZqiYlPBr62Fl3Bg6RSdaKhA==" saltValue="U+VpPLLjhnGkRKqafzSpv6SmTTqNGTUlCvoLGEORLv8dlwqWXfMwCNMLiRBkljwv+ep9T4HQTi2cH4Sr4z6oWQ==" spinCount="100000" sheet="1" objects="1" scenarios="1" formatColumns="0" formatRows="0" autoFilter="0"/>
  <autoFilter ref="C125:K18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107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86</v>
      </c>
    </row>
    <row r="4" spans="2:46" ht="24.95" customHeight="1">
      <c r="B4" s="19"/>
      <c r="D4" s="106" t="s">
        <v>120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8" t="str">
        <f>'Rekapitulace stavby'!K6</f>
        <v>Revitalizace parku Dvorského</v>
      </c>
      <c r="F7" s="299"/>
      <c r="G7" s="299"/>
      <c r="H7" s="299"/>
      <c r="L7" s="19"/>
    </row>
    <row r="8" spans="2:12" s="1" customFormat="1" ht="12" customHeight="1">
      <c r="B8" s="37"/>
      <c r="D8" s="108" t="s">
        <v>121</v>
      </c>
      <c r="I8" s="109"/>
      <c r="L8" s="37"/>
    </row>
    <row r="9" spans="2:12" s="1" customFormat="1" ht="36.95" customHeight="1">
      <c r="B9" s="37"/>
      <c r="E9" s="300" t="s">
        <v>558</v>
      </c>
      <c r="F9" s="301"/>
      <c r="G9" s="301"/>
      <c r="H9" s="301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6. 5. 2019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">
        <v>1</v>
      </c>
      <c r="L14" s="37"/>
    </row>
    <row r="15" spans="2:12" s="1" customFormat="1" ht="18" customHeight="1">
      <c r="B15" s="37"/>
      <c r="E15" s="110" t="s">
        <v>26</v>
      </c>
      <c r="I15" s="111" t="s">
        <v>27</v>
      </c>
      <c r="J15" s="110" t="s">
        <v>1</v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28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30</v>
      </c>
      <c r="I20" s="111" t="s">
        <v>25</v>
      </c>
      <c r="J20" s="110" t="s">
        <v>1</v>
      </c>
      <c r="L20" s="37"/>
    </row>
    <row r="21" spans="2:12" s="1" customFormat="1" ht="18" customHeight="1">
      <c r="B21" s="37"/>
      <c r="E21" s="110" t="s">
        <v>31</v>
      </c>
      <c r="I21" s="111" t="s">
        <v>27</v>
      </c>
      <c r="J21" s="110" t="s">
        <v>1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33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35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36</v>
      </c>
      <c r="I30" s="109"/>
      <c r="J30" s="117">
        <f>ROUND(J122,2)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38</v>
      </c>
      <c r="I32" s="119" t="s">
        <v>37</v>
      </c>
      <c r="J32" s="118" t="s">
        <v>39</v>
      </c>
      <c r="L32" s="37"/>
    </row>
    <row r="33" spans="2:12" s="1" customFormat="1" ht="14.45" customHeight="1">
      <c r="B33" s="37"/>
      <c r="D33" s="120" t="s">
        <v>40</v>
      </c>
      <c r="E33" s="108" t="s">
        <v>41</v>
      </c>
      <c r="F33" s="121">
        <f>ROUND((SUM(BE122:BE146)),2)</f>
        <v>0</v>
      </c>
      <c r="I33" s="122">
        <v>0.21</v>
      </c>
      <c r="J33" s="121">
        <f>ROUND(((SUM(BE122:BE146))*I33),2)</f>
        <v>0</v>
      </c>
      <c r="L33" s="37"/>
    </row>
    <row r="34" spans="2:12" s="1" customFormat="1" ht="14.45" customHeight="1">
      <c r="B34" s="37"/>
      <c r="E34" s="108" t="s">
        <v>42</v>
      </c>
      <c r="F34" s="121">
        <f>ROUND((SUM(BF122:BF146)),2)</f>
        <v>0</v>
      </c>
      <c r="I34" s="122">
        <v>0.15</v>
      </c>
      <c r="J34" s="121">
        <f>ROUND(((SUM(BF122:BF146))*I34),2)</f>
        <v>0</v>
      </c>
      <c r="L34" s="37"/>
    </row>
    <row r="35" spans="2:12" s="1" customFormat="1" ht="14.45" customHeight="1" hidden="1">
      <c r="B35" s="37"/>
      <c r="E35" s="108" t="s">
        <v>43</v>
      </c>
      <c r="F35" s="121">
        <f>ROUND((SUM(BG122:BG146)),2)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44</v>
      </c>
      <c r="F36" s="121">
        <f>ROUND((SUM(BH122:BH146)),2)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45</v>
      </c>
      <c r="F37" s="121">
        <f>ROUND((SUM(BI122:BI146)),2)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46</v>
      </c>
      <c r="E39" s="125"/>
      <c r="F39" s="125"/>
      <c r="G39" s="126" t="s">
        <v>47</v>
      </c>
      <c r="H39" s="127" t="s">
        <v>48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49</v>
      </c>
      <c r="E50" s="132"/>
      <c r="F50" s="132"/>
      <c r="G50" s="131" t="s">
        <v>50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51</v>
      </c>
      <c r="E61" s="135"/>
      <c r="F61" s="136" t="s">
        <v>52</v>
      </c>
      <c r="G61" s="134" t="s">
        <v>51</v>
      </c>
      <c r="H61" s="135"/>
      <c r="I61" s="137"/>
      <c r="J61" s="138" t="s">
        <v>52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53</v>
      </c>
      <c r="E65" s="132"/>
      <c r="F65" s="132"/>
      <c r="G65" s="131" t="s">
        <v>54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51</v>
      </c>
      <c r="E76" s="135"/>
      <c r="F76" s="136" t="s">
        <v>52</v>
      </c>
      <c r="G76" s="134" t="s">
        <v>51</v>
      </c>
      <c r="H76" s="135"/>
      <c r="I76" s="137"/>
      <c r="J76" s="138" t="s">
        <v>52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123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5" t="str">
        <f>E7</f>
        <v>Revitalizace parku Dvorského</v>
      </c>
      <c r="F85" s="306"/>
      <c r="G85" s="306"/>
      <c r="H85" s="306"/>
      <c r="I85" s="109"/>
      <c r="J85" s="34"/>
      <c r="K85" s="34"/>
      <c r="L85" s="37"/>
    </row>
    <row r="86" spans="2:12" s="1" customFormat="1" ht="12" customHeight="1">
      <c r="B86" s="33"/>
      <c r="C86" s="28" t="s">
        <v>121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7" t="str">
        <f>E9</f>
        <v>02.6 - D2 - SO 02 Zpevněné plochy a komunikace - TRASA E</v>
      </c>
      <c r="F87" s="307"/>
      <c r="G87" s="307"/>
      <c r="H87" s="307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Brno-město</v>
      </c>
      <c r="G89" s="34"/>
      <c r="H89" s="34"/>
      <c r="I89" s="111" t="s">
        <v>22</v>
      </c>
      <c r="J89" s="60" t="str">
        <f>IF(J12="","",J12)</f>
        <v>6. 5. 2019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27.95" customHeight="1">
      <c r="B91" s="33"/>
      <c r="C91" s="28" t="s">
        <v>24</v>
      </c>
      <c r="D91" s="34"/>
      <c r="E91" s="34"/>
      <c r="F91" s="26" t="str">
        <f>E15</f>
        <v>Statutární město Brno, MČ Brno-střed</v>
      </c>
      <c r="G91" s="34"/>
      <c r="H91" s="34"/>
      <c r="I91" s="111" t="s">
        <v>30</v>
      </c>
      <c r="J91" s="31" t="str">
        <f>E21</f>
        <v>Ing. Mgr.Lucie Radilová, DiS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1" t="s">
        <v>33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124</v>
      </c>
      <c r="D94" s="146"/>
      <c r="E94" s="146"/>
      <c r="F94" s="146"/>
      <c r="G94" s="146"/>
      <c r="H94" s="146"/>
      <c r="I94" s="147"/>
      <c r="J94" s="148" t="s">
        <v>125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126</v>
      </c>
      <c r="D96" s="34"/>
      <c r="E96" s="34"/>
      <c r="F96" s="34"/>
      <c r="G96" s="34"/>
      <c r="H96" s="34"/>
      <c r="I96" s="109"/>
      <c r="J96" s="78">
        <f>J122</f>
        <v>0</v>
      </c>
      <c r="K96" s="34"/>
      <c r="L96" s="37"/>
      <c r="AU96" s="16" t="s">
        <v>127</v>
      </c>
    </row>
    <row r="97" spans="2:12" s="8" customFormat="1" ht="24.95" customHeight="1">
      <c r="B97" s="150"/>
      <c r="C97" s="151"/>
      <c r="D97" s="152" t="s">
        <v>128</v>
      </c>
      <c r="E97" s="153"/>
      <c r="F97" s="153"/>
      <c r="G97" s="153"/>
      <c r="H97" s="153"/>
      <c r="I97" s="154"/>
      <c r="J97" s="155">
        <f>J123</f>
        <v>0</v>
      </c>
      <c r="K97" s="151"/>
      <c r="L97" s="156"/>
    </row>
    <row r="98" spans="2:12" s="9" customFormat="1" ht="19.9" customHeight="1">
      <c r="B98" s="157"/>
      <c r="C98" s="158"/>
      <c r="D98" s="159" t="s">
        <v>129</v>
      </c>
      <c r="E98" s="160"/>
      <c r="F98" s="160"/>
      <c r="G98" s="160"/>
      <c r="H98" s="160"/>
      <c r="I98" s="161"/>
      <c r="J98" s="162">
        <f>J124</f>
        <v>0</v>
      </c>
      <c r="K98" s="158"/>
      <c r="L98" s="163"/>
    </row>
    <row r="99" spans="2:12" s="9" customFormat="1" ht="19.9" customHeight="1">
      <c r="B99" s="157"/>
      <c r="C99" s="158"/>
      <c r="D99" s="159" t="s">
        <v>257</v>
      </c>
      <c r="E99" s="160"/>
      <c r="F99" s="160"/>
      <c r="G99" s="160"/>
      <c r="H99" s="160"/>
      <c r="I99" s="161"/>
      <c r="J99" s="162">
        <f>J135</f>
        <v>0</v>
      </c>
      <c r="K99" s="158"/>
      <c r="L99" s="163"/>
    </row>
    <row r="100" spans="2:12" s="9" customFormat="1" ht="14.85" customHeight="1">
      <c r="B100" s="157"/>
      <c r="C100" s="158"/>
      <c r="D100" s="159" t="s">
        <v>371</v>
      </c>
      <c r="E100" s="160"/>
      <c r="F100" s="160"/>
      <c r="G100" s="160"/>
      <c r="H100" s="160"/>
      <c r="I100" s="161"/>
      <c r="J100" s="162">
        <f>J136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130</v>
      </c>
      <c r="E101" s="160"/>
      <c r="F101" s="160"/>
      <c r="G101" s="160"/>
      <c r="H101" s="160"/>
      <c r="I101" s="161"/>
      <c r="J101" s="162">
        <f>J140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259</v>
      </c>
      <c r="E102" s="160"/>
      <c r="F102" s="160"/>
      <c r="G102" s="160"/>
      <c r="H102" s="160"/>
      <c r="I102" s="161"/>
      <c r="J102" s="162">
        <f>J144</f>
        <v>0</v>
      </c>
      <c r="K102" s="158"/>
      <c r="L102" s="163"/>
    </row>
    <row r="103" spans="2:12" s="1" customFormat="1" ht="21.75" customHeight="1">
      <c r="B103" s="33"/>
      <c r="C103" s="34"/>
      <c r="D103" s="34"/>
      <c r="E103" s="34"/>
      <c r="F103" s="34"/>
      <c r="G103" s="34"/>
      <c r="H103" s="34"/>
      <c r="I103" s="109"/>
      <c r="J103" s="34"/>
      <c r="K103" s="34"/>
      <c r="L103" s="37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1"/>
      <c r="J104" s="49"/>
      <c r="K104" s="49"/>
      <c r="L104" s="37"/>
    </row>
    <row r="108" spans="2:12" s="1" customFormat="1" ht="6.95" customHeight="1">
      <c r="B108" s="50"/>
      <c r="C108" s="51"/>
      <c r="D108" s="51"/>
      <c r="E108" s="51"/>
      <c r="F108" s="51"/>
      <c r="G108" s="51"/>
      <c r="H108" s="51"/>
      <c r="I108" s="144"/>
      <c r="J108" s="51"/>
      <c r="K108" s="51"/>
      <c r="L108" s="37"/>
    </row>
    <row r="109" spans="2:12" s="1" customFormat="1" ht="24.95" customHeight="1">
      <c r="B109" s="33"/>
      <c r="C109" s="22" t="s">
        <v>132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2" customHeight="1">
      <c r="B111" s="33"/>
      <c r="C111" s="28" t="s">
        <v>16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305" t="str">
        <f>E7</f>
        <v>Revitalizace parku Dvorského</v>
      </c>
      <c r="F112" s="306"/>
      <c r="G112" s="306"/>
      <c r="H112" s="306"/>
      <c r="I112" s="109"/>
      <c r="J112" s="34"/>
      <c r="K112" s="34"/>
      <c r="L112" s="37"/>
    </row>
    <row r="113" spans="2:12" s="1" customFormat="1" ht="12" customHeight="1">
      <c r="B113" s="33"/>
      <c r="C113" s="28" t="s">
        <v>121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77" t="str">
        <f>E9</f>
        <v>02.6 - D2 - SO 02 Zpevněné plochy a komunikace - TRASA E</v>
      </c>
      <c r="F114" s="307"/>
      <c r="G114" s="307"/>
      <c r="H114" s="307"/>
      <c r="I114" s="109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12" customHeight="1">
      <c r="B116" s="33"/>
      <c r="C116" s="28" t="s">
        <v>20</v>
      </c>
      <c r="D116" s="34"/>
      <c r="E116" s="34"/>
      <c r="F116" s="26" t="str">
        <f>F12</f>
        <v>Brno-město</v>
      </c>
      <c r="G116" s="34"/>
      <c r="H116" s="34"/>
      <c r="I116" s="111" t="s">
        <v>22</v>
      </c>
      <c r="J116" s="60" t="str">
        <f>IF(J12="","",J12)</f>
        <v>6. 5. 2019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12" s="1" customFormat="1" ht="27.95" customHeight="1">
      <c r="B118" s="33"/>
      <c r="C118" s="28" t="s">
        <v>24</v>
      </c>
      <c r="D118" s="34"/>
      <c r="E118" s="34"/>
      <c r="F118" s="26" t="str">
        <f>E15</f>
        <v>Statutární město Brno, MČ Brno-střed</v>
      </c>
      <c r="G118" s="34"/>
      <c r="H118" s="34"/>
      <c r="I118" s="111" t="s">
        <v>30</v>
      </c>
      <c r="J118" s="31" t="str">
        <f>E21</f>
        <v>Ing. Mgr.Lucie Radilová, DiS</v>
      </c>
      <c r="K118" s="34"/>
      <c r="L118" s="37"/>
    </row>
    <row r="119" spans="2:12" s="1" customFormat="1" ht="15.2" customHeight="1">
      <c r="B119" s="33"/>
      <c r="C119" s="28" t="s">
        <v>28</v>
      </c>
      <c r="D119" s="34"/>
      <c r="E119" s="34"/>
      <c r="F119" s="26" t="str">
        <f>IF(E18="","",E18)</f>
        <v>Vyplň údaj</v>
      </c>
      <c r="G119" s="34"/>
      <c r="H119" s="34"/>
      <c r="I119" s="111" t="s">
        <v>33</v>
      </c>
      <c r="J119" s="31" t="str">
        <f>E24</f>
        <v xml:space="preserve"> 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20" s="10" customFormat="1" ht="29.25" customHeight="1">
      <c r="B121" s="164"/>
      <c r="C121" s="165" t="s">
        <v>133</v>
      </c>
      <c r="D121" s="166" t="s">
        <v>61</v>
      </c>
      <c r="E121" s="166" t="s">
        <v>57</v>
      </c>
      <c r="F121" s="166" t="s">
        <v>58</v>
      </c>
      <c r="G121" s="166" t="s">
        <v>134</v>
      </c>
      <c r="H121" s="166" t="s">
        <v>135</v>
      </c>
      <c r="I121" s="167" t="s">
        <v>136</v>
      </c>
      <c r="J121" s="168" t="s">
        <v>125</v>
      </c>
      <c r="K121" s="169" t="s">
        <v>137</v>
      </c>
      <c r="L121" s="170"/>
      <c r="M121" s="69" t="s">
        <v>1</v>
      </c>
      <c r="N121" s="70" t="s">
        <v>40</v>
      </c>
      <c r="O121" s="70" t="s">
        <v>138</v>
      </c>
      <c r="P121" s="70" t="s">
        <v>139</v>
      </c>
      <c r="Q121" s="70" t="s">
        <v>140</v>
      </c>
      <c r="R121" s="70" t="s">
        <v>141</v>
      </c>
      <c r="S121" s="70" t="s">
        <v>142</v>
      </c>
      <c r="T121" s="71" t="s">
        <v>143</v>
      </c>
    </row>
    <row r="122" spans="2:63" s="1" customFormat="1" ht="22.9" customHeight="1">
      <c r="B122" s="33"/>
      <c r="C122" s="76" t="s">
        <v>144</v>
      </c>
      <c r="D122" s="34"/>
      <c r="E122" s="34"/>
      <c r="F122" s="34"/>
      <c r="G122" s="34"/>
      <c r="H122" s="34"/>
      <c r="I122" s="109"/>
      <c r="J122" s="171">
        <f>BK122</f>
        <v>0</v>
      </c>
      <c r="K122" s="34"/>
      <c r="L122" s="37"/>
      <c r="M122" s="72"/>
      <c r="N122" s="73"/>
      <c r="O122" s="73"/>
      <c r="P122" s="172">
        <f>P123</f>
        <v>0</v>
      </c>
      <c r="Q122" s="73"/>
      <c r="R122" s="172">
        <f>R123</f>
        <v>15.954698</v>
      </c>
      <c r="S122" s="73"/>
      <c r="T122" s="173">
        <f>T123</f>
        <v>0</v>
      </c>
      <c r="AT122" s="16" t="s">
        <v>75</v>
      </c>
      <c r="AU122" s="16" t="s">
        <v>127</v>
      </c>
      <c r="BK122" s="174">
        <f>BK123</f>
        <v>0</v>
      </c>
    </row>
    <row r="123" spans="2:63" s="11" customFormat="1" ht="25.9" customHeight="1">
      <c r="B123" s="175"/>
      <c r="C123" s="176"/>
      <c r="D123" s="177" t="s">
        <v>75</v>
      </c>
      <c r="E123" s="178" t="s">
        <v>145</v>
      </c>
      <c r="F123" s="178" t="s">
        <v>146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P124+P135+P140+P144</f>
        <v>0</v>
      </c>
      <c r="Q123" s="183"/>
      <c r="R123" s="184">
        <f>R124+R135+R140+R144</f>
        <v>15.954698</v>
      </c>
      <c r="S123" s="183"/>
      <c r="T123" s="185">
        <f>T124+T135+T140+T144</f>
        <v>0</v>
      </c>
      <c r="AR123" s="186" t="s">
        <v>84</v>
      </c>
      <c r="AT123" s="187" t="s">
        <v>75</v>
      </c>
      <c r="AU123" s="187" t="s">
        <v>76</v>
      </c>
      <c r="AY123" s="186" t="s">
        <v>147</v>
      </c>
      <c r="BK123" s="188">
        <f>BK124+BK135+BK140+BK144</f>
        <v>0</v>
      </c>
    </row>
    <row r="124" spans="2:63" s="11" customFormat="1" ht="22.9" customHeight="1">
      <c r="B124" s="175"/>
      <c r="C124" s="176"/>
      <c r="D124" s="177" t="s">
        <v>75</v>
      </c>
      <c r="E124" s="189" t="s">
        <v>84</v>
      </c>
      <c r="F124" s="189" t="s">
        <v>148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SUM(P125:P134)</f>
        <v>0</v>
      </c>
      <c r="Q124" s="183"/>
      <c r="R124" s="184">
        <f>SUM(R125:R134)</f>
        <v>0</v>
      </c>
      <c r="S124" s="183"/>
      <c r="T124" s="185">
        <f>SUM(T125:T134)</f>
        <v>0</v>
      </c>
      <c r="AR124" s="186" t="s">
        <v>84</v>
      </c>
      <c r="AT124" s="187" t="s">
        <v>75</v>
      </c>
      <c r="AU124" s="187" t="s">
        <v>84</v>
      </c>
      <c r="AY124" s="186" t="s">
        <v>147</v>
      </c>
      <c r="BK124" s="188">
        <f>SUM(BK125:BK134)</f>
        <v>0</v>
      </c>
    </row>
    <row r="125" spans="2:65" s="1" customFormat="1" ht="24" customHeight="1">
      <c r="B125" s="33"/>
      <c r="C125" s="191" t="s">
        <v>84</v>
      </c>
      <c r="D125" s="191" t="s">
        <v>149</v>
      </c>
      <c r="E125" s="192" t="s">
        <v>260</v>
      </c>
      <c r="F125" s="193" t="s">
        <v>261</v>
      </c>
      <c r="G125" s="194" t="s">
        <v>204</v>
      </c>
      <c r="H125" s="195">
        <v>6.42</v>
      </c>
      <c r="I125" s="196"/>
      <c r="J125" s="197">
        <f>ROUND(I125*H125,2)</f>
        <v>0</v>
      </c>
      <c r="K125" s="193" t="s">
        <v>153</v>
      </c>
      <c r="L125" s="37"/>
      <c r="M125" s="198" t="s">
        <v>1</v>
      </c>
      <c r="N125" s="199" t="s">
        <v>41</v>
      </c>
      <c r="O125" s="65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02" t="s">
        <v>154</v>
      </c>
      <c r="AT125" s="202" t="s">
        <v>149</v>
      </c>
      <c r="AU125" s="202" t="s">
        <v>86</v>
      </c>
      <c r="AY125" s="16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6" t="s">
        <v>84</v>
      </c>
      <c r="BK125" s="203">
        <f>ROUND(I125*H125,2)</f>
        <v>0</v>
      </c>
      <c r="BL125" s="16" t="s">
        <v>154</v>
      </c>
      <c r="BM125" s="202" t="s">
        <v>559</v>
      </c>
    </row>
    <row r="126" spans="2:51" s="12" customFormat="1" ht="11.25">
      <c r="B126" s="204"/>
      <c r="C126" s="205"/>
      <c r="D126" s="206" t="s">
        <v>159</v>
      </c>
      <c r="E126" s="207" t="s">
        <v>1</v>
      </c>
      <c r="F126" s="208" t="s">
        <v>560</v>
      </c>
      <c r="G126" s="205"/>
      <c r="H126" s="209">
        <v>6.42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159</v>
      </c>
      <c r="AU126" s="215" t="s">
        <v>86</v>
      </c>
      <c r="AV126" s="12" t="s">
        <v>86</v>
      </c>
      <c r="AW126" s="12" t="s">
        <v>32</v>
      </c>
      <c r="AX126" s="12" t="s">
        <v>76</v>
      </c>
      <c r="AY126" s="215" t="s">
        <v>147</v>
      </c>
    </row>
    <row r="127" spans="2:51" s="13" customFormat="1" ht="11.25">
      <c r="B127" s="222"/>
      <c r="C127" s="223"/>
      <c r="D127" s="206" t="s">
        <v>159</v>
      </c>
      <c r="E127" s="224" t="s">
        <v>1</v>
      </c>
      <c r="F127" s="225" t="s">
        <v>211</v>
      </c>
      <c r="G127" s="223"/>
      <c r="H127" s="226">
        <v>6.42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159</v>
      </c>
      <c r="AU127" s="232" t="s">
        <v>86</v>
      </c>
      <c r="AV127" s="13" t="s">
        <v>154</v>
      </c>
      <c r="AW127" s="13" t="s">
        <v>32</v>
      </c>
      <c r="AX127" s="13" t="s">
        <v>84</v>
      </c>
      <c r="AY127" s="232" t="s">
        <v>147</v>
      </c>
    </row>
    <row r="128" spans="2:65" s="1" customFormat="1" ht="24" customHeight="1">
      <c r="B128" s="33"/>
      <c r="C128" s="191" t="s">
        <v>86</v>
      </c>
      <c r="D128" s="191" t="s">
        <v>149</v>
      </c>
      <c r="E128" s="192" t="s">
        <v>207</v>
      </c>
      <c r="F128" s="193" t="s">
        <v>208</v>
      </c>
      <c r="G128" s="194" t="s">
        <v>204</v>
      </c>
      <c r="H128" s="195">
        <v>21.4</v>
      </c>
      <c r="I128" s="196"/>
      <c r="J128" s="197">
        <f>ROUND(I128*H128,2)</f>
        <v>0</v>
      </c>
      <c r="K128" s="193" t="s">
        <v>153</v>
      </c>
      <c r="L128" s="37"/>
      <c r="M128" s="198" t="s">
        <v>1</v>
      </c>
      <c r="N128" s="199" t="s">
        <v>41</v>
      </c>
      <c r="O128" s="65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154</v>
      </c>
      <c r="AT128" s="202" t="s">
        <v>149</v>
      </c>
      <c r="AU128" s="202" t="s">
        <v>86</v>
      </c>
      <c r="AY128" s="16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84</v>
      </c>
      <c r="BK128" s="203">
        <f>ROUND(I128*H128,2)</f>
        <v>0</v>
      </c>
      <c r="BL128" s="16" t="s">
        <v>154</v>
      </c>
      <c r="BM128" s="202" t="s">
        <v>561</v>
      </c>
    </row>
    <row r="129" spans="2:51" s="12" customFormat="1" ht="11.25">
      <c r="B129" s="204"/>
      <c r="C129" s="205"/>
      <c r="D129" s="206" t="s">
        <v>159</v>
      </c>
      <c r="E129" s="207" t="s">
        <v>1</v>
      </c>
      <c r="F129" s="208" t="s">
        <v>562</v>
      </c>
      <c r="G129" s="205"/>
      <c r="H129" s="209">
        <v>21.4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159</v>
      </c>
      <c r="AU129" s="215" t="s">
        <v>86</v>
      </c>
      <c r="AV129" s="12" t="s">
        <v>86</v>
      </c>
      <c r="AW129" s="12" t="s">
        <v>32</v>
      </c>
      <c r="AX129" s="12" t="s">
        <v>76</v>
      </c>
      <c r="AY129" s="215" t="s">
        <v>147</v>
      </c>
    </row>
    <row r="130" spans="2:51" s="13" customFormat="1" ht="11.25">
      <c r="B130" s="222"/>
      <c r="C130" s="223"/>
      <c r="D130" s="206" t="s">
        <v>159</v>
      </c>
      <c r="E130" s="224" t="s">
        <v>1</v>
      </c>
      <c r="F130" s="225" t="s">
        <v>211</v>
      </c>
      <c r="G130" s="223"/>
      <c r="H130" s="226">
        <v>21.4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159</v>
      </c>
      <c r="AU130" s="232" t="s">
        <v>86</v>
      </c>
      <c r="AV130" s="13" t="s">
        <v>154</v>
      </c>
      <c r="AW130" s="13" t="s">
        <v>32</v>
      </c>
      <c r="AX130" s="13" t="s">
        <v>84</v>
      </c>
      <c r="AY130" s="232" t="s">
        <v>147</v>
      </c>
    </row>
    <row r="131" spans="2:65" s="1" customFormat="1" ht="16.5" customHeight="1">
      <c r="B131" s="33"/>
      <c r="C131" s="191" t="s">
        <v>161</v>
      </c>
      <c r="D131" s="191" t="s">
        <v>149</v>
      </c>
      <c r="E131" s="192" t="s">
        <v>276</v>
      </c>
      <c r="F131" s="193" t="s">
        <v>277</v>
      </c>
      <c r="G131" s="194" t="s">
        <v>204</v>
      </c>
      <c r="H131" s="195">
        <v>21.4</v>
      </c>
      <c r="I131" s="196"/>
      <c r="J131" s="197">
        <f>ROUND(I131*H131,2)</f>
        <v>0</v>
      </c>
      <c r="K131" s="193" t="s">
        <v>153</v>
      </c>
      <c r="L131" s="37"/>
      <c r="M131" s="198" t="s">
        <v>1</v>
      </c>
      <c r="N131" s="199" t="s">
        <v>41</v>
      </c>
      <c r="O131" s="65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154</v>
      </c>
      <c r="AT131" s="202" t="s">
        <v>149</v>
      </c>
      <c r="AU131" s="202" t="s">
        <v>86</v>
      </c>
      <c r="AY131" s="16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84</v>
      </c>
      <c r="BK131" s="203">
        <f>ROUND(I131*H131,2)</f>
        <v>0</v>
      </c>
      <c r="BL131" s="16" t="s">
        <v>154</v>
      </c>
      <c r="BM131" s="202" t="s">
        <v>563</v>
      </c>
    </row>
    <row r="132" spans="2:65" s="1" customFormat="1" ht="16.5" customHeight="1">
      <c r="B132" s="33"/>
      <c r="C132" s="191" t="s">
        <v>154</v>
      </c>
      <c r="D132" s="191" t="s">
        <v>149</v>
      </c>
      <c r="E132" s="192" t="s">
        <v>285</v>
      </c>
      <c r="F132" s="193" t="s">
        <v>286</v>
      </c>
      <c r="G132" s="194" t="s">
        <v>152</v>
      </c>
      <c r="H132" s="195">
        <v>21.4</v>
      </c>
      <c r="I132" s="196"/>
      <c r="J132" s="197">
        <f>ROUND(I132*H132,2)</f>
        <v>0</v>
      </c>
      <c r="K132" s="193" t="s">
        <v>153</v>
      </c>
      <c r="L132" s="37"/>
      <c r="M132" s="198" t="s">
        <v>1</v>
      </c>
      <c r="N132" s="199" t="s">
        <v>41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154</v>
      </c>
      <c r="AT132" s="202" t="s">
        <v>149</v>
      </c>
      <c r="AU132" s="202" t="s">
        <v>86</v>
      </c>
      <c r="AY132" s="16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84</v>
      </c>
      <c r="BK132" s="203">
        <f>ROUND(I132*H132,2)</f>
        <v>0</v>
      </c>
      <c r="BL132" s="16" t="s">
        <v>154</v>
      </c>
      <c r="BM132" s="202" t="s">
        <v>564</v>
      </c>
    </row>
    <row r="133" spans="2:51" s="12" customFormat="1" ht="11.25">
      <c r="B133" s="204"/>
      <c r="C133" s="205"/>
      <c r="D133" s="206" t="s">
        <v>159</v>
      </c>
      <c r="E133" s="207" t="s">
        <v>1</v>
      </c>
      <c r="F133" s="208" t="s">
        <v>565</v>
      </c>
      <c r="G133" s="205"/>
      <c r="H133" s="209">
        <v>21.4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159</v>
      </c>
      <c r="AU133" s="215" t="s">
        <v>86</v>
      </c>
      <c r="AV133" s="12" t="s">
        <v>86</v>
      </c>
      <c r="AW133" s="12" t="s">
        <v>32</v>
      </c>
      <c r="AX133" s="12" t="s">
        <v>76</v>
      </c>
      <c r="AY133" s="215" t="s">
        <v>147</v>
      </c>
    </row>
    <row r="134" spans="2:51" s="13" customFormat="1" ht="11.25">
      <c r="B134" s="222"/>
      <c r="C134" s="223"/>
      <c r="D134" s="206" t="s">
        <v>159</v>
      </c>
      <c r="E134" s="224" t="s">
        <v>1</v>
      </c>
      <c r="F134" s="225" t="s">
        <v>211</v>
      </c>
      <c r="G134" s="223"/>
      <c r="H134" s="226">
        <v>21.4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159</v>
      </c>
      <c r="AU134" s="232" t="s">
        <v>86</v>
      </c>
      <c r="AV134" s="13" t="s">
        <v>154</v>
      </c>
      <c r="AW134" s="13" t="s">
        <v>32</v>
      </c>
      <c r="AX134" s="13" t="s">
        <v>84</v>
      </c>
      <c r="AY134" s="232" t="s">
        <v>147</v>
      </c>
    </row>
    <row r="135" spans="2:63" s="11" customFormat="1" ht="22.9" customHeight="1">
      <c r="B135" s="175"/>
      <c r="C135" s="176"/>
      <c r="D135" s="177" t="s">
        <v>75</v>
      </c>
      <c r="E135" s="189" t="s">
        <v>171</v>
      </c>
      <c r="F135" s="189" t="s">
        <v>325</v>
      </c>
      <c r="G135" s="176"/>
      <c r="H135" s="176"/>
      <c r="I135" s="179"/>
      <c r="J135" s="190">
        <f>BK135</f>
        <v>0</v>
      </c>
      <c r="K135" s="176"/>
      <c r="L135" s="181"/>
      <c r="M135" s="182"/>
      <c r="N135" s="183"/>
      <c r="O135" s="183"/>
      <c r="P135" s="184">
        <f>P136</f>
        <v>0</v>
      </c>
      <c r="Q135" s="183"/>
      <c r="R135" s="184">
        <f>R136</f>
        <v>13.397898</v>
      </c>
      <c r="S135" s="183"/>
      <c r="T135" s="185">
        <f>T136</f>
        <v>0</v>
      </c>
      <c r="AR135" s="186" t="s">
        <v>84</v>
      </c>
      <c r="AT135" s="187" t="s">
        <v>75</v>
      </c>
      <c r="AU135" s="187" t="s">
        <v>84</v>
      </c>
      <c r="AY135" s="186" t="s">
        <v>147</v>
      </c>
      <c r="BK135" s="188">
        <f>BK136</f>
        <v>0</v>
      </c>
    </row>
    <row r="136" spans="2:63" s="11" customFormat="1" ht="20.85" customHeight="1">
      <c r="B136" s="175"/>
      <c r="C136" s="176"/>
      <c r="D136" s="177" t="s">
        <v>75</v>
      </c>
      <c r="E136" s="189" t="s">
        <v>380</v>
      </c>
      <c r="F136" s="189" t="s">
        <v>381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SUM(P137:P139)</f>
        <v>0</v>
      </c>
      <c r="Q136" s="183"/>
      <c r="R136" s="184">
        <f>SUM(R137:R139)</f>
        <v>13.397898</v>
      </c>
      <c r="S136" s="183"/>
      <c r="T136" s="185">
        <f>SUM(T137:T139)</f>
        <v>0</v>
      </c>
      <c r="AR136" s="186" t="s">
        <v>84</v>
      </c>
      <c r="AT136" s="187" t="s">
        <v>75</v>
      </c>
      <c r="AU136" s="187" t="s">
        <v>86</v>
      </c>
      <c r="AY136" s="186" t="s">
        <v>147</v>
      </c>
      <c r="BK136" s="188">
        <f>SUM(BK137:BK139)</f>
        <v>0</v>
      </c>
    </row>
    <row r="137" spans="2:65" s="1" customFormat="1" ht="16.5" customHeight="1">
      <c r="B137" s="33"/>
      <c r="C137" s="191" t="s">
        <v>171</v>
      </c>
      <c r="D137" s="191" t="s">
        <v>149</v>
      </c>
      <c r="E137" s="192" t="s">
        <v>382</v>
      </c>
      <c r="F137" s="193" t="s">
        <v>383</v>
      </c>
      <c r="G137" s="194" t="s">
        <v>152</v>
      </c>
      <c r="H137" s="195">
        <v>21.4</v>
      </c>
      <c r="I137" s="196"/>
      <c r="J137" s="197">
        <f>ROUND(I137*H137,2)</f>
        <v>0</v>
      </c>
      <c r="K137" s="193" t="s">
        <v>1</v>
      </c>
      <c r="L137" s="37"/>
      <c r="M137" s="198" t="s">
        <v>1</v>
      </c>
      <c r="N137" s="199" t="s">
        <v>41</v>
      </c>
      <c r="O137" s="65"/>
      <c r="P137" s="200">
        <f>O137*H137</f>
        <v>0</v>
      </c>
      <c r="Q137" s="200">
        <v>0.06185</v>
      </c>
      <c r="R137" s="200">
        <f>Q137*H137</f>
        <v>1.32359</v>
      </c>
      <c r="S137" s="200">
        <v>0</v>
      </c>
      <c r="T137" s="201">
        <f>S137*H137</f>
        <v>0</v>
      </c>
      <c r="AR137" s="202" t="s">
        <v>154</v>
      </c>
      <c r="AT137" s="202" t="s">
        <v>149</v>
      </c>
      <c r="AU137" s="202" t="s">
        <v>161</v>
      </c>
      <c r="AY137" s="16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84</v>
      </c>
      <c r="BK137" s="203">
        <f>ROUND(I137*H137,2)</f>
        <v>0</v>
      </c>
      <c r="BL137" s="16" t="s">
        <v>154</v>
      </c>
      <c r="BM137" s="202" t="s">
        <v>566</v>
      </c>
    </row>
    <row r="138" spans="2:65" s="1" customFormat="1" ht="16.5" customHeight="1">
      <c r="B138" s="33"/>
      <c r="C138" s="191" t="s">
        <v>176</v>
      </c>
      <c r="D138" s="191" t="s">
        <v>149</v>
      </c>
      <c r="E138" s="192" t="s">
        <v>385</v>
      </c>
      <c r="F138" s="193" t="s">
        <v>386</v>
      </c>
      <c r="G138" s="194" t="s">
        <v>152</v>
      </c>
      <c r="H138" s="195">
        <v>21.4</v>
      </c>
      <c r="I138" s="196"/>
      <c r="J138" s="197">
        <f>ROUND(I138*H138,2)</f>
        <v>0</v>
      </c>
      <c r="K138" s="193" t="s">
        <v>153</v>
      </c>
      <c r="L138" s="37"/>
      <c r="M138" s="198" t="s">
        <v>1</v>
      </c>
      <c r="N138" s="199" t="s">
        <v>41</v>
      </c>
      <c r="O138" s="65"/>
      <c r="P138" s="200">
        <f>O138*H138</f>
        <v>0</v>
      </c>
      <c r="Q138" s="200">
        <v>0.31628</v>
      </c>
      <c r="R138" s="200">
        <f>Q138*H138</f>
        <v>6.7683919999999995</v>
      </c>
      <c r="S138" s="200">
        <v>0</v>
      </c>
      <c r="T138" s="201">
        <f>S138*H138</f>
        <v>0</v>
      </c>
      <c r="AR138" s="202" t="s">
        <v>154</v>
      </c>
      <c r="AT138" s="202" t="s">
        <v>149</v>
      </c>
      <c r="AU138" s="202" t="s">
        <v>161</v>
      </c>
      <c r="AY138" s="16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84</v>
      </c>
      <c r="BK138" s="203">
        <f>ROUND(I138*H138,2)</f>
        <v>0</v>
      </c>
      <c r="BL138" s="16" t="s">
        <v>154</v>
      </c>
      <c r="BM138" s="202" t="s">
        <v>567</v>
      </c>
    </row>
    <row r="139" spans="2:65" s="1" customFormat="1" ht="24" customHeight="1">
      <c r="B139" s="33"/>
      <c r="C139" s="191" t="s">
        <v>182</v>
      </c>
      <c r="D139" s="191" t="s">
        <v>149</v>
      </c>
      <c r="E139" s="192" t="s">
        <v>388</v>
      </c>
      <c r="F139" s="193" t="s">
        <v>389</v>
      </c>
      <c r="G139" s="194" t="s">
        <v>152</v>
      </c>
      <c r="H139" s="195">
        <v>21.4</v>
      </c>
      <c r="I139" s="196"/>
      <c r="J139" s="197">
        <f>ROUND(I139*H139,2)</f>
        <v>0</v>
      </c>
      <c r="K139" s="193" t="s">
        <v>1</v>
      </c>
      <c r="L139" s="37"/>
      <c r="M139" s="198" t="s">
        <v>1</v>
      </c>
      <c r="N139" s="199" t="s">
        <v>41</v>
      </c>
      <c r="O139" s="65"/>
      <c r="P139" s="200">
        <f>O139*H139</f>
        <v>0</v>
      </c>
      <c r="Q139" s="200">
        <v>0.24794</v>
      </c>
      <c r="R139" s="200">
        <f>Q139*H139</f>
        <v>5.305916</v>
      </c>
      <c r="S139" s="200">
        <v>0</v>
      </c>
      <c r="T139" s="201">
        <f>S139*H139</f>
        <v>0</v>
      </c>
      <c r="AR139" s="202" t="s">
        <v>154</v>
      </c>
      <c r="AT139" s="202" t="s">
        <v>149</v>
      </c>
      <c r="AU139" s="202" t="s">
        <v>161</v>
      </c>
      <c r="AY139" s="16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84</v>
      </c>
      <c r="BK139" s="203">
        <f>ROUND(I139*H139,2)</f>
        <v>0</v>
      </c>
      <c r="BL139" s="16" t="s">
        <v>154</v>
      </c>
      <c r="BM139" s="202" t="s">
        <v>568</v>
      </c>
    </row>
    <row r="140" spans="2:63" s="11" customFormat="1" ht="22.9" customHeight="1">
      <c r="B140" s="175"/>
      <c r="C140" s="176"/>
      <c r="D140" s="177" t="s">
        <v>75</v>
      </c>
      <c r="E140" s="189" t="s">
        <v>169</v>
      </c>
      <c r="F140" s="189" t="s">
        <v>170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SUM(P141:P143)</f>
        <v>0</v>
      </c>
      <c r="Q140" s="183"/>
      <c r="R140" s="184">
        <f>SUM(R141:R143)</f>
        <v>2.5568</v>
      </c>
      <c r="S140" s="183"/>
      <c r="T140" s="185">
        <f>SUM(T141:T143)</f>
        <v>0</v>
      </c>
      <c r="AR140" s="186" t="s">
        <v>84</v>
      </c>
      <c r="AT140" s="187" t="s">
        <v>75</v>
      </c>
      <c r="AU140" s="187" t="s">
        <v>84</v>
      </c>
      <c r="AY140" s="186" t="s">
        <v>147</v>
      </c>
      <c r="BK140" s="188">
        <f>SUM(BK141:BK143)</f>
        <v>0</v>
      </c>
    </row>
    <row r="141" spans="2:65" s="1" customFormat="1" ht="24" customHeight="1">
      <c r="B141" s="33"/>
      <c r="C141" s="191" t="s">
        <v>187</v>
      </c>
      <c r="D141" s="191" t="s">
        <v>149</v>
      </c>
      <c r="E141" s="192" t="s">
        <v>351</v>
      </c>
      <c r="F141" s="193" t="s">
        <v>352</v>
      </c>
      <c r="G141" s="194" t="s">
        <v>164</v>
      </c>
      <c r="H141" s="195">
        <v>32</v>
      </c>
      <c r="I141" s="196"/>
      <c r="J141" s="197">
        <f>ROUND(I141*H141,2)</f>
        <v>0</v>
      </c>
      <c r="K141" s="193" t="s">
        <v>1</v>
      </c>
      <c r="L141" s="37"/>
      <c r="M141" s="198" t="s">
        <v>1</v>
      </c>
      <c r="N141" s="199" t="s">
        <v>41</v>
      </c>
      <c r="O141" s="65"/>
      <c r="P141" s="200">
        <f>O141*H141</f>
        <v>0</v>
      </c>
      <c r="Q141" s="200">
        <v>0.0675</v>
      </c>
      <c r="R141" s="200">
        <f>Q141*H141</f>
        <v>2.16</v>
      </c>
      <c r="S141" s="200">
        <v>0</v>
      </c>
      <c r="T141" s="201">
        <f>S141*H141</f>
        <v>0</v>
      </c>
      <c r="AR141" s="202" t="s">
        <v>154</v>
      </c>
      <c r="AT141" s="202" t="s">
        <v>149</v>
      </c>
      <c r="AU141" s="202" t="s">
        <v>86</v>
      </c>
      <c r="AY141" s="16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84</v>
      </c>
      <c r="BK141" s="203">
        <f>ROUND(I141*H141,2)</f>
        <v>0</v>
      </c>
      <c r="BL141" s="16" t="s">
        <v>154</v>
      </c>
      <c r="BM141" s="202" t="s">
        <v>569</v>
      </c>
    </row>
    <row r="142" spans="2:51" s="12" customFormat="1" ht="11.25">
      <c r="B142" s="204"/>
      <c r="C142" s="205"/>
      <c r="D142" s="206" t="s">
        <v>159</v>
      </c>
      <c r="E142" s="207" t="s">
        <v>1</v>
      </c>
      <c r="F142" s="208" t="s">
        <v>570</v>
      </c>
      <c r="G142" s="205"/>
      <c r="H142" s="209">
        <v>32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159</v>
      </c>
      <c r="AU142" s="215" t="s">
        <v>86</v>
      </c>
      <c r="AV142" s="12" t="s">
        <v>86</v>
      </c>
      <c r="AW142" s="12" t="s">
        <v>32</v>
      </c>
      <c r="AX142" s="12" t="s">
        <v>84</v>
      </c>
      <c r="AY142" s="215" t="s">
        <v>147</v>
      </c>
    </row>
    <row r="143" spans="2:65" s="1" customFormat="1" ht="24" customHeight="1">
      <c r="B143" s="33"/>
      <c r="C143" s="244" t="s">
        <v>169</v>
      </c>
      <c r="D143" s="244" t="s">
        <v>242</v>
      </c>
      <c r="E143" s="245" t="s">
        <v>356</v>
      </c>
      <c r="F143" s="246" t="s">
        <v>357</v>
      </c>
      <c r="G143" s="247" t="s">
        <v>164</v>
      </c>
      <c r="H143" s="248">
        <v>32</v>
      </c>
      <c r="I143" s="249"/>
      <c r="J143" s="250">
        <f>ROUND(I143*H143,2)</f>
        <v>0</v>
      </c>
      <c r="K143" s="246" t="s">
        <v>1</v>
      </c>
      <c r="L143" s="251"/>
      <c r="M143" s="252" t="s">
        <v>1</v>
      </c>
      <c r="N143" s="253" t="s">
        <v>41</v>
      </c>
      <c r="O143" s="65"/>
      <c r="P143" s="200">
        <f>O143*H143</f>
        <v>0</v>
      </c>
      <c r="Q143" s="200">
        <v>0.0124</v>
      </c>
      <c r="R143" s="200">
        <f>Q143*H143</f>
        <v>0.3968</v>
      </c>
      <c r="S143" s="200">
        <v>0</v>
      </c>
      <c r="T143" s="201">
        <f>S143*H143</f>
        <v>0</v>
      </c>
      <c r="AR143" s="202" t="s">
        <v>187</v>
      </c>
      <c r="AT143" s="202" t="s">
        <v>242</v>
      </c>
      <c r="AU143" s="202" t="s">
        <v>86</v>
      </c>
      <c r="AY143" s="16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84</v>
      </c>
      <c r="BK143" s="203">
        <f>ROUND(I143*H143,2)</f>
        <v>0</v>
      </c>
      <c r="BL143" s="16" t="s">
        <v>154</v>
      </c>
      <c r="BM143" s="202" t="s">
        <v>571</v>
      </c>
    </row>
    <row r="144" spans="2:63" s="11" customFormat="1" ht="22.9" customHeight="1">
      <c r="B144" s="175"/>
      <c r="C144" s="176"/>
      <c r="D144" s="177" t="s">
        <v>75</v>
      </c>
      <c r="E144" s="189" t="s">
        <v>359</v>
      </c>
      <c r="F144" s="189" t="s">
        <v>360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SUM(P145:P146)</f>
        <v>0</v>
      </c>
      <c r="Q144" s="183"/>
      <c r="R144" s="184">
        <f>SUM(R145:R146)</f>
        <v>0</v>
      </c>
      <c r="S144" s="183"/>
      <c r="T144" s="185">
        <f>SUM(T145:T146)</f>
        <v>0</v>
      </c>
      <c r="AR144" s="186" t="s">
        <v>84</v>
      </c>
      <c r="AT144" s="187" t="s">
        <v>75</v>
      </c>
      <c r="AU144" s="187" t="s">
        <v>84</v>
      </c>
      <c r="AY144" s="186" t="s">
        <v>147</v>
      </c>
      <c r="BK144" s="188">
        <f>SUM(BK145:BK146)</f>
        <v>0</v>
      </c>
    </row>
    <row r="145" spans="2:65" s="1" customFormat="1" ht="24" customHeight="1">
      <c r="B145" s="33"/>
      <c r="C145" s="191" t="s">
        <v>195</v>
      </c>
      <c r="D145" s="191" t="s">
        <v>149</v>
      </c>
      <c r="E145" s="192" t="s">
        <v>367</v>
      </c>
      <c r="F145" s="193" t="s">
        <v>368</v>
      </c>
      <c r="G145" s="194" t="s">
        <v>185</v>
      </c>
      <c r="H145" s="195">
        <v>7.978</v>
      </c>
      <c r="I145" s="196"/>
      <c r="J145" s="197">
        <f>ROUND(I145*H145,2)</f>
        <v>0</v>
      </c>
      <c r="K145" s="193" t="s">
        <v>153</v>
      </c>
      <c r="L145" s="37"/>
      <c r="M145" s="198" t="s">
        <v>1</v>
      </c>
      <c r="N145" s="199" t="s">
        <v>41</v>
      </c>
      <c r="O145" s="65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02" t="s">
        <v>154</v>
      </c>
      <c r="AT145" s="202" t="s">
        <v>149</v>
      </c>
      <c r="AU145" s="202" t="s">
        <v>86</v>
      </c>
      <c r="AY145" s="16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84</v>
      </c>
      <c r="BK145" s="203">
        <f>ROUND(I145*H145,2)</f>
        <v>0</v>
      </c>
      <c r="BL145" s="16" t="s">
        <v>154</v>
      </c>
      <c r="BM145" s="202" t="s">
        <v>572</v>
      </c>
    </row>
    <row r="146" spans="2:51" s="12" customFormat="1" ht="11.25">
      <c r="B146" s="204"/>
      <c r="C146" s="205"/>
      <c r="D146" s="206" t="s">
        <v>159</v>
      </c>
      <c r="E146" s="205"/>
      <c r="F146" s="208" t="s">
        <v>573</v>
      </c>
      <c r="G146" s="205"/>
      <c r="H146" s="209">
        <v>7.978</v>
      </c>
      <c r="I146" s="210"/>
      <c r="J146" s="205"/>
      <c r="K146" s="205"/>
      <c r="L146" s="211"/>
      <c r="M146" s="254"/>
      <c r="N146" s="255"/>
      <c r="O146" s="255"/>
      <c r="P146" s="255"/>
      <c r="Q146" s="255"/>
      <c r="R146" s="255"/>
      <c r="S146" s="255"/>
      <c r="T146" s="256"/>
      <c r="AT146" s="215" t="s">
        <v>159</v>
      </c>
      <c r="AU146" s="215" t="s">
        <v>86</v>
      </c>
      <c r="AV146" s="12" t="s">
        <v>86</v>
      </c>
      <c r="AW146" s="12" t="s">
        <v>4</v>
      </c>
      <c r="AX146" s="12" t="s">
        <v>84</v>
      </c>
      <c r="AY146" s="215" t="s">
        <v>147</v>
      </c>
    </row>
    <row r="147" spans="2:12" s="1" customFormat="1" ht="6.95" customHeight="1">
      <c r="B147" s="48"/>
      <c r="C147" s="49"/>
      <c r="D147" s="49"/>
      <c r="E147" s="49"/>
      <c r="F147" s="49"/>
      <c r="G147" s="49"/>
      <c r="H147" s="49"/>
      <c r="I147" s="141"/>
      <c r="J147" s="49"/>
      <c r="K147" s="49"/>
      <c r="L147" s="37"/>
    </row>
  </sheetData>
  <sheetProtection algorithmName="SHA-512" hashValue="4YVwUDl5/0/W0Ko4Zo3xrZesLsrAm52HTHDDOfKOug3/zCsbW/zyj1NineFf2mYuXwIPZPR9gw3Xf9qAAoleng==" saltValue="/9vmy69tZfB7ZiS3PloOVXLJUv03VepoFM0C9AMreBxgWOmMIQv62aw55WvKRHxU9Y8kv/NguaI/9/PxK61Smg==" spinCount="100000" sheet="1" objects="1" scenarios="1" formatColumns="0" formatRows="0" autoFilter="0"/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Radilová</cp:lastModifiedBy>
  <dcterms:created xsi:type="dcterms:W3CDTF">2019-05-14T09:08:44Z</dcterms:created>
  <dcterms:modified xsi:type="dcterms:W3CDTF">2019-05-22T12:04:52Z</dcterms:modified>
  <cp:category/>
  <cp:version/>
  <cp:contentType/>
  <cp:contentStatus/>
</cp:coreProperties>
</file>