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outez 2020\Botanicka 68, c.b. 24\"/>
    </mc:Choice>
  </mc:AlternateContent>
  <bookViews>
    <workbookView xWindow="-105" yWindow="-105" windowWidth="23250" windowHeight="12570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Pol'!$A$1:$X$127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H41" i="1" s="1"/>
  <c r="I41" i="1" s="1"/>
  <c r="G40" i="1"/>
  <c r="F40" i="1"/>
  <c r="G39" i="1"/>
  <c r="F39" i="1"/>
  <c r="G117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6" i="12"/>
  <c r="G15" i="12" s="1"/>
  <c r="I16" i="12"/>
  <c r="I15" i="12" s="1"/>
  <c r="K16" i="12"/>
  <c r="K15" i="12" s="1"/>
  <c r="O16" i="12"/>
  <c r="O15" i="12" s="1"/>
  <c r="Q16" i="12"/>
  <c r="Q15" i="12" s="1"/>
  <c r="V16" i="12"/>
  <c r="V15" i="12" s="1"/>
  <c r="I18" i="12"/>
  <c r="Q18" i="12"/>
  <c r="G19" i="12"/>
  <c r="I19" i="12"/>
  <c r="K19" i="12"/>
  <c r="K18" i="12" s="1"/>
  <c r="M19" i="12"/>
  <c r="O19" i="12"/>
  <c r="Q19" i="12"/>
  <c r="V19" i="12"/>
  <c r="V18" i="12" s="1"/>
  <c r="G26" i="12"/>
  <c r="I26" i="12"/>
  <c r="K26" i="12"/>
  <c r="M26" i="12"/>
  <c r="O26" i="12"/>
  <c r="Q26" i="12"/>
  <c r="V26" i="12"/>
  <c r="G27" i="12"/>
  <c r="G18" i="12" s="1"/>
  <c r="I27" i="12"/>
  <c r="K27" i="12"/>
  <c r="O27" i="12"/>
  <c r="O18" i="12" s="1"/>
  <c r="Q27" i="12"/>
  <c r="V27" i="12"/>
  <c r="G29" i="12"/>
  <c r="I29" i="12"/>
  <c r="I28" i="12" s="1"/>
  <c r="K29" i="12"/>
  <c r="K28" i="12" s="1"/>
  <c r="M29" i="12"/>
  <c r="O29" i="12"/>
  <c r="Q29" i="12"/>
  <c r="Q28" i="12" s="1"/>
  <c r="V29" i="12"/>
  <c r="V28" i="12" s="1"/>
  <c r="G31" i="12"/>
  <c r="I31" i="12"/>
  <c r="K31" i="12"/>
  <c r="M31" i="12"/>
  <c r="O31" i="12"/>
  <c r="Q31" i="12"/>
  <c r="V31" i="12"/>
  <c r="G32" i="12"/>
  <c r="G28" i="12" s="1"/>
  <c r="I32" i="12"/>
  <c r="K32" i="12"/>
  <c r="M32" i="12"/>
  <c r="O32" i="12"/>
  <c r="O28" i="12" s="1"/>
  <c r="Q32" i="12"/>
  <c r="V32" i="12"/>
  <c r="G34" i="12"/>
  <c r="M34" i="12" s="1"/>
  <c r="I34" i="12"/>
  <c r="K34" i="12"/>
  <c r="O34" i="12"/>
  <c r="Q34" i="12"/>
  <c r="V34" i="12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K52" i="12"/>
  <c r="V52" i="12"/>
  <c r="G53" i="12"/>
  <c r="G52" i="12" s="1"/>
  <c r="I53" i="12"/>
  <c r="I52" i="12" s="1"/>
  <c r="K53" i="12"/>
  <c r="O53" i="12"/>
  <c r="O52" i="12" s="1"/>
  <c r="Q53" i="12"/>
  <c r="Q52" i="12" s="1"/>
  <c r="V53" i="12"/>
  <c r="I54" i="12"/>
  <c r="Q54" i="12"/>
  <c r="G55" i="12"/>
  <c r="I55" i="12"/>
  <c r="K55" i="12"/>
  <c r="K54" i="12" s="1"/>
  <c r="M55" i="12"/>
  <c r="M54" i="12" s="1"/>
  <c r="O55" i="12"/>
  <c r="Q55" i="12"/>
  <c r="V55" i="12"/>
  <c r="V54" i="12" s="1"/>
  <c r="G56" i="12"/>
  <c r="G54" i="12" s="1"/>
  <c r="I56" i="12"/>
  <c r="K56" i="12"/>
  <c r="M56" i="12"/>
  <c r="O56" i="12"/>
  <c r="O54" i="12" s="1"/>
  <c r="Q56" i="12"/>
  <c r="V56" i="12"/>
  <c r="G57" i="12"/>
  <c r="O57" i="12"/>
  <c r="G58" i="12"/>
  <c r="M58" i="12" s="1"/>
  <c r="M57" i="12" s="1"/>
  <c r="I58" i="12"/>
  <c r="I57" i="12" s="1"/>
  <c r="K58" i="12"/>
  <c r="K57" i="12" s="1"/>
  <c r="O58" i="12"/>
  <c r="Q58" i="12"/>
  <c r="Q57" i="12" s="1"/>
  <c r="V58" i="12"/>
  <c r="V57" i="12" s="1"/>
  <c r="G61" i="12"/>
  <c r="G60" i="12" s="1"/>
  <c r="I61" i="12"/>
  <c r="K61" i="12"/>
  <c r="M61" i="12"/>
  <c r="O61" i="12"/>
  <c r="O60" i="12" s="1"/>
  <c r="Q61" i="12"/>
  <c r="V61" i="12"/>
  <c r="G62" i="12"/>
  <c r="M62" i="12" s="1"/>
  <c r="I62" i="12"/>
  <c r="I60" i="12" s="1"/>
  <c r="K62" i="12"/>
  <c r="O62" i="12"/>
  <c r="Q62" i="12"/>
  <c r="Q60" i="12" s="1"/>
  <c r="V62" i="12"/>
  <c r="G63" i="12"/>
  <c r="M63" i="12" s="1"/>
  <c r="I63" i="12"/>
  <c r="K63" i="12"/>
  <c r="O63" i="12"/>
  <c r="Q63" i="12"/>
  <c r="V63" i="12"/>
  <c r="G64" i="12"/>
  <c r="I64" i="12"/>
  <c r="K64" i="12"/>
  <c r="K60" i="12" s="1"/>
  <c r="M64" i="12"/>
  <c r="O64" i="12"/>
  <c r="Q64" i="12"/>
  <c r="V64" i="12"/>
  <c r="V60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G68" i="12" s="1"/>
  <c r="I69" i="12"/>
  <c r="K69" i="12"/>
  <c r="M69" i="12"/>
  <c r="O69" i="12"/>
  <c r="O68" i="12" s="1"/>
  <c r="Q69" i="12"/>
  <c r="V69" i="12"/>
  <c r="G72" i="12"/>
  <c r="M72" i="12" s="1"/>
  <c r="I72" i="12"/>
  <c r="I68" i="12" s="1"/>
  <c r="K72" i="12"/>
  <c r="O72" i="12"/>
  <c r="Q72" i="12"/>
  <c r="Q68" i="12" s="1"/>
  <c r="V72" i="12"/>
  <c r="G74" i="12"/>
  <c r="M74" i="12" s="1"/>
  <c r="I74" i="12"/>
  <c r="K74" i="12"/>
  <c r="O74" i="12"/>
  <c r="Q74" i="12"/>
  <c r="V74" i="12"/>
  <c r="G76" i="12"/>
  <c r="I76" i="12"/>
  <c r="K76" i="12"/>
  <c r="K68" i="12" s="1"/>
  <c r="M76" i="12"/>
  <c r="O76" i="12"/>
  <c r="Q76" i="12"/>
  <c r="V76" i="12"/>
  <c r="V68" i="12" s="1"/>
  <c r="G79" i="12"/>
  <c r="I79" i="12"/>
  <c r="K79" i="12"/>
  <c r="M79" i="12"/>
  <c r="O79" i="12"/>
  <c r="Q79" i="12"/>
  <c r="V79" i="12"/>
  <c r="G81" i="12"/>
  <c r="M81" i="12" s="1"/>
  <c r="I81" i="12"/>
  <c r="I80" i="12" s="1"/>
  <c r="K81" i="12"/>
  <c r="K80" i="12" s="1"/>
  <c r="O81" i="12"/>
  <c r="Q81" i="12"/>
  <c r="Q80" i="12" s="1"/>
  <c r="V81" i="12"/>
  <c r="V80" i="12" s="1"/>
  <c r="G84" i="12"/>
  <c r="I84" i="12"/>
  <c r="K84" i="12"/>
  <c r="M84" i="12"/>
  <c r="O84" i="12"/>
  <c r="Q84" i="12"/>
  <c r="V84" i="12"/>
  <c r="G87" i="12"/>
  <c r="I87" i="12"/>
  <c r="K87" i="12"/>
  <c r="M87" i="12"/>
  <c r="O87" i="12"/>
  <c r="Q87" i="12"/>
  <c r="V87" i="12"/>
  <c r="G89" i="12"/>
  <c r="G80" i="12" s="1"/>
  <c r="I89" i="12"/>
  <c r="K89" i="12"/>
  <c r="O89" i="12"/>
  <c r="O80" i="12" s="1"/>
  <c r="Q89" i="12"/>
  <c r="V89" i="12"/>
  <c r="I90" i="12"/>
  <c r="Q90" i="12"/>
  <c r="G91" i="12"/>
  <c r="I91" i="12"/>
  <c r="K91" i="12"/>
  <c r="K90" i="12" s="1"/>
  <c r="M91" i="12"/>
  <c r="M90" i="12" s="1"/>
  <c r="O91" i="12"/>
  <c r="Q91" i="12"/>
  <c r="V91" i="12"/>
  <c r="V90" i="12" s="1"/>
  <c r="G92" i="12"/>
  <c r="G90" i="12" s="1"/>
  <c r="I92" i="12"/>
  <c r="K92" i="12"/>
  <c r="M92" i="12"/>
  <c r="O92" i="12"/>
  <c r="O90" i="12" s="1"/>
  <c r="Q92" i="12"/>
  <c r="V92" i="12"/>
  <c r="G94" i="12"/>
  <c r="O94" i="12"/>
  <c r="G95" i="12"/>
  <c r="M95" i="12" s="1"/>
  <c r="M94" i="12" s="1"/>
  <c r="I95" i="12"/>
  <c r="I94" i="12" s="1"/>
  <c r="K95" i="12"/>
  <c r="K94" i="12" s="1"/>
  <c r="O95" i="12"/>
  <c r="Q95" i="12"/>
  <c r="Q94" i="12" s="1"/>
  <c r="V95" i="12"/>
  <c r="V94" i="12" s="1"/>
  <c r="G97" i="12"/>
  <c r="I97" i="12"/>
  <c r="K97" i="12"/>
  <c r="M97" i="12"/>
  <c r="O97" i="12"/>
  <c r="Q97" i="12"/>
  <c r="V97" i="12"/>
  <c r="G99" i="12"/>
  <c r="I99" i="12"/>
  <c r="K99" i="12"/>
  <c r="M99" i="12"/>
  <c r="O99" i="12"/>
  <c r="Q99" i="12"/>
  <c r="V99" i="12"/>
  <c r="G106" i="12"/>
  <c r="O106" i="12"/>
  <c r="G107" i="12"/>
  <c r="M107" i="12" s="1"/>
  <c r="M106" i="12" s="1"/>
  <c r="I107" i="12"/>
  <c r="I106" i="12" s="1"/>
  <c r="K107" i="12"/>
  <c r="K106" i="12" s="1"/>
  <c r="O107" i="12"/>
  <c r="Q107" i="12"/>
  <c r="Q106" i="12" s="1"/>
  <c r="V107" i="12"/>
  <c r="V106" i="12" s="1"/>
  <c r="G109" i="12"/>
  <c r="G108" i="12" s="1"/>
  <c r="I109" i="12"/>
  <c r="K109" i="12"/>
  <c r="M109" i="12"/>
  <c r="O109" i="12"/>
  <c r="O108" i="12" s="1"/>
  <c r="Q109" i="12"/>
  <c r="V109" i="12"/>
  <c r="G110" i="12"/>
  <c r="AE117" i="12" s="1"/>
  <c r="I110" i="12"/>
  <c r="I108" i="12" s="1"/>
  <c r="K110" i="12"/>
  <c r="O110" i="12"/>
  <c r="Q110" i="12"/>
  <c r="Q108" i="12" s="1"/>
  <c r="V110" i="12"/>
  <c r="G111" i="12"/>
  <c r="M111" i="12" s="1"/>
  <c r="I111" i="12"/>
  <c r="K111" i="12"/>
  <c r="O111" i="12"/>
  <c r="Q111" i="12"/>
  <c r="V111" i="12"/>
  <c r="G112" i="12"/>
  <c r="I112" i="12"/>
  <c r="K112" i="12"/>
  <c r="K108" i="12" s="1"/>
  <c r="M112" i="12"/>
  <c r="O112" i="12"/>
  <c r="Q112" i="12"/>
  <c r="V112" i="12"/>
  <c r="V108" i="12" s="1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AF117" i="12"/>
  <c r="I20" i="1"/>
  <c r="I19" i="1"/>
  <c r="I18" i="1"/>
  <c r="I17" i="1"/>
  <c r="I16" i="1"/>
  <c r="I63" i="1"/>
  <c r="J62" i="1" s="1"/>
  <c r="F42" i="1"/>
  <c r="G42" i="1"/>
  <c r="G25" i="1" s="1"/>
  <c r="A25" i="1" s="1"/>
  <c r="H40" i="1"/>
  <c r="I40" i="1" s="1"/>
  <c r="H39" i="1"/>
  <c r="I39" i="1" s="1"/>
  <c r="I42" i="1" s="1"/>
  <c r="J50" i="1" l="1"/>
  <c r="J52" i="1"/>
  <c r="J54" i="1"/>
  <c r="J56" i="1"/>
  <c r="J58" i="1"/>
  <c r="J60" i="1"/>
  <c r="J53" i="1"/>
  <c r="J55" i="1"/>
  <c r="J59" i="1"/>
  <c r="J61" i="1"/>
  <c r="J51" i="1"/>
  <c r="J57" i="1"/>
  <c r="J49" i="1"/>
  <c r="G26" i="1"/>
  <c r="A26" i="1"/>
  <c r="G28" i="1"/>
  <c r="G23" i="1"/>
  <c r="H42" i="1"/>
  <c r="M28" i="12"/>
  <c r="M18" i="12"/>
  <c r="M68" i="12"/>
  <c r="M60" i="12"/>
  <c r="M110" i="12"/>
  <c r="M108" i="12" s="1"/>
  <c r="M89" i="12"/>
  <c r="M80" i="12" s="1"/>
  <c r="M53" i="12"/>
  <c r="M52" i="12" s="1"/>
  <c r="M27" i="12"/>
  <c r="M16" i="12"/>
  <c r="M15" i="12" s="1"/>
  <c r="J41" i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  <c r="J63" i="1" l="1"/>
  <c r="A23" i="1"/>
  <c r="A24" i="1" l="1"/>
  <c r="G24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Zbynek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<sst xmlns="http://schemas.openxmlformats.org/spreadsheetml/2006/main" count="678" uniqueCount="282">
  <si>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</si>
  <si>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</si>
  <si>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</si>
  <si>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</si>
  <si>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</si>
  <si>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</si>
  <si>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</si>
  <si>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</si>
  <si>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</si>
  <si>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</si>
  <si>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</si>
  <si>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</si>
  <si>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</si>
  <si>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</si>
  <si>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</si>
  <si>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</si>
  <si>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</si>
  <si>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</si>
  <si>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</si>
  <si>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</si>
  <si>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</si>
  <si>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</si>
  <si>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</si>
  <si>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</si>
  <si>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</si>
  <si>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</si>
  <si>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</si>
  <si>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</si>
  <si>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</si>
  <si>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</si>
  <si>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</si>
  <si>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</si>
  <si>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</si>
  <si>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</si>
  <si>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</si>
  <si>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</si>
  <si>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</si>
  <si>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</si>
  <si>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</si>
  <si>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</si>
  <si>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</si>
  <si>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</si>
  <si>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</si>
  <si>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</si>
  <si>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bytu č. 24</t>
  </si>
  <si>
    <t>Objekt:</t>
  </si>
  <si>
    <t>Rozpočet:</t>
  </si>
  <si>
    <t>20-05.03</t>
  </si>
  <si>
    <t>BD Brno, Botanická 68, byt č. 24</t>
  </si>
  <si>
    <t>Statutární město Brno</t>
  </si>
  <si>
    <t>Dominikánské náměstí 196/1</t>
  </si>
  <si>
    <t>Brno-Brno-město</t>
  </si>
  <si>
    <t>60200</t>
  </si>
  <si>
    <t>44992785</t>
  </si>
  <si>
    <t>CZ44992785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</si>
  <si>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</si>
  <si>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</si>
  <si>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</si>
  <si>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</si>
  <si>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</si>
  <si>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</si>
  <si>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</si>
  <si>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</si>
  <si>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</si>
  <si>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</si>
  <si>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</si>
  <si>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</si>
  <si>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</si>
  <si>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</si>
  <si>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</si>
  <si>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725</t>
  </si>
  <si>
    <t>Zařizovací předměty</t>
  </si>
  <si>
    <t>730</t>
  </si>
  <si>
    <t>Ústřední vytápění</t>
  </si>
  <si>
    <t>766</t>
  </si>
  <si>
    <t>Konstrukce truhlářské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</si>
  <si>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</si>
  <si>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</si>
  <si>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</si>
  <si>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</si>
  <si>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</si>
  <si>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</si>
  <si>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</si>
  <si>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</si>
  <si>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</si>
  <si>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</si>
  <si>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</si>
  <si>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</si>
  <si>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</si>
  <si>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</si>
  <si>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</si>
  <si>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</si>
  <si>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</si>
  <si>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</si>
  <si>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</si>
  <si>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</si>
  <si>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</si>
  <si>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</si>
  <si>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</si>
  <si>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</si>
  <si>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</si>
  <si>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</si>
  <si>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</si>
  <si>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</si>
  <si>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</si>
  <si>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</si>
  <si>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</si>
  <si>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</si>
  <si>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</si>
  <si>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</si>
  <si>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</si>
  <si>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</si>
  <si>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</si>
  <si>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</si>
  <si>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</si>
  <si>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</si>
  <si>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</si>
  <si>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</si>
  <si>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612474510R00</t>
  </si>
  <si>
    <t>Omítka stěn vnitřní jednovrstvá vápenocement. filc</t>
  </si>
  <si>
    <t>m2</t>
  </si>
  <si>
    <t>RTS 20/ I</t>
  </si>
  <si>
    <t>Práce</t>
  </si>
  <si>
    <t>POL1_</t>
  </si>
  <si>
    <t xml:space="preserve">za vest.skříněmi : </t>
  </si>
  <si>
    <t>VV</t>
  </si>
  <si>
    <t>6.024.01 : (0,6*2+1,2)*3,0*2</t>
  </si>
  <si>
    <t>6.024.02 : (0,9+0,6)*3,0</t>
  </si>
  <si>
    <t>612474611R00</t>
  </si>
  <si>
    <t>Omítka stěn vnitřní, VPC jádro, vápen.štuk, ručně</t>
  </si>
  <si>
    <t>6.024.02 : (1,52+3,25)*1,39</t>
  </si>
  <si>
    <t>632421120RT1</t>
  </si>
  <si>
    <t>Potěr, ručně zpracovaný,tl.10 mm samonivelační, pevnost 25 MPa</t>
  </si>
  <si>
    <t>6.024.02 : 9,6</t>
  </si>
  <si>
    <t>952901111R00</t>
  </si>
  <si>
    <t>Vyčištění budov o výšce podlaží do 4 m</t>
  </si>
  <si>
    <t>POL1_1</t>
  </si>
  <si>
    <t>6.024.01 : 11,6</t>
  </si>
  <si>
    <t>6.024.03 : 17,0</t>
  </si>
  <si>
    <t>6.024.04 : 14,7</t>
  </si>
  <si>
    <t>6.024.05 : 2,7</t>
  </si>
  <si>
    <t>6.024.06 : 1,2</t>
  </si>
  <si>
    <t>9501</t>
  </si>
  <si>
    <t>Zednické výpomoci pro řemesla</t>
  </si>
  <si>
    <t>soubor</t>
  </si>
  <si>
    <t>Vlastní</t>
  </si>
  <si>
    <t>Indiv</t>
  </si>
  <si>
    <t>9502</t>
  </si>
  <si>
    <t>Průběžný a závěrečný úklid stavby</t>
  </si>
  <si>
    <t>965081713RT1</t>
  </si>
  <si>
    <t>Bourání dlažeb keramických tl.10 mm, nad 1 m2 ručně, dlaždice keramické</t>
  </si>
  <si>
    <t>6.024.02 : 4,15*0,9</t>
  </si>
  <si>
    <t>968061125R00</t>
  </si>
  <si>
    <t>Vyvěšení dřevěných dveřních křídel pl. do 2 m2</t>
  </si>
  <si>
    <t>kus</t>
  </si>
  <si>
    <t>978013191R00</t>
  </si>
  <si>
    <t>Otlučení omítek vnitřních stěn v rozsahu do 100 %</t>
  </si>
  <si>
    <t>Odkaz na mn. položky pořadí 10 : 6,63030</t>
  </si>
  <si>
    <t>978059521R00</t>
  </si>
  <si>
    <t>Odsekání vnitřních obkladů stěn do 2 m2</t>
  </si>
  <si>
    <t>725310823R00</t>
  </si>
  <si>
    <t>Demontáž dřezů 1dílných v kuchyňské sestavě</t>
  </si>
  <si>
    <t>725610810R00</t>
  </si>
  <si>
    <t>Demontáž plynového sporáku</t>
  </si>
  <si>
    <t>725820801R00</t>
  </si>
  <si>
    <t>Demontáž baterie nástěnné do G 3/4</t>
  </si>
  <si>
    <t>766662811R00</t>
  </si>
  <si>
    <t>Demontáž prahů dveří 1křídlových</t>
  </si>
  <si>
    <t>766812840R00</t>
  </si>
  <si>
    <t>Demontáž kuchyňských linek do 2,1 m</t>
  </si>
  <si>
    <t>775411820R00</t>
  </si>
  <si>
    <t>Demontáž lišt dřevěných, šroubovaných</t>
  </si>
  <si>
    <t>m</t>
  </si>
  <si>
    <t>Odkaz na mn. položky pořadí 34 : 30,30000</t>
  </si>
  <si>
    <t>776511820R00</t>
  </si>
  <si>
    <t>Odstranění PVC a koberců lepených s podložkou</t>
  </si>
  <si>
    <t>Odkaz na mn. položky pořadí 7 : 3,73500*-1</t>
  </si>
  <si>
    <t>785412800R00</t>
  </si>
  <si>
    <t>Odstranění tapet lepených ostatních s podl. 3,8 m</t>
  </si>
  <si>
    <t>6.024.06 : 2,0</t>
  </si>
  <si>
    <t>9601</t>
  </si>
  <si>
    <t>Demontáž a likvidace zařízení bytu (vestav.skříně, dřev. obklady, police, garnýže apod.)</t>
  </si>
  <si>
    <t>999281151R00</t>
  </si>
  <si>
    <t>Přesun hmot pro opravy a údržbu do v. 25 m,nošením</t>
  </si>
  <si>
    <t>t</t>
  </si>
  <si>
    <t>Přesun hmot</t>
  </si>
  <si>
    <t>POL7_</t>
  </si>
  <si>
    <t>725829201RT1</t>
  </si>
  <si>
    <t>Montáž baterie umyv.a dřezové nástěnné chromové včetně dodávky pákové baterie</t>
  </si>
  <si>
    <t>POL1_7</t>
  </si>
  <si>
    <t>725835113RT1</t>
  </si>
  <si>
    <t>Baterie vanová nástěnná ruční, vč. příslušenstvím standardní</t>
  </si>
  <si>
    <t>730001</t>
  </si>
  <si>
    <t>Oprava ÚT</t>
  </si>
  <si>
    <t>- výměna (dodávka) termohlavic - 4ks</t>
  </si>
  <si>
    <t>POP</t>
  </si>
  <si>
    <t>766661112R00</t>
  </si>
  <si>
    <t>Montáž dveří do zárubně,otevíravých 1kř.do 0,8 m</t>
  </si>
  <si>
    <t>766670021R00</t>
  </si>
  <si>
    <t>Montáž kliky a štítku</t>
  </si>
  <si>
    <t>76603</t>
  </si>
  <si>
    <t>Repase vchodových dřevěných dveří 1kř. vč. zárubní a kování</t>
  </si>
  <si>
    <t>766695212R01</t>
  </si>
  <si>
    <t>Montáž prahů dveří jednokřídlových š. do 10 cm vč. dodávky prahu s vícevrstvým lakem</t>
  </si>
  <si>
    <t>54914621R</t>
  </si>
  <si>
    <t>Dveřní kování PROFIO klíč Cr</t>
  </si>
  <si>
    <t>SPCM</t>
  </si>
  <si>
    <t>Specifikace</t>
  </si>
  <si>
    <t>POL3_7</t>
  </si>
  <si>
    <t>611601201R</t>
  </si>
  <si>
    <t>Dveře vnitřní CPL 0,2 KLASIK plné 1kř. 60x197 cm 16 dekorů</t>
  </si>
  <si>
    <t>POL3_</t>
  </si>
  <si>
    <t>61160623R</t>
  </si>
  <si>
    <t>Dveře vnitřní CPL 0,2 KLASIK 2/3 sklo 1kř. 80x197 16 dekorů</t>
  </si>
  <si>
    <t>775592000R00</t>
  </si>
  <si>
    <t>Broušení dřevěných podlah hrubé+střední+jemné</t>
  </si>
  <si>
    <t>775599130R00</t>
  </si>
  <si>
    <t xml:space="preserve">Celoplošné tmelení </t>
  </si>
  <si>
    <t>Odkaz na mn. položky pořadí 31 : 31,70000</t>
  </si>
  <si>
    <t>775599144R00</t>
  </si>
  <si>
    <t>Lak dřevěných podlah Bona Mega, Z+2x, přebroušení</t>
  </si>
  <si>
    <t>776421</t>
  </si>
  <si>
    <t>Montáž podlahových lišt včetně dodávky lišty MDF</t>
  </si>
  <si>
    <t>6.024.03 : 4,1*2+4,15*2-0,8</t>
  </si>
  <si>
    <t>6.024.04 : 3,55*2+4,15*2-0,8</t>
  </si>
  <si>
    <t>998775203R00</t>
  </si>
  <si>
    <t>Přesun hmot pro podlahy vlysové, výšky do 24 m</t>
  </si>
  <si>
    <t>776421100RU1</t>
  </si>
  <si>
    <t>Lepení podlahových soklíků z PVC a vinylu včetně dodávky soklíku PVC</t>
  </si>
  <si>
    <t>6.024.01 : 6,55*2+2,28*2+0,6*4-0,8*4-0,6*2</t>
  </si>
  <si>
    <t>6.024.02 : 2,32*2+4,15*2-0,8</t>
  </si>
  <si>
    <t>776521200RT1</t>
  </si>
  <si>
    <t>Lepení povlakových podlah z dílců PVC a CV (vinyl) pouze položení - PVC ve specifikaci</t>
  </si>
  <si>
    <t>284122103R</t>
  </si>
  <si>
    <t>Podlahovina vinyl tl. 2,0 mm 228x1219 mm nášlapná vrstva 0,3 mm, oblast použití 23/31, lepená</t>
  </si>
  <si>
    <t>Odkaz na mn. položky pořadí 37 : 21,20000*1,15</t>
  </si>
  <si>
    <t>998776203R00</t>
  </si>
  <si>
    <t>Přesun hmot pro podlahy povlakové, výšky do 24 m</t>
  </si>
  <si>
    <t>78301</t>
  </si>
  <si>
    <t>Nátěr zárubně,  základní nátěr + 2x synt. nátěr</t>
  </si>
  <si>
    <t>78395001</t>
  </si>
  <si>
    <t>Oprava nátěrů kovových konstrukcí syntet. lakem</t>
  </si>
  <si>
    <t>Agregovaná položka</t>
  </si>
  <si>
    <t>POL2_</t>
  </si>
  <si>
    <t>- nátěr radiátorů + potrubí</t>
  </si>
  <si>
    <t>784402801R00</t>
  </si>
  <si>
    <t>Odstranění malby oškrábáním v místnosti H do 3,8 m</t>
  </si>
  <si>
    <t>Odkaz na mn. položky pořadí 44 : 265,79800</t>
  </si>
  <si>
    <t>784191101R00</t>
  </si>
  <si>
    <t>Penetrace podkladu univerzální Primalex 1x</t>
  </si>
  <si>
    <t>784195212R00</t>
  </si>
  <si>
    <t>Malba Primalex Plus, bílá, bez penetrace, 2 x</t>
  </si>
  <si>
    <t>6.024.01 : 11,6+(6,55*2+2,28*2+0,6*4)*3,0</t>
  </si>
  <si>
    <t>6.024.02 : 9,6+(2,32*2+4,15*2)*3,0</t>
  </si>
  <si>
    <t>6.024.03 : 17,0+(4,1*2+4,15*2)*3,0</t>
  </si>
  <si>
    <t>6.024.04 : 14,7+(3,55*2+4,15*2)*3,0</t>
  </si>
  <si>
    <t>6.024.05 : 2,7+(1,9*2+1,4*2)*1,43</t>
  </si>
  <si>
    <t>6.024.06 : 1,2+(1,7*2+0,73*2)</t>
  </si>
  <si>
    <t>21001</t>
  </si>
  <si>
    <t>Nová elektroinstalace vč. revize</t>
  </si>
  <si>
    <t>R-položka</t>
  </si>
  <si>
    <t>POL12_1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</si>
  <si>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</si>
  <si>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</si>
  <si>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</si>
  <si>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</si>
  <si>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</si>
  <si>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</si>
  <si>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</si>
  <si>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</si>
  <si>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</si>
  <si>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</si>
  <si>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</si>
  <si>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</si>
  <si>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</si>
  <si>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</si>
  <si>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</si>
  <si>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 xml:space="preserve">Poplatek za skládku 10 % příměsí 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</si>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</sst>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9" t="s">
        <v>4</v>
      </c>
      <c r="C1" s="230"/>
      <c r="D1" s="230"/>
      <c r="E1" s="230"/>
      <c r="F1" s="230"/>
      <c r="G1" s="230"/>
      <c r="H1" s="230"/>
      <c r="I1" s="230"/>
      <c r="J1" s="231"/>
    </row>
    <row r="2" spans="1:15" ht="36" customHeight="1" x14ac:dyDescent="0.2">
      <c r="A2" s="2"/>
      <c r="B2" s="78" t="s">
        <v>24</v>
      </c>
      <c r="C2" s="79"/>
      <c r="D2" s="80" t="s">
        <v>47</v>
      </c>
      <c r="E2" s="235" t="s">
        <v>48</v>
      </c>
      <c r="F2" s="236"/>
      <c r="G2" s="236"/>
      <c r="H2" s="236"/>
      <c r="I2" s="236"/>
      <c r="J2" s="237"/>
      <c r="O2" s="1"/>
    </row>
    <row r="3" spans="1:15" ht="27" customHeight="1" x14ac:dyDescent="0.2">
      <c r="A3" s="2"/>
      <c r="B3" s="81" t="s">
        <v>45</v>
      </c>
      <c r="C3" s="79"/>
      <c r="D3" s="82" t="s">
        <v>43</v>
      </c>
      <c r="E3" s="238" t="s">
        <v>44</v>
      </c>
      <c r="F3" s="239"/>
      <c r="G3" s="239"/>
      <c r="H3" s="239"/>
      <c r="I3" s="239"/>
      <c r="J3" s="240"/>
    </row>
    <row r="4" spans="1:15" ht="23.25" customHeight="1" x14ac:dyDescent="0.2">
      <c r="A4" s="76">
        <v>4904</v>
      </c>
      <c r="B4" s="83" t="s">
        <v>46</v>
      </c>
      <c r="C4" s="84"/>
      <c r="D4" s="85" t="s">
        <v>43</v>
      </c>
      <c r="E4" s="218" t="s">
        <v>44</v>
      </c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49</v>
      </c>
      <c r="E5" s="224"/>
      <c r="F5" s="224"/>
      <c r="G5" s="224"/>
      <c r="H5" s="18" t="s">
        <v>42</v>
      </c>
      <c r="I5" s="86" t="s">
        <v>53</v>
      </c>
      <c r="J5" s="8"/>
    </row>
    <row r="6" spans="1:15" ht="15.75" customHeight="1" x14ac:dyDescent="0.2">
      <c r="A6" s="2"/>
      <c r="B6" s="28"/>
      <c r="C6" s="55"/>
      <c r="D6" s="225" t="s">
        <v>50</v>
      </c>
      <c r="E6" s="226"/>
      <c r="F6" s="226"/>
      <c r="G6" s="226"/>
      <c r="H6" s="18" t="s">
        <v>36</v>
      </c>
      <c r="I6" s="86" t="s">
        <v>54</v>
      </c>
      <c r="J6" s="8"/>
    </row>
    <row r="7" spans="1:15" ht="15.75" customHeight="1" x14ac:dyDescent="0.2">
      <c r="A7" s="2"/>
      <c r="B7" s="29"/>
      <c r="C7" s="56"/>
      <c r="D7" s="77" t="s">
        <v>52</v>
      </c>
      <c r="E7" s="227" t="s">
        <v>51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2"/>
      <c r="E11" s="242"/>
      <c r="F11" s="242"/>
      <c r="G11" s="242"/>
      <c r="H11" s="18" t="s">
        <v>42</v>
      </c>
      <c r="I11" s="88"/>
      <c r="J11" s="8"/>
    </row>
    <row r="12" spans="1:15" ht="15.75" customHeight="1" x14ac:dyDescent="0.2">
      <c r="A12" s="2"/>
      <c r="B12" s="28"/>
      <c r="C12" s="55"/>
      <c r="D12" s="217"/>
      <c r="E12" s="217"/>
      <c r="F12" s="217"/>
      <c r="G12" s="217"/>
      <c r="H12" s="18" t="s">
        <v>36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1"/>
      <c r="F15" s="241"/>
      <c r="G15" s="243"/>
      <c r="H15" s="243"/>
      <c r="I15" s="243" t="s">
        <v>31</v>
      </c>
      <c r="J15" s="244"/>
    </row>
    <row r="16" spans="1:15" ht="23.25" customHeight="1" x14ac:dyDescent="0.2">
      <c r="A16" s="141" t="s">
        <v>26</v>
      </c>
      <c r="B16" s="38" t="s">
        <v>26</v>
      </c>
      <c r="C16" s="62"/>
      <c r="D16" s="63"/>
      <c r="E16" s="206"/>
      <c r="F16" s="207"/>
      <c r="G16" s="206"/>
      <c r="H16" s="207"/>
      <c r="I16" s="206">
        <f>SUMIF(F49:F62,A16,I49:I62)+SUMIF(F49:F62,"PSU",I49:I62)</f>
        <v>0</v>
      </c>
      <c r="J16" s="208"/>
    </row>
    <row r="17" spans="1:10" ht="23.25" customHeight="1" x14ac:dyDescent="0.2">
      <c r="A17" s="141" t="s">
        <v>27</v>
      </c>
      <c r="B17" s="38" t="s">
        <v>27</v>
      </c>
      <c r="C17" s="62"/>
      <c r="D17" s="63"/>
      <c r="E17" s="206"/>
      <c r="F17" s="207"/>
      <c r="G17" s="206"/>
      <c r="H17" s="207"/>
      <c r="I17" s="206">
        <f>SUMIF(F49:F62,A17,I49:I62)</f>
        <v>0</v>
      </c>
      <c r="J17" s="208"/>
    </row>
    <row r="18" spans="1:10" ht="23.25" customHeight="1" x14ac:dyDescent="0.2">
      <c r="A18" s="141" t="s">
        <v>28</v>
      </c>
      <c r="B18" s="38" t="s">
        <v>28</v>
      </c>
      <c r="C18" s="62"/>
      <c r="D18" s="63"/>
      <c r="E18" s="206"/>
      <c r="F18" s="207"/>
      <c r="G18" s="206"/>
      <c r="H18" s="207"/>
      <c r="I18" s="206">
        <f>SUMIF(F49:F62,A18,I49:I62)</f>
        <v>0</v>
      </c>
      <c r="J18" s="208"/>
    </row>
    <row r="19" spans="1:10" ht="23.25" customHeight="1" x14ac:dyDescent="0.2">
      <c r="A19" s="141" t="s">
        <v>89</v>
      </c>
      <c r="B19" s="38" t="s">
        <v>29</v>
      </c>
      <c r="C19" s="62"/>
      <c r="D19" s="63"/>
      <c r="E19" s="206"/>
      <c r="F19" s="207"/>
      <c r="G19" s="206"/>
      <c r="H19" s="207"/>
      <c r="I19" s="206">
        <f>SUMIF(F49:F62,A19,I49:I62)</f>
        <v>0</v>
      </c>
      <c r="J19" s="208"/>
    </row>
    <row r="20" spans="1:10" ht="23.25" customHeight="1" x14ac:dyDescent="0.2">
      <c r="A20" s="141" t="s">
        <v>90</v>
      </c>
      <c r="B20" s="38" t="s">
        <v>30</v>
      </c>
      <c r="C20" s="62"/>
      <c r="D20" s="63"/>
      <c r="E20" s="206"/>
      <c r="F20" s="207"/>
      <c r="G20" s="206"/>
      <c r="H20" s="207"/>
      <c r="I20" s="206">
        <f>SUMIF(F49:F62,A20,I49:I62)</f>
        <v>0</v>
      </c>
      <c r="J20" s="208"/>
    </row>
    <row r="21" spans="1:10" ht="23.25" customHeight="1" x14ac:dyDescent="0.2">
      <c r="A21" s="2"/>
      <c r="B21" s="48" t="s">
        <v>31</v>
      </c>
      <c r="C21" s="64"/>
      <c r="D21" s="65"/>
      <c r="E21" s="209"/>
      <c r="F21" s="245"/>
      <c r="G21" s="209"/>
      <c r="H21" s="245"/>
      <c r="I21" s="209">
        <f>SUM(I16:J20)</f>
        <v>0</v>
      </c>
      <c r="J21" s="21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4">
        <f>ZakladDPHSniVypocet</f>
        <v>0</v>
      </c>
      <c r="H23" s="205"/>
      <c r="I23" s="20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2">
        <f>A23</f>
        <v>0</v>
      </c>
      <c r="H24" s="203"/>
      <c r="I24" s="20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4">
        <f>ZakladDPHZaklVypocet</f>
        <v>0</v>
      </c>
      <c r="H25" s="205"/>
      <c r="I25" s="20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2">
        <f>A25</f>
        <v>0</v>
      </c>
      <c r="H26" s="233"/>
      <c r="I26" s="23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4">
        <f>CenaCelkem-(ZakladDPHSni+DPHSni+ZakladDPHZakl+DPHZakl)</f>
        <v>0</v>
      </c>
      <c r="H27" s="234"/>
      <c r="I27" s="234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25</v>
      </c>
      <c r="C28" s="116"/>
      <c r="D28" s="116"/>
      <c r="E28" s="117"/>
      <c r="F28" s="118"/>
      <c r="G28" s="212">
        <f>ZakladDPHSniVypocet+ZakladDPHZaklVypocet</f>
        <v>0</v>
      </c>
      <c r="H28" s="212"/>
      <c r="I28" s="212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37</v>
      </c>
      <c r="C29" s="120"/>
      <c r="D29" s="120"/>
      <c r="E29" s="120"/>
      <c r="F29" s="121"/>
      <c r="G29" s="211">
        <f>A27</f>
        <v>0</v>
      </c>
      <c r="H29" s="211"/>
      <c r="I29" s="211"/>
      <c r="J29" s="122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3"/>
      <c r="E34" s="214"/>
      <c r="G34" s="215"/>
      <c r="H34" s="216"/>
      <c r="I34" s="216"/>
      <c r="J34" s="25"/>
    </row>
    <row r="35" spans="1:10" ht="12.75" customHeight="1" x14ac:dyDescent="0.2">
      <c r="A35" s="2"/>
      <c r="B35" s="2"/>
      <c r="D35" s="201" t="s">
        <v>2</v>
      </c>
      <c r="E35" s="20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55</v>
      </c>
      <c r="C39" s="196"/>
      <c r="D39" s="196"/>
      <c r="E39" s="196"/>
      <c r="F39" s="102">
        <f>'1 1 Pol'!AE117</f>
        <v>0</v>
      </c>
      <c r="G39" s="103">
        <f>'1 1 Pol'!AF117</f>
        <v>0</v>
      </c>
      <c r="H39" s="104">
        <f>(F39*SazbaDPH1/100)+(G39*SazbaDPH2/100)</f>
        <v>0</v>
      </c>
      <c r="I39" s="104">
        <f>F39+G39+H39</f>
        <v>0</v>
      </c>
      <c r="J39" s="105" t="str">
        <f>IF(_xlfn.SINGLE(CenaCelkemVypocet)=0,"",I39/_xlfn.SINGLE(CenaCelkemVypocet)*100)</f>
        <v/>
      </c>
    </row>
    <row r="40" spans="1:10" ht="25.5" hidden="1" customHeight="1" x14ac:dyDescent="0.2">
      <c r="A40" s="91">
        <v>2</v>
      </c>
      <c r="B40" s="106" t="s">
        <v>43</v>
      </c>
      <c r="C40" s="197" t="s">
        <v>44</v>
      </c>
      <c r="D40" s="197"/>
      <c r="E40" s="197"/>
      <c r="F40" s="107">
        <f>'1 1 Pol'!AE117</f>
        <v>0</v>
      </c>
      <c r="G40" s="108">
        <f>'1 1 Pol'!AF117</f>
        <v>0</v>
      </c>
      <c r="H40" s="108">
        <f>(F40*SazbaDPH1/100)+(G40*SazbaDPH2/100)</f>
        <v>0</v>
      </c>
      <c r="I40" s="108">
        <f>F40+G40+H40</f>
        <v>0</v>
      </c>
      <c r="J40" s="109" t="str">
        <f>IF(_xlfn.SINGLE(CenaCelkemVypocet)=0,"",I40/_xlfn.SINGLE(CenaCelkemVypocet)*100)</f>
        <v/>
      </c>
    </row>
    <row r="41" spans="1:10" ht="25.5" hidden="1" customHeight="1" x14ac:dyDescent="0.2">
      <c r="A41" s="91">
        <v>3</v>
      </c>
      <c r="B41" s="110" t="s">
        <v>43</v>
      </c>
      <c r="C41" s="196" t="s">
        <v>44</v>
      </c>
      <c r="D41" s="196"/>
      <c r="E41" s="196"/>
      <c r="F41" s="111">
        <f>'1 1 Pol'!AE117</f>
        <v>0</v>
      </c>
      <c r="G41" s="104">
        <f>'1 1 Pol'!AF117</f>
        <v>0</v>
      </c>
      <c r="H41" s="104">
        <f>(F41*SazbaDPH1/100)+(G41*SazbaDPH2/100)</f>
        <v>0</v>
      </c>
      <c r="I41" s="104">
        <f>F41+G41+H41</f>
        <v>0</v>
      </c>
      <c r="J41" s="105" t="str">
        <f>IF(_xlfn.SINGLE(CenaCelkemVypocet)=0,"",I41/_xlfn.SINGLE(CenaCelkemVypocet)*100)</f>
        <v/>
      </c>
    </row>
    <row r="42" spans="1:10" ht="25.5" hidden="1" customHeight="1" x14ac:dyDescent="0.2">
      <c r="A42" s="91"/>
      <c r="B42" s="198" t="s">
        <v>56</v>
      </c>
      <c r="C42" s="199"/>
      <c r="D42" s="199"/>
      <c r="E42" s="200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75" x14ac:dyDescent="0.25">
      <c r="B46" s="123" t="s">
        <v>58</v>
      </c>
    </row>
    <row r="48" spans="1:10" ht="25.5" customHeight="1" x14ac:dyDescent="0.2">
      <c r="A48" s="125"/>
      <c r="B48" s="128" t="s">
        <v>18</v>
      </c>
      <c r="C48" s="128" t="s">
        <v>6</v>
      </c>
      <c r="D48" s="129"/>
      <c r="E48" s="129"/>
      <c r="F48" s="130" t="s">
        <v>59</v>
      </c>
      <c r="G48" s="130"/>
      <c r="H48" s="130"/>
      <c r="I48" s="130" t="s">
        <v>31</v>
      </c>
      <c r="J48" s="130" t="s">
        <v>0</v>
      </c>
    </row>
    <row r="49" spans="1:10" ht="36.75" customHeight="1" x14ac:dyDescent="0.2">
      <c r="A49" s="126"/>
      <c r="B49" s="131" t="s">
        <v>60</v>
      </c>
      <c r="C49" s="194" t="s">
        <v>61</v>
      </c>
      <c r="D49" s="195"/>
      <c r="E49" s="195"/>
      <c r="F49" s="137" t="s">
        <v>26</v>
      </c>
      <c r="G49" s="138"/>
      <c r="H49" s="138"/>
      <c r="I49" s="138">
        <f>'1 1 Pol'!G8</f>
        <v>0</v>
      </c>
      <c r="J49" s="135" t="str">
        <f>IF(I63=0,"",I49/I63*100)</f>
        <v/>
      </c>
    </row>
    <row r="50" spans="1:10" ht="36.75" customHeight="1" x14ac:dyDescent="0.2">
      <c r="A50" s="126"/>
      <c r="B50" s="131" t="s">
        <v>62</v>
      </c>
      <c r="C50" s="194" t="s">
        <v>63</v>
      </c>
      <c r="D50" s="195"/>
      <c r="E50" s="195"/>
      <c r="F50" s="137" t="s">
        <v>26</v>
      </c>
      <c r="G50" s="138"/>
      <c r="H50" s="138"/>
      <c r="I50" s="138">
        <f>'1 1 Pol'!G15</f>
        <v>0</v>
      </c>
      <c r="J50" s="135" t="str">
        <f>IF(I63=0,"",I50/I63*100)</f>
        <v/>
      </c>
    </row>
    <row r="51" spans="1:10" ht="36.75" customHeight="1" x14ac:dyDescent="0.2">
      <c r="A51" s="126"/>
      <c r="B51" s="131" t="s">
        <v>64</v>
      </c>
      <c r="C51" s="194" t="s">
        <v>65</v>
      </c>
      <c r="D51" s="195"/>
      <c r="E51" s="195"/>
      <c r="F51" s="137" t="s">
        <v>26</v>
      </c>
      <c r="G51" s="138"/>
      <c r="H51" s="138"/>
      <c r="I51" s="138">
        <f>'1 1 Pol'!G18</f>
        <v>0</v>
      </c>
      <c r="J51" s="135" t="str">
        <f>IF(I63=0,"",I51/I63*100)</f>
        <v/>
      </c>
    </row>
    <row r="52" spans="1:10" ht="36.75" customHeight="1" x14ac:dyDescent="0.2">
      <c r="A52" s="126"/>
      <c r="B52" s="131" t="s">
        <v>66</v>
      </c>
      <c r="C52" s="194" t="s">
        <v>67</v>
      </c>
      <c r="D52" s="195"/>
      <c r="E52" s="195"/>
      <c r="F52" s="137" t="s">
        <v>26</v>
      </c>
      <c r="G52" s="138"/>
      <c r="H52" s="138"/>
      <c r="I52" s="138">
        <f>'1 1 Pol'!G28</f>
        <v>0</v>
      </c>
      <c r="J52" s="135" t="str">
        <f>IF(I63=0,"",I52/I63*100)</f>
        <v/>
      </c>
    </row>
    <row r="53" spans="1:10" ht="36.75" customHeight="1" x14ac:dyDescent="0.2">
      <c r="A53" s="126"/>
      <c r="B53" s="131" t="s">
        <v>68</v>
      </c>
      <c r="C53" s="194" t="s">
        <v>69</v>
      </c>
      <c r="D53" s="195"/>
      <c r="E53" s="195"/>
      <c r="F53" s="137" t="s">
        <v>26</v>
      </c>
      <c r="G53" s="138"/>
      <c r="H53" s="138"/>
      <c r="I53" s="138">
        <f>'1 1 Pol'!G52</f>
        <v>0</v>
      </c>
      <c r="J53" s="135" t="str">
        <f>IF(I63=0,"",I53/I63*100)</f>
        <v/>
      </c>
    </row>
    <row r="54" spans="1:10" ht="36.75" customHeight="1" x14ac:dyDescent="0.2">
      <c r="A54" s="126"/>
      <c r="B54" s="131" t="s">
        <v>70</v>
      </c>
      <c r="C54" s="194" t="s">
        <v>71</v>
      </c>
      <c r="D54" s="195"/>
      <c r="E54" s="195"/>
      <c r="F54" s="137" t="s">
        <v>27</v>
      </c>
      <c r="G54" s="138"/>
      <c r="H54" s="138"/>
      <c r="I54" s="138">
        <f>'1 1 Pol'!G54</f>
        <v>0</v>
      </c>
      <c r="J54" s="135" t="str">
        <f>IF(I63=0,"",I54/I63*100)</f>
        <v/>
      </c>
    </row>
    <row r="55" spans="1:10" ht="36.75" customHeight="1" x14ac:dyDescent="0.2">
      <c r="A55" s="126"/>
      <c r="B55" s="131" t="s">
        <v>72</v>
      </c>
      <c r="C55" s="194" t="s">
        <v>73</v>
      </c>
      <c r="D55" s="195"/>
      <c r="E55" s="195"/>
      <c r="F55" s="137" t="s">
        <v>27</v>
      </c>
      <c r="G55" s="138"/>
      <c r="H55" s="138"/>
      <c r="I55" s="138">
        <f>'1 1 Pol'!G57</f>
        <v>0</v>
      </c>
      <c r="J55" s="135" t="str">
        <f>IF(I63=0,"",I55/I63*100)</f>
        <v/>
      </c>
    </row>
    <row r="56" spans="1:10" ht="36.75" customHeight="1" x14ac:dyDescent="0.2">
      <c r="A56" s="126"/>
      <c r="B56" s="131" t="s">
        <v>74</v>
      </c>
      <c r="C56" s="194" t="s">
        <v>75</v>
      </c>
      <c r="D56" s="195"/>
      <c r="E56" s="195"/>
      <c r="F56" s="137" t="s">
        <v>27</v>
      </c>
      <c r="G56" s="138"/>
      <c r="H56" s="138"/>
      <c r="I56" s="138">
        <f>'1 1 Pol'!G60</f>
        <v>0</v>
      </c>
      <c r="J56" s="135" t="str">
        <f>IF(I63=0,"",I56/I63*100)</f>
        <v/>
      </c>
    </row>
    <row r="57" spans="1:10" ht="36.75" customHeight="1" x14ac:dyDescent="0.2">
      <c r="A57" s="126"/>
      <c r="B57" s="131" t="s">
        <v>76</v>
      </c>
      <c r="C57" s="194" t="s">
        <v>77</v>
      </c>
      <c r="D57" s="195"/>
      <c r="E57" s="195"/>
      <c r="F57" s="137" t="s">
        <v>27</v>
      </c>
      <c r="G57" s="138"/>
      <c r="H57" s="138"/>
      <c r="I57" s="138">
        <f>'1 1 Pol'!G68</f>
        <v>0</v>
      </c>
      <c r="J57" s="135" t="str">
        <f>IF(I63=0,"",I57/I63*100)</f>
        <v/>
      </c>
    </row>
    <row r="58" spans="1:10" ht="36.75" customHeight="1" x14ac:dyDescent="0.2">
      <c r="A58" s="126"/>
      <c r="B58" s="131" t="s">
        <v>78</v>
      </c>
      <c r="C58" s="194" t="s">
        <v>79</v>
      </c>
      <c r="D58" s="195"/>
      <c r="E58" s="195"/>
      <c r="F58" s="137" t="s">
        <v>27</v>
      </c>
      <c r="G58" s="138"/>
      <c r="H58" s="138"/>
      <c r="I58" s="138">
        <f>'1 1 Pol'!G80</f>
        <v>0</v>
      </c>
      <c r="J58" s="135" t="str">
        <f>IF(I63=0,"",I58/I63*100)</f>
        <v/>
      </c>
    </row>
    <row r="59" spans="1:10" ht="36.75" customHeight="1" x14ac:dyDescent="0.2">
      <c r="A59" s="126"/>
      <c r="B59" s="131" t="s">
        <v>80</v>
      </c>
      <c r="C59" s="194" t="s">
        <v>81</v>
      </c>
      <c r="D59" s="195"/>
      <c r="E59" s="195"/>
      <c r="F59" s="137" t="s">
        <v>27</v>
      </c>
      <c r="G59" s="138"/>
      <c r="H59" s="138"/>
      <c r="I59" s="138">
        <f>'1 1 Pol'!G90</f>
        <v>0</v>
      </c>
      <c r="J59" s="135" t="str">
        <f>IF(I63=0,"",I59/I63*100)</f>
        <v/>
      </c>
    </row>
    <row r="60" spans="1:10" ht="36.75" customHeight="1" x14ac:dyDescent="0.2">
      <c r="A60" s="126"/>
      <c r="B60" s="131" t="s">
        <v>82</v>
      </c>
      <c r="C60" s="194" t="s">
        <v>83</v>
      </c>
      <c r="D60" s="195"/>
      <c r="E60" s="195"/>
      <c r="F60" s="137" t="s">
        <v>27</v>
      </c>
      <c r="G60" s="138"/>
      <c r="H60" s="138"/>
      <c r="I60" s="138">
        <f>'1 1 Pol'!G94</f>
        <v>0</v>
      </c>
      <c r="J60" s="135" t="str">
        <f>IF(I63=0,"",I60/I63*100)</f>
        <v/>
      </c>
    </row>
    <row r="61" spans="1:10" ht="36.75" customHeight="1" x14ac:dyDescent="0.2">
      <c r="A61" s="126"/>
      <c r="B61" s="131" t="s">
        <v>84</v>
      </c>
      <c r="C61" s="194" t="s">
        <v>85</v>
      </c>
      <c r="D61" s="195"/>
      <c r="E61" s="195"/>
      <c r="F61" s="137" t="s">
        <v>28</v>
      </c>
      <c r="G61" s="138"/>
      <c r="H61" s="138"/>
      <c r="I61" s="138">
        <f>'1 1 Pol'!G106</f>
        <v>0</v>
      </c>
      <c r="J61" s="135" t="str">
        <f>IF(I63=0,"",I61/I63*100)</f>
        <v/>
      </c>
    </row>
    <row r="62" spans="1:10" ht="36.75" customHeight="1" x14ac:dyDescent="0.2">
      <c r="A62" s="126"/>
      <c r="B62" s="131" t="s">
        <v>86</v>
      </c>
      <c r="C62" s="194" t="s">
        <v>87</v>
      </c>
      <c r="D62" s="195"/>
      <c r="E62" s="195"/>
      <c r="F62" s="137" t="s">
        <v>88</v>
      </c>
      <c r="G62" s="138"/>
      <c r="H62" s="138"/>
      <c r="I62" s="138">
        <f>'1 1 Pol'!G108</f>
        <v>0</v>
      </c>
      <c r="J62" s="135" t="str">
        <f>IF(I63=0,"",I62/I63*100)</f>
        <v/>
      </c>
    </row>
    <row r="63" spans="1:10" ht="25.5" customHeight="1" x14ac:dyDescent="0.2">
      <c r="A63" s="127"/>
      <c r="B63" s="132" t="s">
        <v>1</v>
      </c>
      <c r="C63" s="133"/>
      <c r="D63" s="134"/>
      <c r="E63" s="134"/>
      <c r="F63" s="139"/>
      <c r="G63" s="140"/>
      <c r="H63" s="140"/>
      <c r="I63" s="140">
        <f>SUM(I49:I62)</f>
        <v>0</v>
      </c>
      <c r="J63" s="136">
        <f>SUM(J49:J62)</f>
        <v>0</v>
      </c>
    </row>
    <row r="64" spans="1:10" x14ac:dyDescent="0.2">
      <c r="F64" s="89"/>
      <c r="G64" s="89"/>
      <c r="H64" s="89"/>
      <c r="I64" s="89"/>
      <c r="J64" s="90"/>
    </row>
    <row r="65" spans="6:10" x14ac:dyDescent="0.2">
      <c r="F65" s="89"/>
      <c r="G65" s="89"/>
      <c r="H65" s="89"/>
      <c r="I65" s="89"/>
      <c r="J65" s="90"/>
    </row>
    <row r="66" spans="6:10" x14ac:dyDescent="0.2">
      <c r="F66" s="89"/>
      <c r="G66" s="89"/>
      <c r="H66" s="89"/>
      <c r="I66" s="89"/>
      <c r="J66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6" t="s">
        <v>7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50" t="s">
        <v>8</v>
      </c>
      <c r="B2" s="49"/>
      <c r="C2" s="248"/>
      <c r="D2" s="248"/>
      <c r="E2" s="248"/>
      <c r="F2" s="248"/>
      <c r="G2" s="249"/>
    </row>
    <row r="3" spans="1:7" ht="24.95" customHeight="1" x14ac:dyDescent="0.2">
      <c r="A3" s="50" t="s">
        <v>9</v>
      </c>
      <c r="B3" s="49"/>
      <c r="C3" s="248"/>
      <c r="D3" s="248"/>
      <c r="E3" s="248"/>
      <c r="F3" s="248"/>
      <c r="G3" s="249"/>
    </row>
    <row r="4" spans="1:7" ht="24.95" customHeight="1" x14ac:dyDescent="0.2">
      <c r="A4" s="50" t="s">
        <v>10</v>
      </c>
      <c r="B4" s="49"/>
      <c r="C4" s="248"/>
      <c r="D4" s="248"/>
      <c r="E4" s="248"/>
      <c r="F4" s="248"/>
      <c r="G4" s="24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7109375" style="124" customWidth="1"/>
    <col min="3" max="3" width="38.28515625" style="12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91</v>
      </c>
    </row>
    <row r="2" spans="1:60" ht="25.15" customHeight="1" x14ac:dyDescent="0.2">
      <c r="A2" s="142" t="s">
        <v>8</v>
      </c>
      <c r="B2" s="49" t="s">
        <v>47</v>
      </c>
      <c r="C2" s="251" t="s">
        <v>48</v>
      </c>
      <c r="D2" s="252"/>
      <c r="E2" s="252"/>
      <c r="F2" s="252"/>
      <c r="G2" s="253"/>
      <c r="AG2" t="s">
        <v>92</v>
      </c>
    </row>
    <row r="3" spans="1:60" ht="25.15" customHeight="1" x14ac:dyDescent="0.2">
      <c r="A3" s="142" t="s">
        <v>9</v>
      </c>
      <c r="B3" s="49" t="s">
        <v>43</v>
      </c>
      <c r="C3" s="251" t="s">
        <v>44</v>
      </c>
      <c r="D3" s="252"/>
      <c r="E3" s="252"/>
      <c r="F3" s="252"/>
      <c r="G3" s="253"/>
      <c r="AC3" s="124" t="s">
        <v>92</v>
      </c>
      <c r="AG3" t="s">
        <v>93</v>
      </c>
    </row>
    <row r="4" spans="1:60" ht="25.15" customHeight="1" x14ac:dyDescent="0.2">
      <c r="A4" s="143" t="s">
        <v>10</v>
      </c>
      <c r="B4" s="144" t="s">
        <v>43</v>
      </c>
      <c r="C4" s="254" t="s">
        <v>44</v>
      </c>
      <c r="D4" s="255"/>
      <c r="E4" s="255"/>
      <c r="F4" s="255"/>
      <c r="G4" s="256"/>
      <c r="AG4" t="s">
        <v>94</v>
      </c>
    </row>
    <row r="5" spans="1:60" x14ac:dyDescent="0.2">
      <c r="D5" s="10"/>
    </row>
    <row r="6" spans="1:60" ht="38.25" x14ac:dyDescent="0.2">
      <c r="A6" s="146" t="s">
        <v>95</v>
      </c>
      <c r="B6" s="148" t="s">
        <v>96</v>
      </c>
      <c r="C6" s="148" t="s">
        <v>97</v>
      </c>
      <c r="D6" s="147" t="s">
        <v>98</v>
      </c>
      <c r="E6" s="146" t="s">
        <v>99</v>
      </c>
      <c r="F6" s="145" t="s">
        <v>100</v>
      </c>
      <c r="G6" s="146" t="s">
        <v>31</v>
      </c>
      <c r="H6" s="149" t="s">
        <v>32</v>
      </c>
      <c r="I6" s="149" t="s">
        <v>101</v>
      </c>
      <c r="J6" s="149" t="s">
        <v>33</v>
      </c>
      <c r="K6" s="149" t="s">
        <v>102</v>
      </c>
      <c r="L6" s="149" t="s">
        <v>103</v>
      </c>
      <c r="M6" s="149" t="s">
        <v>104</v>
      </c>
      <c r="N6" s="149" t="s">
        <v>105</v>
      </c>
      <c r="O6" s="149" t="s">
        <v>106</v>
      </c>
      <c r="P6" s="149" t="s">
        <v>107</v>
      </c>
      <c r="Q6" s="149" t="s">
        <v>108</v>
      </c>
      <c r="R6" s="149" t="s">
        <v>109</v>
      </c>
      <c r="S6" s="149" t="s">
        <v>110</v>
      </c>
      <c r="T6" s="149" t="s">
        <v>111</v>
      </c>
      <c r="U6" s="149" t="s">
        <v>112</v>
      </c>
      <c r="V6" s="149" t="s">
        <v>113</v>
      </c>
      <c r="W6" s="149" t="s">
        <v>114</v>
      </c>
      <c r="X6" s="149" t="s">
        <v>115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5" t="s">
        <v>116</v>
      </c>
      <c r="B8" s="166" t="s">
        <v>60</v>
      </c>
      <c r="C8" s="185" t="s">
        <v>61</v>
      </c>
      <c r="D8" s="167"/>
      <c r="E8" s="168"/>
      <c r="F8" s="169"/>
      <c r="G8" s="170">
        <f>SUMIF(AG9:AG14,"&lt;&gt;NOR",G9:G14)</f>
        <v>0</v>
      </c>
      <c r="H8" s="164"/>
      <c r="I8" s="164">
        <f>SUM(I9:I14)</f>
        <v>0</v>
      </c>
      <c r="J8" s="164"/>
      <c r="K8" s="164">
        <f>SUM(K9:K14)</f>
        <v>0</v>
      </c>
      <c r="L8" s="164"/>
      <c r="M8" s="164">
        <f>SUM(M9:M14)</f>
        <v>0</v>
      </c>
      <c r="N8" s="164"/>
      <c r="O8" s="164">
        <f>SUM(O9:O14)</f>
        <v>0.45999999999999996</v>
      </c>
      <c r="P8" s="164"/>
      <c r="Q8" s="164">
        <f>SUM(Q9:Q14)</f>
        <v>0</v>
      </c>
      <c r="R8" s="164"/>
      <c r="S8" s="164"/>
      <c r="T8" s="164"/>
      <c r="U8" s="164"/>
      <c r="V8" s="164">
        <f>SUM(V9:V14)</f>
        <v>14.290000000000001</v>
      </c>
      <c r="W8" s="164"/>
      <c r="X8" s="164"/>
      <c r="AG8" t="s">
        <v>117</v>
      </c>
    </row>
    <row r="9" spans="1:60" outlineLevel="1" x14ac:dyDescent="0.2">
      <c r="A9" s="171">
        <v>1</v>
      </c>
      <c r="B9" s="172" t="s">
        <v>118</v>
      </c>
      <c r="C9" s="186" t="s">
        <v>119</v>
      </c>
      <c r="D9" s="173" t="s">
        <v>120</v>
      </c>
      <c r="E9" s="174">
        <v>18.899999999999999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15</v>
      </c>
      <c r="M9" s="160">
        <f>G9*(1+L9/100)</f>
        <v>0</v>
      </c>
      <c r="N9" s="160">
        <v>1.312E-2</v>
      </c>
      <c r="O9" s="160">
        <f>ROUND(E9*N9,2)</f>
        <v>0.25</v>
      </c>
      <c r="P9" s="160">
        <v>0</v>
      </c>
      <c r="Q9" s="160">
        <f>ROUND(E9*P9,2)</f>
        <v>0</v>
      </c>
      <c r="R9" s="160"/>
      <c r="S9" s="160" t="s">
        <v>121</v>
      </c>
      <c r="T9" s="160" t="s">
        <v>121</v>
      </c>
      <c r="U9" s="160">
        <v>0.47</v>
      </c>
      <c r="V9" s="160">
        <f>ROUND(E9*U9,2)</f>
        <v>8.8800000000000008</v>
      </c>
      <c r="W9" s="160"/>
      <c r="X9" s="160" t="s">
        <v>122</v>
      </c>
      <c r="Y9" s="150"/>
      <c r="Z9" s="150"/>
      <c r="AA9" s="150"/>
      <c r="AB9" s="150"/>
      <c r="AC9" s="150"/>
      <c r="AD9" s="150"/>
      <c r="AE9" s="150"/>
      <c r="AF9" s="150"/>
      <c r="AG9" s="150" t="s">
        <v>123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7" t="s">
        <v>124</v>
      </c>
      <c r="D10" s="162"/>
      <c r="E10" s="163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125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7" t="s">
        <v>126</v>
      </c>
      <c r="D11" s="162"/>
      <c r="E11" s="163">
        <v>14.4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125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7" t="s">
        <v>127</v>
      </c>
      <c r="D12" s="162"/>
      <c r="E12" s="163">
        <v>4.5</v>
      </c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125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1">
        <v>2</v>
      </c>
      <c r="B13" s="172" t="s">
        <v>128</v>
      </c>
      <c r="C13" s="186" t="s">
        <v>129</v>
      </c>
      <c r="D13" s="173" t="s">
        <v>120</v>
      </c>
      <c r="E13" s="174">
        <v>6.6303000000000001</v>
      </c>
      <c r="F13" s="175"/>
      <c r="G13" s="176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15</v>
      </c>
      <c r="M13" s="160">
        <f>G13*(1+L13/100)</f>
        <v>0</v>
      </c>
      <c r="N13" s="160">
        <v>3.2030000000000003E-2</v>
      </c>
      <c r="O13" s="160">
        <f>ROUND(E13*N13,2)</f>
        <v>0.21</v>
      </c>
      <c r="P13" s="160">
        <v>0</v>
      </c>
      <c r="Q13" s="160">
        <f>ROUND(E13*P13,2)</f>
        <v>0</v>
      </c>
      <c r="R13" s="160"/>
      <c r="S13" s="160" t="s">
        <v>121</v>
      </c>
      <c r="T13" s="160" t="s">
        <v>121</v>
      </c>
      <c r="U13" s="160">
        <v>0.81599999999999995</v>
      </c>
      <c r="V13" s="160">
        <f>ROUND(E13*U13,2)</f>
        <v>5.41</v>
      </c>
      <c r="W13" s="160"/>
      <c r="X13" s="160" t="s">
        <v>122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123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7" t="s">
        <v>130</v>
      </c>
      <c r="D14" s="162"/>
      <c r="E14" s="163">
        <v>6.6303000000000001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125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5" t="s">
        <v>116</v>
      </c>
      <c r="B15" s="166" t="s">
        <v>62</v>
      </c>
      <c r="C15" s="185" t="s">
        <v>63</v>
      </c>
      <c r="D15" s="167"/>
      <c r="E15" s="168"/>
      <c r="F15" s="169"/>
      <c r="G15" s="170">
        <f>SUMIF(AG16:AG17,"&lt;&gt;NOR",G16:G17)</f>
        <v>0</v>
      </c>
      <c r="H15" s="164"/>
      <c r="I15" s="164">
        <f>SUM(I16:I17)</f>
        <v>0</v>
      </c>
      <c r="J15" s="164"/>
      <c r="K15" s="164">
        <f>SUM(K16:K17)</f>
        <v>0</v>
      </c>
      <c r="L15" s="164"/>
      <c r="M15" s="164">
        <f>SUM(M16:M17)</f>
        <v>0</v>
      </c>
      <c r="N15" s="164"/>
      <c r="O15" s="164">
        <f>SUM(O16:O17)</f>
        <v>0.17</v>
      </c>
      <c r="P15" s="164"/>
      <c r="Q15" s="164">
        <f>SUM(Q16:Q17)</f>
        <v>0</v>
      </c>
      <c r="R15" s="164"/>
      <c r="S15" s="164"/>
      <c r="T15" s="164"/>
      <c r="U15" s="164"/>
      <c r="V15" s="164">
        <f>SUM(V16:V17)</f>
        <v>3.57</v>
      </c>
      <c r="W15" s="164"/>
      <c r="X15" s="164"/>
      <c r="AG15" t="s">
        <v>117</v>
      </c>
    </row>
    <row r="16" spans="1:60" ht="22.5" outlineLevel="1" x14ac:dyDescent="0.2">
      <c r="A16" s="171">
        <v>3</v>
      </c>
      <c r="B16" s="172" t="s">
        <v>131</v>
      </c>
      <c r="C16" s="186" t="s">
        <v>132</v>
      </c>
      <c r="D16" s="173" t="s">
        <v>120</v>
      </c>
      <c r="E16" s="174">
        <v>9.6</v>
      </c>
      <c r="F16" s="175"/>
      <c r="G16" s="176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15</v>
      </c>
      <c r="M16" s="160">
        <f>G16*(1+L16/100)</f>
        <v>0</v>
      </c>
      <c r="N16" s="160">
        <v>1.806E-2</v>
      </c>
      <c r="O16" s="160">
        <f>ROUND(E16*N16,2)</f>
        <v>0.17</v>
      </c>
      <c r="P16" s="160">
        <v>0</v>
      </c>
      <c r="Q16" s="160">
        <f>ROUND(E16*P16,2)</f>
        <v>0</v>
      </c>
      <c r="R16" s="160"/>
      <c r="S16" s="160" t="s">
        <v>121</v>
      </c>
      <c r="T16" s="160" t="s">
        <v>121</v>
      </c>
      <c r="U16" s="160">
        <v>0.372</v>
      </c>
      <c r="V16" s="160">
        <f>ROUND(E16*U16,2)</f>
        <v>3.57</v>
      </c>
      <c r="W16" s="160"/>
      <c r="X16" s="160" t="s">
        <v>122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123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7" t="s">
        <v>133</v>
      </c>
      <c r="D17" s="162"/>
      <c r="E17" s="163">
        <v>9.6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125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5.5" x14ac:dyDescent="0.2">
      <c r="A18" s="165" t="s">
        <v>116</v>
      </c>
      <c r="B18" s="166" t="s">
        <v>64</v>
      </c>
      <c r="C18" s="185" t="s">
        <v>65</v>
      </c>
      <c r="D18" s="167"/>
      <c r="E18" s="168"/>
      <c r="F18" s="169"/>
      <c r="G18" s="170">
        <f>SUMIF(AG19:AG27,"&lt;&gt;NOR",G19:G27)</f>
        <v>0</v>
      </c>
      <c r="H18" s="164"/>
      <c r="I18" s="164">
        <f>SUM(I19:I27)</f>
        <v>0</v>
      </c>
      <c r="J18" s="164"/>
      <c r="K18" s="164">
        <f>SUM(K19:K27)</f>
        <v>0</v>
      </c>
      <c r="L18" s="164"/>
      <c r="M18" s="164">
        <f>SUM(M19:M27)</f>
        <v>0</v>
      </c>
      <c r="N18" s="164"/>
      <c r="O18" s="164">
        <f>SUM(O19:O27)</f>
        <v>0</v>
      </c>
      <c r="P18" s="164"/>
      <c r="Q18" s="164">
        <f>SUM(Q19:Q27)</f>
        <v>0</v>
      </c>
      <c r="R18" s="164"/>
      <c r="S18" s="164"/>
      <c r="T18" s="164"/>
      <c r="U18" s="164"/>
      <c r="V18" s="164">
        <f>SUM(V19:V27)</f>
        <v>17.489999999999998</v>
      </c>
      <c r="W18" s="164"/>
      <c r="X18" s="164"/>
      <c r="AG18" t="s">
        <v>117</v>
      </c>
    </row>
    <row r="19" spans="1:60" outlineLevel="1" x14ac:dyDescent="0.2">
      <c r="A19" s="171">
        <v>4</v>
      </c>
      <c r="B19" s="172" t="s">
        <v>134</v>
      </c>
      <c r="C19" s="186" t="s">
        <v>135</v>
      </c>
      <c r="D19" s="173" t="s">
        <v>120</v>
      </c>
      <c r="E19" s="174">
        <v>56.8</v>
      </c>
      <c r="F19" s="175"/>
      <c r="G19" s="176">
        <f>ROUND(E19*F19,2)</f>
        <v>0</v>
      </c>
      <c r="H19" s="161"/>
      <c r="I19" s="160">
        <f>ROUND(E19*H19,2)</f>
        <v>0</v>
      </c>
      <c r="J19" s="161"/>
      <c r="K19" s="160">
        <f>ROUND(E19*J19,2)</f>
        <v>0</v>
      </c>
      <c r="L19" s="160">
        <v>15</v>
      </c>
      <c r="M19" s="160">
        <f>G19*(1+L19/100)</f>
        <v>0</v>
      </c>
      <c r="N19" s="160">
        <v>4.0000000000000003E-5</v>
      </c>
      <c r="O19" s="160">
        <f>ROUND(E19*N19,2)</f>
        <v>0</v>
      </c>
      <c r="P19" s="160">
        <v>0</v>
      </c>
      <c r="Q19" s="160">
        <f>ROUND(E19*P19,2)</f>
        <v>0</v>
      </c>
      <c r="R19" s="160"/>
      <c r="S19" s="160" t="s">
        <v>121</v>
      </c>
      <c r="T19" s="160" t="s">
        <v>121</v>
      </c>
      <c r="U19" s="160">
        <v>0.308</v>
      </c>
      <c r="V19" s="160">
        <f>ROUND(E19*U19,2)</f>
        <v>17.489999999999998</v>
      </c>
      <c r="W19" s="160"/>
      <c r="X19" s="160" t="s">
        <v>122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136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7" t="s">
        <v>137</v>
      </c>
      <c r="D20" s="162"/>
      <c r="E20" s="163">
        <v>11.6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50"/>
      <c r="Z20" s="150"/>
      <c r="AA20" s="150"/>
      <c r="AB20" s="150"/>
      <c r="AC20" s="150"/>
      <c r="AD20" s="150"/>
      <c r="AE20" s="150"/>
      <c r="AF20" s="150"/>
      <c r="AG20" s="150" t="s">
        <v>125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7" t="s">
        <v>133</v>
      </c>
      <c r="D21" s="162"/>
      <c r="E21" s="163">
        <v>9.6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50"/>
      <c r="Z21" s="150"/>
      <c r="AA21" s="150"/>
      <c r="AB21" s="150"/>
      <c r="AC21" s="150"/>
      <c r="AD21" s="150"/>
      <c r="AE21" s="150"/>
      <c r="AF21" s="150"/>
      <c r="AG21" s="150" t="s">
        <v>125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7" t="s">
        <v>138</v>
      </c>
      <c r="D22" s="162"/>
      <c r="E22" s="163">
        <v>17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125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7" t="s">
        <v>139</v>
      </c>
      <c r="D23" s="162"/>
      <c r="E23" s="163">
        <v>14.7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125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7" t="s">
        <v>140</v>
      </c>
      <c r="D24" s="162"/>
      <c r="E24" s="163">
        <v>2.7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125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7" t="s">
        <v>141</v>
      </c>
      <c r="D25" s="162"/>
      <c r="E25" s="163">
        <v>1.2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125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7">
        <v>5</v>
      </c>
      <c r="B26" s="178" t="s">
        <v>142</v>
      </c>
      <c r="C26" s="188" t="s">
        <v>143</v>
      </c>
      <c r="D26" s="179" t="s">
        <v>144</v>
      </c>
      <c r="E26" s="180">
        <v>1</v>
      </c>
      <c r="F26" s="181"/>
      <c r="G26" s="182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15</v>
      </c>
      <c r="M26" s="160">
        <f>G26*(1+L26/100)</f>
        <v>0</v>
      </c>
      <c r="N26" s="160">
        <v>0</v>
      </c>
      <c r="O26" s="160">
        <f>ROUND(E26*N26,2)</f>
        <v>0</v>
      </c>
      <c r="P26" s="160">
        <v>0</v>
      </c>
      <c r="Q26" s="160">
        <f>ROUND(E26*P26,2)</f>
        <v>0</v>
      </c>
      <c r="R26" s="160"/>
      <c r="S26" s="160" t="s">
        <v>145</v>
      </c>
      <c r="T26" s="160" t="s">
        <v>146</v>
      </c>
      <c r="U26" s="160">
        <v>0</v>
      </c>
      <c r="V26" s="160">
        <f>ROUND(E26*U26,2)</f>
        <v>0</v>
      </c>
      <c r="W26" s="160"/>
      <c r="X26" s="160" t="s">
        <v>122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136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7">
        <v>6</v>
      </c>
      <c r="B27" s="178" t="s">
        <v>147</v>
      </c>
      <c r="C27" s="188" t="s">
        <v>148</v>
      </c>
      <c r="D27" s="179" t="s">
        <v>144</v>
      </c>
      <c r="E27" s="180">
        <v>1</v>
      </c>
      <c r="F27" s="181"/>
      <c r="G27" s="182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15</v>
      </c>
      <c r="M27" s="160">
        <f>G27*(1+L27/100)</f>
        <v>0</v>
      </c>
      <c r="N27" s="160">
        <v>0</v>
      </c>
      <c r="O27" s="160">
        <f>ROUND(E27*N27,2)</f>
        <v>0</v>
      </c>
      <c r="P27" s="160">
        <v>0</v>
      </c>
      <c r="Q27" s="160">
        <f>ROUND(E27*P27,2)</f>
        <v>0</v>
      </c>
      <c r="R27" s="160"/>
      <c r="S27" s="160" t="s">
        <v>145</v>
      </c>
      <c r="T27" s="160" t="s">
        <v>146</v>
      </c>
      <c r="U27" s="160">
        <v>0</v>
      </c>
      <c r="V27" s="160">
        <f>ROUND(E27*U27,2)</f>
        <v>0</v>
      </c>
      <c r="W27" s="160"/>
      <c r="X27" s="160" t="s">
        <v>122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123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165" t="s">
        <v>116</v>
      </c>
      <c r="B28" s="166" t="s">
        <v>66</v>
      </c>
      <c r="C28" s="185" t="s">
        <v>67</v>
      </c>
      <c r="D28" s="167"/>
      <c r="E28" s="168"/>
      <c r="F28" s="169"/>
      <c r="G28" s="170">
        <f>SUMIF(AG29:AG51,"&lt;&gt;NOR",G29:G51)</f>
        <v>0</v>
      </c>
      <c r="H28" s="164"/>
      <c r="I28" s="164">
        <f>SUM(I29:I51)</f>
        <v>0</v>
      </c>
      <c r="J28" s="164"/>
      <c r="K28" s="164">
        <f>SUM(K29:K51)</f>
        <v>0</v>
      </c>
      <c r="L28" s="164"/>
      <c r="M28" s="164">
        <f>SUM(M29:M51)</f>
        <v>0</v>
      </c>
      <c r="N28" s="164"/>
      <c r="O28" s="164">
        <f>SUM(O29:O51)</f>
        <v>0</v>
      </c>
      <c r="P28" s="164"/>
      <c r="Q28" s="164">
        <f>SUM(Q29:Q51)</f>
        <v>1.1300000000000001</v>
      </c>
      <c r="R28" s="164"/>
      <c r="S28" s="164"/>
      <c r="T28" s="164"/>
      <c r="U28" s="164"/>
      <c r="V28" s="164">
        <f>SUM(V29:V51)</f>
        <v>17.149999999999999</v>
      </c>
      <c r="W28" s="164"/>
      <c r="X28" s="164"/>
      <c r="AG28" t="s">
        <v>117</v>
      </c>
    </row>
    <row r="29" spans="1:60" ht="22.5" outlineLevel="1" x14ac:dyDescent="0.2">
      <c r="A29" s="171">
        <v>7</v>
      </c>
      <c r="B29" s="172" t="s">
        <v>149</v>
      </c>
      <c r="C29" s="186" t="s">
        <v>150</v>
      </c>
      <c r="D29" s="173" t="s">
        <v>120</v>
      </c>
      <c r="E29" s="174">
        <v>3.7349999999999999</v>
      </c>
      <c r="F29" s="175"/>
      <c r="G29" s="176">
        <f>ROUND(E29*F29,2)</f>
        <v>0</v>
      </c>
      <c r="H29" s="161"/>
      <c r="I29" s="160">
        <f>ROUND(E29*H29,2)</f>
        <v>0</v>
      </c>
      <c r="J29" s="161"/>
      <c r="K29" s="160">
        <f>ROUND(E29*J29,2)</f>
        <v>0</v>
      </c>
      <c r="L29" s="160">
        <v>15</v>
      </c>
      <c r="M29" s="160">
        <f>G29*(1+L29/100)</f>
        <v>0</v>
      </c>
      <c r="N29" s="160">
        <v>0</v>
      </c>
      <c r="O29" s="160">
        <f>ROUND(E29*N29,2)</f>
        <v>0</v>
      </c>
      <c r="P29" s="160">
        <v>0.02</v>
      </c>
      <c r="Q29" s="160">
        <f>ROUND(E29*P29,2)</f>
        <v>7.0000000000000007E-2</v>
      </c>
      <c r="R29" s="160"/>
      <c r="S29" s="160" t="s">
        <v>121</v>
      </c>
      <c r="T29" s="160" t="s">
        <v>121</v>
      </c>
      <c r="U29" s="160">
        <v>0.23</v>
      </c>
      <c r="V29" s="160">
        <f>ROUND(E29*U29,2)</f>
        <v>0.86</v>
      </c>
      <c r="W29" s="160"/>
      <c r="X29" s="160" t="s">
        <v>122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123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7" t="s">
        <v>151</v>
      </c>
      <c r="D30" s="162"/>
      <c r="E30" s="163">
        <v>3.7349999999999999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50"/>
      <c r="Z30" s="150"/>
      <c r="AA30" s="150"/>
      <c r="AB30" s="150"/>
      <c r="AC30" s="150"/>
      <c r="AD30" s="150"/>
      <c r="AE30" s="150"/>
      <c r="AF30" s="150"/>
      <c r="AG30" s="150" t="s">
        <v>125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7">
        <v>8</v>
      </c>
      <c r="B31" s="178" t="s">
        <v>152</v>
      </c>
      <c r="C31" s="188" t="s">
        <v>153</v>
      </c>
      <c r="D31" s="179" t="s">
        <v>154</v>
      </c>
      <c r="E31" s="180">
        <v>5</v>
      </c>
      <c r="F31" s="181"/>
      <c r="G31" s="182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15</v>
      </c>
      <c r="M31" s="160">
        <f>G31*(1+L31/100)</f>
        <v>0</v>
      </c>
      <c r="N31" s="160">
        <v>0</v>
      </c>
      <c r="O31" s="160">
        <f>ROUND(E31*N31,2)</f>
        <v>0</v>
      </c>
      <c r="P31" s="160">
        <v>0</v>
      </c>
      <c r="Q31" s="160">
        <f>ROUND(E31*P31,2)</f>
        <v>0</v>
      </c>
      <c r="R31" s="160"/>
      <c r="S31" s="160" t="s">
        <v>121</v>
      </c>
      <c r="T31" s="160" t="s">
        <v>121</v>
      </c>
      <c r="U31" s="160">
        <v>0.05</v>
      </c>
      <c r="V31" s="160">
        <f>ROUND(E31*U31,2)</f>
        <v>0.25</v>
      </c>
      <c r="W31" s="160"/>
      <c r="X31" s="160" t="s">
        <v>122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123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1">
        <v>9</v>
      </c>
      <c r="B32" s="172" t="s">
        <v>155</v>
      </c>
      <c r="C32" s="186" t="s">
        <v>156</v>
      </c>
      <c r="D32" s="173" t="s">
        <v>120</v>
      </c>
      <c r="E32" s="174">
        <v>6.6303000000000001</v>
      </c>
      <c r="F32" s="175"/>
      <c r="G32" s="176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15</v>
      </c>
      <c r="M32" s="160">
        <f>G32*(1+L32/100)</f>
        <v>0</v>
      </c>
      <c r="N32" s="160">
        <v>0</v>
      </c>
      <c r="O32" s="160">
        <f>ROUND(E32*N32,2)</f>
        <v>0</v>
      </c>
      <c r="P32" s="160">
        <v>4.5999999999999999E-2</v>
      </c>
      <c r="Q32" s="160">
        <f>ROUND(E32*P32,2)</f>
        <v>0.3</v>
      </c>
      <c r="R32" s="160"/>
      <c r="S32" s="160" t="s">
        <v>121</v>
      </c>
      <c r="T32" s="160" t="s">
        <v>121</v>
      </c>
      <c r="U32" s="160">
        <v>0.26</v>
      </c>
      <c r="V32" s="160">
        <f>ROUND(E32*U32,2)</f>
        <v>1.72</v>
      </c>
      <c r="W32" s="160"/>
      <c r="X32" s="160" t="s">
        <v>122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123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7" t="s">
        <v>157</v>
      </c>
      <c r="D33" s="162"/>
      <c r="E33" s="163">
        <v>6.6303000000000001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50"/>
      <c r="Z33" s="150"/>
      <c r="AA33" s="150"/>
      <c r="AB33" s="150"/>
      <c r="AC33" s="150"/>
      <c r="AD33" s="150"/>
      <c r="AE33" s="150"/>
      <c r="AF33" s="150"/>
      <c r="AG33" s="150" t="s">
        <v>125</v>
      </c>
      <c r="AH33" s="150">
        <v>5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1">
        <v>10</v>
      </c>
      <c r="B34" s="172" t="s">
        <v>158</v>
      </c>
      <c r="C34" s="186" t="s">
        <v>159</v>
      </c>
      <c r="D34" s="173" t="s">
        <v>120</v>
      </c>
      <c r="E34" s="174">
        <v>6.6303000000000001</v>
      </c>
      <c r="F34" s="175"/>
      <c r="G34" s="176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15</v>
      </c>
      <c r="M34" s="160">
        <f>G34*(1+L34/100)</f>
        <v>0</v>
      </c>
      <c r="N34" s="160">
        <v>0</v>
      </c>
      <c r="O34" s="160">
        <f>ROUND(E34*N34,2)</f>
        <v>0</v>
      </c>
      <c r="P34" s="160">
        <v>6.8000000000000005E-2</v>
      </c>
      <c r="Q34" s="160">
        <f>ROUND(E34*P34,2)</f>
        <v>0.45</v>
      </c>
      <c r="R34" s="160"/>
      <c r="S34" s="160" t="s">
        <v>121</v>
      </c>
      <c r="T34" s="160" t="s">
        <v>121</v>
      </c>
      <c r="U34" s="160">
        <v>0.48</v>
      </c>
      <c r="V34" s="160">
        <f>ROUND(E34*U34,2)</f>
        <v>3.18</v>
      </c>
      <c r="W34" s="160"/>
      <c r="X34" s="160" t="s">
        <v>122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123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7" t="s">
        <v>130</v>
      </c>
      <c r="D35" s="162"/>
      <c r="E35" s="163">
        <v>6.6303000000000001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50"/>
      <c r="Z35" s="150"/>
      <c r="AA35" s="150"/>
      <c r="AB35" s="150"/>
      <c r="AC35" s="150"/>
      <c r="AD35" s="150"/>
      <c r="AE35" s="150"/>
      <c r="AF35" s="150"/>
      <c r="AG35" s="150" t="s">
        <v>125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7">
        <v>11</v>
      </c>
      <c r="B36" s="178" t="s">
        <v>160</v>
      </c>
      <c r="C36" s="188" t="s">
        <v>161</v>
      </c>
      <c r="D36" s="179" t="s">
        <v>144</v>
      </c>
      <c r="E36" s="180">
        <v>1</v>
      </c>
      <c r="F36" s="181"/>
      <c r="G36" s="182">
        <f t="shared" ref="G36:G41" si="0">ROUND(E36*F36,2)</f>
        <v>0</v>
      </c>
      <c r="H36" s="161"/>
      <c r="I36" s="160">
        <f t="shared" ref="I36:I41" si="1">ROUND(E36*H36,2)</f>
        <v>0</v>
      </c>
      <c r="J36" s="161"/>
      <c r="K36" s="160">
        <f t="shared" ref="K36:K41" si="2">ROUND(E36*J36,2)</f>
        <v>0</v>
      </c>
      <c r="L36" s="160">
        <v>15</v>
      </c>
      <c r="M36" s="160">
        <f t="shared" ref="M36:M41" si="3">G36*(1+L36/100)</f>
        <v>0</v>
      </c>
      <c r="N36" s="160">
        <v>0</v>
      </c>
      <c r="O36" s="160">
        <f t="shared" ref="O36:O41" si="4">ROUND(E36*N36,2)</f>
        <v>0</v>
      </c>
      <c r="P36" s="160">
        <v>9.1999999999999998E-3</v>
      </c>
      <c r="Q36" s="160">
        <f t="shared" ref="Q36:Q41" si="5">ROUND(E36*P36,2)</f>
        <v>0.01</v>
      </c>
      <c r="R36" s="160"/>
      <c r="S36" s="160" t="s">
        <v>121</v>
      </c>
      <c r="T36" s="160" t="s">
        <v>121</v>
      </c>
      <c r="U36" s="160">
        <v>0.46500000000000002</v>
      </c>
      <c r="V36" s="160">
        <f t="shared" ref="V36:V41" si="6">ROUND(E36*U36,2)</f>
        <v>0.47</v>
      </c>
      <c r="W36" s="160"/>
      <c r="X36" s="160" t="s">
        <v>122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7">
        <v>12</v>
      </c>
      <c r="B37" s="178" t="s">
        <v>162</v>
      </c>
      <c r="C37" s="188" t="s">
        <v>163</v>
      </c>
      <c r="D37" s="179" t="s">
        <v>144</v>
      </c>
      <c r="E37" s="180">
        <v>1</v>
      </c>
      <c r="F37" s="181"/>
      <c r="G37" s="182">
        <f t="shared" si="0"/>
        <v>0</v>
      </c>
      <c r="H37" s="161"/>
      <c r="I37" s="160">
        <f t="shared" si="1"/>
        <v>0</v>
      </c>
      <c r="J37" s="161"/>
      <c r="K37" s="160">
        <f t="shared" si="2"/>
        <v>0</v>
      </c>
      <c r="L37" s="160">
        <v>15</v>
      </c>
      <c r="M37" s="160">
        <f t="shared" si="3"/>
        <v>0</v>
      </c>
      <c r="N37" s="160">
        <v>0</v>
      </c>
      <c r="O37" s="160">
        <f t="shared" si="4"/>
        <v>0</v>
      </c>
      <c r="P37" s="160">
        <v>6.7000000000000004E-2</v>
      </c>
      <c r="Q37" s="160">
        <f t="shared" si="5"/>
        <v>7.0000000000000007E-2</v>
      </c>
      <c r="R37" s="160"/>
      <c r="S37" s="160" t="s">
        <v>121</v>
      </c>
      <c r="T37" s="160" t="s">
        <v>121</v>
      </c>
      <c r="U37" s="160">
        <v>0.31</v>
      </c>
      <c r="V37" s="160">
        <f t="shared" si="6"/>
        <v>0.31</v>
      </c>
      <c r="W37" s="160"/>
      <c r="X37" s="160" t="s">
        <v>122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123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7">
        <v>13</v>
      </c>
      <c r="B38" s="178" t="s">
        <v>164</v>
      </c>
      <c r="C38" s="188" t="s">
        <v>165</v>
      </c>
      <c r="D38" s="179" t="s">
        <v>144</v>
      </c>
      <c r="E38" s="180">
        <v>3</v>
      </c>
      <c r="F38" s="181"/>
      <c r="G38" s="182">
        <f t="shared" si="0"/>
        <v>0</v>
      </c>
      <c r="H38" s="161"/>
      <c r="I38" s="160">
        <f t="shared" si="1"/>
        <v>0</v>
      </c>
      <c r="J38" s="161"/>
      <c r="K38" s="160">
        <f t="shared" si="2"/>
        <v>0</v>
      </c>
      <c r="L38" s="160">
        <v>15</v>
      </c>
      <c r="M38" s="160">
        <f t="shared" si="3"/>
        <v>0</v>
      </c>
      <c r="N38" s="160">
        <v>0</v>
      </c>
      <c r="O38" s="160">
        <f t="shared" si="4"/>
        <v>0</v>
      </c>
      <c r="P38" s="160">
        <v>1.56E-3</v>
      </c>
      <c r="Q38" s="160">
        <f t="shared" si="5"/>
        <v>0</v>
      </c>
      <c r="R38" s="160"/>
      <c r="S38" s="160" t="s">
        <v>121</v>
      </c>
      <c r="T38" s="160" t="s">
        <v>121</v>
      </c>
      <c r="U38" s="160">
        <v>0.217</v>
      </c>
      <c r="V38" s="160">
        <f t="shared" si="6"/>
        <v>0.65</v>
      </c>
      <c r="W38" s="160"/>
      <c r="X38" s="160" t="s">
        <v>122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123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7">
        <v>14</v>
      </c>
      <c r="B39" s="178" t="s">
        <v>166</v>
      </c>
      <c r="C39" s="188" t="s">
        <v>167</v>
      </c>
      <c r="D39" s="179" t="s">
        <v>154</v>
      </c>
      <c r="E39" s="180">
        <v>6</v>
      </c>
      <c r="F39" s="181"/>
      <c r="G39" s="182">
        <f t="shared" si="0"/>
        <v>0</v>
      </c>
      <c r="H39" s="161"/>
      <c r="I39" s="160">
        <f t="shared" si="1"/>
        <v>0</v>
      </c>
      <c r="J39" s="161"/>
      <c r="K39" s="160">
        <f t="shared" si="2"/>
        <v>0</v>
      </c>
      <c r="L39" s="160">
        <v>15</v>
      </c>
      <c r="M39" s="160">
        <f t="shared" si="3"/>
        <v>0</v>
      </c>
      <c r="N39" s="160">
        <v>0</v>
      </c>
      <c r="O39" s="160">
        <f t="shared" si="4"/>
        <v>0</v>
      </c>
      <c r="P39" s="160">
        <v>1.8E-3</v>
      </c>
      <c r="Q39" s="160">
        <f t="shared" si="5"/>
        <v>0.01</v>
      </c>
      <c r="R39" s="160"/>
      <c r="S39" s="160" t="s">
        <v>121</v>
      </c>
      <c r="T39" s="160" t="s">
        <v>121</v>
      </c>
      <c r="U39" s="160">
        <v>0.11</v>
      </c>
      <c r="V39" s="160">
        <f t="shared" si="6"/>
        <v>0.66</v>
      </c>
      <c r="W39" s="160"/>
      <c r="X39" s="160" t="s">
        <v>122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123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7">
        <v>15</v>
      </c>
      <c r="B40" s="178" t="s">
        <v>168</v>
      </c>
      <c r="C40" s="188" t="s">
        <v>169</v>
      </c>
      <c r="D40" s="179" t="s">
        <v>154</v>
      </c>
      <c r="E40" s="180">
        <v>1</v>
      </c>
      <c r="F40" s="181"/>
      <c r="G40" s="182">
        <f t="shared" si="0"/>
        <v>0</v>
      </c>
      <c r="H40" s="161"/>
      <c r="I40" s="160">
        <f t="shared" si="1"/>
        <v>0</v>
      </c>
      <c r="J40" s="161"/>
      <c r="K40" s="160">
        <f t="shared" si="2"/>
        <v>0</v>
      </c>
      <c r="L40" s="160">
        <v>15</v>
      </c>
      <c r="M40" s="160">
        <f t="shared" si="3"/>
        <v>0</v>
      </c>
      <c r="N40" s="160">
        <v>0</v>
      </c>
      <c r="O40" s="160">
        <f t="shared" si="4"/>
        <v>0</v>
      </c>
      <c r="P40" s="160">
        <v>0.17399999999999999</v>
      </c>
      <c r="Q40" s="160">
        <f t="shared" si="5"/>
        <v>0.17</v>
      </c>
      <c r="R40" s="160"/>
      <c r="S40" s="160" t="s">
        <v>121</v>
      </c>
      <c r="T40" s="160" t="s">
        <v>121</v>
      </c>
      <c r="U40" s="160">
        <v>0.95</v>
      </c>
      <c r="V40" s="160">
        <f t="shared" si="6"/>
        <v>0.95</v>
      </c>
      <c r="W40" s="160"/>
      <c r="X40" s="160" t="s">
        <v>122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123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1">
        <v>16</v>
      </c>
      <c r="B41" s="172" t="s">
        <v>170</v>
      </c>
      <c r="C41" s="186" t="s">
        <v>171</v>
      </c>
      <c r="D41" s="173" t="s">
        <v>172</v>
      </c>
      <c r="E41" s="174">
        <v>30.3</v>
      </c>
      <c r="F41" s="175"/>
      <c r="G41" s="176">
        <f t="shared" si="0"/>
        <v>0</v>
      </c>
      <c r="H41" s="161"/>
      <c r="I41" s="160">
        <f t="shared" si="1"/>
        <v>0</v>
      </c>
      <c r="J41" s="161"/>
      <c r="K41" s="160">
        <f t="shared" si="2"/>
        <v>0</v>
      </c>
      <c r="L41" s="160">
        <v>15</v>
      </c>
      <c r="M41" s="160">
        <f t="shared" si="3"/>
        <v>0</v>
      </c>
      <c r="N41" s="160">
        <v>0</v>
      </c>
      <c r="O41" s="160">
        <f t="shared" si="4"/>
        <v>0</v>
      </c>
      <c r="P41" s="160">
        <v>1E-3</v>
      </c>
      <c r="Q41" s="160">
        <f t="shared" si="5"/>
        <v>0.03</v>
      </c>
      <c r="R41" s="160"/>
      <c r="S41" s="160" t="s">
        <v>121</v>
      </c>
      <c r="T41" s="160" t="s">
        <v>121</v>
      </c>
      <c r="U41" s="160">
        <v>0.08</v>
      </c>
      <c r="V41" s="160">
        <f t="shared" si="6"/>
        <v>2.42</v>
      </c>
      <c r="W41" s="160"/>
      <c r="X41" s="160" t="s">
        <v>122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123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7" t="s">
        <v>173</v>
      </c>
      <c r="D42" s="162"/>
      <c r="E42" s="163">
        <v>30.3</v>
      </c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50"/>
      <c r="Z42" s="150"/>
      <c r="AA42" s="150"/>
      <c r="AB42" s="150"/>
      <c r="AC42" s="150"/>
      <c r="AD42" s="150"/>
      <c r="AE42" s="150"/>
      <c r="AF42" s="150"/>
      <c r="AG42" s="150" t="s">
        <v>125</v>
      </c>
      <c r="AH42" s="150">
        <v>5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1">
        <v>17</v>
      </c>
      <c r="B43" s="172" t="s">
        <v>174</v>
      </c>
      <c r="C43" s="186" t="s">
        <v>175</v>
      </c>
      <c r="D43" s="173" t="s">
        <v>120</v>
      </c>
      <c r="E43" s="174">
        <v>21.364999999999998</v>
      </c>
      <c r="F43" s="175"/>
      <c r="G43" s="176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15</v>
      </c>
      <c r="M43" s="160">
        <f>G43*(1+L43/100)</f>
        <v>0</v>
      </c>
      <c r="N43" s="160">
        <v>0</v>
      </c>
      <c r="O43" s="160">
        <f>ROUND(E43*N43,2)</f>
        <v>0</v>
      </c>
      <c r="P43" s="160">
        <v>1E-3</v>
      </c>
      <c r="Q43" s="160">
        <f>ROUND(E43*P43,2)</f>
        <v>0.02</v>
      </c>
      <c r="R43" s="160"/>
      <c r="S43" s="160" t="s">
        <v>121</v>
      </c>
      <c r="T43" s="160" t="s">
        <v>121</v>
      </c>
      <c r="U43" s="160">
        <v>0.255</v>
      </c>
      <c r="V43" s="160">
        <f>ROUND(E43*U43,2)</f>
        <v>5.45</v>
      </c>
      <c r="W43" s="160"/>
      <c r="X43" s="160" t="s">
        <v>122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123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7" t="s">
        <v>137</v>
      </c>
      <c r="D44" s="162"/>
      <c r="E44" s="163">
        <v>11.6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50"/>
      <c r="Z44" s="150"/>
      <c r="AA44" s="150"/>
      <c r="AB44" s="150"/>
      <c r="AC44" s="150"/>
      <c r="AD44" s="150"/>
      <c r="AE44" s="150"/>
      <c r="AF44" s="150"/>
      <c r="AG44" s="150" t="s">
        <v>125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7" t="s">
        <v>133</v>
      </c>
      <c r="D45" s="162"/>
      <c r="E45" s="163">
        <v>9.6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50"/>
      <c r="Z45" s="150"/>
      <c r="AA45" s="150"/>
      <c r="AB45" s="150"/>
      <c r="AC45" s="150"/>
      <c r="AD45" s="150"/>
      <c r="AE45" s="150"/>
      <c r="AF45" s="150"/>
      <c r="AG45" s="150" t="s">
        <v>125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7" t="s">
        <v>140</v>
      </c>
      <c r="D46" s="162"/>
      <c r="E46" s="163">
        <v>2.7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50"/>
      <c r="Z46" s="150"/>
      <c r="AA46" s="150"/>
      <c r="AB46" s="150"/>
      <c r="AC46" s="150"/>
      <c r="AD46" s="150"/>
      <c r="AE46" s="150"/>
      <c r="AF46" s="150"/>
      <c r="AG46" s="150" t="s">
        <v>125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7" t="s">
        <v>141</v>
      </c>
      <c r="D47" s="162"/>
      <c r="E47" s="163">
        <v>1.2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50"/>
      <c r="Z47" s="150"/>
      <c r="AA47" s="150"/>
      <c r="AB47" s="150"/>
      <c r="AC47" s="150"/>
      <c r="AD47" s="150"/>
      <c r="AE47" s="150"/>
      <c r="AF47" s="150"/>
      <c r="AG47" s="150" t="s">
        <v>125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7" t="s">
        <v>176</v>
      </c>
      <c r="D48" s="162"/>
      <c r="E48" s="163">
        <v>-3.7349999999999999</v>
      </c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50"/>
      <c r="Z48" s="150"/>
      <c r="AA48" s="150"/>
      <c r="AB48" s="150"/>
      <c r="AC48" s="150"/>
      <c r="AD48" s="150"/>
      <c r="AE48" s="150"/>
      <c r="AF48" s="150"/>
      <c r="AG48" s="150" t="s">
        <v>125</v>
      </c>
      <c r="AH48" s="150">
        <v>5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1">
        <v>18</v>
      </c>
      <c r="B49" s="172" t="s">
        <v>177</v>
      </c>
      <c r="C49" s="186" t="s">
        <v>178</v>
      </c>
      <c r="D49" s="173" t="s">
        <v>120</v>
      </c>
      <c r="E49" s="174">
        <v>2</v>
      </c>
      <c r="F49" s="175"/>
      <c r="G49" s="176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15</v>
      </c>
      <c r="M49" s="160">
        <f>G49*(1+L49/100)</f>
        <v>0</v>
      </c>
      <c r="N49" s="160">
        <v>0</v>
      </c>
      <c r="O49" s="160">
        <f>ROUND(E49*N49,2)</f>
        <v>0</v>
      </c>
      <c r="P49" s="160">
        <v>0</v>
      </c>
      <c r="Q49" s="160">
        <f>ROUND(E49*P49,2)</f>
        <v>0</v>
      </c>
      <c r="R49" s="160"/>
      <c r="S49" s="160" t="s">
        <v>121</v>
      </c>
      <c r="T49" s="160" t="s">
        <v>121</v>
      </c>
      <c r="U49" s="160">
        <v>0.11700000000000001</v>
      </c>
      <c r="V49" s="160">
        <f>ROUND(E49*U49,2)</f>
        <v>0.23</v>
      </c>
      <c r="W49" s="160"/>
      <c r="X49" s="160" t="s">
        <v>122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7" t="s">
        <v>179</v>
      </c>
      <c r="D50" s="162"/>
      <c r="E50" s="163">
        <v>2</v>
      </c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50"/>
      <c r="Z50" s="150"/>
      <c r="AA50" s="150"/>
      <c r="AB50" s="150"/>
      <c r="AC50" s="150"/>
      <c r="AD50" s="150"/>
      <c r="AE50" s="150"/>
      <c r="AF50" s="150"/>
      <c r="AG50" s="150" t="s">
        <v>125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77">
        <v>19</v>
      </c>
      <c r="B51" s="178" t="s">
        <v>180</v>
      </c>
      <c r="C51" s="188" t="s">
        <v>181</v>
      </c>
      <c r="D51" s="179" t="s">
        <v>144</v>
      </c>
      <c r="E51" s="180">
        <v>1</v>
      </c>
      <c r="F51" s="181"/>
      <c r="G51" s="182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15</v>
      </c>
      <c r="M51" s="160">
        <f>G51*(1+L51/100)</f>
        <v>0</v>
      </c>
      <c r="N51" s="160">
        <v>0</v>
      </c>
      <c r="O51" s="160">
        <f>ROUND(E51*N51,2)</f>
        <v>0</v>
      </c>
      <c r="P51" s="160">
        <v>0</v>
      </c>
      <c r="Q51" s="160">
        <f>ROUND(E51*P51,2)</f>
        <v>0</v>
      </c>
      <c r="R51" s="160"/>
      <c r="S51" s="160" t="s">
        <v>145</v>
      </c>
      <c r="T51" s="160" t="s">
        <v>146</v>
      </c>
      <c r="U51" s="160">
        <v>0</v>
      </c>
      <c r="V51" s="160">
        <f>ROUND(E51*U51,2)</f>
        <v>0</v>
      </c>
      <c r="W51" s="160"/>
      <c r="X51" s="160" t="s">
        <v>122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136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x14ac:dyDescent="0.2">
      <c r="A52" s="165" t="s">
        <v>116</v>
      </c>
      <c r="B52" s="166" t="s">
        <v>68</v>
      </c>
      <c r="C52" s="185" t="s">
        <v>69</v>
      </c>
      <c r="D52" s="167"/>
      <c r="E52" s="168"/>
      <c r="F52" s="169"/>
      <c r="G52" s="170">
        <f>SUMIF(AG53:AG53,"&lt;&gt;NOR",G53:G53)</f>
        <v>0</v>
      </c>
      <c r="H52" s="164"/>
      <c r="I52" s="164">
        <f>SUM(I53:I53)</f>
        <v>0</v>
      </c>
      <c r="J52" s="164"/>
      <c r="K52" s="164">
        <f>SUM(K53:K53)</f>
        <v>0</v>
      </c>
      <c r="L52" s="164"/>
      <c r="M52" s="164">
        <f>SUM(M53:M53)</f>
        <v>0</v>
      </c>
      <c r="N52" s="164"/>
      <c r="O52" s="164">
        <f>SUM(O53:O53)</f>
        <v>0</v>
      </c>
      <c r="P52" s="164"/>
      <c r="Q52" s="164">
        <f>SUM(Q53:Q53)</f>
        <v>0</v>
      </c>
      <c r="R52" s="164"/>
      <c r="S52" s="164"/>
      <c r="T52" s="164"/>
      <c r="U52" s="164"/>
      <c r="V52" s="164">
        <f>SUM(V53:V53)</f>
        <v>3.5</v>
      </c>
      <c r="W52" s="164"/>
      <c r="X52" s="164"/>
      <c r="AG52" t="s">
        <v>117</v>
      </c>
    </row>
    <row r="53" spans="1:60" ht="22.5" outlineLevel="1" x14ac:dyDescent="0.2">
      <c r="A53" s="177">
        <v>20</v>
      </c>
      <c r="B53" s="178" t="s">
        <v>182</v>
      </c>
      <c r="C53" s="188" t="s">
        <v>183</v>
      </c>
      <c r="D53" s="179" t="s">
        <v>184</v>
      </c>
      <c r="E53" s="180">
        <v>0.63597999999999999</v>
      </c>
      <c r="F53" s="181"/>
      <c r="G53" s="182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15</v>
      </c>
      <c r="M53" s="160">
        <f>G53*(1+L53/100)</f>
        <v>0</v>
      </c>
      <c r="N53" s="160">
        <v>0</v>
      </c>
      <c r="O53" s="160">
        <f>ROUND(E53*N53,2)</f>
        <v>0</v>
      </c>
      <c r="P53" s="160">
        <v>0</v>
      </c>
      <c r="Q53" s="160">
        <f>ROUND(E53*P53,2)</f>
        <v>0</v>
      </c>
      <c r="R53" s="160"/>
      <c r="S53" s="160" t="s">
        <v>121</v>
      </c>
      <c r="T53" s="160" t="s">
        <v>121</v>
      </c>
      <c r="U53" s="160">
        <v>5.5</v>
      </c>
      <c r="V53" s="160">
        <f>ROUND(E53*U53,2)</f>
        <v>3.5</v>
      </c>
      <c r="W53" s="160"/>
      <c r="X53" s="160" t="s">
        <v>185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186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x14ac:dyDescent="0.2">
      <c r="A54" s="165" t="s">
        <v>116</v>
      </c>
      <c r="B54" s="166" t="s">
        <v>70</v>
      </c>
      <c r="C54" s="185" t="s">
        <v>71</v>
      </c>
      <c r="D54" s="167"/>
      <c r="E54" s="168"/>
      <c r="F54" s="169"/>
      <c r="G54" s="170">
        <f>SUMIF(AG55:AG56,"&lt;&gt;NOR",G55:G56)</f>
        <v>0</v>
      </c>
      <c r="H54" s="164"/>
      <c r="I54" s="164">
        <f>SUM(I55:I56)</f>
        <v>0</v>
      </c>
      <c r="J54" s="164"/>
      <c r="K54" s="164">
        <f>SUM(K55:K56)</f>
        <v>0</v>
      </c>
      <c r="L54" s="164"/>
      <c r="M54" s="164">
        <f>SUM(M55:M56)</f>
        <v>0</v>
      </c>
      <c r="N54" s="164"/>
      <c r="O54" s="164">
        <f>SUM(O55:O56)</f>
        <v>0</v>
      </c>
      <c r="P54" s="164"/>
      <c r="Q54" s="164">
        <f>SUM(Q55:Q56)</f>
        <v>0</v>
      </c>
      <c r="R54" s="164"/>
      <c r="S54" s="164"/>
      <c r="T54" s="164"/>
      <c r="U54" s="164"/>
      <c r="V54" s="164">
        <f>SUM(V55:V56)</f>
        <v>1.1400000000000001</v>
      </c>
      <c r="W54" s="164"/>
      <c r="X54" s="164"/>
      <c r="AG54" t="s">
        <v>117</v>
      </c>
    </row>
    <row r="55" spans="1:60" ht="22.5" outlineLevel="1" x14ac:dyDescent="0.2">
      <c r="A55" s="177">
        <v>21</v>
      </c>
      <c r="B55" s="178" t="s">
        <v>187</v>
      </c>
      <c r="C55" s="188" t="s">
        <v>188</v>
      </c>
      <c r="D55" s="179" t="s">
        <v>154</v>
      </c>
      <c r="E55" s="180">
        <v>1</v>
      </c>
      <c r="F55" s="181"/>
      <c r="G55" s="182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15</v>
      </c>
      <c r="M55" s="160">
        <f>G55*(1+L55/100)</f>
        <v>0</v>
      </c>
      <c r="N55" s="160">
        <v>1.72E-3</v>
      </c>
      <c r="O55" s="160">
        <f>ROUND(E55*N55,2)</f>
        <v>0</v>
      </c>
      <c r="P55" s="160">
        <v>0</v>
      </c>
      <c r="Q55" s="160">
        <f>ROUND(E55*P55,2)</f>
        <v>0</v>
      </c>
      <c r="R55" s="160"/>
      <c r="S55" s="160" t="s">
        <v>121</v>
      </c>
      <c r="T55" s="160" t="s">
        <v>121</v>
      </c>
      <c r="U55" s="160">
        <v>0.47599999999999998</v>
      </c>
      <c r="V55" s="160">
        <f>ROUND(E55*U55,2)</f>
        <v>0.48</v>
      </c>
      <c r="W55" s="160"/>
      <c r="X55" s="160" t="s">
        <v>122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189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7">
        <v>22</v>
      </c>
      <c r="B56" s="178" t="s">
        <v>190</v>
      </c>
      <c r="C56" s="188" t="s">
        <v>191</v>
      </c>
      <c r="D56" s="179" t="s">
        <v>144</v>
      </c>
      <c r="E56" s="180">
        <v>1</v>
      </c>
      <c r="F56" s="181"/>
      <c r="G56" s="182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15</v>
      </c>
      <c r="M56" s="160">
        <f>G56*(1+L56/100)</f>
        <v>0</v>
      </c>
      <c r="N56" s="160">
        <v>1.5299999999999999E-3</v>
      </c>
      <c r="O56" s="160">
        <f>ROUND(E56*N56,2)</f>
        <v>0</v>
      </c>
      <c r="P56" s="160">
        <v>0</v>
      </c>
      <c r="Q56" s="160">
        <f>ROUND(E56*P56,2)</f>
        <v>0</v>
      </c>
      <c r="R56" s="160"/>
      <c r="S56" s="160" t="s">
        <v>121</v>
      </c>
      <c r="T56" s="160" t="s">
        <v>121</v>
      </c>
      <c r="U56" s="160">
        <v>0.65500000000000003</v>
      </c>
      <c r="V56" s="160">
        <f>ROUND(E56*U56,2)</f>
        <v>0.66</v>
      </c>
      <c r="W56" s="160"/>
      <c r="X56" s="160" t="s">
        <v>122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189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x14ac:dyDescent="0.2">
      <c r="A57" s="165" t="s">
        <v>116</v>
      </c>
      <c r="B57" s="166" t="s">
        <v>72</v>
      </c>
      <c r="C57" s="185" t="s">
        <v>73</v>
      </c>
      <c r="D57" s="167"/>
      <c r="E57" s="168"/>
      <c r="F57" s="169"/>
      <c r="G57" s="170">
        <f>SUMIF(AG58:AG59,"&lt;&gt;NOR",G58:G59)</f>
        <v>0</v>
      </c>
      <c r="H57" s="164"/>
      <c r="I57" s="164">
        <f>SUM(I58:I59)</f>
        <v>0</v>
      </c>
      <c r="J57" s="164"/>
      <c r="K57" s="164">
        <f>SUM(K58:K59)</f>
        <v>0</v>
      </c>
      <c r="L57" s="164"/>
      <c r="M57" s="164">
        <f>SUM(M58:M59)</f>
        <v>0</v>
      </c>
      <c r="N57" s="164"/>
      <c r="O57" s="164">
        <f>SUM(O58:O59)</f>
        <v>0</v>
      </c>
      <c r="P57" s="164"/>
      <c r="Q57" s="164">
        <f>SUM(Q58:Q59)</f>
        <v>0</v>
      </c>
      <c r="R57" s="164"/>
      <c r="S57" s="164"/>
      <c r="T57" s="164"/>
      <c r="U57" s="164"/>
      <c r="V57" s="164">
        <f>SUM(V58:V59)</f>
        <v>0</v>
      </c>
      <c r="W57" s="164"/>
      <c r="X57" s="164"/>
      <c r="AG57" t="s">
        <v>117</v>
      </c>
    </row>
    <row r="58" spans="1:60" outlineLevel="1" x14ac:dyDescent="0.2">
      <c r="A58" s="171">
        <v>23</v>
      </c>
      <c r="B58" s="172" t="s">
        <v>192</v>
      </c>
      <c r="C58" s="186" t="s">
        <v>193</v>
      </c>
      <c r="D58" s="173" t="s">
        <v>144</v>
      </c>
      <c r="E58" s="174">
        <v>1</v>
      </c>
      <c r="F58" s="175"/>
      <c r="G58" s="176">
        <f>ROUND(E58*F58,2)</f>
        <v>0</v>
      </c>
      <c r="H58" s="161"/>
      <c r="I58" s="160">
        <f>ROUND(E58*H58,2)</f>
        <v>0</v>
      </c>
      <c r="J58" s="161"/>
      <c r="K58" s="160">
        <f>ROUND(E58*J58,2)</f>
        <v>0</v>
      </c>
      <c r="L58" s="160">
        <v>15</v>
      </c>
      <c r="M58" s="160">
        <f>G58*(1+L58/100)</f>
        <v>0</v>
      </c>
      <c r="N58" s="160">
        <v>0</v>
      </c>
      <c r="O58" s="160">
        <f>ROUND(E58*N58,2)</f>
        <v>0</v>
      </c>
      <c r="P58" s="160">
        <v>0</v>
      </c>
      <c r="Q58" s="160">
        <f>ROUND(E58*P58,2)</f>
        <v>0</v>
      </c>
      <c r="R58" s="160"/>
      <c r="S58" s="160" t="s">
        <v>145</v>
      </c>
      <c r="T58" s="160" t="s">
        <v>146</v>
      </c>
      <c r="U58" s="160">
        <v>0</v>
      </c>
      <c r="V58" s="160">
        <f>ROUND(E58*U58,2)</f>
        <v>0</v>
      </c>
      <c r="W58" s="160"/>
      <c r="X58" s="160" t="s">
        <v>122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123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71" t="s">
        <v>194</v>
      </c>
      <c r="D59" s="272"/>
      <c r="E59" s="272"/>
      <c r="F59" s="272"/>
      <c r="G59" s="272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50"/>
      <c r="Z59" s="150"/>
      <c r="AA59" s="150"/>
      <c r="AB59" s="150"/>
      <c r="AC59" s="150"/>
      <c r="AD59" s="150"/>
      <c r="AE59" s="150"/>
      <c r="AF59" s="150"/>
      <c r="AG59" s="150" t="s">
        <v>195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165" t="s">
        <v>116</v>
      </c>
      <c r="B60" s="166" t="s">
        <v>74</v>
      </c>
      <c r="C60" s="185" t="s">
        <v>75</v>
      </c>
      <c r="D60" s="167"/>
      <c r="E60" s="168"/>
      <c r="F60" s="169"/>
      <c r="G60" s="170">
        <f>SUMIF(AG61:AG67,"&lt;&gt;NOR",G61:G67)</f>
        <v>0</v>
      </c>
      <c r="H60" s="164"/>
      <c r="I60" s="164">
        <f>SUM(I61:I67)</f>
        <v>0</v>
      </c>
      <c r="J60" s="164"/>
      <c r="K60" s="164">
        <f>SUM(K61:K67)</f>
        <v>0</v>
      </c>
      <c r="L60" s="164"/>
      <c r="M60" s="164">
        <f>SUM(M61:M67)</f>
        <v>0</v>
      </c>
      <c r="N60" s="164"/>
      <c r="O60" s="164">
        <f>SUM(O61:O67)</f>
        <v>0.09</v>
      </c>
      <c r="P60" s="164"/>
      <c r="Q60" s="164">
        <f>SUM(Q61:Q67)</f>
        <v>0</v>
      </c>
      <c r="R60" s="164"/>
      <c r="S60" s="164"/>
      <c r="T60" s="164"/>
      <c r="U60" s="164"/>
      <c r="V60" s="164">
        <f>SUM(V61:V67)</f>
        <v>8.81</v>
      </c>
      <c r="W60" s="164"/>
      <c r="X60" s="164"/>
      <c r="AG60" t="s">
        <v>117</v>
      </c>
    </row>
    <row r="61" spans="1:60" outlineLevel="1" x14ac:dyDescent="0.2">
      <c r="A61" s="177">
        <v>24</v>
      </c>
      <c r="B61" s="178" t="s">
        <v>196</v>
      </c>
      <c r="C61" s="188" t="s">
        <v>197</v>
      </c>
      <c r="D61" s="179" t="s">
        <v>154</v>
      </c>
      <c r="E61" s="180">
        <v>5</v>
      </c>
      <c r="F61" s="181"/>
      <c r="G61" s="182">
        <f t="shared" ref="G61:G67" si="7">ROUND(E61*F61,2)</f>
        <v>0</v>
      </c>
      <c r="H61" s="161"/>
      <c r="I61" s="160">
        <f t="shared" ref="I61:I67" si="8">ROUND(E61*H61,2)</f>
        <v>0</v>
      </c>
      <c r="J61" s="161"/>
      <c r="K61" s="160">
        <f t="shared" ref="K61:K67" si="9">ROUND(E61*J61,2)</f>
        <v>0</v>
      </c>
      <c r="L61" s="160">
        <v>15</v>
      </c>
      <c r="M61" s="160">
        <f t="shared" ref="M61:M67" si="10">G61*(1+L61/100)</f>
        <v>0</v>
      </c>
      <c r="N61" s="160">
        <v>0</v>
      </c>
      <c r="O61" s="160">
        <f t="shared" ref="O61:O67" si="11">ROUND(E61*N61,2)</f>
        <v>0</v>
      </c>
      <c r="P61" s="160">
        <v>0</v>
      </c>
      <c r="Q61" s="160">
        <f t="shared" ref="Q61:Q67" si="12">ROUND(E61*P61,2)</f>
        <v>0</v>
      </c>
      <c r="R61" s="160"/>
      <c r="S61" s="160" t="s">
        <v>121</v>
      </c>
      <c r="T61" s="160" t="s">
        <v>121</v>
      </c>
      <c r="U61" s="160">
        <v>1.45</v>
      </c>
      <c r="V61" s="160">
        <f t="shared" ref="V61:V67" si="13">ROUND(E61*U61,2)</f>
        <v>7.25</v>
      </c>
      <c r="W61" s="160"/>
      <c r="X61" s="160" t="s">
        <v>122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123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7">
        <v>25</v>
      </c>
      <c r="B62" s="178" t="s">
        <v>198</v>
      </c>
      <c r="C62" s="188" t="s">
        <v>199</v>
      </c>
      <c r="D62" s="179" t="s">
        <v>154</v>
      </c>
      <c r="E62" s="180">
        <v>5</v>
      </c>
      <c r="F62" s="181"/>
      <c r="G62" s="182">
        <f t="shared" si="7"/>
        <v>0</v>
      </c>
      <c r="H62" s="161"/>
      <c r="I62" s="160">
        <f t="shared" si="8"/>
        <v>0</v>
      </c>
      <c r="J62" s="161"/>
      <c r="K62" s="160">
        <f t="shared" si="9"/>
        <v>0</v>
      </c>
      <c r="L62" s="160">
        <v>15</v>
      </c>
      <c r="M62" s="160">
        <f t="shared" si="10"/>
        <v>0</v>
      </c>
      <c r="N62" s="160">
        <v>0</v>
      </c>
      <c r="O62" s="160">
        <f t="shared" si="11"/>
        <v>0</v>
      </c>
      <c r="P62" s="160">
        <v>0</v>
      </c>
      <c r="Q62" s="160">
        <f t="shared" si="12"/>
        <v>0</v>
      </c>
      <c r="R62" s="160"/>
      <c r="S62" s="160" t="s">
        <v>121</v>
      </c>
      <c r="T62" s="160" t="s">
        <v>121</v>
      </c>
      <c r="U62" s="160">
        <v>0</v>
      </c>
      <c r="V62" s="160">
        <f t="shared" si="13"/>
        <v>0</v>
      </c>
      <c r="W62" s="160"/>
      <c r="X62" s="160" t="s">
        <v>122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189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7">
        <v>26</v>
      </c>
      <c r="B63" s="178" t="s">
        <v>200</v>
      </c>
      <c r="C63" s="188" t="s">
        <v>201</v>
      </c>
      <c r="D63" s="179" t="s">
        <v>154</v>
      </c>
      <c r="E63" s="180">
        <v>1</v>
      </c>
      <c r="F63" s="181"/>
      <c r="G63" s="182">
        <f t="shared" si="7"/>
        <v>0</v>
      </c>
      <c r="H63" s="161"/>
      <c r="I63" s="160">
        <f t="shared" si="8"/>
        <v>0</v>
      </c>
      <c r="J63" s="161"/>
      <c r="K63" s="160">
        <f t="shared" si="9"/>
        <v>0</v>
      </c>
      <c r="L63" s="160">
        <v>15</v>
      </c>
      <c r="M63" s="160">
        <f t="shared" si="10"/>
        <v>0</v>
      </c>
      <c r="N63" s="160">
        <v>0</v>
      </c>
      <c r="O63" s="160">
        <f t="shared" si="11"/>
        <v>0</v>
      </c>
      <c r="P63" s="160">
        <v>0</v>
      </c>
      <c r="Q63" s="160">
        <f t="shared" si="12"/>
        <v>0</v>
      </c>
      <c r="R63" s="160"/>
      <c r="S63" s="160" t="s">
        <v>145</v>
      </c>
      <c r="T63" s="160" t="s">
        <v>146</v>
      </c>
      <c r="U63" s="160">
        <v>0</v>
      </c>
      <c r="V63" s="160">
        <f t="shared" si="13"/>
        <v>0</v>
      </c>
      <c r="W63" s="160"/>
      <c r="X63" s="160" t="s">
        <v>122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123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77">
        <v>27</v>
      </c>
      <c r="B64" s="178" t="s">
        <v>202</v>
      </c>
      <c r="C64" s="188" t="s">
        <v>203</v>
      </c>
      <c r="D64" s="179" t="s">
        <v>154</v>
      </c>
      <c r="E64" s="180">
        <v>6</v>
      </c>
      <c r="F64" s="181"/>
      <c r="G64" s="182">
        <f t="shared" si="7"/>
        <v>0</v>
      </c>
      <c r="H64" s="161"/>
      <c r="I64" s="160">
        <f t="shared" si="8"/>
        <v>0</v>
      </c>
      <c r="J64" s="161"/>
      <c r="K64" s="160">
        <f t="shared" si="9"/>
        <v>0</v>
      </c>
      <c r="L64" s="160">
        <v>15</v>
      </c>
      <c r="M64" s="160">
        <f t="shared" si="10"/>
        <v>0</v>
      </c>
      <c r="N64" s="160">
        <v>1.0000000000000001E-5</v>
      </c>
      <c r="O64" s="160">
        <f t="shared" si="11"/>
        <v>0</v>
      </c>
      <c r="P64" s="160">
        <v>0</v>
      </c>
      <c r="Q64" s="160">
        <f t="shared" si="12"/>
        <v>0</v>
      </c>
      <c r="R64" s="160"/>
      <c r="S64" s="160" t="s">
        <v>145</v>
      </c>
      <c r="T64" s="160" t="s">
        <v>146</v>
      </c>
      <c r="U64" s="160">
        <v>0.26</v>
      </c>
      <c r="V64" s="160">
        <f t="shared" si="13"/>
        <v>1.56</v>
      </c>
      <c r="W64" s="160"/>
      <c r="X64" s="160" t="s">
        <v>122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123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77">
        <v>28</v>
      </c>
      <c r="B65" s="178" t="s">
        <v>204</v>
      </c>
      <c r="C65" s="188" t="s">
        <v>205</v>
      </c>
      <c r="D65" s="179" t="s">
        <v>154</v>
      </c>
      <c r="E65" s="180">
        <v>5</v>
      </c>
      <c r="F65" s="181"/>
      <c r="G65" s="182">
        <f t="shared" si="7"/>
        <v>0</v>
      </c>
      <c r="H65" s="161"/>
      <c r="I65" s="160">
        <f t="shared" si="8"/>
        <v>0</v>
      </c>
      <c r="J65" s="161"/>
      <c r="K65" s="160">
        <f t="shared" si="9"/>
        <v>0</v>
      </c>
      <c r="L65" s="160">
        <v>15</v>
      </c>
      <c r="M65" s="160">
        <f t="shared" si="10"/>
        <v>0</v>
      </c>
      <c r="N65" s="160">
        <v>8.0000000000000004E-4</v>
      </c>
      <c r="O65" s="160">
        <f t="shared" si="11"/>
        <v>0</v>
      </c>
      <c r="P65" s="160">
        <v>0</v>
      </c>
      <c r="Q65" s="160">
        <f t="shared" si="12"/>
        <v>0</v>
      </c>
      <c r="R65" s="160" t="s">
        <v>206</v>
      </c>
      <c r="S65" s="160" t="s">
        <v>121</v>
      </c>
      <c r="T65" s="160" t="s">
        <v>121</v>
      </c>
      <c r="U65" s="160">
        <v>0</v>
      </c>
      <c r="V65" s="160">
        <f t="shared" si="13"/>
        <v>0</v>
      </c>
      <c r="W65" s="160"/>
      <c r="X65" s="160" t="s">
        <v>207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208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1" x14ac:dyDescent="0.2">
      <c r="A66" s="177">
        <v>29</v>
      </c>
      <c r="B66" s="178" t="s">
        <v>209</v>
      </c>
      <c r="C66" s="188" t="s">
        <v>210</v>
      </c>
      <c r="D66" s="179" t="s">
        <v>154</v>
      </c>
      <c r="E66" s="180">
        <v>2</v>
      </c>
      <c r="F66" s="181"/>
      <c r="G66" s="182">
        <f t="shared" si="7"/>
        <v>0</v>
      </c>
      <c r="H66" s="161"/>
      <c r="I66" s="160">
        <f t="shared" si="8"/>
        <v>0</v>
      </c>
      <c r="J66" s="161"/>
      <c r="K66" s="160">
        <f t="shared" si="9"/>
        <v>0</v>
      </c>
      <c r="L66" s="160">
        <v>15</v>
      </c>
      <c r="M66" s="160">
        <f t="shared" si="10"/>
        <v>0</v>
      </c>
      <c r="N66" s="160">
        <v>1.4999999999999999E-2</v>
      </c>
      <c r="O66" s="160">
        <f t="shared" si="11"/>
        <v>0.03</v>
      </c>
      <c r="P66" s="160">
        <v>0</v>
      </c>
      <c r="Q66" s="160">
        <f t="shared" si="12"/>
        <v>0</v>
      </c>
      <c r="R66" s="160" t="s">
        <v>206</v>
      </c>
      <c r="S66" s="160" t="s">
        <v>121</v>
      </c>
      <c r="T66" s="160" t="s">
        <v>121</v>
      </c>
      <c r="U66" s="160">
        <v>0</v>
      </c>
      <c r="V66" s="160">
        <f t="shared" si="13"/>
        <v>0</v>
      </c>
      <c r="W66" s="160"/>
      <c r="X66" s="160" t="s">
        <v>207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211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177">
        <v>30</v>
      </c>
      <c r="B67" s="178" t="s">
        <v>212</v>
      </c>
      <c r="C67" s="188" t="s">
        <v>213</v>
      </c>
      <c r="D67" s="179" t="s">
        <v>154</v>
      </c>
      <c r="E67" s="180">
        <v>3</v>
      </c>
      <c r="F67" s="181"/>
      <c r="G67" s="182">
        <f t="shared" si="7"/>
        <v>0</v>
      </c>
      <c r="H67" s="161"/>
      <c r="I67" s="160">
        <f t="shared" si="8"/>
        <v>0</v>
      </c>
      <c r="J67" s="161"/>
      <c r="K67" s="160">
        <f t="shared" si="9"/>
        <v>0</v>
      </c>
      <c r="L67" s="160">
        <v>15</v>
      </c>
      <c r="M67" s="160">
        <f t="shared" si="10"/>
        <v>0</v>
      </c>
      <c r="N67" s="160">
        <v>0.02</v>
      </c>
      <c r="O67" s="160">
        <f t="shared" si="11"/>
        <v>0.06</v>
      </c>
      <c r="P67" s="160">
        <v>0</v>
      </c>
      <c r="Q67" s="160">
        <f t="shared" si="12"/>
        <v>0</v>
      </c>
      <c r="R67" s="160" t="s">
        <v>206</v>
      </c>
      <c r="S67" s="160" t="s">
        <v>121</v>
      </c>
      <c r="T67" s="160" t="s">
        <v>121</v>
      </c>
      <c r="U67" s="160">
        <v>0</v>
      </c>
      <c r="V67" s="160">
        <f t="shared" si="13"/>
        <v>0</v>
      </c>
      <c r="W67" s="160"/>
      <c r="X67" s="160" t="s">
        <v>207</v>
      </c>
      <c r="Y67" s="150"/>
      <c r="Z67" s="150"/>
      <c r="AA67" s="150"/>
      <c r="AB67" s="150"/>
      <c r="AC67" s="150"/>
      <c r="AD67" s="150"/>
      <c r="AE67" s="150"/>
      <c r="AF67" s="150"/>
      <c r="AG67" s="150" t="s">
        <v>211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x14ac:dyDescent="0.2">
      <c r="A68" s="165" t="s">
        <v>116</v>
      </c>
      <c r="B68" s="166" t="s">
        <v>76</v>
      </c>
      <c r="C68" s="185" t="s">
        <v>77</v>
      </c>
      <c r="D68" s="167"/>
      <c r="E68" s="168"/>
      <c r="F68" s="169"/>
      <c r="G68" s="170">
        <f>SUMIF(AG69:AG79,"&lt;&gt;NOR",G69:G79)</f>
        <v>0</v>
      </c>
      <c r="H68" s="164"/>
      <c r="I68" s="164">
        <f>SUM(I69:I79)</f>
        <v>0</v>
      </c>
      <c r="J68" s="164"/>
      <c r="K68" s="164">
        <f>SUM(K69:K79)</f>
        <v>0</v>
      </c>
      <c r="L68" s="164"/>
      <c r="M68" s="164">
        <f>SUM(M69:M79)</f>
        <v>0</v>
      </c>
      <c r="N68" s="164"/>
      <c r="O68" s="164">
        <f>SUM(O69:O79)</f>
        <v>0.02</v>
      </c>
      <c r="P68" s="164"/>
      <c r="Q68" s="164">
        <f>SUM(Q69:Q79)</f>
        <v>0</v>
      </c>
      <c r="R68" s="164"/>
      <c r="S68" s="164"/>
      <c r="T68" s="164"/>
      <c r="U68" s="164"/>
      <c r="V68" s="164">
        <f>SUM(V69:V79)</f>
        <v>14.899999999999999</v>
      </c>
      <c r="W68" s="164"/>
      <c r="X68" s="164"/>
      <c r="AG68" t="s">
        <v>117</v>
      </c>
    </row>
    <row r="69" spans="1:60" outlineLevel="1" x14ac:dyDescent="0.2">
      <c r="A69" s="171">
        <v>31</v>
      </c>
      <c r="B69" s="172" t="s">
        <v>214</v>
      </c>
      <c r="C69" s="186" t="s">
        <v>215</v>
      </c>
      <c r="D69" s="173" t="s">
        <v>120</v>
      </c>
      <c r="E69" s="174">
        <v>31.7</v>
      </c>
      <c r="F69" s="175"/>
      <c r="G69" s="176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15</v>
      </c>
      <c r="M69" s="160">
        <f>G69*(1+L69/100)</f>
        <v>0</v>
      </c>
      <c r="N69" s="160">
        <v>1.0000000000000001E-5</v>
      </c>
      <c r="O69" s="160">
        <f>ROUND(E69*N69,2)</f>
        <v>0</v>
      </c>
      <c r="P69" s="160">
        <v>0</v>
      </c>
      <c r="Q69" s="160">
        <f>ROUND(E69*P69,2)</f>
        <v>0</v>
      </c>
      <c r="R69" s="160"/>
      <c r="S69" s="160" t="s">
        <v>121</v>
      </c>
      <c r="T69" s="160" t="s">
        <v>121</v>
      </c>
      <c r="U69" s="160">
        <v>0.34</v>
      </c>
      <c r="V69" s="160">
        <f>ROUND(E69*U69,2)</f>
        <v>10.78</v>
      </c>
      <c r="W69" s="160"/>
      <c r="X69" s="160" t="s">
        <v>122</v>
      </c>
      <c r="Y69" s="150"/>
      <c r="Z69" s="150"/>
      <c r="AA69" s="150"/>
      <c r="AB69" s="150"/>
      <c r="AC69" s="150"/>
      <c r="AD69" s="150"/>
      <c r="AE69" s="150"/>
      <c r="AF69" s="150"/>
      <c r="AG69" s="150" t="s">
        <v>123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7" t="s">
        <v>138</v>
      </c>
      <c r="D70" s="162"/>
      <c r="E70" s="163">
        <v>17</v>
      </c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50"/>
      <c r="Z70" s="150"/>
      <c r="AA70" s="150"/>
      <c r="AB70" s="150"/>
      <c r="AC70" s="150"/>
      <c r="AD70" s="150"/>
      <c r="AE70" s="150"/>
      <c r="AF70" s="150"/>
      <c r="AG70" s="150" t="s">
        <v>125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7" t="s">
        <v>139</v>
      </c>
      <c r="D71" s="162"/>
      <c r="E71" s="163">
        <v>14.7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50"/>
      <c r="Z71" s="150"/>
      <c r="AA71" s="150"/>
      <c r="AB71" s="150"/>
      <c r="AC71" s="150"/>
      <c r="AD71" s="150"/>
      <c r="AE71" s="150"/>
      <c r="AF71" s="150"/>
      <c r="AG71" s="150" t="s">
        <v>125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1">
        <v>32</v>
      </c>
      <c r="B72" s="172" t="s">
        <v>216</v>
      </c>
      <c r="C72" s="186" t="s">
        <v>217</v>
      </c>
      <c r="D72" s="173" t="s">
        <v>120</v>
      </c>
      <c r="E72" s="174">
        <v>31.7</v>
      </c>
      <c r="F72" s="175"/>
      <c r="G72" s="176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15</v>
      </c>
      <c r="M72" s="160">
        <f>G72*(1+L72/100)</f>
        <v>0</v>
      </c>
      <c r="N72" s="160">
        <v>4.8999999999999998E-4</v>
      </c>
      <c r="O72" s="160">
        <f>ROUND(E72*N72,2)</f>
        <v>0.02</v>
      </c>
      <c r="P72" s="160">
        <v>0</v>
      </c>
      <c r="Q72" s="160">
        <f>ROUND(E72*P72,2)</f>
        <v>0</v>
      </c>
      <c r="R72" s="160"/>
      <c r="S72" s="160" t="s">
        <v>121</v>
      </c>
      <c r="T72" s="160" t="s">
        <v>121</v>
      </c>
      <c r="U72" s="160">
        <v>0.13</v>
      </c>
      <c r="V72" s="160">
        <f>ROUND(E72*U72,2)</f>
        <v>4.12</v>
      </c>
      <c r="W72" s="160"/>
      <c r="X72" s="160" t="s">
        <v>122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123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7" t="s">
        <v>218</v>
      </c>
      <c r="D73" s="162"/>
      <c r="E73" s="163">
        <v>31.7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50"/>
      <c r="Z73" s="150"/>
      <c r="AA73" s="150"/>
      <c r="AB73" s="150"/>
      <c r="AC73" s="150"/>
      <c r="AD73" s="150"/>
      <c r="AE73" s="150"/>
      <c r="AF73" s="150"/>
      <c r="AG73" s="150" t="s">
        <v>125</v>
      </c>
      <c r="AH73" s="150">
        <v>5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71">
        <v>33</v>
      </c>
      <c r="B74" s="172" t="s">
        <v>219</v>
      </c>
      <c r="C74" s="186" t="s">
        <v>220</v>
      </c>
      <c r="D74" s="173" t="s">
        <v>120</v>
      </c>
      <c r="E74" s="174">
        <v>31.7</v>
      </c>
      <c r="F74" s="175"/>
      <c r="G74" s="176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15</v>
      </c>
      <c r="M74" s="160">
        <f>G74*(1+L74/100)</f>
        <v>0</v>
      </c>
      <c r="N74" s="160">
        <v>0</v>
      </c>
      <c r="O74" s="160">
        <f>ROUND(E74*N74,2)</f>
        <v>0</v>
      </c>
      <c r="P74" s="160">
        <v>0</v>
      </c>
      <c r="Q74" s="160">
        <f>ROUND(E74*P74,2)</f>
        <v>0</v>
      </c>
      <c r="R74" s="160"/>
      <c r="S74" s="160" t="s">
        <v>121</v>
      </c>
      <c r="T74" s="160" t="s">
        <v>121</v>
      </c>
      <c r="U74" s="160">
        <v>0</v>
      </c>
      <c r="V74" s="160">
        <f>ROUND(E74*U74,2)</f>
        <v>0</v>
      </c>
      <c r="W74" s="160"/>
      <c r="X74" s="160" t="s">
        <v>122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189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7" t="s">
        <v>218</v>
      </c>
      <c r="D75" s="162"/>
      <c r="E75" s="163">
        <v>31.7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50"/>
      <c r="Z75" s="150"/>
      <c r="AA75" s="150"/>
      <c r="AB75" s="150"/>
      <c r="AC75" s="150"/>
      <c r="AD75" s="150"/>
      <c r="AE75" s="150"/>
      <c r="AF75" s="150"/>
      <c r="AG75" s="150" t="s">
        <v>125</v>
      </c>
      <c r="AH75" s="150">
        <v>5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1">
        <v>34</v>
      </c>
      <c r="B76" s="172" t="s">
        <v>221</v>
      </c>
      <c r="C76" s="186" t="s">
        <v>222</v>
      </c>
      <c r="D76" s="173" t="s">
        <v>172</v>
      </c>
      <c r="E76" s="174">
        <v>30.3</v>
      </c>
      <c r="F76" s="175"/>
      <c r="G76" s="176">
        <f>ROUND(E76*F76,2)</f>
        <v>0</v>
      </c>
      <c r="H76" s="161"/>
      <c r="I76" s="160">
        <f>ROUND(E76*H76,2)</f>
        <v>0</v>
      </c>
      <c r="J76" s="161"/>
      <c r="K76" s="160">
        <f>ROUND(E76*J76,2)</f>
        <v>0</v>
      </c>
      <c r="L76" s="160">
        <v>15</v>
      </c>
      <c r="M76" s="160">
        <f>G76*(1+L76/100)</f>
        <v>0</v>
      </c>
      <c r="N76" s="160">
        <v>0</v>
      </c>
      <c r="O76" s="160">
        <f>ROUND(E76*N76,2)</f>
        <v>0</v>
      </c>
      <c r="P76" s="160">
        <v>0</v>
      </c>
      <c r="Q76" s="160">
        <f>ROUND(E76*P76,2)</f>
        <v>0</v>
      </c>
      <c r="R76" s="160"/>
      <c r="S76" s="160" t="s">
        <v>145</v>
      </c>
      <c r="T76" s="160" t="s">
        <v>146</v>
      </c>
      <c r="U76" s="160">
        <v>0</v>
      </c>
      <c r="V76" s="160">
        <f>ROUND(E76*U76,2)</f>
        <v>0</v>
      </c>
      <c r="W76" s="160"/>
      <c r="X76" s="160" t="s">
        <v>122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189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7" t="s">
        <v>223</v>
      </c>
      <c r="D77" s="162"/>
      <c r="E77" s="163">
        <v>15.7</v>
      </c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50"/>
      <c r="Z77" s="150"/>
      <c r="AA77" s="150"/>
      <c r="AB77" s="150"/>
      <c r="AC77" s="150"/>
      <c r="AD77" s="150"/>
      <c r="AE77" s="150"/>
      <c r="AF77" s="150"/>
      <c r="AG77" s="150" t="s">
        <v>125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7" t="s">
        <v>224</v>
      </c>
      <c r="D78" s="162"/>
      <c r="E78" s="163">
        <v>14.6</v>
      </c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50"/>
      <c r="Z78" s="150"/>
      <c r="AA78" s="150"/>
      <c r="AB78" s="150"/>
      <c r="AC78" s="150"/>
      <c r="AD78" s="150"/>
      <c r="AE78" s="150"/>
      <c r="AF78" s="150"/>
      <c r="AG78" s="150" t="s">
        <v>125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>
        <v>35</v>
      </c>
      <c r="B79" s="158" t="s">
        <v>225</v>
      </c>
      <c r="C79" s="189" t="s">
        <v>226</v>
      </c>
      <c r="D79" s="159" t="s">
        <v>0</v>
      </c>
      <c r="E79" s="183"/>
      <c r="F79" s="161"/>
      <c r="G79" s="160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15</v>
      </c>
      <c r="M79" s="160">
        <f>G79*(1+L79/100)</f>
        <v>0</v>
      </c>
      <c r="N79" s="160">
        <v>0</v>
      </c>
      <c r="O79" s="160">
        <f>ROUND(E79*N79,2)</f>
        <v>0</v>
      </c>
      <c r="P79" s="160">
        <v>0</v>
      </c>
      <c r="Q79" s="160">
        <f>ROUND(E79*P79,2)</f>
        <v>0</v>
      </c>
      <c r="R79" s="160"/>
      <c r="S79" s="160" t="s">
        <v>121</v>
      </c>
      <c r="T79" s="160" t="s">
        <v>121</v>
      </c>
      <c r="U79" s="160">
        <v>0</v>
      </c>
      <c r="V79" s="160">
        <f>ROUND(E79*U79,2)</f>
        <v>0</v>
      </c>
      <c r="W79" s="160"/>
      <c r="X79" s="160" t="s">
        <v>185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186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x14ac:dyDescent="0.2">
      <c r="A80" s="165" t="s">
        <v>116</v>
      </c>
      <c r="B80" s="166" t="s">
        <v>78</v>
      </c>
      <c r="C80" s="185" t="s">
        <v>79</v>
      </c>
      <c r="D80" s="167"/>
      <c r="E80" s="168"/>
      <c r="F80" s="169"/>
      <c r="G80" s="170">
        <f>SUMIF(AG81:AG89,"&lt;&gt;NOR",G81:G89)</f>
        <v>0</v>
      </c>
      <c r="H80" s="164"/>
      <c r="I80" s="164">
        <f>SUM(I81:I89)</f>
        <v>0</v>
      </c>
      <c r="J80" s="164"/>
      <c r="K80" s="164">
        <f>SUM(K81:K89)</f>
        <v>0</v>
      </c>
      <c r="L80" s="164"/>
      <c r="M80" s="164">
        <f>SUM(M81:M89)</f>
        <v>0</v>
      </c>
      <c r="N80" s="164"/>
      <c r="O80" s="164">
        <f>SUM(O81:O89)</f>
        <v>9.9999999999999992E-2</v>
      </c>
      <c r="P80" s="164"/>
      <c r="Q80" s="164">
        <f>SUM(Q81:Q89)</f>
        <v>0</v>
      </c>
      <c r="R80" s="164"/>
      <c r="S80" s="164"/>
      <c r="T80" s="164"/>
      <c r="U80" s="164"/>
      <c r="V80" s="164">
        <f>SUM(V81:V89)</f>
        <v>13.35</v>
      </c>
      <c r="W80" s="164"/>
      <c r="X80" s="164"/>
      <c r="AG80" t="s">
        <v>117</v>
      </c>
    </row>
    <row r="81" spans="1:60" ht="22.5" outlineLevel="1" x14ac:dyDescent="0.2">
      <c r="A81" s="171">
        <v>36</v>
      </c>
      <c r="B81" s="172" t="s">
        <v>227</v>
      </c>
      <c r="C81" s="186" t="s">
        <v>228</v>
      </c>
      <c r="D81" s="173" t="s">
        <v>172</v>
      </c>
      <c r="E81" s="174">
        <v>27.8</v>
      </c>
      <c r="F81" s="175"/>
      <c r="G81" s="176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15</v>
      </c>
      <c r="M81" s="160">
        <f>G81*(1+L81/100)</f>
        <v>0</v>
      </c>
      <c r="N81" s="160">
        <v>8.0000000000000007E-5</v>
      </c>
      <c r="O81" s="160">
        <f>ROUND(E81*N81,2)</f>
        <v>0</v>
      </c>
      <c r="P81" s="160">
        <v>0</v>
      </c>
      <c r="Q81" s="160">
        <f>ROUND(E81*P81,2)</f>
        <v>0</v>
      </c>
      <c r="R81" s="160"/>
      <c r="S81" s="160" t="s">
        <v>121</v>
      </c>
      <c r="T81" s="160" t="s">
        <v>121</v>
      </c>
      <c r="U81" s="160">
        <v>0.13719999999999999</v>
      </c>
      <c r="V81" s="160">
        <f>ROUND(E81*U81,2)</f>
        <v>3.81</v>
      </c>
      <c r="W81" s="160"/>
      <c r="X81" s="160" t="s">
        <v>122</v>
      </c>
      <c r="Y81" s="150"/>
      <c r="Z81" s="150"/>
      <c r="AA81" s="150"/>
      <c r="AB81" s="150"/>
      <c r="AC81" s="150"/>
      <c r="AD81" s="150"/>
      <c r="AE81" s="150"/>
      <c r="AF81" s="150"/>
      <c r="AG81" s="150" t="s">
        <v>123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7" t="s">
        <v>229</v>
      </c>
      <c r="D82" s="162"/>
      <c r="E82" s="163">
        <v>15.66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50"/>
      <c r="Z82" s="150"/>
      <c r="AA82" s="150"/>
      <c r="AB82" s="150"/>
      <c r="AC82" s="150"/>
      <c r="AD82" s="150"/>
      <c r="AE82" s="150"/>
      <c r="AF82" s="150"/>
      <c r="AG82" s="150" t="s">
        <v>125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7" t="s">
        <v>230</v>
      </c>
      <c r="D83" s="162"/>
      <c r="E83" s="163">
        <v>12.14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50"/>
      <c r="Z83" s="150"/>
      <c r="AA83" s="150"/>
      <c r="AB83" s="150"/>
      <c r="AC83" s="150"/>
      <c r="AD83" s="150"/>
      <c r="AE83" s="150"/>
      <c r="AF83" s="150"/>
      <c r="AG83" s="150" t="s">
        <v>125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1">
        <v>37</v>
      </c>
      <c r="B84" s="172" t="s">
        <v>231</v>
      </c>
      <c r="C84" s="186" t="s">
        <v>232</v>
      </c>
      <c r="D84" s="173" t="s">
        <v>120</v>
      </c>
      <c r="E84" s="174">
        <v>21.2</v>
      </c>
      <c r="F84" s="175"/>
      <c r="G84" s="176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15</v>
      </c>
      <c r="M84" s="160">
        <f>G84*(1+L84/100)</f>
        <v>0</v>
      </c>
      <c r="N84" s="160">
        <v>3.3E-4</v>
      </c>
      <c r="O84" s="160">
        <f>ROUND(E84*N84,2)</f>
        <v>0.01</v>
      </c>
      <c r="P84" s="160">
        <v>0</v>
      </c>
      <c r="Q84" s="160">
        <f>ROUND(E84*P84,2)</f>
        <v>0</v>
      </c>
      <c r="R84" s="160"/>
      <c r="S84" s="160" t="s">
        <v>121</v>
      </c>
      <c r="T84" s="160" t="s">
        <v>121</v>
      </c>
      <c r="U84" s="160">
        <v>0.45</v>
      </c>
      <c r="V84" s="160">
        <f>ROUND(E84*U84,2)</f>
        <v>9.5399999999999991</v>
      </c>
      <c r="W84" s="160"/>
      <c r="X84" s="160" t="s">
        <v>122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123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7" t="s">
        <v>137</v>
      </c>
      <c r="D85" s="162"/>
      <c r="E85" s="163">
        <v>11.6</v>
      </c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50"/>
      <c r="Z85" s="150"/>
      <c r="AA85" s="150"/>
      <c r="AB85" s="150"/>
      <c r="AC85" s="150"/>
      <c r="AD85" s="150"/>
      <c r="AE85" s="150"/>
      <c r="AF85" s="150"/>
      <c r="AG85" s="150" t="s">
        <v>125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7" t="s">
        <v>133</v>
      </c>
      <c r="D86" s="162"/>
      <c r="E86" s="163">
        <v>9.6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50"/>
      <c r="Z86" s="150"/>
      <c r="AA86" s="150"/>
      <c r="AB86" s="150"/>
      <c r="AC86" s="150"/>
      <c r="AD86" s="150"/>
      <c r="AE86" s="150"/>
      <c r="AF86" s="150"/>
      <c r="AG86" s="150" t="s">
        <v>125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22.5" outlineLevel="1" x14ac:dyDescent="0.2">
      <c r="A87" s="171">
        <v>38</v>
      </c>
      <c r="B87" s="172" t="s">
        <v>233</v>
      </c>
      <c r="C87" s="186" t="s">
        <v>234</v>
      </c>
      <c r="D87" s="173" t="s">
        <v>120</v>
      </c>
      <c r="E87" s="174">
        <v>24.38</v>
      </c>
      <c r="F87" s="175"/>
      <c r="G87" s="176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15</v>
      </c>
      <c r="M87" s="160">
        <f>G87*(1+L87/100)</f>
        <v>0</v>
      </c>
      <c r="N87" s="160">
        <v>3.5300000000000002E-3</v>
      </c>
      <c r="O87" s="160">
        <f>ROUND(E87*N87,2)</f>
        <v>0.09</v>
      </c>
      <c r="P87" s="160">
        <v>0</v>
      </c>
      <c r="Q87" s="160">
        <f>ROUND(E87*P87,2)</f>
        <v>0</v>
      </c>
      <c r="R87" s="160" t="s">
        <v>206</v>
      </c>
      <c r="S87" s="160" t="s">
        <v>121</v>
      </c>
      <c r="T87" s="160" t="s">
        <v>121</v>
      </c>
      <c r="U87" s="160">
        <v>0</v>
      </c>
      <c r="V87" s="160">
        <f>ROUND(E87*U87,2)</f>
        <v>0</v>
      </c>
      <c r="W87" s="160"/>
      <c r="X87" s="160" t="s">
        <v>207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211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87" t="s">
        <v>235</v>
      </c>
      <c r="D88" s="162"/>
      <c r="E88" s="163">
        <v>24.38</v>
      </c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50"/>
      <c r="Z88" s="150"/>
      <c r="AA88" s="150"/>
      <c r="AB88" s="150"/>
      <c r="AC88" s="150"/>
      <c r="AD88" s="150"/>
      <c r="AE88" s="150"/>
      <c r="AF88" s="150"/>
      <c r="AG88" s="150" t="s">
        <v>125</v>
      </c>
      <c r="AH88" s="150">
        <v>5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>
        <v>39</v>
      </c>
      <c r="B89" s="158" t="s">
        <v>236</v>
      </c>
      <c r="C89" s="189" t="s">
        <v>237</v>
      </c>
      <c r="D89" s="159" t="s">
        <v>0</v>
      </c>
      <c r="E89" s="183"/>
      <c r="F89" s="161"/>
      <c r="G89" s="160">
        <f>ROUND(E89*F89,2)</f>
        <v>0</v>
      </c>
      <c r="H89" s="161"/>
      <c r="I89" s="160">
        <f>ROUND(E89*H89,2)</f>
        <v>0</v>
      </c>
      <c r="J89" s="161"/>
      <c r="K89" s="160">
        <f>ROUND(E89*J89,2)</f>
        <v>0</v>
      </c>
      <c r="L89" s="160">
        <v>15</v>
      </c>
      <c r="M89" s="160">
        <f>G89*(1+L89/100)</f>
        <v>0</v>
      </c>
      <c r="N89" s="160">
        <v>0</v>
      </c>
      <c r="O89" s="160">
        <f>ROUND(E89*N89,2)</f>
        <v>0</v>
      </c>
      <c r="P89" s="160">
        <v>0</v>
      </c>
      <c r="Q89" s="160">
        <f>ROUND(E89*P89,2)</f>
        <v>0</v>
      </c>
      <c r="R89" s="160"/>
      <c r="S89" s="160" t="s">
        <v>121</v>
      </c>
      <c r="T89" s="160" t="s">
        <v>121</v>
      </c>
      <c r="U89" s="160">
        <v>0</v>
      </c>
      <c r="V89" s="160">
        <f>ROUND(E89*U89,2)</f>
        <v>0</v>
      </c>
      <c r="W89" s="160"/>
      <c r="X89" s="160" t="s">
        <v>185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186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x14ac:dyDescent="0.2">
      <c r="A90" s="165" t="s">
        <v>116</v>
      </c>
      <c r="B90" s="166" t="s">
        <v>80</v>
      </c>
      <c r="C90" s="185" t="s">
        <v>81</v>
      </c>
      <c r="D90" s="167"/>
      <c r="E90" s="168"/>
      <c r="F90" s="169"/>
      <c r="G90" s="170">
        <f>SUMIF(AG91:AG93,"&lt;&gt;NOR",G91:G93)</f>
        <v>0</v>
      </c>
      <c r="H90" s="164"/>
      <c r="I90" s="164">
        <f>SUM(I91:I93)</f>
        <v>0</v>
      </c>
      <c r="J90" s="164"/>
      <c r="K90" s="164">
        <f>SUM(K91:K93)</f>
        <v>0</v>
      </c>
      <c r="L90" s="164"/>
      <c r="M90" s="164">
        <f>SUM(M91:M93)</f>
        <v>0</v>
      </c>
      <c r="N90" s="164"/>
      <c r="O90" s="164">
        <f>SUM(O91:O93)</f>
        <v>0</v>
      </c>
      <c r="P90" s="164"/>
      <c r="Q90" s="164">
        <f>SUM(Q91:Q93)</f>
        <v>0</v>
      </c>
      <c r="R90" s="164"/>
      <c r="S90" s="164"/>
      <c r="T90" s="164"/>
      <c r="U90" s="164"/>
      <c r="V90" s="164">
        <f>SUM(V91:V93)</f>
        <v>0</v>
      </c>
      <c r="W90" s="164"/>
      <c r="X90" s="164"/>
      <c r="AG90" t="s">
        <v>117</v>
      </c>
    </row>
    <row r="91" spans="1:60" outlineLevel="1" x14ac:dyDescent="0.2">
      <c r="A91" s="177">
        <v>40</v>
      </c>
      <c r="B91" s="178" t="s">
        <v>238</v>
      </c>
      <c r="C91" s="188" t="s">
        <v>239</v>
      </c>
      <c r="D91" s="179" t="s">
        <v>154</v>
      </c>
      <c r="E91" s="180">
        <v>5</v>
      </c>
      <c r="F91" s="181"/>
      <c r="G91" s="182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15</v>
      </c>
      <c r="M91" s="160">
        <f>G91*(1+L91/100)</f>
        <v>0</v>
      </c>
      <c r="N91" s="160">
        <v>0</v>
      </c>
      <c r="O91" s="160">
        <f>ROUND(E91*N91,2)</f>
        <v>0</v>
      </c>
      <c r="P91" s="160">
        <v>0</v>
      </c>
      <c r="Q91" s="160">
        <f>ROUND(E91*P91,2)</f>
        <v>0</v>
      </c>
      <c r="R91" s="160"/>
      <c r="S91" s="160" t="s">
        <v>145</v>
      </c>
      <c r="T91" s="160" t="s">
        <v>146</v>
      </c>
      <c r="U91" s="160">
        <v>0</v>
      </c>
      <c r="V91" s="160">
        <f>ROUND(E91*U91,2)</f>
        <v>0</v>
      </c>
      <c r="W91" s="160"/>
      <c r="X91" s="160" t="s">
        <v>122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189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1">
        <v>41</v>
      </c>
      <c r="B92" s="172" t="s">
        <v>240</v>
      </c>
      <c r="C92" s="186" t="s">
        <v>241</v>
      </c>
      <c r="D92" s="173" t="s">
        <v>144</v>
      </c>
      <c r="E92" s="174">
        <v>1</v>
      </c>
      <c r="F92" s="175"/>
      <c r="G92" s="176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15</v>
      </c>
      <c r="M92" s="160">
        <f>G92*(1+L92/100)</f>
        <v>0</v>
      </c>
      <c r="N92" s="160">
        <v>2.7E-4</v>
      </c>
      <c r="O92" s="160">
        <f>ROUND(E92*N92,2)</f>
        <v>0</v>
      </c>
      <c r="P92" s="160">
        <v>0</v>
      </c>
      <c r="Q92" s="160">
        <f>ROUND(E92*P92,2)</f>
        <v>0</v>
      </c>
      <c r="R92" s="160"/>
      <c r="S92" s="160" t="s">
        <v>145</v>
      </c>
      <c r="T92" s="160" t="s">
        <v>146</v>
      </c>
      <c r="U92" s="160">
        <v>0</v>
      </c>
      <c r="V92" s="160">
        <f>ROUND(E92*U92,2)</f>
        <v>0</v>
      </c>
      <c r="W92" s="160"/>
      <c r="X92" s="160" t="s">
        <v>242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243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271" t="s">
        <v>244</v>
      </c>
      <c r="D93" s="272"/>
      <c r="E93" s="272"/>
      <c r="F93" s="272"/>
      <c r="G93" s="272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50"/>
      <c r="Z93" s="150"/>
      <c r="AA93" s="150"/>
      <c r="AB93" s="150"/>
      <c r="AC93" s="150"/>
      <c r="AD93" s="150"/>
      <c r="AE93" s="150"/>
      <c r="AF93" s="150"/>
      <c r="AG93" s="150" t="s">
        <v>195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x14ac:dyDescent="0.2">
      <c r="A94" s="165" t="s">
        <v>116</v>
      </c>
      <c r="B94" s="166" t="s">
        <v>82</v>
      </c>
      <c r="C94" s="185" t="s">
        <v>83</v>
      </c>
      <c r="D94" s="167"/>
      <c r="E94" s="168"/>
      <c r="F94" s="169"/>
      <c r="G94" s="170">
        <f>SUMIF(AG95:AG105,"&lt;&gt;NOR",G95:G105)</f>
        <v>0</v>
      </c>
      <c r="H94" s="164"/>
      <c r="I94" s="164">
        <f>SUM(I95:I105)</f>
        <v>0</v>
      </c>
      <c r="J94" s="164"/>
      <c r="K94" s="164">
        <f>SUM(K95:K105)</f>
        <v>0</v>
      </c>
      <c r="L94" s="164"/>
      <c r="M94" s="164">
        <f>SUM(M95:M105)</f>
        <v>0</v>
      </c>
      <c r="N94" s="164"/>
      <c r="O94" s="164">
        <f>SUM(O95:O105)</f>
        <v>0.06</v>
      </c>
      <c r="P94" s="164"/>
      <c r="Q94" s="164">
        <f>SUM(Q95:Q105)</f>
        <v>0</v>
      </c>
      <c r="R94" s="164"/>
      <c r="S94" s="164"/>
      <c r="T94" s="164"/>
      <c r="U94" s="164"/>
      <c r="V94" s="164">
        <f>SUM(V95:V105)</f>
        <v>54.25</v>
      </c>
      <c r="W94" s="164"/>
      <c r="X94" s="164"/>
      <c r="AG94" t="s">
        <v>117</v>
      </c>
    </row>
    <row r="95" spans="1:60" outlineLevel="1" x14ac:dyDescent="0.2">
      <c r="A95" s="171">
        <v>42</v>
      </c>
      <c r="B95" s="172" t="s">
        <v>245</v>
      </c>
      <c r="C95" s="186" t="s">
        <v>246</v>
      </c>
      <c r="D95" s="173" t="s">
        <v>120</v>
      </c>
      <c r="E95" s="174">
        <v>265.798</v>
      </c>
      <c r="F95" s="175"/>
      <c r="G95" s="176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15</v>
      </c>
      <c r="M95" s="160">
        <f>G95*(1+L95/100)</f>
        <v>0</v>
      </c>
      <c r="N95" s="160">
        <v>0</v>
      </c>
      <c r="O95" s="160">
        <f>ROUND(E95*N95,2)</f>
        <v>0</v>
      </c>
      <c r="P95" s="160">
        <v>0</v>
      </c>
      <c r="Q95" s="160">
        <f>ROUND(E95*P95,2)</f>
        <v>0</v>
      </c>
      <c r="R95" s="160"/>
      <c r="S95" s="160" t="s">
        <v>121</v>
      </c>
      <c r="T95" s="160" t="s">
        <v>121</v>
      </c>
      <c r="U95" s="160">
        <v>6.9709999999999994E-2</v>
      </c>
      <c r="V95" s="160">
        <f>ROUND(E95*U95,2)</f>
        <v>18.53</v>
      </c>
      <c r="W95" s="160"/>
      <c r="X95" s="160" t="s">
        <v>122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189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87" t="s">
        <v>247</v>
      </c>
      <c r="D96" s="162"/>
      <c r="E96" s="163">
        <v>265.798</v>
      </c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50"/>
      <c r="Z96" s="150"/>
      <c r="AA96" s="150"/>
      <c r="AB96" s="150"/>
      <c r="AC96" s="150"/>
      <c r="AD96" s="150"/>
      <c r="AE96" s="150"/>
      <c r="AF96" s="150"/>
      <c r="AG96" s="150" t="s">
        <v>125</v>
      </c>
      <c r="AH96" s="150">
        <v>5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71">
        <v>43</v>
      </c>
      <c r="B97" s="172" t="s">
        <v>248</v>
      </c>
      <c r="C97" s="186" t="s">
        <v>249</v>
      </c>
      <c r="D97" s="173" t="s">
        <v>120</v>
      </c>
      <c r="E97" s="174">
        <v>265.798</v>
      </c>
      <c r="F97" s="175"/>
      <c r="G97" s="176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15</v>
      </c>
      <c r="M97" s="160">
        <f>G97*(1+L97/100)</f>
        <v>0</v>
      </c>
      <c r="N97" s="160">
        <v>6.9999999999999994E-5</v>
      </c>
      <c r="O97" s="160">
        <f>ROUND(E97*N97,2)</f>
        <v>0.02</v>
      </c>
      <c r="P97" s="160">
        <v>0</v>
      </c>
      <c r="Q97" s="160">
        <f>ROUND(E97*P97,2)</f>
        <v>0</v>
      </c>
      <c r="R97" s="160"/>
      <c r="S97" s="160" t="s">
        <v>121</v>
      </c>
      <c r="T97" s="160" t="s">
        <v>121</v>
      </c>
      <c r="U97" s="160">
        <v>3.2480000000000002E-2</v>
      </c>
      <c r="V97" s="160">
        <f>ROUND(E97*U97,2)</f>
        <v>8.6300000000000008</v>
      </c>
      <c r="W97" s="160"/>
      <c r="X97" s="160" t="s">
        <v>122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123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7" t="s">
        <v>247</v>
      </c>
      <c r="D98" s="162"/>
      <c r="E98" s="163">
        <v>265.798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50"/>
      <c r="Z98" s="150"/>
      <c r="AA98" s="150"/>
      <c r="AB98" s="150"/>
      <c r="AC98" s="150"/>
      <c r="AD98" s="150"/>
      <c r="AE98" s="150"/>
      <c r="AF98" s="150"/>
      <c r="AG98" s="150" t="s">
        <v>125</v>
      </c>
      <c r="AH98" s="150">
        <v>5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1">
        <v>44</v>
      </c>
      <c r="B99" s="172" t="s">
        <v>250</v>
      </c>
      <c r="C99" s="186" t="s">
        <v>251</v>
      </c>
      <c r="D99" s="173" t="s">
        <v>120</v>
      </c>
      <c r="E99" s="174">
        <v>265.798</v>
      </c>
      <c r="F99" s="175"/>
      <c r="G99" s="176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15</v>
      </c>
      <c r="M99" s="160">
        <f>G99*(1+L99/100)</f>
        <v>0</v>
      </c>
      <c r="N99" s="160">
        <v>1.4999999999999999E-4</v>
      </c>
      <c r="O99" s="160">
        <f>ROUND(E99*N99,2)</f>
        <v>0.04</v>
      </c>
      <c r="P99" s="160">
        <v>0</v>
      </c>
      <c r="Q99" s="160">
        <f>ROUND(E99*P99,2)</f>
        <v>0</v>
      </c>
      <c r="R99" s="160"/>
      <c r="S99" s="160" t="s">
        <v>121</v>
      </c>
      <c r="T99" s="160" t="s">
        <v>121</v>
      </c>
      <c r="U99" s="160">
        <v>0.10191</v>
      </c>
      <c r="V99" s="160">
        <f>ROUND(E99*U99,2)</f>
        <v>27.09</v>
      </c>
      <c r="W99" s="160"/>
      <c r="X99" s="160" t="s">
        <v>122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189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87" t="s">
        <v>252</v>
      </c>
      <c r="D100" s="162"/>
      <c r="E100" s="163">
        <v>71.78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125</v>
      </c>
      <c r="AH100" s="150">
        <v>0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7" t="s">
        <v>253</v>
      </c>
      <c r="D101" s="162"/>
      <c r="E101" s="163">
        <v>48.42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125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7" t="s">
        <v>254</v>
      </c>
      <c r="D102" s="162"/>
      <c r="E102" s="163">
        <v>66.5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125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7" t="s">
        <v>255</v>
      </c>
      <c r="D103" s="162"/>
      <c r="E103" s="163">
        <v>60.9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125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87" t="s">
        <v>256</v>
      </c>
      <c r="D104" s="162"/>
      <c r="E104" s="163">
        <v>12.138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125</v>
      </c>
      <c r="AH104" s="150">
        <v>0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87" t="s">
        <v>257</v>
      </c>
      <c r="D105" s="162"/>
      <c r="E105" s="163">
        <v>6.06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125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x14ac:dyDescent="0.2">
      <c r="A106" s="165" t="s">
        <v>116</v>
      </c>
      <c r="B106" s="166" t="s">
        <v>84</v>
      </c>
      <c r="C106" s="185" t="s">
        <v>85</v>
      </c>
      <c r="D106" s="167"/>
      <c r="E106" s="168"/>
      <c r="F106" s="169"/>
      <c r="G106" s="170">
        <f>SUMIF(AG107:AG107,"&lt;&gt;NOR",G107:G107)</f>
        <v>0</v>
      </c>
      <c r="H106" s="164"/>
      <c r="I106" s="164">
        <f>SUM(I107:I107)</f>
        <v>0</v>
      </c>
      <c r="J106" s="164"/>
      <c r="K106" s="164">
        <f>SUM(K107:K107)</f>
        <v>0</v>
      </c>
      <c r="L106" s="164"/>
      <c r="M106" s="164">
        <f>SUM(M107:M107)</f>
        <v>0</v>
      </c>
      <c r="N106" s="164"/>
      <c r="O106" s="164">
        <f>SUM(O107:O107)</f>
        <v>0</v>
      </c>
      <c r="P106" s="164"/>
      <c r="Q106" s="164">
        <f>SUM(Q107:Q107)</f>
        <v>0</v>
      </c>
      <c r="R106" s="164"/>
      <c r="S106" s="164"/>
      <c r="T106" s="164"/>
      <c r="U106" s="164"/>
      <c r="V106" s="164">
        <f>SUM(V107:V107)</f>
        <v>0</v>
      </c>
      <c r="W106" s="164"/>
      <c r="X106" s="164"/>
      <c r="AG106" t="s">
        <v>117</v>
      </c>
    </row>
    <row r="107" spans="1:60" outlineLevel="1" x14ac:dyDescent="0.2">
      <c r="A107" s="177">
        <v>45</v>
      </c>
      <c r="B107" s="178" t="s">
        <v>258</v>
      </c>
      <c r="C107" s="188" t="s">
        <v>259</v>
      </c>
      <c r="D107" s="179" t="s">
        <v>144</v>
      </c>
      <c r="E107" s="180">
        <v>1</v>
      </c>
      <c r="F107" s="181"/>
      <c r="G107" s="182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15</v>
      </c>
      <c r="M107" s="160">
        <f>G107*(1+L107/100)</f>
        <v>0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0"/>
      <c r="S107" s="160" t="s">
        <v>145</v>
      </c>
      <c r="T107" s="160" t="s">
        <v>146</v>
      </c>
      <c r="U107" s="160">
        <v>0</v>
      </c>
      <c r="V107" s="160">
        <f>ROUND(E107*U107,2)</f>
        <v>0</v>
      </c>
      <c r="W107" s="160"/>
      <c r="X107" s="160" t="s">
        <v>260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261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165" t="s">
        <v>116</v>
      </c>
      <c r="B108" s="166" t="s">
        <v>86</v>
      </c>
      <c r="C108" s="185" t="s">
        <v>87</v>
      </c>
      <c r="D108" s="167"/>
      <c r="E108" s="168"/>
      <c r="F108" s="169"/>
      <c r="G108" s="170">
        <f>SUMIF(AG109:AG115,"&lt;&gt;NOR",G109:G115)</f>
        <v>0</v>
      </c>
      <c r="H108" s="164"/>
      <c r="I108" s="164">
        <f>SUM(I109:I115)</f>
        <v>0</v>
      </c>
      <c r="J108" s="164"/>
      <c r="K108" s="164">
        <f>SUM(K109:K115)</f>
        <v>0</v>
      </c>
      <c r="L108" s="164"/>
      <c r="M108" s="164">
        <f>SUM(M109:M115)</f>
        <v>0</v>
      </c>
      <c r="N108" s="164"/>
      <c r="O108" s="164">
        <f>SUM(O109:O115)</f>
        <v>0</v>
      </c>
      <c r="P108" s="164"/>
      <c r="Q108" s="164">
        <f>SUM(Q109:Q115)</f>
        <v>0</v>
      </c>
      <c r="R108" s="164"/>
      <c r="S108" s="164"/>
      <c r="T108" s="164"/>
      <c r="U108" s="164"/>
      <c r="V108" s="164">
        <f>SUM(V109:V115)</f>
        <v>310.64000000000004</v>
      </c>
      <c r="W108" s="164"/>
      <c r="X108" s="164"/>
      <c r="AG108" t="s">
        <v>117</v>
      </c>
    </row>
    <row r="109" spans="1:60" outlineLevel="1" x14ac:dyDescent="0.2">
      <c r="A109" s="177">
        <v>46</v>
      </c>
      <c r="B109" s="178" t="s">
        <v>262</v>
      </c>
      <c r="C109" s="188" t="s">
        <v>263</v>
      </c>
      <c r="D109" s="179" t="s">
        <v>184</v>
      </c>
      <c r="E109" s="180">
        <v>1.1478999999999999</v>
      </c>
      <c r="F109" s="181"/>
      <c r="G109" s="182">
        <f t="shared" ref="G109:G115" si="14">ROUND(E109*F109,2)</f>
        <v>0</v>
      </c>
      <c r="H109" s="161"/>
      <c r="I109" s="160">
        <f t="shared" ref="I109:I115" si="15">ROUND(E109*H109,2)</f>
        <v>0</v>
      </c>
      <c r="J109" s="161"/>
      <c r="K109" s="160">
        <f t="shared" ref="K109:K115" si="16">ROUND(E109*J109,2)</f>
        <v>0</v>
      </c>
      <c r="L109" s="160">
        <v>15</v>
      </c>
      <c r="M109" s="160">
        <f t="shared" ref="M109:M115" si="17">G109*(1+L109/100)</f>
        <v>0</v>
      </c>
      <c r="N109" s="160">
        <v>0</v>
      </c>
      <c r="O109" s="160">
        <f t="shared" ref="O109:O115" si="18">ROUND(E109*N109,2)</f>
        <v>0</v>
      </c>
      <c r="P109" s="160">
        <v>0</v>
      </c>
      <c r="Q109" s="160">
        <f t="shared" ref="Q109:Q115" si="19">ROUND(E109*P109,2)</f>
        <v>0</v>
      </c>
      <c r="R109" s="160"/>
      <c r="S109" s="160" t="s">
        <v>121</v>
      </c>
      <c r="T109" s="160" t="s">
        <v>121</v>
      </c>
      <c r="U109" s="160">
        <v>2.0089999999999999</v>
      </c>
      <c r="V109" s="160">
        <f t="shared" ref="V109:V115" si="20">ROUND(E109*U109,2)</f>
        <v>2.31</v>
      </c>
      <c r="W109" s="160"/>
      <c r="X109" s="160" t="s">
        <v>264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265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7">
        <v>47</v>
      </c>
      <c r="B110" s="178" t="s">
        <v>266</v>
      </c>
      <c r="C110" s="188" t="s">
        <v>267</v>
      </c>
      <c r="D110" s="179" t="s">
        <v>184</v>
      </c>
      <c r="E110" s="180">
        <v>2.2957999999999998</v>
      </c>
      <c r="F110" s="181"/>
      <c r="G110" s="182">
        <f t="shared" si="14"/>
        <v>0</v>
      </c>
      <c r="H110" s="161"/>
      <c r="I110" s="160">
        <f t="shared" si="15"/>
        <v>0</v>
      </c>
      <c r="J110" s="161"/>
      <c r="K110" s="160">
        <f t="shared" si="16"/>
        <v>0</v>
      </c>
      <c r="L110" s="160">
        <v>15</v>
      </c>
      <c r="M110" s="160">
        <f t="shared" si="17"/>
        <v>0</v>
      </c>
      <c r="N110" s="160">
        <v>0</v>
      </c>
      <c r="O110" s="160">
        <f t="shared" si="18"/>
        <v>0</v>
      </c>
      <c r="P110" s="160">
        <v>0</v>
      </c>
      <c r="Q110" s="160">
        <f t="shared" si="19"/>
        <v>0</v>
      </c>
      <c r="R110" s="160"/>
      <c r="S110" s="160" t="s">
        <v>121</v>
      </c>
      <c r="T110" s="160" t="s">
        <v>121</v>
      </c>
      <c r="U110" s="160">
        <v>0.95899999999999996</v>
      </c>
      <c r="V110" s="160">
        <f t="shared" si="20"/>
        <v>2.2000000000000002</v>
      </c>
      <c r="W110" s="160"/>
      <c r="X110" s="160" t="s">
        <v>264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265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7">
        <v>48</v>
      </c>
      <c r="B111" s="178" t="s">
        <v>268</v>
      </c>
      <c r="C111" s="188" t="s">
        <v>269</v>
      </c>
      <c r="D111" s="179" t="s">
        <v>184</v>
      </c>
      <c r="E111" s="180">
        <v>1.1478999999999999</v>
      </c>
      <c r="F111" s="181"/>
      <c r="G111" s="182">
        <f t="shared" si="14"/>
        <v>0</v>
      </c>
      <c r="H111" s="161"/>
      <c r="I111" s="160">
        <f t="shared" si="15"/>
        <v>0</v>
      </c>
      <c r="J111" s="161"/>
      <c r="K111" s="160">
        <f t="shared" si="16"/>
        <v>0</v>
      </c>
      <c r="L111" s="160">
        <v>15</v>
      </c>
      <c r="M111" s="160">
        <f t="shared" si="17"/>
        <v>0</v>
      </c>
      <c r="N111" s="160">
        <v>0</v>
      </c>
      <c r="O111" s="160">
        <f t="shared" si="18"/>
        <v>0</v>
      </c>
      <c r="P111" s="160">
        <v>0</v>
      </c>
      <c r="Q111" s="160">
        <f t="shared" si="19"/>
        <v>0</v>
      </c>
      <c r="R111" s="160"/>
      <c r="S111" s="160" t="s">
        <v>121</v>
      </c>
      <c r="T111" s="160" t="s">
        <v>121</v>
      </c>
      <c r="U111" s="160">
        <v>70.56</v>
      </c>
      <c r="V111" s="160">
        <f t="shared" si="20"/>
        <v>81</v>
      </c>
      <c r="W111" s="160"/>
      <c r="X111" s="160" t="s">
        <v>264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265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7">
        <v>49</v>
      </c>
      <c r="B112" s="178" t="s">
        <v>270</v>
      </c>
      <c r="C112" s="188" t="s">
        <v>271</v>
      </c>
      <c r="D112" s="179" t="s">
        <v>184</v>
      </c>
      <c r="E112" s="180">
        <v>16.070589999999999</v>
      </c>
      <c r="F112" s="181"/>
      <c r="G112" s="182">
        <f t="shared" si="14"/>
        <v>0</v>
      </c>
      <c r="H112" s="161"/>
      <c r="I112" s="160">
        <f t="shared" si="15"/>
        <v>0</v>
      </c>
      <c r="J112" s="161"/>
      <c r="K112" s="160">
        <f t="shared" si="16"/>
        <v>0</v>
      </c>
      <c r="L112" s="160">
        <v>15</v>
      </c>
      <c r="M112" s="160">
        <f t="shared" si="17"/>
        <v>0</v>
      </c>
      <c r="N112" s="160">
        <v>0</v>
      </c>
      <c r="O112" s="160">
        <f t="shared" si="18"/>
        <v>0</v>
      </c>
      <c r="P112" s="160">
        <v>0</v>
      </c>
      <c r="Q112" s="160">
        <f t="shared" si="19"/>
        <v>0</v>
      </c>
      <c r="R112" s="160"/>
      <c r="S112" s="160" t="s">
        <v>121</v>
      </c>
      <c r="T112" s="160" t="s">
        <v>121</v>
      </c>
      <c r="U112" s="160">
        <v>0</v>
      </c>
      <c r="V112" s="160">
        <f t="shared" si="20"/>
        <v>0</v>
      </c>
      <c r="W112" s="160"/>
      <c r="X112" s="160" t="s">
        <v>264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265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7">
        <v>50</v>
      </c>
      <c r="B113" s="178" t="s">
        <v>272</v>
      </c>
      <c r="C113" s="188" t="s">
        <v>273</v>
      </c>
      <c r="D113" s="179" t="s">
        <v>184</v>
      </c>
      <c r="E113" s="180">
        <v>1.1478999999999999</v>
      </c>
      <c r="F113" s="181"/>
      <c r="G113" s="182">
        <f t="shared" si="14"/>
        <v>0</v>
      </c>
      <c r="H113" s="161"/>
      <c r="I113" s="160">
        <f t="shared" si="15"/>
        <v>0</v>
      </c>
      <c r="J113" s="161"/>
      <c r="K113" s="160">
        <f t="shared" si="16"/>
        <v>0</v>
      </c>
      <c r="L113" s="160">
        <v>15</v>
      </c>
      <c r="M113" s="160">
        <f t="shared" si="17"/>
        <v>0</v>
      </c>
      <c r="N113" s="160">
        <v>0</v>
      </c>
      <c r="O113" s="160">
        <f t="shared" si="18"/>
        <v>0</v>
      </c>
      <c r="P113" s="160">
        <v>0</v>
      </c>
      <c r="Q113" s="160">
        <f t="shared" si="19"/>
        <v>0</v>
      </c>
      <c r="R113" s="160"/>
      <c r="S113" s="160" t="s">
        <v>121</v>
      </c>
      <c r="T113" s="160" t="s">
        <v>121</v>
      </c>
      <c r="U113" s="160">
        <v>135.648</v>
      </c>
      <c r="V113" s="160">
        <f t="shared" si="20"/>
        <v>155.71</v>
      </c>
      <c r="W113" s="160"/>
      <c r="X113" s="160" t="s">
        <v>264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265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7">
        <v>51</v>
      </c>
      <c r="B114" s="178" t="s">
        <v>274</v>
      </c>
      <c r="C114" s="188" t="s">
        <v>275</v>
      </c>
      <c r="D114" s="179" t="s">
        <v>184</v>
      </c>
      <c r="E114" s="180">
        <v>4.5915999999999997</v>
      </c>
      <c r="F114" s="181"/>
      <c r="G114" s="182">
        <f t="shared" si="14"/>
        <v>0</v>
      </c>
      <c r="H114" s="161"/>
      <c r="I114" s="160">
        <f t="shared" si="15"/>
        <v>0</v>
      </c>
      <c r="J114" s="161"/>
      <c r="K114" s="160">
        <f t="shared" si="16"/>
        <v>0</v>
      </c>
      <c r="L114" s="160">
        <v>15</v>
      </c>
      <c r="M114" s="160">
        <f t="shared" si="17"/>
        <v>0</v>
      </c>
      <c r="N114" s="160">
        <v>0</v>
      </c>
      <c r="O114" s="160">
        <f t="shared" si="18"/>
        <v>0</v>
      </c>
      <c r="P114" s="160">
        <v>0</v>
      </c>
      <c r="Q114" s="160">
        <f t="shared" si="19"/>
        <v>0</v>
      </c>
      <c r="R114" s="160"/>
      <c r="S114" s="160" t="s">
        <v>121</v>
      </c>
      <c r="T114" s="160" t="s">
        <v>121</v>
      </c>
      <c r="U114" s="160">
        <v>15.12</v>
      </c>
      <c r="V114" s="160">
        <f t="shared" si="20"/>
        <v>69.42</v>
      </c>
      <c r="W114" s="160"/>
      <c r="X114" s="160" t="s">
        <v>264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265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1">
        <v>52</v>
      </c>
      <c r="B115" s="172" t="s">
        <v>276</v>
      </c>
      <c r="C115" s="186" t="s">
        <v>277</v>
      </c>
      <c r="D115" s="173" t="s">
        <v>184</v>
      </c>
      <c r="E115" s="174">
        <v>1.1478999999999999</v>
      </c>
      <c r="F115" s="175"/>
      <c r="G115" s="176">
        <f t="shared" si="14"/>
        <v>0</v>
      </c>
      <c r="H115" s="161"/>
      <c r="I115" s="160">
        <f t="shared" si="15"/>
        <v>0</v>
      </c>
      <c r="J115" s="161"/>
      <c r="K115" s="160">
        <f t="shared" si="16"/>
        <v>0</v>
      </c>
      <c r="L115" s="160">
        <v>15</v>
      </c>
      <c r="M115" s="160">
        <f t="shared" si="17"/>
        <v>0</v>
      </c>
      <c r="N115" s="160">
        <v>0</v>
      </c>
      <c r="O115" s="160">
        <f t="shared" si="18"/>
        <v>0</v>
      </c>
      <c r="P115" s="160">
        <v>0</v>
      </c>
      <c r="Q115" s="160">
        <f t="shared" si="19"/>
        <v>0</v>
      </c>
      <c r="R115" s="160"/>
      <c r="S115" s="160" t="s">
        <v>121</v>
      </c>
      <c r="T115" s="160" t="s">
        <v>121</v>
      </c>
      <c r="U115" s="160">
        <v>0</v>
      </c>
      <c r="V115" s="160">
        <f t="shared" si="20"/>
        <v>0</v>
      </c>
      <c r="W115" s="160"/>
      <c r="X115" s="160" t="s">
        <v>264</v>
      </c>
      <c r="Y115" s="150"/>
      <c r="Z115" s="150"/>
      <c r="AA115" s="150"/>
      <c r="AB115" s="150"/>
      <c r="AC115" s="150"/>
      <c r="AD115" s="150"/>
      <c r="AE115" s="150"/>
      <c r="AF115" s="150"/>
      <c r="AG115" s="150" t="s">
        <v>265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x14ac:dyDescent="0.2">
      <c r="A116" s="3"/>
      <c r="B116" s="4"/>
      <c r="C116" s="190"/>
      <c r="D116" s="6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AE116">
        <v>15</v>
      </c>
      <c r="AF116">
        <v>21</v>
      </c>
      <c r="AG116" t="s">
        <v>103</v>
      </c>
    </row>
    <row r="117" spans="1:60" x14ac:dyDescent="0.2">
      <c r="A117" s="153"/>
      <c r="B117" s="154" t="s">
        <v>31</v>
      </c>
      <c r="C117" s="191"/>
      <c r="D117" s="155"/>
      <c r="E117" s="156"/>
      <c r="F117" s="156"/>
      <c r="G117" s="184">
        <f>G8+G15+G18+G28+G52+G54+G57+G60+G68+G80+G90+G94+G106+G108</f>
        <v>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AE117">
        <f>SUMIF(L7:L115,AE116,G7:G115)</f>
        <v>0</v>
      </c>
      <c r="AF117">
        <f>SUMIF(L7:L115,AF116,G7:G115)</f>
        <v>0</v>
      </c>
      <c r="AG117" t="s">
        <v>278</v>
      </c>
    </row>
    <row r="118" spans="1:60" x14ac:dyDescent="0.2">
      <c r="A118" s="3"/>
      <c r="B118" s="4"/>
      <c r="C118" s="190"/>
      <c r="D118" s="6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60" x14ac:dyDescent="0.2">
      <c r="A119" s="3"/>
      <c r="B119" s="4"/>
      <c r="C119" s="190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60" x14ac:dyDescent="0.2">
      <c r="A120" s="257" t="s">
        <v>279</v>
      </c>
      <c r="B120" s="257"/>
      <c r="C120" s="258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60" x14ac:dyDescent="0.2">
      <c r="A121" s="259"/>
      <c r="B121" s="260"/>
      <c r="C121" s="261"/>
      <c r="D121" s="260"/>
      <c r="E121" s="260"/>
      <c r="F121" s="260"/>
      <c r="G121" s="26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G121" t="s">
        <v>280</v>
      </c>
    </row>
    <row r="122" spans="1:60" x14ac:dyDescent="0.2">
      <c r="A122" s="263"/>
      <c r="B122" s="264"/>
      <c r="C122" s="265"/>
      <c r="D122" s="264"/>
      <c r="E122" s="264"/>
      <c r="F122" s="264"/>
      <c r="G122" s="26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">
      <c r="A123" s="263"/>
      <c r="B123" s="264"/>
      <c r="C123" s="265"/>
      <c r="D123" s="264"/>
      <c r="E123" s="264"/>
      <c r="F123" s="264"/>
      <c r="G123" s="26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">
      <c r="A124" s="263"/>
      <c r="B124" s="264"/>
      <c r="C124" s="265"/>
      <c r="D124" s="264"/>
      <c r="E124" s="264"/>
      <c r="F124" s="264"/>
      <c r="G124" s="26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267"/>
      <c r="B125" s="268"/>
      <c r="C125" s="269"/>
      <c r="D125" s="268"/>
      <c r="E125" s="268"/>
      <c r="F125" s="268"/>
      <c r="G125" s="27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60" x14ac:dyDescent="0.2">
      <c r="A126" s="3"/>
      <c r="B126" s="4"/>
      <c r="C126" s="190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">
      <c r="C127" s="192"/>
      <c r="D127" s="10"/>
      <c r="AG127" t="s">
        <v>281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A121:G125"/>
    <mergeCell ref="C59:G59"/>
    <mergeCell ref="C93:G93"/>
    <mergeCell ref="A1:G1"/>
    <mergeCell ref="C2:G2"/>
    <mergeCell ref="C3:G3"/>
    <mergeCell ref="C4:G4"/>
    <mergeCell ref="A120:C12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Zbynek</dc:creator>
  <cp:lastModifiedBy>Bc. Marie Pešáková</cp:lastModifiedBy>
  <cp:lastPrinted>2019-03-19T12:27:02Z</cp:lastPrinted>
  <dcterms:created xsi:type="dcterms:W3CDTF">2009-04-08T07:15:50Z</dcterms:created>
  <dcterms:modified xsi:type="dcterms:W3CDTF">2020-08-14T07:49:32Z</dcterms:modified>
</cp:coreProperties>
</file>