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00_Práce Henková_od 1.1.2020\04 - duben - 17.4.2020 - Sklon rampy Dominikánská\000_7.9.2020_OPRAVA památkáři\"/>
    </mc:Choice>
  </mc:AlternateContent>
  <xr:revisionPtr revIDLastSave="0" documentId="8_{8079FCFA-4438-47BB-A6EB-0F468FAC0459}" xr6:coauthVersionLast="45" xr6:coauthVersionMax="45" xr10:uidLastSave="{00000000-0000-0000-0000-000000000000}"/>
  <bookViews>
    <workbookView xWindow="28680" yWindow="-120" windowWidth="21840" windowHeight="13140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1 01 Pol" sheetId="12" r:id="rId4"/>
    <sheet name="01 02 Pol" sheetId="13" r:id="rId5"/>
    <sheet name="01 03 Pol" sheetId="14" r:id="rId6"/>
  </sheets>
  <externalReferences>
    <externalReference r:id="rId7"/>
  </externalReferences>
  <definedNames>
    <definedName name="CelkemDPHVypocet" localSheetId="1">Stavba!$H$45</definedName>
    <definedName name="CenaCelkem">Stavba!$G$29</definedName>
    <definedName name="CenaCelkemBezDPH">Stavba!$G$28</definedName>
    <definedName name="CenaCelkemVypocet" localSheetId="1">Stavba!$I$45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01 Pol'!$1:$7</definedName>
    <definedName name="_xlnm.Print_Titles" localSheetId="4">'01 02 Pol'!$1:$7</definedName>
    <definedName name="_xlnm.Print_Titles" localSheetId="5">'01 03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01 Pol'!$A$1:$X$13</definedName>
    <definedName name="_xlnm.Print_Area" localSheetId="4">'01 02 Pol'!$A$1:$X$159</definedName>
    <definedName name="_xlnm.Print_Area" localSheetId="5">'01 03 Pol'!$A$1:$X$23</definedName>
    <definedName name="_xlnm.Print_Area" localSheetId="1">Stavba!$A$1:$J$70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Stavba!$F$45</definedName>
    <definedName name="ZakladDPHZakl">Stavba!$G$25</definedName>
    <definedName name="ZakladDPHZaklVypocet" localSheetId="1">Stavba!$G$45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9" i="1" l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G44" i="1"/>
  <c r="I44" i="1" s="1"/>
  <c r="F44" i="1"/>
  <c r="G43" i="1"/>
  <c r="F43" i="1"/>
  <c r="G42" i="1"/>
  <c r="F42" i="1"/>
  <c r="G41" i="1"/>
  <c r="F41" i="1"/>
  <c r="G39" i="1"/>
  <c r="F39" i="1"/>
  <c r="G22" i="14"/>
  <c r="BA19" i="14"/>
  <c r="G8" i="14"/>
  <c r="Q8" i="14"/>
  <c r="G9" i="14"/>
  <c r="I9" i="14"/>
  <c r="I8" i="14" s="1"/>
  <c r="K9" i="14"/>
  <c r="K8" i="14" s="1"/>
  <c r="M9" i="14"/>
  <c r="M8" i="14" s="1"/>
  <c r="O9" i="14"/>
  <c r="O8" i="14" s="1"/>
  <c r="Q9" i="14"/>
  <c r="V9" i="14"/>
  <c r="V8" i="14" s="1"/>
  <c r="G11" i="14"/>
  <c r="K11" i="14"/>
  <c r="O11" i="14"/>
  <c r="V11" i="14"/>
  <c r="G12" i="14"/>
  <c r="I12" i="14"/>
  <c r="I11" i="14" s="1"/>
  <c r="K12" i="14"/>
  <c r="M12" i="14"/>
  <c r="M11" i="14" s="1"/>
  <c r="O12" i="14"/>
  <c r="Q12" i="14"/>
  <c r="Q11" i="14" s="1"/>
  <c r="V12" i="14"/>
  <c r="G14" i="14"/>
  <c r="K14" i="14"/>
  <c r="O14" i="14"/>
  <c r="V14" i="14"/>
  <c r="G15" i="14"/>
  <c r="I15" i="14"/>
  <c r="I14" i="14" s="1"/>
  <c r="K15" i="14"/>
  <c r="M15" i="14"/>
  <c r="M14" i="14" s="1"/>
  <c r="O15" i="14"/>
  <c r="Q15" i="14"/>
  <c r="Q14" i="14" s="1"/>
  <c r="V15" i="14"/>
  <c r="O17" i="14"/>
  <c r="G18" i="14"/>
  <c r="I18" i="14"/>
  <c r="I17" i="14" s="1"/>
  <c r="K18" i="14"/>
  <c r="M18" i="14"/>
  <c r="O18" i="14"/>
  <c r="Q18" i="14"/>
  <c r="Q17" i="14" s="1"/>
  <c r="V18" i="14"/>
  <c r="G20" i="14"/>
  <c r="G17" i="14" s="1"/>
  <c r="I20" i="14"/>
  <c r="K20" i="14"/>
  <c r="K17" i="14" s="1"/>
  <c r="O20" i="14"/>
  <c r="Q20" i="14"/>
  <c r="V20" i="14"/>
  <c r="V17" i="14" s="1"/>
  <c r="AE22" i="14"/>
  <c r="AF22" i="14"/>
  <c r="G158" i="13"/>
  <c r="BA74" i="13"/>
  <c r="BA70" i="13"/>
  <c r="BA45" i="13"/>
  <c r="BA29" i="13"/>
  <c r="G8" i="13"/>
  <c r="G9" i="13"/>
  <c r="I9" i="13"/>
  <c r="I8" i="13" s="1"/>
  <c r="K9" i="13"/>
  <c r="M9" i="13"/>
  <c r="O9" i="13"/>
  <c r="O8" i="13" s="1"/>
  <c r="Q9" i="13"/>
  <c r="Q8" i="13" s="1"/>
  <c r="V9" i="13"/>
  <c r="V8" i="13" s="1"/>
  <c r="G12" i="13"/>
  <c r="M12" i="13" s="1"/>
  <c r="I12" i="13"/>
  <c r="K12" i="13"/>
  <c r="K8" i="13" s="1"/>
  <c r="O12" i="13"/>
  <c r="Q12" i="13"/>
  <c r="V12" i="13"/>
  <c r="G18" i="13"/>
  <c r="I18" i="13"/>
  <c r="K18" i="13"/>
  <c r="M18" i="13"/>
  <c r="O18" i="13"/>
  <c r="Q18" i="13"/>
  <c r="V18" i="13"/>
  <c r="G22" i="13"/>
  <c r="M22" i="13" s="1"/>
  <c r="I22" i="13"/>
  <c r="K22" i="13"/>
  <c r="O22" i="13"/>
  <c r="Q22" i="13"/>
  <c r="V22" i="13"/>
  <c r="Q24" i="13"/>
  <c r="G25" i="13"/>
  <c r="M25" i="13" s="1"/>
  <c r="I25" i="13"/>
  <c r="I24" i="13" s="1"/>
  <c r="K25" i="13"/>
  <c r="K24" i="13" s="1"/>
  <c r="O25" i="13"/>
  <c r="O24" i="13" s="1"/>
  <c r="Q25" i="13"/>
  <c r="V25" i="13"/>
  <c r="V24" i="13" s="1"/>
  <c r="G28" i="13"/>
  <c r="I28" i="13"/>
  <c r="K28" i="13"/>
  <c r="M28" i="13"/>
  <c r="O28" i="13"/>
  <c r="Q28" i="13"/>
  <c r="V28" i="13"/>
  <c r="G31" i="13"/>
  <c r="G24" i="13" s="1"/>
  <c r="I31" i="13"/>
  <c r="K31" i="13"/>
  <c r="O31" i="13"/>
  <c r="Q31" i="13"/>
  <c r="V31" i="13"/>
  <c r="G33" i="13"/>
  <c r="I33" i="13"/>
  <c r="K33" i="13"/>
  <c r="M33" i="13"/>
  <c r="O33" i="13"/>
  <c r="Q33" i="13"/>
  <c r="V33" i="13"/>
  <c r="G35" i="13"/>
  <c r="M35" i="13" s="1"/>
  <c r="I35" i="13"/>
  <c r="K35" i="13"/>
  <c r="O35" i="13"/>
  <c r="Q35" i="13"/>
  <c r="V35" i="13"/>
  <c r="G39" i="13"/>
  <c r="I39" i="13"/>
  <c r="K39" i="13"/>
  <c r="M39" i="13"/>
  <c r="O39" i="13"/>
  <c r="Q39" i="13"/>
  <c r="V39" i="13"/>
  <c r="O43" i="13"/>
  <c r="G44" i="13"/>
  <c r="G43" i="13" s="1"/>
  <c r="I44" i="13"/>
  <c r="I43" i="13" s="1"/>
  <c r="K44" i="13"/>
  <c r="O44" i="13"/>
  <c r="Q44" i="13"/>
  <c r="Q43" i="13" s="1"/>
  <c r="V44" i="13"/>
  <c r="G48" i="13"/>
  <c r="M48" i="13" s="1"/>
  <c r="I48" i="13"/>
  <c r="K48" i="13"/>
  <c r="K43" i="13" s="1"/>
  <c r="O48" i="13"/>
  <c r="Q48" i="13"/>
  <c r="V48" i="13"/>
  <c r="V43" i="13" s="1"/>
  <c r="K52" i="13"/>
  <c r="G53" i="13"/>
  <c r="G52" i="13" s="1"/>
  <c r="I53" i="13"/>
  <c r="I52" i="13" s="1"/>
  <c r="K53" i="13"/>
  <c r="O53" i="13"/>
  <c r="O52" i="13" s="1"/>
  <c r="Q53" i="13"/>
  <c r="V53" i="13"/>
  <c r="V52" i="13" s="1"/>
  <c r="G57" i="13"/>
  <c r="I57" i="13"/>
  <c r="K57" i="13"/>
  <c r="M57" i="13"/>
  <c r="O57" i="13"/>
  <c r="Q57" i="13"/>
  <c r="Q52" i="13" s="1"/>
  <c r="V57" i="13"/>
  <c r="G61" i="13"/>
  <c r="K61" i="13"/>
  <c r="Q61" i="13"/>
  <c r="G62" i="13"/>
  <c r="I62" i="13"/>
  <c r="I61" i="13" s="1"/>
  <c r="K62" i="13"/>
  <c r="M62" i="13"/>
  <c r="M61" i="13" s="1"/>
  <c r="O62" i="13"/>
  <c r="O61" i="13" s="1"/>
  <c r="Q62" i="13"/>
  <c r="V62" i="13"/>
  <c r="V61" i="13" s="1"/>
  <c r="K64" i="13"/>
  <c r="O64" i="13"/>
  <c r="G65" i="13"/>
  <c r="G64" i="13" s="1"/>
  <c r="I65" i="13"/>
  <c r="I64" i="13" s="1"/>
  <c r="K65" i="13"/>
  <c r="O65" i="13"/>
  <c r="Q65" i="13"/>
  <c r="Q64" i="13" s="1"/>
  <c r="V65" i="13"/>
  <c r="V64" i="13" s="1"/>
  <c r="G68" i="13"/>
  <c r="O68" i="13"/>
  <c r="V68" i="13"/>
  <c r="G69" i="13"/>
  <c r="I69" i="13"/>
  <c r="I68" i="13" s="1"/>
  <c r="K69" i="13"/>
  <c r="K68" i="13" s="1"/>
  <c r="M69" i="13"/>
  <c r="M68" i="13" s="1"/>
  <c r="O69" i="13"/>
  <c r="Q69" i="13"/>
  <c r="Q68" i="13" s="1"/>
  <c r="V69" i="13"/>
  <c r="G72" i="13"/>
  <c r="K72" i="13"/>
  <c r="V72" i="13"/>
  <c r="G73" i="13"/>
  <c r="I73" i="13"/>
  <c r="I72" i="13" s="1"/>
  <c r="K73" i="13"/>
  <c r="M73" i="13"/>
  <c r="M72" i="13" s="1"/>
  <c r="O73" i="13"/>
  <c r="O72" i="13" s="1"/>
  <c r="Q73" i="13"/>
  <c r="Q72" i="13" s="1"/>
  <c r="V73" i="13"/>
  <c r="G75" i="13"/>
  <c r="K75" i="13"/>
  <c r="G76" i="13"/>
  <c r="I76" i="13"/>
  <c r="I75" i="13" s="1"/>
  <c r="K76" i="13"/>
  <c r="M76" i="13"/>
  <c r="O76" i="13"/>
  <c r="Q76" i="13"/>
  <c r="Q75" i="13" s="1"/>
  <c r="V76" i="13"/>
  <c r="V75" i="13" s="1"/>
  <c r="G78" i="13"/>
  <c r="M78" i="13" s="1"/>
  <c r="I78" i="13"/>
  <c r="K78" i="13"/>
  <c r="O78" i="13"/>
  <c r="O75" i="13" s="1"/>
  <c r="Q78" i="13"/>
  <c r="V78" i="13"/>
  <c r="G81" i="13"/>
  <c r="I81" i="13"/>
  <c r="K81" i="13"/>
  <c r="M81" i="13"/>
  <c r="O81" i="13"/>
  <c r="Q81" i="13"/>
  <c r="V81" i="13"/>
  <c r="G83" i="13"/>
  <c r="O83" i="13"/>
  <c r="V83" i="13"/>
  <c r="G84" i="13"/>
  <c r="I84" i="13"/>
  <c r="I83" i="13" s="1"/>
  <c r="K84" i="13"/>
  <c r="K83" i="13" s="1"/>
  <c r="M84" i="13"/>
  <c r="M83" i="13" s="1"/>
  <c r="O84" i="13"/>
  <c r="Q84" i="13"/>
  <c r="Q83" i="13" s="1"/>
  <c r="V84" i="13"/>
  <c r="G86" i="13"/>
  <c r="V86" i="13"/>
  <c r="G87" i="13"/>
  <c r="I87" i="13"/>
  <c r="I86" i="13" s="1"/>
  <c r="K87" i="13"/>
  <c r="M87" i="13"/>
  <c r="O87" i="13"/>
  <c r="O86" i="13" s="1"/>
  <c r="Q87" i="13"/>
  <c r="Q86" i="13" s="1"/>
  <c r="V87" i="13"/>
  <c r="G90" i="13"/>
  <c r="M90" i="13" s="1"/>
  <c r="I90" i="13"/>
  <c r="K90" i="13"/>
  <c r="K86" i="13" s="1"/>
  <c r="O90" i="13"/>
  <c r="Q90" i="13"/>
  <c r="V90" i="13"/>
  <c r="G92" i="13"/>
  <c r="I92" i="13"/>
  <c r="K92" i="13"/>
  <c r="M92" i="13"/>
  <c r="O92" i="13"/>
  <c r="Q92" i="13"/>
  <c r="V92" i="13"/>
  <c r="K94" i="13"/>
  <c r="O94" i="13"/>
  <c r="V94" i="13"/>
  <c r="G95" i="13"/>
  <c r="G94" i="13" s="1"/>
  <c r="I95" i="13"/>
  <c r="I94" i="13" s="1"/>
  <c r="K95" i="13"/>
  <c r="M95" i="13"/>
  <c r="M94" i="13" s="1"/>
  <c r="O95" i="13"/>
  <c r="Q95" i="13"/>
  <c r="Q94" i="13" s="1"/>
  <c r="V95" i="13"/>
  <c r="G97" i="13"/>
  <c r="G98" i="13"/>
  <c r="I98" i="13"/>
  <c r="I97" i="13" s="1"/>
  <c r="K98" i="13"/>
  <c r="K97" i="13" s="1"/>
  <c r="M98" i="13"/>
  <c r="O98" i="13"/>
  <c r="Q98" i="13"/>
  <c r="Q97" i="13" s="1"/>
  <c r="V98" i="13"/>
  <c r="G107" i="13"/>
  <c r="M107" i="13" s="1"/>
  <c r="I107" i="13"/>
  <c r="K107" i="13"/>
  <c r="O107" i="13"/>
  <c r="Q107" i="13"/>
  <c r="V107" i="13"/>
  <c r="G116" i="13"/>
  <c r="I116" i="13"/>
  <c r="K116" i="13"/>
  <c r="M116" i="13"/>
  <c r="O116" i="13"/>
  <c r="Q116" i="13"/>
  <c r="V116" i="13"/>
  <c r="G125" i="13"/>
  <c r="M125" i="13" s="1"/>
  <c r="I125" i="13"/>
  <c r="K125" i="13"/>
  <c r="O125" i="13"/>
  <c r="O97" i="13" s="1"/>
  <c r="Q125" i="13"/>
  <c r="V125" i="13"/>
  <c r="G127" i="13"/>
  <c r="I127" i="13"/>
  <c r="K127" i="13"/>
  <c r="M127" i="13"/>
  <c r="O127" i="13"/>
  <c r="Q127" i="13"/>
  <c r="V127" i="13"/>
  <c r="G129" i="13"/>
  <c r="M129" i="13" s="1"/>
  <c r="I129" i="13"/>
  <c r="K129" i="13"/>
  <c r="O129" i="13"/>
  <c r="Q129" i="13"/>
  <c r="V129" i="13"/>
  <c r="V97" i="13" s="1"/>
  <c r="Q138" i="13"/>
  <c r="G139" i="13"/>
  <c r="M139" i="13" s="1"/>
  <c r="M138" i="13" s="1"/>
  <c r="I139" i="13"/>
  <c r="I138" i="13" s="1"/>
  <c r="K139" i="13"/>
  <c r="K138" i="13" s="1"/>
  <c r="O139" i="13"/>
  <c r="O138" i="13" s="1"/>
  <c r="Q139" i="13"/>
  <c r="V139" i="13"/>
  <c r="V138" i="13" s="1"/>
  <c r="I141" i="13"/>
  <c r="Q141" i="13"/>
  <c r="G142" i="13"/>
  <c r="G141" i="13" s="1"/>
  <c r="I142" i="13"/>
  <c r="K142" i="13"/>
  <c r="K141" i="13" s="1"/>
  <c r="O142" i="13"/>
  <c r="O141" i="13" s="1"/>
  <c r="Q142" i="13"/>
  <c r="V142" i="13"/>
  <c r="V141" i="13" s="1"/>
  <c r="G144" i="13"/>
  <c r="I144" i="13"/>
  <c r="K144" i="13"/>
  <c r="M144" i="13"/>
  <c r="O144" i="13"/>
  <c r="Q144" i="13"/>
  <c r="V144" i="13"/>
  <c r="G146" i="13"/>
  <c r="M146" i="13" s="1"/>
  <c r="I146" i="13"/>
  <c r="K146" i="13"/>
  <c r="O146" i="13"/>
  <c r="Q146" i="13"/>
  <c r="V146" i="13"/>
  <c r="I149" i="13"/>
  <c r="Q149" i="13"/>
  <c r="G150" i="13"/>
  <c r="G149" i="13" s="1"/>
  <c r="I150" i="13"/>
  <c r="K150" i="13"/>
  <c r="K149" i="13" s="1"/>
  <c r="O150" i="13"/>
  <c r="O149" i="13" s="1"/>
  <c r="Q150" i="13"/>
  <c r="V150" i="13"/>
  <c r="V149" i="13" s="1"/>
  <c r="G154" i="13"/>
  <c r="I154" i="13"/>
  <c r="K154" i="13"/>
  <c r="M154" i="13"/>
  <c r="O154" i="13"/>
  <c r="Q154" i="13"/>
  <c r="V154" i="13"/>
  <c r="G156" i="13"/>
  <c r="M156" i="13" s="1"/>
  <c r="I156" i="13"/>
  <c r="K156" i="13"/>
  <c r="O156" i="13"/>
  <c r="Q156" i="13"/>
  <c r="V156" i="13"/>
  <c r="AE158" i="13"/>
  <c r="AF158" i="13"/>
  <c r="G12" i="12"/>
  <c r="G8" i="12"/>
  <c r="K8" i="12"/>
  <c r="O8" i="12"/>
  <c r="Q8" i="12"/>
  <c r="V8" i="12"/>
  <c r="G9" i="12"/>
  <c r="I9" i="12"/>
  <c r="I8" i="12" s="1"/>
  <c r="K9" i="12"/>
  <c r="M9" i="12"/>
  <c r="M8" i="12" s="1"/>
  <c r="O9" i="12"/>
  <c r="Q9" i="12"/>
  <c r="V9" i="12"/>
  <c r="AE12" i="12"/>
  <c r="AF12" i="12"/>
  <c r="I20" i="1"/>
  <c r="I19" i="1"/>
  <c r="I18" i="1"/>
  <c r="I17" i="1"/>
  <c r="F45" i="1"/>
  <c r="G23" i="1" s="1"/>
  <c r="G45" i="1"/>
  <c r="G25" i="1" s="1"/>
  <c r="H45" i="1"/>
  <c r="I45" i="1"/>
  <c r="J42" i="1" s="1"/>
  <c r="I43" i="1"/>
  <c r="I42" i="1"/>
  <c r="I41" i="1"/>
  <c r="I39" i="1"/>
  <c r="I16" i="1" l="1"/>
  <c r="I21" i="1" s="1"/>
  <c r="I70" i="1"/>
  <c r="A27" i="1"/>
  <c r="M20" i="14"/>
  <c r="M17" i="14" s="1"/>
  <c r="M97" i="13"/>
  <c r="M86" i="13"/>
  <c r="M75" i="13"/>
  <c r="M24" i="13"/>
  <c r="M8" i="13"/>
  <c r="M142" i="13"/>
  <c r="M141" i="13" s="1"/>
  <c r="G138" i="13"/>
  <c r="M53" i="13"/>
  <c r="M52" i="13" s="1"/>
  <c r="M31" i="13"/>
  <c r="M150" i="13"/>
  <c r="M149" i="13" s="1"/>
  <c r="M65" i="13"/>
  <c r="M64" i="13" s="1"/>
  <c r="M44" i="13"/>
  <c r="M43" i="13" s="1"/>
  <c r="J43" i="1"/>
  <c r="J39" i="1"/>
  <c r="J45" i="1" s="1"/>
  <c r="J44" i="1"/>
  <c r="J41" i="1"/>
  <c r="J28" i="1"/>
  <c r="J26" i="1"/>
  <c r="G38" i="1"/>
  <c r="F38" i="1"/>
  <c r="J23" i="1"/>
  <c r="J24" i="1"/>
  <c r="J25" i="1"/>
  <c r="J27" i="1"/>
  <c r="E24" i="1"/>
  <c r="G24" i="1"/>
  <c r="E26" i="1"/>
  <c r="G26" i="1"/>
  <c r="J69" i="1" l="1"/>
  <c r="J62" i="1"/>
  <c r="J54" i="1"/>
  <c r="J63" i="1"/>
  <c r="J66" i="1"/>
  <c r="J58" i="1"/>
  <c r="J65" i="1"/>
  <c r="J61" i="1"/>
  <c r="J57" i="1"/>
  <c r="J53" i="1"/>
  <c r="J67" i="1"/>
  <c r="J55" i="1"/>
  <c r="J68" i="1"/>
  <c r="J56" i="1"/>
  <c r="J64" i="1"/>
  <c r="J60" i="1"/>
  <c r="J52" i="1"/>
  <c r="J59" i="1"/>
  <c r="A28" i="1"/>
  <c r="G28" i="1"/>
  <c r="G27" i="1" s="1"/>
  <c r="G29" i="1" s="1"/>
  <c r="J7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Notebook</author>
  </authors>
  <commentList>
    <comment ref="S6" authorId="0" shapeId="0" xr:uid="{852ABF54-0C63-4AA8-92C6-B4DE7F5FF128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4263F582-0B2A-4C11-82C9-A54ED964FAE8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Notebook</author>
  </authors>
  <commentList>
    <comment ref="S6" authorId="0" shapeId="0" xr:uid="{A75C3880-69CB-490F-8F59-C57D5FE3B37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FF993690-1905-43A2-A2D3-99015146E52F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Notebook</author>
  </authors>
  <commentList>
    <comment ref="S6" authorId="0" shapeId="0" xr:uid="{F8FECF61-9DBB-42D7-9113-3846C3CEB492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78D2C4F-6449-460D-B2EF-04618227600B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<sst xmlns="http://schemas.openxmlformats.org/spreadsheetml/2006/main" count="894" uniqueCount="304">
  <si>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</si>
  <si>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</si>
  <si>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</si>
  <si>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</si>
  <si>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</si>
  <si>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</si>
  <si>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</si>
  <si>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</si>
  <si>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</si>
  <si>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</si>
  <si>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</si>
  <si>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</si>
  <si>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</si>
  <si>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</si>
  <si>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</si>
  <si>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</si>
  <si>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</si>
  <si>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</si>
  <si>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</si>
  <si>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</si>
  <si>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</si>
  <si>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</si>
  <si>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</si>
  <si>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</si>
  <si>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</si>
  <si>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</si>
  <si>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</si>
  <si>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</si>
  <si>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</si>
  <si>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</si>
  <si>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</si>
  <si>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</si>
  <si>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</si>
  <si>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</si>
  <si>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</si>
  <si>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</si>
  <si>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</si>
  <si>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</si>
  <si>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</si>
  <si>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</si>
  <si>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</si>
  <si>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</si>
  <si>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</si>
  <si>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01</t>
  </si>
  <si>
    <t>Dominikánská 2</t>
  </si>
  <si>
    <t>Stavba</t>
  </si>
  <si>
    <t>Stavební objekt</t>
  </si>
  <si>
    <t>Zajištění bezbariérového přístupu</t>
  </si>
  <si>
    <t>SO 01 - Mobilní ocelová rampa ve dvoře</t>
  </si>
  <si>
    <t>02</t>
  </si>
  <si>
    <t>SO 02 - Schodiště se zvedací plošinou</t>
  </si>
  <si>
    <t>03</t>
  </si>
  <si>
    <t>SO 03 - Rolovací rampa v hale</t>
  </si>
  <si>
    <t>Celkem za stavbu</t>
  </si>
  <si>
    <t>CZK</t>
  </si>
  <si>
    <t>Rekapitulace dílů</t>
  </si>
  <si>
    <t>Typ dílu</t>
  </si>
  <si>
    <t>1</t>
  </si>
  <si>
    <t>Zemní práce</t>
  </si>
  <si>
    <t>4</t>
  </si>
  <si>
    <t>Vodorovné konstrukce</t>
  </si>
  <si>
    <t>5</t>
  </si>
  <si>
    <t>Komunikace</t>
  </si>
  <si>
    <t>6</t>
  </si>
  <si>
    <t>Úpravy povrchu, podlahy</t>
  </si>
  <si>
    <t>62</t>
  </si>
  <si>
    <t>Úpravy povrchů vnější</t>
  </si>
  <si>
    <t>91</t>
  </si>
  <si>
    <t>Doplňující práce na komunikaci</t>
  </si>
  <si>
    <t>96</t>
  </si>
  <si>
    <t>Bourání konstrukcí</t>
  </si>
  <si>
    <t>99</t>
  </si>
  <si>
    <t>Staveništní přesun hmot</t>
  </si>
  <si>
    <t>711</t>
  </si>
  <si>
    <t>Izolace proti vodě</t>
  </si>
  <si>
    <t>764</t>
  </si>
  <si>
    <t>Konstrukce klempířské</t>
  </si>
  <si>
    <t>767</t>
  </si>
  <si>
    <t>Konstrukce zámečnické</t>
  </si>
  <si>
    <t>772</t>
  </si>
  <si>
    <t>Kamenné  dlažby</t>
  </si>
  <si>
    <t>773</t>
  </si>
  <si>
    <t>Podlahy teracové</t>
  </si>
  <si>
    <t>783</t>
  </si>
  <si>
    <t>Nátěry</t>
  </si>
  <si>
    <t>784</t>
  </si>
  <si>
    <t>Malby</t>
  </si>
  <si>
    <t>M65</t>
  </si>
  <si>
    <t>Elektroinstalace a veřejné osvětlení</t>
  </si>
  <si>
    <t>M99</t>
  </si>
  <si>
    <t>Ostatní práce "M"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</si>
  <si>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</si>
  <si>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</si>
  <si>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</si>
  <si>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</si>
  <si>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</si>
  <si>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</si>
  <si>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</si>
  <si>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</si>
  <si>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</si>
  <si>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</si>
  <si>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</si>
  <si>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</si>
  <si>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</si>
  <si>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</si>
  <si>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</si>
  <si>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</si>
  <si>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</si>
  <si>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</si>
  <si>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</si>
  <si>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</si>
  <si>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</si>
  <si>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</si>
  <si>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</si>
  <si>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</si>
  <si>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</si>
  <si>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</si>
  <si>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</si>
  <si>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</si>
  <si>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</si>
  <si>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</si>
  <si>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</si>
  <si>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</si>
  <si>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</si>
  <si>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767995105R01</t>
  </si>
  <si>
    <t>Mobilní ocelová rampa vč. podepření v místě schod. stupňů, Pochozí povrch: česaný beton, zábradlí: stojky+madla ocel. pásovina, sokl nerez plech tl. 10 mm</t>
  </si>
  <si>
    <t>kus</t>
  </si>
  <si>
    <t>Vlastní</t>
  </si>
  <si>
    <t>Indiv</t>
  </si>
  <si>
    <t>Práce</t>
  </si>
  <si>
    <t>POL1_</t>
  </si>
  <si>
    <t>VV</t>
  </si>
  <si>
    <t>SUM</t>
  </si>
  <si>
    <t>END</t>
  </si>
  <si>
    <t>162201203R00</t>
  </si>
  <si>
    <t>Vodorovné přemístění výkopku z horniny 1 až 4, kolečkem, na vzdálenost do 10 m</t>
  </si>
  <si>
    <t>m3</t>
  </si>
  <si>
    <t>800-1</t>
  </si>
  <si>
    <t>RTS 20/ I</t>
  </si>
  <si>
    <t>bez naložení, avšak s vyprázdněním nádoby na hromadu nebo do dopravního prostředku,</t>
  </si>
  <si>
    <t>SPI</t>
  </si>
  <si>
    <t>Kontejner bude umístěny před vstupem - (Na Domikánské ulici). Přes dvůr se bude zemina vozit kolečky. Vzdálenost 40 m. : 5,66*0,35*0,93+4,1*0,35*0,28</t>
  </si>
  <si>
    <t>162201210R00</t>
  </si>
  <si>
    <t>Vodorovné přemístění výkopku příplatek za každých dalších 10 m_x000D_
 z horniny 1 až 4, kolečkem</t>
  </si>
  <si>
    <t>5,66*0,35*0,93+4,1*0,35*0,28</t>
  </si>
  <si>
    <t>Mezisoučet</t>
  </si>
  <si>
    <t>183902127R00</t>
  </si>
  <si>
    <t>Odstranění zeminy a vsakovací vrstvy z nádoby plocha přes 4 do 5 m2</t>
  </si>
  <si>
    <t>823-1</t>
  </si>
  <si>
    <t>při výšce nádoby do 70 cm, s naložením na dopravní prostředek, odvozem do 20 km a se složením</t>
  </si>
  <si>
    <t>Položka obsahuje odvoz do 20 km a složení : 1</t>
  </si>
  <si>
    <t xml:space="preserve">5,66*0,35*0,93+4,1*0,35*0,28=2,24m3 : </t>
  </si>
  <si>
    <t>199000002R00</t>
  </si>
  <si>
    <t>Poplatky za skládku horniny 1- 4, skupina 17 05 04 z Katalogu odpadů</t>
  </si>
  <si>
    <t>430361821R00</t>
  </si>
  <si>
    <t>Výztuž schodišťových konstrukcí  (stupňů, schodnic, ramen, podest s nosníky) z betonářské oceli 10505</t>
  </si>
  <si>
    <t>t</t>
  </si>
  <si>
    <t>801-1</t>
  </si>
  <si>
    <t>Včetně distančních prvků.</t>
  </si>
  <si>
    <t>Vyztuženost 150 kg/m3 : 0,87808*0,15</t>
  </si>
  <si>
    <t>434311115R00</t>
  </si>
  <si>
    <t>Stupně dusané z betonu třídy C 20/25</t>
  </si>
  <si>
    <t xml:space="preserve">m3    </t>
  </si>
  <si>
    <t>na terén nebo na desku z betonu prostého nebo prokládaného kamenem, bez potěru, se zahlazením povrchu,</t>
  </si>
  <si>
    <t>Doplnění části schodišťových stupňů : ((0,47*2,0*0,3)+((0,33*0,165*6)/2)+((0,93*1,98*0,47)/2))</t>
  </si>
  <si>
    <t>434351141R00</t>
  </si>
  <si>
    <t>Bednění stupňů betonovaných na podstupňové desce nebo na terénu přímočarých zřízení</t>
  </si>
  <si>
    <t>m2</t>
  </si>
  <si>
    <t>1,0</t>
  </si>
  <si>
    <t>434351142R00</t>
  </si>
  <si>
    <t>Bednění stupňů betonovaných na podstupňové desce nebo na terénu přímočarých odstranění</t>
  </si>
  <si>
    <t>451577977R00</t>
  </si>
  <si>
    <t>Podklad nebo lože pod dlažbu (přídlažbu) ze štěrkodrti tloušťky do 10 cm</t>
  </si>
  <si>
    <t>822-1</t>
  </si>
  <si>
    <t>v ploše vodorovné nebo ve sklonu do 1:5</t>
  </si>
  <si>
    <t>(3,35+4,190)*0,47</t>
  </si>
  <si>
    <t>(2,345*1,15)</t>
  </si>
  <si>
    <t>451579977R00</t>
  </si>
  <si>
    <t>Podklad nebo lože pod dlažbu (přídlažbu) ze štěrkodrti příplatek za každý další 1 cm štěrkodrti nad 10 cm</t>
  </si>
  <si>
    <t>(3,35+4,190)*0,47*5</t>
  </si>
  <si>
    <t>(2,345*1,15)*5</t>
  </si>
  <si>
    <t>591211111R00</t>
  </si>
  <si>
    <t>Kladení dlažby z kostek drobných z kamene, do lože z kameniva těženého tloušťky 50 mm</t>
  </si>
  <si>
    <t>s provedením lože do 50 mm, s vyplněním spár, s dvojím beraněním a se smetením přebytečného materiálu na krajnici</t>
  </si>
  <si>
    <t>58380120.AR</t>
  </si>
  <si>
    <t>kostka dlažební materiálová skupina I/2 (žula); tř. I.; 8/10 cm</t>
  </si>
  <si>
    <t>SPCM</t>
  </si>
  <si>
    <t>Specifikace</t>
  </si>
  <si>
    <t>POL3_</t>
  </si>
  <si>
    <t>Ztratné 2 % : (((3,35+4,190)*0,47)+(2,345*1,15))*0,02</t>
  </si>
  <si>
    <t>602021117R00</t>
  </si>
  <si>
    <t xml:space="preserve">Omítka stěn z hotových směsí vrstva jádrová, vápenocementová,  , tloušťka vrstvy 10 mm,  </t>
  </si>
  <si>
    <t>po jednotlivých vrstvách</t>
  </si>
  <si>
    <t>V celé výšce 0,93 m a délce 5,66 m : (0,93*5,66)</t>
  </si>
  <si>
    <t>Zapravení elektroinstalace vedoucí do rozvaděče : (5,2+2,345)*0,05</t>
  </si>
  <si>
    <t>602021143R00</t>
  </si>
  <si>
    <t xml:space="preserve">Omítka stěn z hotových směsí vrstva štuková, vápenosádrová, filcovaná, tloušťka vrstvy 2 mm,  </t>
  </si>
  <si>
    <t>622904121R00</t>
  </si>
  <si>
    <t xml:space="preserve">Očištění fasád ruční čištění ocelovým kartáčem,  </t>
  </si>
  <si>
    <t>Očištění nosné zdi po odstranění asfaltové izolace v celé výšce 0,93 m a délce 5,66 m : (0,93*5,66)</t>
  </si>
  <si>
    <t>916531111RT2</t>
  </si>
  <si>
    <t>Osazení záhonového obrubníku betonového včetně dodávky obrubníků_x000D_
 rozměrů 500/50/200 mm, do lože z betonu prostého C 12/15, bez boční opěry</t>
  </si>
  <si>
    <t>m</t>
  </si>
  <si>
    <t>se zřízením lože z betonu prostého C 12/15 tl. 80-100 mm</t>
  </si>
  <si>
    <t>15,42</t>
  </si>
  <si>
    <t>962042321R00</t>
  </si>
  <si>
    <t>Bourání zdiva z betonu prostého nadzákladového</t>
  </si>
  <si>
    <t>801-3</t>
  </si>
  <si>
    <t>nebo vybourání otvorů průřezové plochy přes 4 m2 ve zdivu z betonu prostého, včetně pomocného lešení o výšce podlahy do 1900 mm a pro zatížení do 1,5 kPa  (150 kg/m2),</t>
  </si>
  <si>
    <t>Bourání betonové zídky tl. 120 mm : 0,732</t>
  </si>
  <si>
    <t>998011002R00</t>
  </si>
  <si>
    <t>Přesun hmot pro budovy s nosnou konstrukcí zděnou výšky přes 6 do 12 m</t>
  </si>
  <si>
    <t>Přesun hmot</t>
  </si>
  <si>
    <t>POL7_</t>
  </si>
  <si>
    <t>přesun hmot pro budovy občanské výstavby (JKSO 801), budovy pro bydlení (JKSO 803) budovy pro výrobu a služby (JKSO 812) s nosnou svislou konstrukcí zděnou z cihel nebo tvárnic nebo kovovou</t>
  </si>
  <si>
    <t>711111006RZ3</t>
  </si>
  <si>
    <t>Provedení izolace proti zemní vlhkosti natěradly za studena na ploše vodorovné asfaltovou penetrační suspenzí, včetně dodávky emulze 0,3 kg/m2</t>
  </si>
  <si>
    <t>800-711</t>
  </si>
  <si>
    <t>711130101R00</t>
  </si>
  <si>
    <t>Odstranění izolace proti vodě - pásy na sucho vodorovné, 1 vrstva</t>
  </si>
  <si>
    <t>AP jsou po straně zídky a nosné zdi jako ochrana před zeminou, odstranění v celé výšce 0,93 m a délce 5,66 m : (0,93*5,66)*2</t>
  </si>
  <si>
    <t>Délka 4,1 m - odstranění na tl. skladby S1 + 15 cm : (0,13+0,15)*4,1</t>
  </si>
  <si>
    <t>998711201R00</t>
  </si>
  <si>
    <t>Přesun hmot pro izolace proti vodě svisle do 6 m</t>
  </si>
  <si>
    <t>50 m vodorovně měřeno od těžiště půdorysné plochy skládky do těžiště půdorysné plochy objektu</t>
  </si>
  <si>
    <t>764396811R00</t>
  </si>
  <si>
    <t>Demontáž ostatních prvků střešních krycí dilatační lišty, rš 250 mm, sklonu přes 30 do 45°</t>
  </si>
  <si>
    <t>800-764</t>
  </si>
  <si>
    <t>772231302R00</t>
  </si>
  <si>
    <t>Montáž obkladu stupňů deskami z tvrdých kamenů stupnicovými deskami pravoúhlými nebo kosoúhlými, tloušťky do 30 mm včetně</t>
  </si>
  <si>
    <t>800-782</t>
  </si>
  <si>
    <t>s přímou nebo zakřivenou výstupní čárou</t>
  </si>
  <si>
    <t>spára šířky 8 mm, spárování dlažby 300x300 mm, stupeň šířky 300 mm. : 0,47*2*6</t>
  </si>
  <si>
    <t>58382701R</t>
  </si>
  <si>
    <t>deska neformátovaná žula; tl. 30,0 mm; povrch leštěný</t>
  </si>
  <si>
    <t>((0,330+0,155)*0,47*6)*1,15</t>
  </si>
  <si>
    <t>998772101R00</t>
  </si>
  <si>
    <t>Přesun hmot pro kamenné dlažby, obklady schodišťových stupňů a soklů v objektech výšky do 6 m</t>
  </si>
  <si>
    <t>50 m vodorovně</t>
  </si>
  <si>
    <t>773991001R00</t>
  </si>
  <si>
    <t>Ostatní práce broušení teracových podlah dvojnásobné</t>
  </si>
  <si>
    <t>800-773</t>
  </si>
  <si>
    <t>Očištění a případné obroušení stávajích schodišťových stupňů : ((0,155+0,330)*1,875)*6</t>
  </si>
  <si>
    <t>784191101R00</t>
  </si>
  <si>
    <t>Příprava povrchu Penetrace (napouštění) podkladu disperzní, jednonásobná</t>
  </si>
  <si>
    <t>800-784</t>
  </si>
  <si>
    <t>'Výmalba celého prostoru místnosti : 5,95*3,93*2+(3,93+4,86)/2*1,6*2+4,59*4,86*2</t>
  </si>
  <si>
    <t>1,92*3,93*2</t>
  </si>
  <si>
    <t>0,235*2,99+0,29*2,99</t>
  </si>
  <si>
    <t>0,62*2,47*2</t>
  </si>
  <si>
    <t>0,50*2,826</t>
  </si>
  <si>
    <t>0,62*1,1</t>
  </si>
  <si>
    <t>odpočet otvory : -1,25*2,99</t>
  </si>
  <si>
    <t>-1,1*2,47</t>
  </si>
  <si>
    <t>784195112R00</t>
  </si>
  <si>
    <t>Malby z malířských směsí hlinkových,  , bělost 77 %, dvojnásobné</t>
  </si>
  <si>
    <t>784011111R00</t>
  </si>
  <si>
    <t xml:space="preserve">Ostatní práce oprášení/ometení podkladu,  ,   </t>
  </si>
  <si>
    <t>784011221RT2</t>
  </si>
  <si>
    <t>Ostatní práce zakrytí předmětů,  , včetně dodávky fólie tl. 0,04 mm</t>
  </si>
  <si>
    <t>zakrytí dveří : 1,25*2,99</t>
  </si>
  <si>
    <t>784011222RT2</t>
  </si>
  <si>
    <t>Ostatní práce zakrytí podlah,  , včetně papírové lepenky</t>
  </si>
  <si>
    <t>1,92*(5,95+1,61+4,51)+1,1*0,62</t>
  </si>
  <si>
    <t>784011911R00</t>
  </si>
  <si>
    <t xml:space="preserve">Ostatní práce příplatek, za výšku místnosti nad 3,8 m,   </t>
  </si>
  <si>
    <t>650010113R02</t>
  </si>
  <si>
    <t>Elektroinstalace - kompletní dodávka</t>
  </si>
  <si>
    <t>soubor</t>
  </si>
  <si>
    <t>222323206R01</t>
  </si>
  <si>
    <t>Bezdrátový zvonek pro přivolání obsluhy ke zvedací plošině - příplatek</t>
  </si>
  <si>
    <t>725291171R01</t>
  </si>
  <si>
    <t>Sedátko sklopné ke zvedací plošině - příplatek</t>
  </si>
  <si>
    <t>765322711R01</t>
  </si>
  <si>
    <t>Šikmá zvedací plošina</t>
  </si>
  <si>
    <t>Dodávka a montáž stoupací plošiny, soklu stoupací plošiny a spojovacích prostředků.</t>
  </si>
  <si>
    <t>POP</t>
  </si>
  <si>
    <t>979083117R00</t>
  </si>
  <si>
    <t>Vodorovné přemístění suti přes 5000 m do 6000 m</t>
  </si>
  <si>
    <t>800-6</t>
  </si>
  <si>
    <t>včetně naložení na dopravní prostředek a složení,</t>
  </si>
  <si>
    <t>Přemístění odstraněné izolace na skládku (SAKO Brno) : 0,01342694</t>
  </si>
  <si>
    <t>beton : 1,6104 : 1,6104</t>
  </si>
  <si>
    <t>979990121R00</t>
  </si>
  <si>
    <t>Poplatek za skládku asfaltové pásy, skupina 17 03 02 z Katalogu odpadů</t>
  </si>
  <si>
    <t>0,01342694</t>
  </si>
  <si>
    <t>979990104R00</t>
  </si>
  <si>
    <t>Poplatek za skládku beton nad 30x30 cm, skupina 17 01 01 z Katalogu odpadů</t>
  </si>
  <si>
    <t>Přesun suti</t>
  </si>
  <si>
    <t>POL8_</t>
  </si>
  <si>
    <t>976071111R00</t>
  </si>
  <si>
    <t>Vybourání kovových doplňkových konstrukcí madel a zábradlí_x000D_
 v jakémkoliv zdivu</t>
  </si>
  <si>
    <t>Bourání části ocelového zábradlí : 0,9+0,04</t>
  </si>
  <si>
    <t>078889117R00</t>
  </si>
  <si>
    <t>Provedení nátěru při opravách, zábradlí</t>
  </si>
  <si>
    <t>0,9+0,04</t>
  </si>
  <si>
    <t>59160882.AR00</t>
  </si>
  <si>
    <t>Rolovací rampa pro vozíčkáře, šířka 76 cm, délka 90 cm</t>
  </si>
  <si>
    <t>979951112R00</t>
  </si>
  <si>
    <t>Výkup kovů železný šrot, tloušťky nad 4 mm</t>
  </si>
  <si>
    <t>Pro vyjádření výnosu ve prospěch zhotovitele je nutné jednotkovou cenu uvést se záporným znaménkem. (Získaná částka ponižuje náklad stavby.)</t>
  </si>
  <si>
    <t>979087313R00</t>
  </si>
  <si>
    <t>Nakládání na dopravní prostředky vybouraných trub</t>
  </si>
  <si>
    <t>827-1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</si>
</sst>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2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rgb="FFDF7000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0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28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 wrapText="1"/>
    </xf>
    <xf numFmtId="4" fontId="3" fillId="0" borderId="32" xfId="0" applyNumberFormat="1" applyFont="1" applyBorder="1" applyAlignment="1">
      <alignment horizontal="right" vertical="center" wrapText="1" shrinkToFit="1"/>
    </xf>
    <xf numFmtId="4" fontId="3" fillId="0" borderId="32" xfId="0" applyNumberFormat="1" applyFont="1" applyBorder="1" applyAlignment="1">
      <alignment horizontal="right" vertical="center" shrinkToFit="1"/>
    </xf>
    <xf numFmtId="4" fontId="0" fillId="0" borderId="32" xfId="0" applyNumberFormat="1" applyBorder="1" applyAlignment="1">
      <alignment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 shrinkToFit="1"/>
    </xf>
    <xf numFmtId="4" fontId="8" fillId="0" borderId="32" xfId="0" applyNumberFormat="1" applyFont="1" applyBorder="1" applyAlignment="1">
      <alignment vertical="center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2" xfId="0" applyNumberFormat="1" applyBorder="1" applyAlignment="1">
      <alignment vertical="center" wrapText="1" shrinkToFi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15" fillId="3" borderId="35" xfId="0" applyNumberFormat="1" applyFont="1" applyFill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shrinkToFit="1"/>
    </xf>
    <xf numFmtId="4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6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6" xfId="0" applyNumberFormat="1" applyFont="1" applyFill="1" applyBorder="1" applyAlignment="1">
      <alignment horizontal="center" vertical="center"/>
    </xf>
    <xf numFmtId="4" fontId="7" fillId="3" borderId="36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0" fontId="17" fillId="0" borderId="0" xfId="0" applyFont="1" applyBorder="1" applyAlignment="1">
      <alignment horizontal="center" vertical="top" shrinkToFit="1"/>
    </xf>
    <xf numFmtId="4" fontId="17" fillId="0" borderId="0" xfId="0" applyNumberFormat="1" applyFont="1" applyBorder="1" applyAlignment="1">
      <alignment vertical="top" shrinkToFit="1"/>
    </xf>
    <xf numFmtId="4" fontId="17" fillId="4" borderId="0" xfId="0" applyNumberFormat="1" applyFont="1" applyFill="1" applyBorder="1" applyAlignment="1" applyProtection="1">
      <alignment vertical="top" shrinkToFit="1"/>
      <protection locked="0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7" xfId="0" applyNumberFormat="1" applyFont="1" applyFill="1" applyBorder="1" applyAlignment="1">
      <alignment vertical="top" shrinkToFit="1"/>
    </xf>
    <xf numFmtId="0" fontId="17" fillId="0" borderId="38" xfId="0" applyFont="1" applyBorder="1" applyAlignment="1">
      <alignment vertical="top"/>
    </xf>
    <xf numFmtId="49" fontId="17" fillId="0" borderId="39" xfId="0" applyNumberFormat="1" applyFont="1" applyBorder="1" applyAlignment="1">
      <alignment vertical="top"/>
    </xf>
    <xf numFmtId="0" fontId="17" fillId="0" borderId="39" xfId="0" applyFont="1" applyBorder="1" applyAlignment="1">
      <alignment horizontal="center" vertical="top" shrinkToFit="1"/>
    </xf>
    <xf numFmtId="16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4" fontId="17" fillId="0" borderId="40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7" fillId="0" borderId="39" xfId="0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164" fontId="19" fillId="0" borderId="0" xfId="0" applyNumberFormat="1" applyFont="1" applyBorder="1" applyAlignment="1">
      <alignment horizontal="center" vertical="top" wrapText="1" shrinkToFit="1"/>
    </xf>
    <xf numFmtId="164" fontId="19" fillId="0" borderId="0" xfId="0" applyNumberFormat="1" applyFont="1" applyBorder="1" applyAlignment="1">
      <alignment vertical="top" wrapText="1" shrinkToFit="1"/>
    </xf>
    <xf numFmtId="0" fontId="17" fillId="0" borderId="18" xfId="0" applyNumberFormat="1" applyFont="1" applyBorder="1" applyAlignment="1">
      <alignment vertical="top" wrapText="1"/>
    </xf>
    <xf numFmtId="0" fontId="21" fillId="0" borderId="0" xfId="0" applyNumberFormat="1" applyFont="1" applyAlignment="1">
      <alignment wrapText="1"/>
    </xf>
    <xf numFmtId="164" fontId="17" fillId="4" borderId="0" xfId="0" applyNumberFormat="1" applyFont="1" applyFill="1" applyBorder="1" applyAlignment="1" applyProtection="1">
      <alignment vertical="top" shrinkToFit="1"/>
      <protection locked="0"/>
    </xf>
    <xf numFmtId="0" fontId="17" fillId="0" borderId="0" xfId="0" applyNumberFormat="1" applyFont="1" applyBorder="1" applyAlignment="1">
      <alignment vertical="top" wrapText="1"/>
    </xf>
    <xf numFmtId="0" fontId="20" fillId="0" borderId="18" xfId="0" applyNumberFormat="1" applyFont="1" applyBorder="1" applyAlignment="1">
      <alignment vertical="top" wrapText="1"/>
    </xf>
    <xf numFmtId="0" fontId="17" fillId="0" borderId="18" xfId="0" applyNumberFormat="1" applyFont="1" applyBorder="1" applyAlignment="1">
      <alignment horizontal="left" vertical="top" wrapText="1"/>
    </xf>
    <xf numFmtId="164" fontId="19" fillId="0" borderId="0" xfId="0" quotePrefix="1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left" vertical="top" wrapText="1"/>
    </xf>
    <xf numFmtId="0" fontId="20" fillId="0" borderId="18" xfId="0" applyNumberFormat="1" applyFont="1" applyBorder="1" applyAlignment="1">
      <alignment horizontal="left"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tabSelected="1" workbookViewId="0">
      <selection activeCell="A2" sqref="A2:G2"/>
    </sheetView>
  </sheetViews>
  <sheetFormatPr defaultRowHeight="13.2" x14ac:dyDescent="0.25"/>
  <sheetData>
    <row r="1" spans="1:7" x14ac:dyDescent="0.25">
      <c r="A1" s="21" t="s">
        <v>38</v>
      </c>
    </row>
    <row r="2" spans="1:7" ht="57.75" customHeight="1" x14ac:dyDescent="0.25">
      <c r="A2" s="76" t="s">
        <v>39</v>
      </c>
      <c r="B2" s="76"/>
      <c r="C2" s="76"/>
      <c r="D2" s="76"/>
      <c r="E2" s="76"/>
      <c r="F2" s="76"/>
      <c r="G2" s="76"/>
    </row>
  </sheetData>
  <sheetProtection algorithmName="SHA-512" hashValue="69c/THBNYrxdYsKZHKxRHeHTdq51xKfI19kVag0ySGjG94l5w7r5Ot9TiTeFbpStdOFe+J9/ah6FNUx4CuHvwg==" saltValue="a9lbu4uRKjdI8on+6so4NA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73"/>
  <sheetViews>
    <sheetView showGridLines="0" topLeftCell="B17" zoomScaleNormal="100" zoomScaleSheetLayoutView="75" workbookViewId="0">
      <selection activeCell="A29" sqref="A29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2" customWidth="1"/>
    <col min="4" max="4" width="13" style="52" customWidth="1"/>
    <col min="5" max="5" width="9.6640625" style="52" customWidth="1"/>
    <col min="6" max="6" width="11.6640625" customWidth="1"/>
    <col min="7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7" t="s">
        <v>36</v>
      </c>
      <c r="B1" s="77" t="s">
        <v>41</v>
      </c>
      <c r="C1" s="78"/>
      <c r="D1" s="78"/>
      <c r="E1" s="78"/>
      <c r="F1" s="78"/>
      <c r="G1" s="78"/>
      <c r="H1" s="78"/>
      <c r="I1" s="78"/>
      <c r="J1" s="79"/>
    </row>
    <row r="2" spans="1:15" ht="36" customHeight="1" x14ac:dyDescent="0.25">
      <c r="A2" s="2"/>
      <c r="B2" s="111" t="s">
        <v>22</v>
      </c>
      <c r="C2" s="112"/>
      <c r="D2" s="113" t="s">
        <v>43</v>
      </c>
      <c r="E2" s="114" t="s">
        <v>44</v>
      </c>
      <c r="F2" s="115"/>
      <c r="G2" s="115"/>
      <c r="H2" s="115"/>
      <c r="I2" s="115"/>
      <c r="J2" s="116"/>
      <c r="O2" s="1"/>
    </row>
    <row r="3" spans="1:15" ht="27" hidden="1" customHeight="1" x14ac:dyDescent="0.25">
      <c r="A3" s="2"/>
      <c r="B3" s="117"/>
      <c r="C3" s="112"/>
      <c r="D3" s="118"/>
      <c r="E3" s="119"/>
      <c r="F3" s="120"/>
      <c r="G3" s="120"/>
      <c r="H3" s="120"/>
      <c r="I3" s="120"/>
      <c r="J3" s="121"/>
    </row>
    <row r="4" spans="1:15" ht="23.25" customHeight="1" x14ac:dyDescent="0.25">
      <c r="A4" s="2"/>
      <c r="B4" s="122"/>
      <c r="C4" s="123"/>
      <c r="D4" s="124"/>
      <c r="E4" s="125"/>
      <c r="F4" s="125"/>
      <c r="G4" s="125"/>
      <c r="H4" s="125"/>
      <c r="I4" s="125"/>
      <c r="J4" s="126"/>
    </row>
    <row r="5" spans="1:15" ht="24" customHeight="1" x14ac:dyDescent="0.25">
      <c r="A5" s="2"/>
      <c r="B5" s="31" t="s">
        <v>42</v>
      </c>
      <c r="D5" s="92"/>
      <c r="E5" s="93"/>
      <c r="F5" s="93"/>
      <c r="G5" s="93"/>
      <c r="H5" s="18" t="s">
        <v>40</v>
      </c>
      <c r="I5" s="22"/>
      <c r="J5" s="8"/>
    </row>
    <row r="6" spans="1:15" ht="15.75" customHeight="1" x14ac:dyDescent="0.25">
      <c r="A6" s="2"/>
      <c r="B6" s="28"/>
      <c r="C6" s="55"/>
      <c r="D6" s="86"/>
      <c r="E6" s="94"/>
      <c r="F6" s="94"/>
      <c r="G6" s="94"/>
      <c r="H6" s="18" t="s">
        <v>34</v>
      </c>
      <c r="I6" s="22"/>
      <c r="J6" s="8"/>
    </row>
    <row r="7" spans="1:15" ht="15.75" customHeight="1" x14ac:dyDescent="0.25">
      <c r="A7" s="2"/>
      <c r="B7" s="29"/>
      <c r="C7" s="56"/>
      <c r="D7" s="53"/>
      <c r="E7" s="95"/>
      <c r="F7" s="96"/>
      <c r="G7" s="96"/>
      <c r="H7" s="24"/>
      <c r="I7" s="23"/>
      <c r="J7" s="34"/>
    </row>
    <row r="8" spans="1:15" ht="24" hidden="1" customHeight="1" x14ac:dyDescent="0.25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5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5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19</v>
      </c>
      <c r="D11" s="127"/>
      <c r="E11" s="127"/>
      <c r="F11" s="127"/>
      <c r="G11" s="127"/>
      <c r="H11" s="18" t="s">
        <v>40</v>
      </c>
      <c r="I11" s="132"/>
      <c r="J11" s="8"/>
    </row>
    <row r="12" spans="1:15" ht="15.75" customHeight="1" x14ac:dyDescent="0.25">
      <c r="A12" s="2"/>
      <c r="B12" s="28"/>
      <c r="C12" s="55"/>
      <c r="D12" s="128"/>
      <c r="E12" s="128"/>
      <c r="F12" s="128"/>
      <c r="G12" s="128"/>
      <c r="H12" s="18" t="s">
        <v>34</v>
      </c>
      <c r="I12" s="132"/>
      <c r="J12" s="8"/>
    </row>
    <row r="13" spans="1:15" ht="15.75" customHeight="1" x14ac:dyDescent="0.25">
      <c r="A13" s="2"/>
      <c r="B13" s="29"/>
      <c r="C13" s="56"/>
      <c r="D13" s="131"/>
      <c r="E13" s="129"/>
      <c r="F13" s="130"/>
      <c r="G13" s="130"/>
      <c r="H13" s="19"/>
      <c r="I13" s="23"/>
      <c r="J13" s="34"/>
    </row>
    <row r="14" spans="1:15" ht="24" customHeight="1" x14ac:dyDescent="0.25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5">
      <c r="A15" s="2"/>
      <c r="B15" s="35" t="s">
        <v>32</v>
      </c>
      <c r="C15" s="61"/>
      <c r="D15" s="54"/>
      <c r="E15" s="87"/>
      <c r="F15" s="87"/>
      <c r="G15" s="88"/>
      <c r="H15" s="88"/>
      <c r="I15" s="88" t="s">
        <v>29</v>
      </c>
      <c r="J15" s="89"/>
    </row>
    <row r="16" spans="1:15" ht="23.25" customHeight="1" x14ac:dyDescent="0.25">
      <c r="A16" s="197" t="s">
        <v>24</v>
      </c>
      <c r="B16" s="38" t="s">
        <v>24</v>
      </c>
      <c r="C16" s="62"/>
      <c r="D16" s="63"/>
      <c r="E16" s="83"/>
      <c r="F16" s="84"/>
      <c r="G16" s="83"/>
      <c r="H16" s="84"/>
      <c r="I16" s="83">
        <f>SUMIF(F52:F69,A16,I52:I69)+SUMIF(F52:F69,"PSU",I52:I69)</f>
        <v>0</v>
      </c>
      <c r="J16" s="85"/>
    </row>
    <row r="17" spans="1:10" ht="23.25" customHeight="1" x14ac:dyDescent="0.25">
      <c r="A17" s="197" t="s">
        <v>25</v>
      </c>
      <c r="B17" s="38" t="s">
        <v>25</v>
      </c>
      <c r="C17" s="62"/>
      <c r="D17" s="63"/>
      <c r="E17" s="83"/>
      <c r="F17" s="84"/>
      <c r="G17" s="83"/>
      <c r="H17" s="84"/>
      <c r="I17" s="83">
        <f>SUMIF(F52:F69,A17,I52:I69)</f>
        <v>0</v>
      </c>
      <c r="J17" s="85"/>
    </row>
    <row r="18" spans="1:10" ht="23.25" customHeight="1" x14ac:dyDescent="0.25">
      <c r="A18" s="197" t="s">
        <v>26</v>
      </c>
      <c r="B18" s="38" t="s">
        <v>26</v>
      </c>
      <c r="C18" s="62"/>
      <c r="D18" s="63"/>
      <c r="E18" s="83"/>
      <c r="F18" s="84"/>
      <c r="G18" s="83"/>
      <c r="H18" s="84"/>
      <c r="I18" s="83">
        <f>SUMIF(F52:F69,A18,I52:I69)</f>
        <v>0</v>
      </c>
      <c r="J18" s="85"/>
    </row>
    <row r="19" spans="1:10" ht="23.25" customHeight="1" x14ac:dyDescent="0.25">
      <c r="A19" s="197" t="s">
        <v>94</v>
      </c>
      <c r="B19" s="38" t="s">
        <v>27</v>
      </c>
      <c r="C19" s="62"/>
      <c r="D19" s="63"/>
      <c r="E19" s="83"/>
      <c r="F19" s="84"/>
      <c r="G19" s="83"/>
      <c r="H19" s="84"/>
      <c r="I19" s="83">
        <f>SUMIF(F52:F69,A19,I52:I69)</f>
        <v>0</v>
      </c>
      <c r="J19" s="85"/>
    </row>
    <row r="20" spans="1:10" ht="23.25" customHeight="1" x14ac:dyDescent="0.25">
      <c r="A20" s="197" t="s">
        <v>95</v>
      </c>
      <c r="B20" s="38" t="s">
        <v>28</v>
      </c>
      <c r="C20" s="62"/>
      <c r="D20" s="63"/>
      <c r="E20" s="83"/>
      <c r="F20" s="84"/>
      <c r="G20" s="83"/>
      <c r="H20" s="84"/>
      <c r="I20" s="83">
        <f>SUMIF(F52:F69,A20,I52:I69)</f>
        <v>0</v>
      </c>
      <c r="J20" s="85"/>
    </row>
    <row r="21" spans="1:10" ht="23.25" customHeight="1" x14ac:dyDescent="0.25">
      <c r="A21" s="2"/>
      <c r="B21" s="48" t="s">
        <v>29</v>
      </c>
      <c r="C21" s="64"/>
      <c r="D21" s="65"/>
      <c r="E21" s="90"/>
      <c r="F21" s="91"/>
      <c r="G21" s="90"/>
      <c r="H21" s="91"/>
      <c r="I21" s="90">
        <f>SUM(I16:J20)</f>
        <v>0</v>
      </c>
      <c r="J21" s="102"/>
    </row>
    <row r="22" spans="1:10" ht="33" customHeight="1" x14ac:dyDescent="0.25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5">
      <c r="A23" s="2"/>
      <c r="B23" s="38" t="s">
        <v>12</v>
      </c>
      <c r="C23" s="62"/>
      <c r="D23" s="63"/>
      <c r="E23" s="67">
        <v>15</v>
      </c>
      <c r="F23" s="39" t="s">
        <v>0</v>
      </c>
      <c r="G23" s="100">
        <f>ZakladDPHSniVypocet</f>
        <v>0</v>
      </c>
      <c r="H23" s="101"/>
      <c r="I23" s="101"/>
      <c r="J23" s="40" t="str">
        <f t="shared" ref="J23:J28" si="0">Mena</f>
        <v>CZK</v>
      </c>
    </row>
    <row r="24" spans="1:10" ht="23.25" hidden="1" customHeight="1" x14ac:dyDescent="0.25">
      <c r="A24" s="2"/>
      <c r="B24" s="38" t="s">
        <v>13</v>
      </c>
      <c r="C24" s="62"/>
      <c r="D24" s="63"/>
      <c r="E24" s="67">
        <f>SazbaDPH1</f>
        <v>15</v>
      </c>
      <c r="F24" s="39" t="s">
        <v>0</v>
      </c>
      <c r="G24" s="98">
        <f>I23*E23/100</f>
        <v>0</v>
      </c>
      <c r="H24" s="99"/>
      <c r="I24" s="99"/>
      <c r="J24" s="40" t="str">
        <f t="shared" si="0"/>
        <v>CZK</v>
      </c>
    </row>
    <row r="25" spans="1:10" ht="23.25" customHeight="1" x14ac:dyDescent="0.25">
      <c r="A25" s="2"/>
      <c r="B25" s="38" t="s">
        <v>14</v>
      </c>
      <c r="C25" s="62"/>
      <c r="D25" s="63"/>
      <c r="E25" s="67">
        <v>21</v>
      </c>
      <c r="F25" s="39" t="s">
        <v>0</v>
      </c>
      <c r="G25" s="100">
        <f>ZakladDPHZaklVypocet</f>
        <v>0</v>
      </c>
      <c r="H25" s="101"/>
      <c r="I25" s="101"/>
      <c r="J25" s="40" t="str">
        <f t="shared" si="0"/>
        <v>CZK</v>
      </c>
    </row>
    <row r="26" spans="1:10" ht="23.25" hidden="1" customHeight="1" x14ac:dyDescent="0.25">
      <c r="A26" s="2"/>
      <c r="B26" s="32" t="s">
        <v>15</v>
      </c>
      <c r="C26" s="68"/>
      <c r="D26" s="54"/>
      <c r="E26" s="69">
        <f>SazbaDPH2</f>
        <v>21</v>
      </c>
      <c r="F26" s="30" t="s">
        <v>0</v>
      </c>
      <c r="G26" s="80">
        <f>I25*E25/100</f>
        <v>0</v>
      </c>
      <c r="H26" s="81"/>
      <c r="I26" s="81"/>
      <c r="J26" s="37" t="str">
        <f t="shared" si="0"/>
        <v>CZK</v>
      </c>
    </row>
    <row r="27" spans="1:10" ht="23.25" customHeight="1" thickBot="1" x14ac:dyDescent="0.3">
      <c r="A27" s="2">
        <f>ZakladDPHSni+ZakladDPHZakl</f>
        <v>0</v>
      </c>
      <c r="B27" s="31" t="s">
        <v>4</v>
      </c>
      <c r="C27" s="70"/>
      <c r="D27" s="71"/>
      <c r="E27" s="70"/>
      <c r="F27" s="16"/>
      <c r="G27" s="82">
        <f>CenaCelkemBezDPH-(ZakladDPHSni+ZakladDPHZakl)</f>
        <v>0</v>
      </c>
      <c r="H27" s="82"/>
      <c r="I27" s="82"/>
      <c r="J27" s="41" t="str">
        <f t="shared" si="0"/>
        <v>CZK</v>
      </c>
    </row>
    <row r="28" spans="1:10" ht="27.75" customHeight="1" thickBot="1" x14ac:dyDescent="0.3">
      <c r="A28" s="2">
        <f>(A27-INT(A27))*100</f>
        <v>0</v>
      </c>
      <c r="B28" s="167" t="s">
        <v>23</v>
      </c>
      <c r="C28" s="168"/>
      <c r="D28" s="168"/>
      <c r="E28" s="169"/>
      <c r="F28" s="170"/>
      <c r="G28" s="171">
        <f>A27</f>
        <v>0</v>
      </c>
      <c r="H28" s="171"/>
      <c r="I28" s="171"/>
      <c r="J28" s="172" t="str">
        <f t="shared" si="0"/>
        <v>CZK</v>
      </c>
    </row>
    <row r="29" spans="1:10" ht="27.75" hidden="1" customHeight="1" thickBot="1" x14ac:dyDescent="0.3">
      <c r="A29" s="2"/>
      <c r="B29" s="167" t="s">
        <v>35</v>
      </c>
      <c r="C29" s="173"/>
      <c r="D29" s="173"/>
      <c r="E29" s="173"/>
      <c r="F29" s="174"/>
      <c r="G29" s="175">
        <f>ZakladDPHSni+DPHSni+ZakladDPHZakl+DPHZakl+Zaokrouhleni</f>
        <v>0</v>
      </c>
      <c r="H29" s="175"/>
      <c r="I29" s="175"/>
      <c r="J29" s="176" t="s">
        <v>54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5">
      <c r="A33" s="2"/>
      <c r="B33" s="2"/>
      <c r="J33" s="9"/>
    </row>
    <row r="34" spans="1:10" s="21" customFormat="1" ht="18.75" customHeight="1" x14ac:dyDescent="0.25">
      <c r="A34" s="20"/>
      <c r="B34" s="20"/>
      <c r="C34" s="74"/>
      <c r="D34" s="103"/>
      <c r="E34" s="104"/>
      <c r="G34" s="105"/>
      <c r="H34" s="106"/>
      <c r="I34" s="106"/>
      <c r="J34" s="25"/>
    </row>
    <row r="35" spans="1:10" ht="12.75" customHeight="1" x14ac:dyDescent="0.25">
      <c r="A35" s="2"/>
      <c r="B35" s="2"/>
      <c r="D35" s="97" t="s">
        <v>2</v>
      </c>
      <c r="E35" s="97"/>
      <c r="H35" s="10" t="s">
        <v>3</v>
      </c>
      <c r="J35" s="9"/>
    </row>
    <row r="36" spans="1:10" ht="13.5" customHeight="1" thickBot="1" x14ac:dyDescent="0.3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5">
      <c r="B37" s="136" t="s">
        <v>16</v>
      </c>
      <c r="C37" s="137"/>
      <c r="D37" s="137"/>
      <c r="E37" s="137"/>
      <c r="F37" s="138"/>
      <c r="G37" s="138"/>
      <c r="H37" s="138"/>
      <c r="I37" s="138"/>
      <c r="J37" s="139"/>
    </row>
    <row r="38" spans="1:10" ht="25.5" customHeight="1" x14ac:dyDescent="0.25">
      <c r="A38" s="135" t="s">
        <v>37</v>
      </c>
      <c r="B38" s="140" t="s">
        <v>17</v>
      </c>
      <c r="C38" s="141" t="s">
        <v>5</v>
      </c>
      <c r="D38" s="141"/>
      <c r="E38" s="141"/>
      <c r="F38" s="142" t="str">
        <f>B23</f>
        <v>Základ pro sníženou DPH</v>
      </c>
      <c r="G38" s="142" t="str">
        <f>B25</f>
        <v>Základ pro základní DPH</v>
      </c>
      <c r="H38" s="143" t="s">
        <v>18</v>
      </c>
      <c r="I38" s="144" t="s">
        <v>1</v>
      </c>
      <c r="J38" s="145" t="s">
        <v>0</v>
      </c>
    </row>
    <row r="39" spans="1:10" ht="25.5" hidden="1" customHeight="1" x14ac:dyDescent="0.25">
      <c r="A39" s="135">
        <v>1</v>
      </c>
      <c r="B39" s="146" t="s">
        <v>45</v>
      </c>
      <c r="C39" s="147"/>
      <c r="D39" s="147"/>
      <c r="E39" s="147"/>
      <c r="F39" s="148">
        <f>'01 01 Pol'!AE12+'01 02 Pol'!AE158+'01 03 Pol'!AE22</f>
        <v>0</v>
      </c>
      <c r="G39" s="149">
        <f>'01 01 Pol'!AF12+'01 02 Pol'!AF158+'01 03 Pol'!AF22</f>
        <v>0</v>
      </c>
      <c r="H39" s="150"/>
      <c r="I39" s="151">
        <f>F39+G39+H39</f>
        <v>0</v>
      </c>
      <c r="J39" s="152" t="str">
        <f>IF(_xlfn.SINGLE(CenaCelkemVypocet)=0,"",I39/_xlfn.SINGLE(CenaCelkemVypocet)*100)</f>
        <v/>
      </c>
    </row>
    <row r="40" spans="1:10" ht="25.5" customHeight="1" x14ac:dyDescent="0.25">
      <c r="A40" s="135">
        <v>2</v>
      </c>
      <c r="B40" s="153"/>
      <c r="C40" s="154" t="s">
        <v>46</v>
      </c>
      <c r="D40" s="154"/>
      <c r="E40" s="154"/>
      <c r="F40" s="155"/>
      <c r="G40" s="156"/>
      <c r="H40" s="156"/>
      <c r="I40" s="157"/>
      <c r="J40" s="158"/>
    </row>
    <row r="41" spans="1:10" ht="25.5" customHeight="1" x14ac:dyDescent="0.25">
      <c r="A41" s="135">
        <v>2</v>
      </c>
      <c r="B41" s="153" t="s">
        <v>43</v>
      </c>
      <c r="C41" s="154" t="s">
        <v>47</v>
      </c>
      <c r="D41" s="154"/>
      <c r="E41" s="154"/>
      <c r="F41" s="155">
        <f>'01 01 Pol'!AE12+'01 02 Pol'!AE158+'01 03 Pol'!AE22</f>
        <v>0</v>
      </c>
      <c r="G41" s="156">
        <f>'01 01 Pol'!AF12+'01 02 Pol'!AF158+'01 03 Pol'!AF22</f>
        <v>0</v>
      </c>
      <c r="H41" s="156"/>
      <c r="I41" s="157">
        <f>F41+G41+H41</f>
        <v>0</v>
      </c>
      <c r="J41" s="158" t="str">
        <f>IF(_xlfn.SINGLE(CenaCelkemVypocet)=0,"",I41/_xlfn.SINGLE(CenaCelkemVypocet)*100)</f>
        <v/>
      </c>
    </row>
    <row r="42" spans="1:10" ht="25.5" customHeight="1" x14ac:dyDescent="0.25">
      <c r="A42" s="135">
        <v>3</v>
      </c>
      <c r="B42" s="159" t="s">
        <v>43</v>
      </c>
      <c r="C42" s="147" t="s">
        <v>48</v>
      </c>
      <c r="D42" s="147"/>
      <c r="E42" s="147"/>
      <c r="F42" s="160">
        <f>'01 01 Pol'!AE12</f>
        <v>0</v>
      </c>
      <c r="G42" s="150">
        <f>'01 01 Pol'!AF12</f>
        <v>0</v>
      </c>
      <c r="H42" s="150"/>
      <c r="I42" s="151">
        <f>F42+G42+H42</f>
        <v>0</v>
      </c>
      <c r="J42" s="152" t="str">
        <f>IF(_xlfn.SINGLE(CenaCelkemVypocet)=0,"",I42/_xlfn.SINGLE(CenaCelkemVypocet)*100)</f>
        <v/>
      </c>
    </row>
    <row r="43" spans="1:10" ht="25.5" customHeight="1" x14ac:dyDescent="0.25">
      <c r="A43" s="135">
        <v>3</v>
      </c>
      <c r="B43" s="159" t="s">
        <v>49</v>
      </c>
      <c r="C43" s="147" t="s">
        <v>50</v>
      </c>
      <c r="D43" s="147"/>
      <c r="E43" s="147"/>
      <c r="F43" s="160">
        <f>'01 02 Pol'!AE158</f>
        <v>0</v>
      </c>
      <c r="G43" s="150">
        <f>'01 02 Pol'!AF158</f>
        <v>0</v>
      </c>
      <c r="H43" s="150"/>
      <c r="I43" s="151">
        <f>F43+G43+H43</f>
        <v>0</v>
      </c>
      <c r="J43" s="152" t="str">
        <f>IF(_xlfn.SINGLE(CenaCelkemVypocet)=0,"",I43/_xlfn.SINGLE(CenaCelkemVypocet)*100)</f>
        <v/>
      </c>
    </row>
    <row r="44" spans="1:10" ht="25.5" customHeight="1" x14ac:dyDescent="0.25">
      <c r="A44" s="135">
        <v>3</v>
      </c>
      <c r="B44" s="159" t="s">
        <v>51</v>
      </c>
      <c r="C44" s="147" t="s">
        <v>52</v>
      </c>
      <c r="D44" s="147"/>
      <c r="E44" s="147"/>
      <c r="F44" s="160">
        <f>'01 03 Pol'!AE22</f>
        <v>0</v>
      </c>
      <c r="G44" s="150">
        <f>'01 03 Pol'!AF22</f>
        <v>0</v>
      </c>
      <c r="H44" s="150"/>
      <c r="I44" s="151">
        <f>F44+G44+H44</f>
        <v>0</v>
      </c>
      <c r="J44" s="152" t="str">
        <f>IF(_xlfn.SINGLE(CenaCelkemVypocet)=0,"",I44/_xlfn.SINGLE(CenaCelkemVypocet)*100)</f>
        <v/>
      </c>
    </row>
    <row r="45" spans="1:10" ht="25.5" customHeight="1" x14ac:dyDescent="0.25">
      <c r="A45" s="135"/>
      <c r="B45" s="161" t="s">
        <v>53</v>
      </c>
      <c r="C45" s="162"/>
      <c r="D45" s="162"/>
      <c r="E45" s="162"/>
      <c r="F45" s="163">
        <f>SUMIF(A39:A44,"=1",F39:F44)</f>
        <v>0</v>
      </c>
      <c r="G45" s="164">
        <f>SUMIF(A39:A44,"=1",G39:G44)</f>
        <v>0</v>
      </c>
      <c r="H45" s="164">
        <f>SUMIF(A39:A44,"=1",H39:H44)</f>
        <v>0</v>
      </c>
      <c r="I45" s="165">
        <f>SUMIF(A39:A44,"=1",I39:I44)</f>
        <v>0</v>
      </c>
      <c r="J45" s="166">
        <f>SUMIF(A39:A44,"=1",J39:J44)</f>
        <v>0</v>
      </c>
    </row>
    <row r="49" spans="1:10" ht="15.6" x14ac:dyDescent="0.3">
      <c r="B49" s="177" t="s">
        <v>55</v>
      </c>
    </row>
    <row r="51" spans="1:10" ht="25.5" customHeight="1" x14ac:dyDescent="0.25">
      <c r="A51" s="179"/>
      <c r="B51" s="182" t="s">
        <v>17</v>
      </c>
      <c r="C51" s="182" t="s">
        <v>5</v>
      </c>
      <c r="D51" s="183"/>
      <c r="E51" s="183"/>
      <c r="F51" s="184" t="s">
        <v>56</v>
      </c>
      <c r="G51" s="184"/>
      <c r="H51" s="184"/>
      <c r="I51" s="184" t="s">
        <v>29</v>
      </c>
      <c r="J51" s="184" t="s">
        <v>0</v>
      </c>
    </row>
    <row r="52" spans="1:10" ht="36.75" customHeight="1" x14ac:dyDescent="0.25">
      <c r="A52" s="180"/>
      <c r="B52" s="185" t="s">
        <v>57</v>
      </c>
      <c r="C52" s="186" t="s">
        <v>58</v>
      </c>
      <c r="D52" s="187"/>
      <c r="E52" s="187"/>
      <c r="F52" s="193" t="s">
        <v>24</v>
      </c>
      <c r="G52" s="194"/>
      <c r="H52" s="194"/>
      <c r="I52" s="194">
        <f>'01 02 Pol'!G8</f>
        <v>0</v>
      </c>
      <c r="J52" s="191" t="str">
        <f>IF(I70=0,"",I52/I70*100)</f>
        <v/>
      </c>
    </row>
    <row r="53" spans="1:10" ht="36.75" customHeight="1" x14ac:dyDescent="0.25">
      <c r="A53" s="180"/>
      <c r="B53" s="185" t="s">
        <v>59</v>
      </c>
      <c r="C53" s="186" t="s">
        <v>60</v>
      </c>
      <c r="D53" s="187"/>
      <c r="E53" s="187"/>
      <c r="F53" s="193" t="s">
        <v>24</v>
      </c>
      <c r="G53" s="194"/>
      <c r="H53" s="194"/>
      <c r="I53" s="194">
        <f>'01 02 Pol'!G24</f>
        <v>0</v>
      </c>
      <c r="J53" s="191" t="str">
        <f>IF(I70=0,"",I53/I70*100)</f>
        <v/>
      </c>
    </row>
    <row r="54" spans="1:10" ht="36.75" customHeight="1" x14ac:dyDescent="0.25">
      <c r="A54" s="180"/>
      <c r="B54" s="185" t="s">
        <v>61</v>
      </c>
      <c r="C54" s="186" t="s">
        <v>62</v>
      </c>
      <c r="D54" s="187"/>
      <c r="E54" s="187"/>
      <c r="F54" s="193" t="s">
        <v>24</v>
      </c>
      <c r="G54" s="194"/>
      <c r="H54" s="194"/>
      <c r="I54" s="194">
        <f>'01 02 Pol'!G43</f>
        <v>0</v>
      </c>
      <c r="J54" s="191" t="str">
        <f>IF(I70=0,"",I54/I70*100)</f>
        <v/>
      </c>
    </row>
    <row r="55" spans="1:10" ht="36.75" customHeight="1" x14ac:dyDescent="0.25">
      <c r="A55" s="180"/>
      <c r="B55" s="185" t="s">
        <v>63</v>
      </c>
      <c r="C55" s="186" t="s">
        <v>64</v>
      </c>
      <c r="D55" s="187"/>
      <c r="E55" s="187"/>
      <c r="F55" s="193" t="s">
        <v>24</v>
      </c>
      <c r="G55" s="194"/>
      <c r="H55" s="194"/>
      <c r="I55" s="194">
        <f>'01 02 Pol'!G52</f>
        <v>0</v>
      </c>
      <c r="J55" s="191" t="str">
        <f>IF(I70=0,"",I55/I70*100)</f>
        <v/>
      </c>
    </row>
    <row r="56" spans="1:10" ht="36.75" customHeight="1" x14ac:dyDescent="0.25">
      <c r="A56" s="180"/>
      <c r="B56" s="185" t="s">
        <v>65</v>
      </c>
      <c r="C56" s="186" t="s">
        <v>66</v>
      </c>
      <c r="D56" s="187"/>
      <c r="E56" s="187"/>
      <c r="F56" s="193" t="s">
        <v>24</v>
      </c>
      <c r="G56" s="194"/>
      <c r="H56" s="194"/>
      <c r="I56" s="194">
        <f>'01 02 Pol'!G61</f>
        <v>0</v>
      </c>
      <c r="J56" s="191" t="str">
        <f>IF(I70=0,"",I56/I70*100)</f>
        <v/>
      </c>
    </row>
    <row r="57" spans="1:10" ht="36.75" customHeight="1" x14ac:dyDescent="0.25">
      <c r="A57" s="180"/>
      <c r="B57" s="185" t="s">
        <v>67</v>
      </c>
      <c r="C57" s="186" t="s">
        <v>68</v>
      </c>
      <c r="D57" s="187"/>
      <c r="E57" s="187"/>
      <c r="F57" s="193" t="s">
        <v>24</v>
      </c>
      <c r="G57" s="194"/>
      <c r="H57" s="194"/>
      <c r="I57" s="194">
        <f>'01 02 Pol'!G64</f>
        <v>0</v>
      </c>
      <c r="J57" s="191" t="str">
        <f>IF(I70=0,"",I57/I70*100)</f>
        <v/>
      </c>
    </row>
    <row r="58" spans="1:10" ht="36.75" customHeight="1" x14ac:dyDescent="0.25">
      <c r="A58" s="180"/>
      <c r="B58" s="185" t="s">
        <v>69</v>
      </c>
      <c r="C58" s="186" t="s">
        <v>70</v>
      </c>
      <c r="D58" s="187"/>
      <c r="E58" s="187"/>
      <c r="F58" s="193" t="s">
        <v>24</v>
      </c>
      <c r="G58" s="194"/>
      <c r="H58" s="194"/>
      <c r="I58" s="194">
        <f>'01 02 Pol'!G68+'01 03 Pol'!G8</f>
        <v>0</v>
      </c>
      <c r="J58" s="191" t="str">
        <f>IF(I70=0,"",I58/I70*100)</f>
        <v/>
      </c>
    </row>
    <row r="59" spans="1:10" ht="36.75" customHeight="1" x14ac:dyDescent="0.25">
      <c r="A59" s="180"/>
      <c r="B59" s="185" t="s">
        <v>71</v>
      </c>
      <c r="C59" s="186" t="s">
        <v>72</v>
      </c>
      <c r="D59" s="187"/>
      <c r="E59" s="187"/>
      <c r="F59" s="193" t="s">
        <v>24</v>
      </c>
      <c r="G59" s="194"/>
      <c r="H59" s="194"/>
      <c r="I59" s="194">
        <f>'01 02 Pol'!G72</f>
        <v>0</v>
      </c>
      <c r="J59" s="191" t="str">
        <f>IF(I70=0,"",I59/I70*100)</f>
        <v/>
      </c>
    </row>
    <row r="60" spans="1:10" ht="36.75" customHeight="1" x14ac:dyDescent="0.25">
      <c r="A60" s="180"/>
      <c r="B60" s="185" t="s">
        <v>73</v>
      </c>
      <c r="C60" s="186" t="s">
        <v>74</v>
      </c>
      <c r="D60" s="187"/>
      <c r="E60" s="187"/>
      <c r="F60" s="193" t="s">
        <v>25</v>
      </c>
      <c r="G60" s="194"/>
      <c r="H60" s="194"/>
      <c r="I60" s="194">
        <f>'01 02 Pol'!G75</f>
        <v>0</v>
      </c>
      <c r="J60" s="191" t="str">
        <f>IF(I70=0,"",I60/I70*100)</f>
        <v/>
      </c>
    </row>
    <row r="61" spans="1:10" ht="36.75" customHeight="1" x14ac:dyDescent="0.25">
      <c r="A61" s="180"/>
      <c r="B61" s="185" t="s">
        <v>75</v>
      </c>
      <c r="C61" s="186" t="s">
        <v>76</v>
      </c>
      <c r="D61" s="187"/>
      <c r="E61" s="187"/>
      <c r="F61" s="193" t="s">
        <v>25</v>
      </c>
      <c r="G61" s="194"/>
      <c r="H61" s="194"/>
      <c r="I61" s="194">
        <f>'01 02 Pol'!G83</f>
        <v>0</v>
      </c>
      <c r="J61" s="191" t="str">
        <f>IF(I70=0,"",I61/I70*100)</f>
        <v/>
      </c>
    </row>
    <row r="62" spans="1:10" ht="36.75" customHeight="1" x14ac:dyDescent="0.25">
      <c r="A62" s="180"/>
      <c r="B62" s="185" t="s">
        <v>77</v>
      </c>
      <c r="C62" s="186" t="s">
        <v>78</v>
      </c>
      <c r="D62" s="187"/>
      <c r="E62" s="187"/>
      <c r="F62" s="193" t="s">
        <v>25</v>
      </c>
      <c r="G62" s="194"/>
      <c r="H62" s="194"/>
      <c r="I62" s="194">
        <f>'01 01 Pol'!G8</f>
        <v>0</v>
      </c>
      <c r="J62" s="191" t="str">
        <f>IF(I70=0,"",I62/I70*100)</f>
        <v/>
      </c>
    </row>
    <row r="63" spans="1:10" ht="36.75" customHeight="1" x14ac:dyDescent="0.25">
      <c r="A63" s="180"/>
      <c r="B63" s="185" t="s">
        <v>79</v>
      </c>
      <c r="C63" s="186" t="s">
        <v>80</v>
      </c>
      <c r="D63" s="187"/>
      <c r="E63" s="187"/>
      <c r="F63" s="193" t="s">
        <v>25</v>
      </c>
      <c r="G63" s="194"/>
      <c r="H63" s="194"/>
      <c r="I63" s="194">
        <f>'01 02 Pol'!G86</f>
        <v>0</v>
      </c>
      <c r="J63" s="191" t="str">
        <f>IF(I70=0,"",I63/I70*100)</f>
        <v/>
      </c>
    </row>
    <row r="64" spans="1:10" ht="36.75" customHeight="1" x14ac:dyDescent="0.25">
      <c r="A64" s="180"/>
      <c r="B64" s="185" t="s">
        <v>81</v>
      </c>
      <c r="C64" s="186" t="s">
        <v>82</v>
      </c>
      <c r="D64" s="187"/>
      <c r="E64" s="187"/>
      <c r="F64" s="193" t="s">
        <v>25</v>
      </c>
      <c r="G64" s="194"/>
      <c r="H64" s="194"/>
      <c r="I64" s="194">
        <f>'01 02 Pol'!G94</f>
        <v>0</v>
      </c>
      <c r="J64" s="191" t="str">
        <f>IF(I70=0,"",I64/I70*100)</f>
        <v/>
      </c>
    </row>
    <row r="65" spans="1:10" ht="36.75" customHeight="1" x14ac:dyDescent="0.25">
      <c r="A65" s="180"/>
      <c r="B65" s="185" t="s">
        <v>83</v>
      </c>
      <c r="C65" s="186" t="s">
        <v>84</v>
      </c>
      <c r="D65" s="187"/>
      <c r="E65" s="187"/>
      <c r="F65" s="193" t="s">
        <v>25</v>
      </c>
      <c r="G65" s="194"/>
      <c r="H65" s="194"/>
      <c r="I65" s="194">
        <f>'01 03 Pol'!G11</f>
        <v>0</v>
      </c>
      <c r="J65" s="191" t="str">
        <f>IF(I70=0,"",I65/I70*100)</f>
        <v/>
      </c>
    </row>
    <row r="66" spans="1:10" ht="36.75" customHeight="1" x14ac:dyDescent="0.25">
      <c r="A66" s="180"/>
      <c r="B66" s="185" t="s">
        <v>85</v>
      </c>
      <c r="C66" s="186" t="s">
        <v>86</v>
      </c>
      <c r="D66" s="187"/>
      <c r="E66" s="187"/>
      <c r="F66" s="193" t="s">
        <v>25</v>
      </c>
      <c r="G66" s="194"/>
      <c r="H66" s="194"/>
      <c r="I66" s="194">
        <f>'01 02 Pol'!G97</f>
        <v>0</v>
      </c>
      <c r="J66" s="191" t="str">
        <f>IF(I70=0,"",I66/I70*100)</f>
        <v/>
      </c>
    </row>
    <row r="67" spans="1:10" ht="36.75" customHeight="1" x14ac:dyDescent="0.25">
      <c r="A67" s="180"/>
      <c r="B67" s="185" t="s">
        <v>87</v>
      </c>
      <c r="C67" s="186" t="s">
        <v>88</v>
      </c>
      <c r="D67" s="187"/>
      <c r="E67" s="187"/>
      <c r="F67" s="193" t="s">
        <v>26</v>
      </c>
      <c r="G67" s="194"/>
      <c r="H67" s="194"/>
      <c r="I67" s="194">
        <f>'01 02 Pol'!G138</f>
        <v>0</v>
      </c>
      <c r="J67" s="191" t="str">
        <f>IF(I70=0,"",I67/I70*100)</f>
        <v/>
      </c>
    </row>
    <row r="68" spans="1:10" ht="36.75" customHeight="1" x14ac:dyDescent="0.25">
      <c r="A68" s="180"/>
      <c r="B68" s="185" t="s">
        <v>89</v>
      </c>
      <c r="C68" s="186" t="s">
        <v>90</v>
      </c>
      <c r="D68" s="187"/>
      <c r="E68" s="187"/>
      <c r="F68" s="193" t="s">
        <v>26</v>
      </c>
      <c r="G68" s="194"/>
      <c r="H68" s="194"/>
      <c r="I68" s="194">
        <f>'01 02 Pol'!G141+'01 03 Pol'!G14</f>
        <v>0</v>
      </c>
      <c r="J68" s="191" t="str">
        <f>IF(I70=0,"",I68/I70*100)</f>
        <v/>
      </c>
    </row>
    <row r="69" spans="1:10" ht="36.75" customHeight="1" x14ac:dyDescent="0.25">
      <c r="A69" s="180"/>
      <c r="B69" s="185" t="s">
        <v>91</v>
      </c>
      <c r="C69" s="186" t="s">
        <v>92</v>
      </c>
      <c r="D69" s="187"/>
      <c r="E69" s="187"/>
      <c r="F69" s="193" t="s">
        <v>93</v>
      </c>
      <c r="G69" s="194"/>
      <c r="H69" s="194"/>
      <c r="I69" s="194">
        <f>'01 02 Pol'!G149+'01 03 Pol'!G17</f>
        <v>0</v>
      </c>
      <c r="J69" s="191" t="str">
        <f>IF(I70=0,"",I69/I70*100)</f>
        <v/>
      </c>
    </row>
    <row r="70" spans="1:10" ht="25.5" customHeight="1" x14ac:dyDescent="0.25">
      <c r="A70" s="181"/>
      <c r="B70" s="188" t="s">
        <v>1</v>
      </c>
      <c r="C70" s="189"/>
      <c r="D70" s="190"/>
      <c r="E70" s="190"/>
      <c r="F70" s="195"/>
      <c r="G70" s="196"/>
      <c r="H70" s="196"/>
      <c r="I70" s="196">
        <f>SUM(I52:I69)</f>
        <v>0</v>
      </c>
      <c r="J70" s="192">
        <f>SUM(J52:J69)</f>
        <v>0</v>
      </c>
    </row>
    <row r="71" spans="1:10" x14ac:dyDescent="0.25">
      <c r="F71" s="133"/>
      <c r="G71" s="133"/>
      <c r="H71" s="133"/>
      <c r="I71" s="133"/>
      <c r="J71" s="134"/>
    </row>
    <row r="72" spans="1:10" x14ac:dyDescent="0.25">
      <c r="F72" s="133"/>
      <c r="G72" s="133"/>
      <c r="H72" s="133"/>
      <c r="I72" s="133"/>
      <c r="J72" s="134"/>
    </row>
    <row r="73" spans="1:10" x14ac:dyDescent="0.25">
      <c r="F73" s="133"/>
      <c r="G73" s="133"/>
      <c r="H73" s="133"/>
      <c r="I73" s="133"/>
      <c r="J73" s="134"/>
    </row>
  </sheetData>
  <sheetProtection algorithmName="SHA-512" hashValue="6FpsVud3VW0a9LYXTeJdTLMf1cTueqTV4pbt6mGI67Y7oqXDHmRrGIpW6LzuxKCCaReKyBMltdVSGF7zocl1Hg==" saltValue="DeM4vCorvTHlCIA4mOYj3g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6">
    <mergeCell ref="C65:E65"/>
    <mergeCell ref="C66:E66"/>
    <mergeCell ref="C67:E67"/>
    <mergeCell ref="C68:E68"/>
    <mergeCell ref="C69:E69"/>
    <mergeCell ref="C60:E60"/>
    <mergeCell ref="C61:E61"/>
    <mergeCell ref="C62:E62"/>
    <mergeCell ref="C63:E63"/>
    <mergeCell ref="C64:E64"/>
    <mergeCell ref="C55:E55"/>
    <mergeCell ref="C56:E56"/>
    <mergeCell ref="C57:E57"/>
    <mergeCell ref="C58:E58"/>
    <mergeCell ref="C59:E59"/>
    <mergeCell ref="C44:E44"/>
    <mergeCell ref="B45:E45"/>
    <mergeCell ref="C52:E52"/>
    <mergeCell ref="C53:E53"/>
    <mergeCell ref="C54:E54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107" t="s">
        <v>6</v>
      </c>
      <c r="B1" s="107"/>
      <c r="C1" s="108"/>
      <c r="D1" s="107"/>
      <c r="E1" s="107"/>
      <c r="F1" s="107"/>
      <c r="G1" s="107"/>
    </row>
    <row r="2" spans="1:7" ht="24.9" customHeight="1" x14ac:dyDescent="0.25">
      <c r="A2" s="50" t="s">
        <v>7</v>
      </c>
      <c r="B2" s="49"/>
      <c r="C2" s="109"/>
      <c r="D2" s="109"/>
      <c r="E2" s="109"/>
      <c r="F2" s="109"/>
      <c r="G2" s="110"/>
    </row>
    <row r="3" spans="1:7" ht="24.9" customHeight="1" x14ac:dyDescent="0.25">
      <c r="A3" s="50" t="s">
        <v>8</v>
      </c>
      <c r="B3" s="49"/>
      <c r="C3" s="109"/>
      <c r="D3" s="109"/>
      <c r="E3" s="109"/>
      <c r="F3" s="109"/>
      <c r="G3" s="110"/>
    </row>
    <row r="4" spans="1:7" ht="24.9" customHeight="1" x14ac:dyDescent="0.25">
      <c r="A4" s="50" t="s">
        <v>9</v>
      </c>
      <c r="B4" s="49"/>
      <c r="C4" s="109"/>
      <c r="D4" s="109"/>
      <c r="E4" s="109"/>
      <c r="F4" s="109"/>
      <c r="G4" s="110"/>
    </row>
    <row r="5" spans="1:7" x14ac:dyDescent="0.25">
      <c r="B5" s="4"/>
      <c r="C5" s="5"/>
      <c r="D5" s="6"/>
    </row>
  </sheetData>
  <sheetProtection algorithmName="SHA-512" hashValue="0+igrIIxmaj/dEIKpdjVeDeln8ua0bh95TerJxJ18IAXVBzK/nRZWvFcuiBxj6lSIgAaWvT9chIGoo5rHduMzw==" saltValue="pmqQKvhafm4IHN16Jt+OHw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656A6-6D22-47E6-995B-5801B794AEDC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6640625" style="178" customWidth="1"/>
    <col min="3" max="3" width="63.33203125" style="178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11" width="0" hidden="1" customWidth="1"/>
    <col min="18" max="18" width="6.88671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198" t="s">
        <v>96</v>
      </c>
      <c r="B1" s="198"/>
      <c r="C1" s="198"/>
      <c r="D1" s="198"/>
      <c r="E1" s="198"/>
      <c r="F1" s="198"/>
      <c r="G1" s="198"/>
      <c r="AG1" t="s">
        <v>97</v>
      </c>
    </row>
    <row r="2" spans="1:60" ht="25.05" customHeight="1" x14ac:dyDescent="0.25">
      <c r="A2" s="199" t="s">
        <v>7</v>
      </c>
      <c r="B2" s="49" t="s">
        <v>43</v>
      </c>
      <c r="C2" s="202" t="s">
        <v>44</v>
      </c>
      <c r="D2" s="200"/>
      <c r="E2" s="200"/>
      <c r="F2" s="200"/>
      <c r="G2" s="201"/>
      <c r="AG2" t="s">
        <v>98</v>
      </c>
    </row>
    <row r="3" spans="1:60" ht="25.05" customHeight="1" x14ac:dyDescent="0.25">
      <c r="A3" s="199" t="s">
        <v>8</v>
      </c>
      <c r="B3" s="49" t="s">
        <v>43</v>
      </c>
      <c r="C3" s="202" t="s">
        <v>47</v>
      </c>
      <c r="D3" s="200"/>
      <c r="E3" s="200"/>
      <c r="F3" s="200"/>
      <c r="G3" s="201"/>
      <c r="AC3" s="178" t="s">
        <v>98</v>
      </c>
      <c r="AG3" t="s">
        <v>99</v>
      </c>
    </row>
    <row r="4" spans="1:60" ht="25.05" customHeight="1" x14ac:dyDescent="0.25">
      <c r="A4" s="203" t="s">
        <v>9</v>
      </c>
      <c r="B4" s="204" t="s">
        <v>43</v>
      </c>
      <c r="C4" s="205" t="s">
        <v>48</v>
      </c>
      <c r="D4" s="206"/>
      <c r="E4" s="206"/>
      <c r="F4" s="206"/>
      <c r="G4" s="207"/>
      <c r="AG4" t="s">
        <v>100</v>
      </c>
    </row>
    <row r="5" spans="1:60" x14ac:dyDescent="0.25">
      <c r="D5" s="10"/>
    </row>
    <row r="6" spans="1:60" ht="39.6" x14ac:dyDescent="0.25">
      <c r="A6" s="209" t="s">
        <v>101</v>
      </c>
      <c r="B6" s="211" t="s">
        <v>102</v>
      </c>
      <c r="C6" s="211" t="s">
        <v>103</v>
      </c>
      <c r="D6" s="210" t="s">
        <v>104</v>
      </c>
      <c r="E6" s="209" t="s">
        <v>105</v>
      </c>
      <c r="F6" s="208" t="s">
        <v>106</v>
      </c>
      <c r="G6" s="209" t="s">
        <v>29</v>
      </c>
      <c r="H6" s="212" t="s">
        <v>30</v>
      </c>
      <c r="I6" s="212" t="s">
        <v>107</v>
      </c>
      <c r="J6" s="212" t="s">
        <v>31</v>
      </c>
      <c r="K6" s="212" t="s">
        <v>108</v>
      </c>
      <c r="L6" s="212" t="s">
        <v>109</v>
      </c>
      <c r="M6" s="212" t="s">
        <v>110</v>
      </c>
      <c r="N6" s="212" t="s">
        <v>111</v>
      </c>
      <c r="O6" s="212" t="s">
        <v>112</v>
      </c>
      <c r="P6" s="212" t="s">
        <v>113</v>
      </c>
      <c r="Q6" s="212" t="s">
        <v>114</v>
      </c>
      <c r="R6" s="212" t="s">
        <v>115</v>
      </c>
      <c r="S6" s="212" t="s">
        <v>116</v>
      </c>
      <c r="T6" s="212" t="s">
        <v>117</v>
      </c>
      <c r="U6" s="212" t="s">
        <v>118</v>
      </c>
      <c r="V6" s="212" t="s">
        <v>119</v>
      </c>
      <c r="W6" s="212" t="s">
        <v>120</v>
      </c>
      <c r="X6" s="212" t="s">
        <v>121</v>
      </c>
    </row>
    <row r="7" spans="1:60" hidden="1" x14ac:dyDescent="0.25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spans="1:60" x14ac:dyDescent="0.25">
      <c r="A8" s="228" t="s">
        <v>122</v>
      </c>
      <c r="B8" s="229" t="s">
        <v>77</v>
      </c>
      <c r="C8" s="242" t="s">
        <v>78</v>
      </c>
      <c r="D8" s="230"/>
      <c r="E8" s="231"/>
      <c r="F8" s="232"/>
      <c r="G8" s="232">
        <f>SUMIF(AG9:AG10,"&lt;&gt;NOR",G9:G10)</f>
        <v>0</v>
      </c>
      <c r="H8" s="232"/>
      <c r="I8" s="232">
        <f>SUM(I9:I10)</f>
        <v>0</v>
      </c>
      <c r="J8" s="232"/>
      <c r="K8" s="232">
        <f>SUM(K9:K10)</f>
        <v>0</v>
      </c>
      <c r="L8" s="232"/>
      <c r="M8" s="232">
        <f>SUM(M9:M10)</f>
        <v>0</v>
      </c>
      <c r="N8" s="232"/>
      <c r="O8" s="232">
        <f>SUM(O9:O10)</f>
        <v>0</v>
      </c>
      <c r="P8" s="232"/>
      <c r="Q8" s="232">
        <f>SUM(Q9:Q10)</f>
        <v>0</v>
      </c>
      <c r="R8" s="232"/>
      <c r="S8" s="232"/>
      <c r="T8" s="233"/>
      <c r="U8" s="227"/>
      <c r="V8" s="227">
        <f>SUM(V9:V10)</f>
        <v>0.08</v>
      </c>
      <c r="W8" s="227"/>
      <c r="X8" s="227"/>
      <c r="AG8" t="s">
        <v>123</v>
      </c>
    </row>
    <row r="9" spans="1:60" ht="20.399999999999999" outlineLevel="1" x14ac:dyDescent="0.25">
      <c r="A9" s="234">
        <v>1</v>
      </c>
      <c r="B9" s="235" t="s">
        <v>124</v>
      </c>
      <c r="C9" s="243" t="s">
        <v>125</v>
      </c>
      <c r="D9" s="236" t="s">
        <v>126</v>
      </c>
      <c r="E9" s="237">
        <v>1</v>
      </c>
      <c r="F9" s="238"/>
      <c r="G9" s="239">
        <f>ROUND(E9*F9,2)</f>
        <v>0</v>
      </c>
      <c r="H9" s="238"/>
      <c r="I9" s="239">
        <f>ROUND(E9*H9,2)</f>
        <v>0</v>
      </c>
      <c r="J9" s="238"/>
      <c r="K9" s="239">
        <f>ROUND(E9*J9,2)</f>
        <v>0</v>
      </c>
      <c r="L9" s="239">
        <v>21</v>
      </c>
      <c r="M9" s="239">
        <f>G9*(1+L9/100)</f>
        <v>0</v>
      </c>
      <c r="N9" s="239">
        <v>5.0000000000000002E-5</v>
      </c>
      <c r="O9" s="239">
        <f>ROUND(E9*N9,2)</f>
        <v>0</v>
      </c>
      <c r="P9" s="239">
        <v>0</v>
      </c>
      <c r="Q9" s="239">
        <f>ROUND(E9*P9,2)</f>
        <v>0</v>
      </c>
      <c r="R9" s="239"/>
      <c r="S9" s="239" t="s">
        <v>127</v>
      </c>
      <c r="T9" s="240" t="s">
        <v>128</v>
      </c>
      <c r="U9" s="223">
        <v>8.4000000000000005E-2</v>
      </c>
      <c r="V9" s="223">
        <f>ROUND(E9*U9,2)</f>
        <v>0.08</v>
      </c>
      <c r="W9" s="223"/>
      <c r="X9" s="223" t="s">
        <v>129</v>
      </c>
      <c r="Y9" s="213"/>
      <c r="Z9" s="213"/>
      <c r="AA9" s="213"/>
      <c r="AB9" s="213"/>
      <c r="AC9" s="213"/>
      <c r="AD9" s="213"/>
      <c r="AE9" s="213"/>
      <c r="AF9" s="213"/>
      <c r="AG9" s="213" t="s">
        <v>130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outlineLevel="1" x14ac:dyDescent="0.25">
      <c r="A10" s="220"/>
      <c r="B10" s="221"/>
      <c r="C10" s="244" t="s">
        <v>57</v>
      </c>
      <c r="D10" s="225"/>
      <c r="E10" s="226">
        <v>1</v>
      </c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13"/>
      <c r="Z10" s="213"/>
      <c r="AA10" s="213"/>
      <c r="AB10" s="213"/>
      <c r="AC10" s="213"/>
      <c r="AD10" s="213"/>
      <c r="AE10" s="213"/>
      <c r="AF10" s="213"/>
      <c r="AG10" s="213" t="s">
        <v>131</v>
      </c>
      <c r="AH10" s="213">
        <v>0</v>
      </c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</row>
    <row r="11" spans="1:60" x14ac:dyDescent="0.25">
      <c r="A11" s="3"/>
      <c r="B11" s="4"/>
      <c r="C11" s="245"/>
      <c r="D11" s="6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AE11">
        <v>15</v>
      </c>
      <c r="AF11">
        <v>21</v>
      </c>
      <c r="AG11" t="s">
        <v>109</v>
      </c>
    </row>
    <row r="12" spans="1:60" x14ac:dyDescent="0.25">
      <c r="A12" s="216"/>
      <c r="B12" s="217" t="s">
        <v>29</v>
      </c>
      <c r="C12" s="246"/>
      <c r="D12" s="218"/>
      <c r="E12" s="219"/>
      <c r="F12" s="219"/>
      <c r="G12" s="241">
        <f>G8</f>
        <v>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AE12">
        <f>SUMIF(L7:L10,AE11,G7:G10)</f>
        <v>0</v>
      </c>
      <c r="AF12">
        <f>SUMIF(L7:L10,AF11,G7:G10)</f>
        <v>0</v>
      </c>
      <c r="AG12" t="s">
        <v>132</v>
      </c>
    </row>
    <row r="13" spans="1:60" x14ac:dyDescent="0.25">
      <c r="C13" s="247"/>
      <c r="D13" s="10"/>
      <c r="AG13" t="s">
        <v>133</v>
      </c>
    </row>
    <row r="14" spans="1:60" x14ac:dyDescent="0.25">
      <c r="D14" s="10"/>
    </row>
    <row r="15" spans="1:60" x14ac:dyDescent="0.25">
      <c r="D15" s="10"/>
    </row>
    <row r="16" spans="1:60" x14ac:dyDescent="0.25">
      <c r="D16" s="10"/>
    </row>
    <row r="17" spans="4:4" x14ac:dyDescent="0.25">
      <c r="D17" s="10"/>
    </row>
    <row r="18" spans="4:4" x14ac:dyDescent="0.25">
      <c r="D18" s="10"/>
    </row>
    <row r="19" spans="4:4" x14ac:dyDescent="0.25">
      <c r="D19" s="10"/>
    </row>
    <row r="20" spans="4:4" x14ac:dyDescent="0.25">
      <c r="D20" s="10"/>
    </row>
    <row r="21" spans="4:4" x14ac:dyDescent="0.25">
      <c r="D21" s="10"/>
    </row>
    <row r="22" spans="4:4" x14ac:dyDescent="0.25">
      <c r="D22" s="10"/>
    </row>
    <row r="23" spans="4:4" x14ac:dyDescent="0.25">
      <c r="D23" s="10"/>
    </row>
    <row r="24" spans="4:4" x14ac:dyDescent="0.25">
      <c r="D24" s="10"/>
    </row>
    <row r="25" spans="4:4" x14ac:dyDescent="0.25">
      <c r="D25" s="10"/>
    </row>
    <row r="26" spans="4:4" x14ac:dyDescent="0.25">
      <c r="D26" s="10"/>
    </row>
    <row r="27" spans="4:4" x14ac:dyDescent="0.25">
      <c r="D27" s="10"/>
    </row>
    <row r="28" spans="4:4" x14ac:dyDescent="0.25">
      <c r="D28" s="10"/>
    </row>
    <row r="29" spans="4:4" x14ac:dyDescent="0.25">
      <c r="D29" s="10"/>
    </row>
    <row r="30" spans="4:4" x14ac:dyDescent="0.25">
      <c r="D30" s="10"/>
    </row>
    <row r="31" spans="4:4" x14ac:dyDescent="0.25">
      <c r="D31" s="10"/>
    </row>
    <row r="32" spans="4:4" x14ac:dyDescent="0.25">
      <c r="D32" s="10"/>
    </row>
    <row r="33" spans="4:4" x14ac:dyDescent="0.25">
      <c r="D33" s="10"/>
    </row>
    <row r="34" spans="4:4" x14ac:dyDescent="0.25">
      <c r="D34" s="10"/>
    </row>
    <row r="35" spans="4:4" x14ac:dyDescent="0.25">
      <c r="D35" s="10"/>
    </row>
    <row r="36" spans="4:4" x14ac:dyDescent="0.25">
      <c r="D36" s="10"/>
    </row>
    <row r="37" spans="4:4" x14ac:dyDescent="0.25">
      <c r="D37" s="10"/>
    </row>
    <row r="38" spans="4:4" x14ac:dyDescent="0.25">
      <c r="D38" s="10"/>
    </row>
    <row r="39" spans="4:4" x14ac:dyDescent="0.25">
      <c r="D39" s="10"/>
    </row>
    <row r="40" spans="4:4" x14ac:dyDescent="0.25">
      <c r="D40" s="10"/>
    </row>
    <row r="41" spans="4:4" x14ac:dyDescent="0.25">
      <c r="D41" s="10"/>
    </row>
    <row r="42" spans="4:4" x14ac:dyDescent="0.25">
      <c r="D42" s="10"/>
    </row>
    <row r="43" spans="4:4" x14ac:dyDescent="0.25">
      <c r="D43" s="10"/>
    </row>
    <row r="44" spans="4:4" x14ac:dyDescent="0.25">
      <c r="D44" s="10"/>
    </row>
    <row r="45" spans="4:4" x14ac:dyDescent="0.25">
      <c r="D45" s="10"/>
    </row>
    <row r="46" spans="4:4" x14ac:dyDescent="0.25">
      <c r="D46" s="10"/>
    </row>
    <row r="47" spans="4:4" x14ac:dyDescent="0.25">
      <c r="D47" s="10"/>
    </row>
    <row r="48" spans="4:4" x14ac:dyDescent="0.25">
      <c r="D48" s="10"/>
    </row>
    <row r="49" spans="4:4" x14ac:dyDescent="0.25">
      <c r="D49" s="10"/>
    </row>
    <row r="50" spans="4:4" x14ac:dyDescent="0.25">
      <c r="D50" s="10"/>
    </row>
    <row r="51" spans="4:4" x14ac:dyDescent="0.25">
      <c r="D51" s="10"/>
    </row>
    <row r="52" spans="4:4" x14ac:dyDescent="0.25">
      <c r="D52" s="10"/>
    </row>
    <row r="53" spans="4:4" x14ac:dyDescent="0.25">
      <c r="D53" s="10"/>
    </row>
    <row r="54" spans="4:4" x14ac:dyDescent="0.25">
      <c r="D54" s="10"/>
    </row>
    <row r="55" spans="4:4" x14ac:dyDescent="0.25">
      <c r="D55" s="10"/>
    </row>
    <row r="56" spans="4:4" x14ac:dyDescent="0.25">
      <c r="D56" s="10"/>
    </row>
    <row r="57" spans="4:4" x14ac:dyDescent="0.25">
      <c r="D57" s="10"/>
    </row>
    <row r="58" spans="4:4" x14ac:dyDescent="0.25">
      <c r="D58" s="10"/>
    </row>
    <row r="59" spans="4:4" x14ac:dyDescent="0.25">
      <c r="D59" s="10"/>
    </row>
    <row r="60" spans="4:4" x14ac:dyDescent="0.25">
      <c r="D60" s="10"/>
    </row>
    <row r="61" spans="4:4" x14ac:dyDescent="0.25">
      <c r="D61" s="10"/>
    </row>
    <row r="62" spans="4:4" x14ac:dyDescent="0.25">
      <c r="D62" s="10"/>
    </row>
    <row r="63" spans="4:4" x14ac:dyDescent="0.25">
      <c r="D63" s="10"/>
    </row>
    <row r="64" spans="4:4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edEPrnAKUzW86Q6kzwGadTi78nrOtTITc5MOHSyuquB6SQpn/uYjY3v6TzyPgcg7b8LTAElcpw+QO7bDxeuwyg==" saltValue="sUssU3buzXXVQnshaoRboA==" spinCount="100000" sheet="1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C7193-BDDB-49C2-BE1A-795C0B5807F8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6640625" style="178" customWidth="1"/>
    <col min="3" max="3" width="63.33203125" style="178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11" width="0" hidden="1" customWidth="1"/>
    <col min="18" max="18" width="6.88671875" customWidth="1"/>
    <col min="20" max="24" width="0" hidden="1" customWidth="1"/>
    <col min="29" max="29" width="0" hidden="1" customWidth="1"/>
    <col min="31" max="41" width="0" hidden="1" customWidth="1"/>
    <col min="53" max="53" width="98.6640625" customWidth="1"/>
  </cols>
  <sheetData>
    <row r="1" spans="1:60" ht="15.75" customHeight="1" x14ac:dyDescent="0.3">
      <c r="A1" s="198" t="s">
        <v>96</v>
      </c>
      <c r="B1" s="198"/>
      <c r="C1" s="198"/>
      <c r="D1" s="198"/>
      <c r="E1" s="198"/>
      <c r="F1" s="198"/>
      <c r="G1" s="198"/>
      <c r="AG1" t="s">
        <v>97</v>
      </c>
    </row>
    <row r="2" spans="1:60" ht="25.05" customHeight="1" x14ac:dyDescent="0.25">
      <c r="A2" s="199" t="s">
        <v>7</v>
      </c>
      <c r="B2" s="49" t="s">
        <v>43</v>
      </c>
      <c r="C2" s="202" t="s">
        <v>44</v>
      </c>
      <c r="D2" s="200"/>
      <c r="E2" s="200"/>
      <c r="F2" s="200"/>
      <c r="G2" s="201"/>
      <c r="AG2" t="s">
        <v>98</v>
      </c>
    </row>
    <row r="3" spans="1:60" ht="25.05" customHeight="1" x14ac:dyDescent="0.25">
      <c r="A3" s="199" t="s">
        <v>8</v>
      </c>
      <c r="B3" s="49" t="s">
        <v>43</v>
      </c>
      <c r="C3" s="202" t="s">
        <v>47</v>
      </c>
      <c r="D3" s="200"/>
      <c r="E3" s="200"/>
      <c r="F3" s="200"/>
      <c r="G3" s="201"/>
      <c r="AC3" s="178" t="s">
        <v>98</v>
      </c>
      <c r="AG3" t="s">
        <v>99</v>
      </c>
    </row>
    <row r="4" spans="1:60" ht="25.05" customHeight="1" x14ac:dyDescent="0.25">
      <c r="A4" s="203" t="s">
        <v>9</v>
      </c>
      <c r="B4" s="204" t="s">
        <v>49</v>
      </c>
      <c r="C4" s="205" t="s">
        <v>50</v>
      </c>
      <c r="D4" s="206"/>
      <c r="E4" s="206"/>
      <c r="F4" s="206"/>
      <c r="G4" s="207"/>
      <c r="AG4" t="s">
        <v>100</v>
      </c>
    </row>
    <row r="5" spans="1:60" x14ac:dyDescent="0.25">
      <c r="D5" s="10"/>
    </row>
    <row r="6" spans="1:60" ht="39.6" x14ac:dyDescent="0.25">
      <c r="A6" s="209" t="s">
        <v>101</v>
      </c>
      <c r="B6" s="211" t="s">
        <v>102</v>
      </c>
      <c r="C6" s="211" t="s">
        <v>103</v>
      </c>
      <c r="D6" s="210" t="s">
        <v>104</v>
      </c>
      <c r="E6" s="209" t="s">
        <v>105</v>
      </c>
      <c r="F6" s="208" t="s">
        <v>106</v>
      </c>
      <c r="G6" s="209" t="s">
        <v>29</v>
      </c>
      <c r="H6" s="212" t="s">
        <v>30</v>
      </c>
      <c r="I6" s="212" t="s">
        <v>107</v>
      </c>
      <c r="J6" s="212" t="s">
        <v>31</v>
      </c>
      <c r="K6" s="212" t="s">
        <v>108</v>
      </c>
      <c r="L6" s="212" t="s">
        <v>109</v>
      </c>
      <c r="M6" s="212" t="s">
        <v>110</v>
      </c>
      <c r="N6" s="212" t="s">
        <v>111</v>
      </c>
      <c r="O6" s="212" t="s">
        <v>112</v>
      </c>
      <c r="P6" s="212" t="s">
        <v>113</v>
      </c>
      <c r="Q6" s="212" t="s">
        <v>114</v>
      </c>
      <c r="R6" s="212" t="s">
        <v>115</v>
      </c>
      <c r="S6" s="212" t="s">
        <v>116</v>
      </c>
      <c r="T6" s="212" t="s">
        <v>117</v>
      </c>
      <c r="U6" s="212" t="s">
        <v>118</v>
      </c>
      <c r="V6" s="212" t="s">
        <v>119</v>
      </c>
      <c r="W6" s="212" t="s">
        <v>120</v>
      </c>
      <c r="X6" s="212" t="s">
        <v>121</v>
      </c>
    </row>
    <row r="7" spans="1:60" hidden="1" x14ac:dyDescent="0.25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spans="1:60" x14ac:dyDescent="0.25">
      <c r="A8" s="228" t="s">
        <v>122</v>
      </c>
      <c r="B8" s="229" t="s">
        <v>57</v>
      </c>
      <c r="C8" s="242" t="s">
        <v>58</v>
      </c>
      <c r="D8" s="230"/>
      <c r="E8" s="231"/>
      <c r="F8" s="232"/>
      <c r="G8" s="232">
        <f>SUMIF(AG9:AG23,"&lt;&gt;NOR",G9:G23)</f>
        <v>0</v>
      </c>
      <c r="H8" s="232"/>
      <c r="I8" s="232">
        <f>SUM(I9:I23)</f>
        <v>0</v>
      </c>
      <c r="J8" s="232"/>
      <c r="K8" s="232">
        <f>SUM(K9:K23)</f>
        <v>0</v>
      </c>
      <c r="L8" s="232"/>
      <c r="M8" s="232">
        <f>SUM(M9:M23)</f>
        <v>0</v>
      </c>
      <c r="N8" s="232"/>
      <c r="O8" s="232">
        <f>SUM(O9:O23)</f>
        <v>0</v>
      </c>
      <c r="P8" s="232"/>
      <c r="Q8" s="232">
        <f>SUM(Q9:Q23)</f>
        <v>0</v>
      </c>
      <c r="R8" s="232"/>
      <c r="S8" s="232"/>
      <c r="T8" s="233"/>
      <c r="U8" s="227"/>
      <c r="V8" s="227">
        <f>SUM(V9:V23)</f>
        <v>12.75</v>
      </c>
      <c r="W8" s="227"/>
      <c r="X8" s="227"/>
      <c r="AG8" t="s">
        <v>123</v>
      </c>
    </row>
    <row r="9" spans="1:60" outlineLevel="1" x14ac:dyDescent="0.25">
      <c r="A9" s="234">
        <v>1</v>
      </c>
      <c r="B9" s="235" t="s">
        <v>134</v>
      </c>
      <c r="C9" s="243" t="s">
        <v>135</v>
      </c>
      <c r="D9" s="236" t="s">
        <v>136</v>
      </c>
      <c r="E9" s="237">
        <v>2.2441300000000002</v>
      </c>
      <c r="F9" s="238"/>
      <c r="G9" s="239">
        <f>ROUND(E9*F9,2)</f>
        <v>0</v>
      </c>
      <c r="H9" s="238"/>
      <c r="I9" s="239">
        <f>ROUND(E9*H9,2)</f>
        <v>0</v>
      </c>
      <c r="J9" s="238"/>
      <c r="K9" s="239">
        <f>ROUND(E9*J9,2)</f>
        <v>0</v>
      </c>
      <c r="L9" s="239">
        <v>21</v>
      </c>
      <c r="M9" s="239">
        <f>G9*(1+L9/100)</f>
        <v>0</v>
      </c>
      <c r="N9" s="239">
        <v>0</v>
      </c>
      <c r="O9" s="239">
        <f>ROUND(E9*N9,2)</f>
        <v>0</v>
      </c>
      <c r="P9" s="239">
        <v>0</v>
      </c>
      <c r="Q9" s="239">
        <f>ROUND(E9*P9,2)</f>
        <v>0</v>
      </c>
      <c r="R9" s="239" t="s">
        <v>137</v>
      </c>
      <c r="S9" s="239" t="s">
        <v>138</v>
      </c>
      <c r="T9" s="240" t="s">
        <v>138</v>
      </c>
      <c r="U9" s="223">
        <v>0.66800000000000004</v>
      </c>
      <c r="V9" s="223">
        <f>ROUND(E9*U9,2)</f>
        <v>1.5</v>
      </c>
      <c r="W9" s="223"/>
      <c r="X9" s="223" t="s">
        <v>129</v>
      </c>
      <c r="Y9" s="213"/>
      <c r="Z9" s="213"/>
      <c r="AA9" s="213"/>
      <c r="AB9" s="213"/>
      <c r="AC9" s="213"/>
      <c r="AD9" s="213"/>
      <c r="AE9" s="213"/>
      <c r="AF9" s="213"/>
      <c r="AG9" s="213" t="s">
        <v>130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outlineLevel="1" x14ac:dyDescent="0.25">
      <c r="A10" s="220"/>
      <c r="B10" s="221"/>
      <c r="C10" s="255" t="s">
        <v>139</v>
      </c>
      <c r="D10" s="250"/>
      <c r="E10" s="250"/>
      <c r="F10" s="250"/>
      <c r="G10" s="250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13"/>
      <c r="Z10" s="213"/>
      <c r="AA10" s="213"/>
      <c r="AB10" s="213"/>
      <c r="AC10" s="213"/>
      <c r="AD10" s="213"/>
      <c r="AE10" s="213"/>
      <c r="AF10" s="213"/>
      <c r="AG10" s="213" t="s">
        <v>140</v>
      </c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</row>
    <row r="11" spans="1:60" ht="20.399999999999999" outlineLevel="1" x14ac:dyDescent="0.25">
      <c r="A11" s="220"/>
      <c r="B11" s="221"/>
      <c r="C11" s="244" t="s">
        <v>141</v>
      </c>
      <c r="D11" s="225"/>
      <c r="E11" s="226">
        <v>2.2441300000000002</v>
      </c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13"/>
      <c r="Z11" s="213"/>
      <c r="AA11" s="213"/>
      <c r="AB11" s="213"/>
      <c r="AC11" s="213"/>
      <c r="AD11" s="213"/>
      <c r="AE11" s="213"/>
      <c r="AF11" s="213"/>
      <c r="AG11" s="213" t="s">
        <v>131</v>
      </c>
      <c r="AH11" s="213">
        <v>0</v>
      </c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1:60" ht="20.399999999999999" outlineLevel="1" x14ac:dyDescent="0.25">
      <c r="A12" s="234">
        <v>2</v>
      </c>
      <c r="B12" s="235" t="s">
        <v>142</v>
      </c>
      <c r="C12" s="243" t="s">
        <v>143</v>
      </c>
      <c r="D12" s="236" t="s">
        <v>136</v>
      </c>
      <c r="E12" s="237">
        <v>6.7323899999999997</v>
      </c>
      <c r="F12" s="238"/>
      <c r="G12" s="239">
        <f>ROUND(E12*F12,2)</f>
        <v>0</v>
      </c>
      <c r="H12" s="238"/>
      <c r="I12" s="239">
        <f>ROUND(E12*H12,2)</f>
        <v>0</v>
      </c>
      <c r="J12" s="238"/>
      <c r="K12" s="239">
        <f>ROUND(E12*J12,2)</f>
        <v>0</v>
      </c>
      <c r="L12" s="239">
        <v>21</v>
      </c>
      <c r="M12" s="239">
        <f>G12*(1+L12/100)</f>
        <v>0</v>
      </c>
      <c r="N12" s="239">
        <v>0</v>
      </c>
      <c r="O12" s="239">
        <f>ROUND(E12*N12,2)</f>
        <v>0</v>
      </c>
      <c r="P12" s="239">
        <v>0</v>
      </c>
      <c r="Q12" s="239">
        <f>ROUND(E12*P12,2)</f>
        <v>0</v>
      </c>
      <c r="R12" s="239" t="s">
        <v>137</v>
      </c>
      <c r="S12" s="239" t="s">
        <v>138</v>
      </c>
      <c r="T12" s="240" t="s">
        <v>138</v>
      </c>
      <c r="U12" s="223">
        <v>0.59099999999999997</v>
      </c>
      <c r="V12" s="223">
        <f>ROUND(E12*U12,2)</f>
        <v>3.98</v>
      </c>
      <c r="W12" s="223"/>
      <c r="X12" s="223" t="s">
        <v>129</v>
      </c>
      <c r="Y12" s="213"/>
      <c r="Z12" s="213"/>
      <c r="AA12" s="213"/>
      <c r="AB12" s="213"/>
      <c r="AC12" s="213"/>
      <c r="AD12" s="213"/>
      <c r="AE12" s="213"/>
      <c r="AF12" s="213"/>
      <c r="AG12" s="213" t="s">
        <v>130</v>
      </c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</row>
    <row r="13" spans="1:60" outlineLevel="1" x14ac:dyDescent="0.25">
      <c r="A13" s="220"/>
      <c r="B13" s="221"/>
      <c r="C13" s="255" t="s">
        <v>139</v>
      </c>
      <c r="D13" s="250"/>
      <c r="E13" s="250"/>
      <c r="F13" s="250"/>
      <c r="G13" s="250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13"/>
      <c r="Z13" s="213"/>
      <c r="AA13" s="213"/>
      <c r="AB13" s="213"/>
      <c r="AC13" s="213"/>
      <c r="AD13" s="213"/>
      <c r="AE13" s="213"/>
      <c r="AF13" s="213"/>
      <c r="AG13" s="213" t="s">
        <v>140</v>
      </c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</row>
    <row r="14" spans="1:60" ht="20.399999999999999" outlineLevel="1" x14ac:dyDescent="0.25">
      <c r="A14" s="220"/>
      <c r="B14" s="221"/>
      <c r="C14" s="244" t="s">
        <v>141</v>
      </c>
      <c r="D14" s="225"/>
      <c r="E14" s="226">
        <v>2.2441300000000002</v>
      </c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13"/>
      <c r="Z14" s="213"/>
      <c r="AA14" s="213"/>
      <c r="AB14" s="213"/>
      <c r="AC14" s="213"/>
      <c r="AD14" s="213"/>
      <c r="AE14" s="213"/>
      <c r="AF14" s="213"/>
      <c r="AG14" s="213" t="s">
        <v>131</v>
      </c>
      <c r="AH14" s="213">
        <v>0</v>
      </c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</row>
    <row r="15" spans="1:60" outlineLevel="1" x14ac:dyDescent="0.25">
      <c r="A15" s="220"/>
      <c r="B15" s="221"/>
      <c r="C15" s="244" t="s">
        <v>144</v>
      </c>
      <c r="D15" s="225"/>
      <c r="E15" s="226">
        <v>2.2441300000000002</v>
      </c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13"/>
      <c r="Z15" s="213"/>
      <c r="AA15" s="213"/>
      <c r="AB15" s="213"/>
      <c r="AC15" s="213"/>
      <c r="AD15" s="213"/>
      <c r="AE15" s="213"/>
      <c r="AF15" s="213"/>
      <c r="AG15" s="213" t="s">
        <v>131</v>
      </c>
      <c r="AH15" s="213">
        <v>0</v>
      </c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</row>
    <row r="16" spans="1:60" outlineLevel="1" x14ac:dyDescent="0.25">
      <c r="A16" s="220"/>
      <c r="B16" s="221"/>
      <c r="C16" s="244" t="s">
        <v>144</v>
      </c>
      <c r="D16" s="225"/>
      <c r="E16" s="226">
        <v>2.2441300000000002</v>
      </c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13"/>
      <c r="Z16" s="213"/>
      <c r="AA16" s="213"/>
      <c r="AB16" s="213"/>
      <c r="AC16" s="213"/>
      <c r="AD16" s="213"/>
      <c r="AE16" s="213"/>
      <c r="AF16" s="213"/>
      <c r="AG16" s="213" t="s">
        <v>131</v>
      </c>
      <c r="AH16" s="213">
        <v>0</v>
      </c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</row>
    <row r="17" spans="1:60" outlineLevel="1" x14ac:dyDescent="0.25">
      <c r="A17" s="220"/>
      <c r="B17" s="221"/>
      <c r="C17" s="256" t="s">
        <v>145</v>
      </c>
      <c r="D17" s="248"/>
      <c r="E17" s="249">
        <v>6.7323899999999997</v>
      </c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13"/>
      <c r="Z17" s="213"/>
      <c r="AA17" s="213"/>
      <c r="AB17" s="213"/>
      <c r="AC17" s="213"/>
      <c r="AD17" s="213"/>
      <c r="AE17" s="213"/>
      <c r="AF17" s="213"/>
      <c r="AG17" s="213" t="s">
        <v>131</v>
      </c>
      <c r="AH17" s="213">
        <v>1</v>
      </c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</row>
    <row r="18" spans="1:60" outlineLevel="1" x14ac:dyDescent="0.25">
      <c r="A18" s="234">
        <v>3</v>
      </c>
      <c r="B18" s="235" t="s">
        <v>146</v>
      </c>
      <c r="C18" s="243" t="s">
        <v>147</v>
      </c>
      <c r="D18" s="236" t="s">
        <v>126</v>
      </c>
      <c r="E18" s="237">
        <v>1</v>
      </c>
      <c r="F18" s="238"/>
      <c r="G18" s="239">
        <f>ROUND(E18*F18,2)</f>
        <v>0</v>
      </c>
      <c r="H18" s="238"/>
      <c r="I18" s="239">
        <f>ROUND(E18*H18,2)</f>
        <v>0</v>
      </c>
      <c r="J18" s="238"/>
      <c r="K18" s="239">
        <f>ROUND(E18*J18,2)</f>
        <v>0</v>
      </c>
      <c r="L18" s="239">
        <v>21</v>
      </c>
      <c r="M18" s="239">
        <f>G18*(1+L18/100)</f>
        <v>0</v>
      </c>
      <c r="N18" s="239">
        <v>0</v>
      </c>
      <c r="O18" s="239">
        <f>ROUND(E18*N18,2)</f>
        <v>0</v>
      </c>
      <c r="P18" s="239">
        <v>0</v>
      </c>
      <c r="Q18" s="239">
        <f>ROUND(E18*P18,2)</f>
        <v>0</v>
      </c>
      <c r="R18" s="239" t="s">
        <v>148</v>
      </c>
      <c r="S18" s="239" t="s">
        <v>138</v>
      </c>
      <c r="T18" s="240" t="s">
        <v>138</v>
      </c>
      <c r="U18" s="223">
        <v>7.2670000000000003</v>
      </c>
      <c r="V18" s="223">
        <f>ROUND(E18*U18,2)</f>
        <v>7.27</v>
      </c>
      <c r="W18" s="223"/>
      <c r="X18" s="223" t="s">
        <v>129</v>
      </c>
      <c r="Y18" s="213"/>
      <c r="Z18" s="213"/>
      <c r="AA18" s="213"/>
      <c r="AB18" s="213"/>
      <c r="AC18" s="213"/>
      <c r="AD18" s="213"/>
      <c r="AE18" s="213"/>
      <c r="AF18" s="213"/>
      <c r="AG18" s="213" t="s">
        <v>130</v>
      </c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</row>
    <row r="19" spans="1:60" outlineLevel="1" x14ac:dyDescent="0.25">
      <c r="A19" s="220"/>
      <c r="B19" s="221"/>
      <c r="C19" s="255" t="s">
        <v>149</v>
      </c>
      <c r="D19" s="250"/>
      <c r="E19" s="250"/>
      <c r="F19" s="250"/>
      <c r="G19" s="250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13"/>
      <c r="Z19" s="213"/>
      <c r="AA19" s="213"/>
      <c r="AB19" s="213"/>
      <c r="AC19" s="213"/>
      <c r="AD19" s="213"/>
      <c r="AE19" s="213"/>
      <c r="AF19" s="213"/>
      <c r="AG19" s="213" t="s">
        <v>140</v>
      </c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</row>
    <row r="20" spans="1:60" outlineLevel="1" x14ac:dyDescent="0.25">
      <c r="A20" s="220"/>
      <c r="B20" s="221"/>
      <c r="C20" s="244" t="s">
        <v>150</v>
      </c>
      <c r="D20" s="225"/>
      <c r="E20" s="226">
        <v>1</v>
      </c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13"/>
      <c r="Z20" s="213"/>
      <c r="AA20" s="213"/>
      <c r="AB20" s="213"/>
      <c r="AC20" s="213"/>
      <c r="AD20" s="213"/>
      <c r="AE20" s="213"/>
      <c r="AF20" s="213"/>
      <c r="AG20" s="213" t="s">
        <v>131</v>
      </c>
      <c r="AH20" s="213">
        <v>0</v>
      </c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</row>
    <row r="21" spans="1:60" outlineLevel="1" x14ac:dyDescent="0.25">
      <c r="A21" s="220"/>
      <c r="B21" s="221"/>
      <c r="C21" s="244" t="s">
        <v>151</v>
      </c>
      <c r="D21" s="225"/>
      <c r="E21" s="226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13"/>
      <c r="Z21" s="213"/>
      <c r="AA21" s="213"/>
      <c r="AB21" s="213"/>
      <c r="AC21" s="213"/>
      <c r="AD21" s="213"/>
      <c r="AE21" s="213"/>
      <c r="AF21" s="213"/>
      <c r="AG21" s="213" t="s">
        <v>131</v>
      </c>
      <c r="AH21" s="213">
        <v>0</v>
      </c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</row>
    <row r="22" spans="1:60" outlineLevel="1" x14ac:dyDescent="0.25">
      <c r="A22" s="234">
        <v>4</v>
      </c>
      <c r="B22" s="235" t="s">
        <v>152</v>
      </c>
      <c r="C22" s="243" t="s">
        <v>153</v>
      </c>
      <c r="D22" s="236" t="s">
        <v>136</v>
      </c>
      <c r="E22" s="237">
        <v>2.2441300000000002</v>
      </c>
      <c r="F22" s="238"/>
      <c r="G22" s="239">
        <f>ROUND(E22*F22,2)</f>
        <v>0</v>
      </c>
      <c r="H22" s="238"/>
      <c r="I22" s="239">
        <f>ROUND(E22*H22,2)</f>
        <v>0</v>
      </c>
      <c r="J22" s="238"/>
      <c r="K22" s="239">
        <f>ROUND(E22*J22,2)</f>
        <v>0</v>
      </c>
      <c r="L22" s="239">
        <v>21</v>
      </c>
      <c r="M22" s="239">
        <f>G22*(1+L22/100)</f>
        <v>0</v>
      </c>
      <c r="N22" s="239">
        <v>0</v>
      </c>
      <c r="O22" s="239">
        <f>ROUND(E22*N22,2)</f>
        <v>0</v>
      </c>
      <c r="P22" s="239">
        <v>0</v>
      </c>
      <c r="Q22" s="239">
        <f>ROUND(E22*P22,2)</f>
        <v>0</v>
      </c>
      <c r="R22" s="239" t="s">
        <v>137</v>
      </c>
      <c r="S22" s="239" t="s">
        <v>138</v>
      </c>
      <c r="T22" s="240" t="s">
        <v>138</v>
      </c>
      <c r="U22" s="223">
        <v>0</v>
      </c>
      <c r="V22" s="223">
        <f>ROUND(E22*U22,2)</f>
        <v>0</v>
      </c>
      <c r="W22" s="223"/>
      <c r="X22" s="223" t="s">
        <v>129</v>
      </c>
      <c r="Y22" s="213"/>
      <c r="Z22" s="213"/>
      <c r="AA22" s="213"/>
      <c r="AB22" s="213"/>
      <c r="AC22" s="213"/>
      <c r="AD22" s="213"/>
      <c r="AE22" s="213"/>
      <c r="AF22" s="213"/>
      <c r="AG22" s="213" t="s">
        <v>130</v>
      </c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</row>
    <row r="23" spans="1:60" outlineLevel="1" x14ac:dyDescent="0.25">
      <c r="A23" s="220"/>
      <c r="B23" s="221"/>
      <c r="C23" s="244" t="s">
        <v>144</v>
      </c>
      <c r="D23" s="225"/>
      <c r="E23" s="226">
        <v>2.2441300000000002</v>
      </c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13"/>
      <c r="Z23" s="213"/>
      <c r="AA23" s="213"/>
      <c r="AB23" s="213"/>
      <c r="AC23" s="213"/>
      <c r="AD23" s="213"/>
      <c r="AE23" s="213"/>
      <c r="AF23" s="213"/>
      <c r="AG23" s="213" t="s">
        <v>131</v>
      </c>
      <c r="AH23" s="213">
        <v>0</v>
      </c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</row>
    <row r="24" spans="1:60" x14ac:dyDescent="0.25">
      <c r="A24" s="228" t="s">
        <v>122</v>
      </c>
      <c r="B24" s="229" t="s">
        <v>59</v>
      </c>
      <c r="C24" s="242" t="s">
        <v>60</v>
      </c>
      <c r="D24" s="230"/>
      <c r="E24" s="231"/>
      <c r="F24" s="232"/>
      <c r="G24" s="232">
        <f>SUMIF(AG25:AG42,"&lt;&gt;NOR",G25:G42)</f>
        <v>0</v>
      </c>
      <c r="H24" s="232"/>
      <c r="I24" s="232">
        <f>SUM(I25:I42)</f>
        <v>0</v>
      </c>
      <c r="J24" s="232"/>
      <c r="K24" s="232">
        <f>SUM(K25:K42)</f>
        <v>0</v>
      </c>
      <c r="L24" s="232"/>
      <c r="M24" s="232">
        <f>SUM(M25:M42)</f>
        <v>0</v>
      </c>
      <c r="N24" s="232"/>
      <c r="O24" s="232">
        <f>SUM(O25:O42)</f>
        <v>2.04</v>
      </c>
      <c r="P24" s="232"/>
      <c r="Q24" s="232">
        <f>SUM(Q25:Q42)</f>
        <v>0</v>
      </c>
      <c r="R24" s="232"/>
      <c r="S24" s="232"/>
      <c r="T24" s="233"/>
      <c r="U24" s="227"/>
      <c r="V24" s="227">
        <f>SUM(V25:V42)</f>
        <v>10.18</v>
      </c>
      <c r="W24" s="227"/>
      <c r="X24" s="227"/>
      <c r="AG24" t="s">
        <v>123</v>
      </c>
    </row>
    <row r="25" spans="1:60" ht="20.399999999999999" outlineLevel="1" x14ac:dyDescent="0.25">
      <c r="A25" s="234">
        <v>5</v>
      </c>
      <c r="B25" s="235" t="s">
        <v>154</v>
      </c>
      <c r="C25" s="243" t="s">
        <v>155</v>
      </c>
      <c r="D25" s="236" t="s">
        <v>156</v>
      </c>
      <c r="E25" s="237">
        <v>0.13170999999999999</v>
      </c>
      <c r="F25" s="238"/>
      <c r="G25" s="239">
        <f>ROUND(E25*F25,2)</f>
        <v>0</v>
      </c>
      <c r="H25" s="238"/>
      <c r="I25" s="239">
        <f>ROUND(E25*H25,2)</f>
        <v>0</v>
      </c>
      <c r="J25" s="238"/>
      <c r="K25" s="239">
        <f>ROUND(E25*J25,2)</f>
        <v>0</v>
      </c>
      <c r="L25" s="239">
        <v>21</v>
      </c>
      <c r="M25" s="239">
        <f>G25*(1+L25/100)</f>
        <v>0</v>
      </c>
      <c r="N25" s="239">
        <v>1.02092</v>
      </c>
      <c r="O25" s="239">
        <f>ROUND(E25*N25,2)</f>
        <v>0.13</v>
      </c>
      <c r="P25" s="239">
        <v>0</v>
      </c>
      <c r="Q25" s="239">
        <f>ROUND(E25*P25,2)</f>
        <v>0</v>
      </c>
      <c r="R25" s="239" t="s">
        <v>157</v>
      </c>
      <c r="S25" s="239" t="s">
        <v>138</v>
      </c>
      <c r="T25" s="240" t="s">
        <v>138</v>
      </c>
      <c r="U25" s="223">
        <v>54.167999999999999</v>
      </c>
      <c r="V25" s="223">
        <f>ROUND(E25*U25,2)</f>
        <v>7.13</v>
      </c>
      <c r="W25" s="223"/>
      <c r="X25" s="223" t="s">
        <v>129</v>
      </c>
      <c r="Y25" s="213"/>
      <c r="Z25" s="213"/>
      <c r="AA25" s="213"/>
      <c r="AB25" s="213"/>
      <c r="AC25" s="213"/>
      <c r="AD25" s="213"/>
      <c r="AE25" s="213"/>
      <c r="AF25" s="213"/>
      <c r="AG25" s="213" t="s">
        <v>130</v>
      </c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</row>
    <row r="26" spans="1:60" outlineLevel="1" x14ac:dyDescent="0.25">
      <c r="A26" s="220"/>
      <c r="B26" s="221"/>
      <c r="C26" s="255" t="s">
        <v>158</v>
      </c>
      <c r="D26" s="250"/>
      <c r="E26" s="250"/>
      <c r="F26" s="250"/>
      <c r="G26" s="250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13"/>
      <c r="Z26" s="213"/>
      <c r="AA26" s="213"/>
      <c r="AB26" s="213"/>
      <c r="AC26" s="213"/>
      <c r="AD26" s="213"/>
      <c r="AE26" s="213"/>
      <c r="AF26" s="213"/>
      <c r="AG26" s="213" t="s">
        <v>140</v>
      </c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</row>
    <row r="27" spans="1:60" outlineLevel="1" x14ac:dyDescent="0.25">
      <c r="A27" s="220"/>
      <c r="B27" s="221"/>
      <c r="C27" s="244" t="s">
        <v>159</v>
      </c>
      <c r="D27" s="225"/>
      <c r="E27" s="226">
        <v>0.13170999999999999</v>
      </c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13"/>
      <c r="Z27" s="213"/>
      <c r="AA27" s="213"/>
      <c r="AB27" s="213"/>
      <c r="AC27" s="213"/>
      <c r="AD27" s="213"/>
      <c r="AE27" s="213"/>
      <c r="AF27" s="213"/>
      <c r="AG27" s="213" t="s">
        <v>131</v>
      </c>
      <c r="AH27" s="213">
        <v>0</v>
      </c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</row>
    <row r="28" spans="1:60" outlineLevel="1" x14ac:dyDescent="0.25">
      <c r="A28" s="234">
        <v>6</v>
      </c>
      <c r="B28" s="235" t="s">
        <v>160</v>
      </c>
      <c r="C28" s="243" t="s">
        <v>161</v>
      </c>
      <c r="D28" s="236" t="s">
        <v>162</v>
      </c>
      <c r="E28" s="237">
        <v>0.87807999999999997</v>
      </c>
      <c r="F28" s="238"/>
      <c r="G28" s="239">
        <f>ROUND(E28*F28,2)</f>
        <v>0</v>
      </c>
      <c r="H28" s="238"/>
      <c r="I28" s="239">
        <f>ROUND(E28*H28,2)</f>
        <v>0</v>
      </c>
      <c r="J28" s="238"/>
      <c r="K28" s="239">
        <f>ROUND(E28*J28,2)</f>
        <v>0</v>
      </c>
      <c r="L28" s="239">
        <v>21</v>
      </c>
      <c r="M28" s="239">
        <f>G28*(1+L28/100)</f>
        <v>0</v>
      </c>
      <c r="N28" s="239">
        <v>0.11369</v>
      </c>
      <c r="O28" s="239">
        <f>ROUND(E28*N28,2)</f>
        <v>0.1</v>
      </c>
      <c r="P28" s="239">
        <v>0</v>
      </c>
      <c r="Q28" s="239">
        <f>ROUND(E28*P28,2)</f>
        <v>0</v>
      </c>
      <c r="R28" s="239" t="s">
        <v>157</v>
      </c>
      <c r="S28" s="239" t="s">
        <v>138</v>
      </c>
      <c r="T28" s="240" t="s">
        <v>138</v>
      </c>
      <c r="U28" s="223">
        <v>0.56850000000000001</v>
      </c>
      <c r="V28" s="223">
        <f>ROUND(E28*U28,2)</f>
        <v>0.5</v>
      </c>
      <c r="W28" s="223"/>
      <c r="X28" s="223" t="s">
        <v>129</v>
      </c>
      <c r="Y28" s="213"/>
      <c r="Z28" s="213"/>
      <c r="AA28" s="213"/>
      <c r="AB28" s="213"/>
      <c r="AC28" s="213"/>
      <c r="AD28" s="213"/>
      <c r="AE28" s="213"/>
      <c r="AF28" s="213"/>
      <c r="AG28" s="213" t="s">
        <v>130</v>
      </c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</row>
    <row r="29" spans="1:60" outlineLevel="1" x14ac:dyDescent="0.25">
      <c r="A29" s="220"/>
      <c r="B29" s="221"/>
      <c r="C29" s="255" t="s">
        <v>163</v>
      </c>
      <c r="D29" s="250"/>
      <c r="E29" s="250"/>
      <c r="F29" s="250"/>
      <c r="G29" s="250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13"/>
      <c r="Z29" s="213"/>
      <c r="AA29" s="213"/>
      <c r="AB29" s="213"/>
      <c r="AC29" s="213"/>
      <c r="AD29" s="213"/>
      <c r="AE29" s="213"/>
      <c r="AF29" s="213"/>
      <c r="AG29" s="213" t="s">
        <v>140</v>
      </c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51" t="str">
        <f>C29</f>
        <v>na terén nebo na desku z betonu prostého nebo prokládaného kamenem, bez potěru, se zahlazením povrchu,</v>
      </c>
      <c r="BB29" s="213"/>
      <c r="BC29" s="213"/>
      <c r="BD29" s="213"/>
      <c r="BE29" s="213"/>
      <c r="BF29" s="213"/>
      <c r="BG29" s="213"/>
      <c r="BH29" s="213"/>
    </row>
    <row r="30" spans="1:60" outlineLevel="1" x14ac:dyDescent="0.25">
      <c r="A30" s="220"/>
      <c r="B30" s="221"/>
      <c r="C30" s="244" t="s">
        <v>164</v>
      </c>
      <c r="D30" s="225"/>
      <c r="E30" s="226">
        <v>0.87807999999999997</v>
      </c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13"/>
      <c r="Z30" s="213"/>
      <c r="AA30" s="213"/>
      <c r="AB30" s="213"/>
      <c r="AC30" s="213"/>
      <c r="AD30" s="213"/>
      <c r="AE30" s="213"/>
      <c r="AF30" s="213"/>
      <c r="AG30" s="213" t="s">
        <v>131</v>
      </c>
      <c r="AH30" s="213">
        <v>0</v>
      </c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</row>
    <row r="31" spans="1:60" outlineLevel="1" x14ac:dyDescent="0.25">
      <c r="A31" s="234">
        <v>7</v>
      </c>
      <c r="B31" s="235" t="s">
        <v>165</v>
      </c>
      <c r="C31" s="243" t="s">
        <v>166</v>
      </c>
      <c r="D31" s="236" t="s">
        <v>167</v>
      </c>
      <c r="E31" s="237">
        <v>1</v>
      </c>
      <c r="F31" s="238"/>
      <c r="G31" s="239">
        <f>ROUND(E31*F31,2)</f>
        <v>0</v>
      </c>
      <c r="H31" s="238"/>
      <c r="I31" s="239">
        <f>ROUND(E31*H31,2)</f>
        <v>0</v>
      </c>
      <c r="J31" s="238"/>
      <c r="K31" s="239">
        <f>ROUND(E31*J31,2)</f>
        <v>0</v>
      </c>
      <c r="L31" s="239">
        <v>21</v>
      </c>
      <c r="M31" s="239">
        <f>G31*(1+L31/100)</f>
        <v>0</v>
      </c>
      <c r="N31" s="239">
        <v>1.6930000000000001E-2</v>
      </c>
      <c r="O31" s="239">
        <f>ROUND(E31*N31,2)</f>
        <v>0.02</v>
      </c>
      <c r="P31" s="239">
        <v>0</v>
      </c>
      <c r="Q31" s="239">
        <f>ROUND(E31*P31,2)</f>
        <v>0</v>
      </c>
      <c r="R31" s="239" t="s">
        <v>157</v>
      </c>
      <c r="S31" s="239" t="s">
        <v>138</v>
      </c>
      <c r="T31" s="240" t="s">
        <v>138</v>
      </c>
      <c r="U31" s="223">
        <v>1.5396000000000001</v>
      </c>
      <c r="V31" s="223">
        <f>ROUND(E31*U31,2)</f>
        <v>1.54</v>
      </c>
      <c r="W31" s="223"/>
      <c r="X31" s="223" t="s">
        <v>129</v>
      </c>
      <c r="Y31" s="213"/>
      <c r="Z31" s="213"/>
      <c r="AA31" s="213"/>
      <c r="AB31" s="213"/>
      <c r="AC31" s="213"/>
      <c r="AD31" s="213"/>
      <c r="AE31" s="213"/>
      <c r="AF31" s="213"/>
      <c r="AG31" s="213" t="s">
        <v>130</v>
      </c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</row>
    <row r="32" spans="1:60" outlineLevel="1" x14ac:dyDescent="0.25">
      <c r="A32" s="220"/>
      <c r="B32" s="221"/>
      <c r="C32" s="244" t="s">
        <v>168</v>
      </c>
      <c r="D32" s="225"/>
      <c r="E32" s="226">
        <v>1</v>
      </c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13"/>
      <c r="Z32" s="213"/>
      <c r="AA32" s="213"/>
      <c r="AB32" s="213"/>
      <c r="AC32" s="213"/>
      <c r="AD32" s="213"/>
      <c r="AE32" s="213"/>
      <c r="AF32" s="213"/>
      <c r="AG32" s="213" t="s">
        <v>131</v>
      </c>
      <c r="AH32" s="213">
        <v>0</v>
      </c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</row>
    <row r="33" spans="1:60" outlineLevel="1" x14ac:dyDescent="0.25">
      <c r="A33" s="234">
        <v>8</v>
      </c>
      <c r="B33" s="235" t="s">
        <v>169</v>
      </c>
      <c r="C33" s="243" t="s">
        <v>170</v>
      </c>
      <c r="D33" s="236" t="s">
        <v>167</v>
      </c>
      <c r="E33" s="237">
        <v>1</v>
      </c>
      <c r="F33" s="238"/>
      <c r="G33" s="239">
        <f>ROUND(E33*F33,2)</f>
        <v>0</v>
      </c>
      <c r="H33" s="238"/>
      <c r="I33" s="239">
        <f>ROUND(E33*H33,2)</f>
        <v>0</v>
      </c>
      <c r="J33" s="238"/>
      <c r="K33" s="239">
        <f>ROUND(E33*J33,2)</f>
        <v>0</v>
      </c>
      <c r="L33" s="239">
        <v>21</v>
      </c>
      <c r="M33" s="239">
        <f>G33*(1+L33/100)</f>
        <v>0</v>
      </c>
      <c r="N33" s="239">
        <v>0</v>
      </c>
      <c r="O33" s="239">
        <f>ROUND(E33*N33,2)</f>
        <v>0</v>
      </c>
      <c r="P33" s="239">
        <v>0</v>
      </c>
      <c r="Q33" s="239">
        <f>ROUND(E33*P33,2)</f>
        <v>0</v>
      </c>
      <c r="R33" s="239" t="s">
        <v>157</v>
      </c>
      <c r="S33" s="239" t="s">
        <v>138</v>
      </c>
      <c r="T33" s="240" t="s">
        <v>138</v>
      </c>
      <c r="U33" s="223">
        <v>0.26</v>
      </c>
      <c r="V33" s="223">
        <f>ROUND(E33*U33,2)</f>
        <v>0.26</v>
      </c>
      <c r="W33" s="223"/>
      <c r="X33" s="223" t="s">
        <v>129</v>
      </c>
      <c r="Y33" s="213"/>
      <c r="Z33" s="213"/>
      <c r="AA33" s="213"/>
      <c r="AB33" s="213"/>
      <c r="AC33" s="213"/>
      <c r="AD33" s="213"/>
      <c r="AE33" s="213"/>
      <c r="AF33" s="213"/>
      <c r="AG33" s="213" t="s">
        <v>130</v>
      </c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</row>
    <row r="34" spans="1:60" outlineLevel="1" x14ac:dyDescent="0.25">
      <c r="A34" s="220"/>
      <c r="B34" s="221"/>
      <c r="C34" s="244" t="s">
        <v>168</v>
      </c>
      <c r="D34" s="225"/>
      <c r="E34" s="226">
        <v>1</v>
      </c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13"/>
      <c r="Z34" s="213"/>
      <c r="AA34" s="213"/>
      <c r="AB34" s="213"/>
      <c r="AC34" s="213"/>
      <c r="AD34" s="213"/>
      <c r="AE34" s="213"/>
      <c r="AF34" s="213"/>
      <c r="AG34" s="213" t="s">
        <v>131</v>
      </c>
      <c r="AH34" s="213">
        <v>0</v>
      </c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</row>
    <row r="35" spans="1:60" outlineLevel="1" x14ac:dyDescent="0.25">
      <c r="A35" s="234">
        <v>9</v>
      </c>
      <c r="B35" s="235" t="s">
        <v>171</v>
      </c>
      <c r="C35" s="243" t="s">
        <v>172</v>
      </c>
      <c r="D35" s="236" t="s">
        <v>167</v>
      </c>
      <c r="E35" s="237">
        <v>6.2405499999999998</v>
      </c>
      <c r="F35" s="238"/>
      <c r="G35" s="239">
        <f>ROUND(E35*F35,2)</f>
        <v>0</v>
      </c>
      <c r="H35" s="238"/>
      <c r="I35" s="239">
        <f>ROUND(E35*H35,2)</f>
        <v>0</v>
      </c>
      <c r="J35" s="238"/>
      <c r="K35" s="239">
        <f>ROUND(E35*J35,2)</f>
        <v>0</v>
      </c>
      <c r="L35" s="239">
        <v>21</v>
      </c>
      <c r="M35" s="239">
        <f>G35*(1+L35/100)</f>
        <v>0</v>
      </c>
      <c r="N35" s="239">
        <v>0.18360000000000001</v>
      </c>
      <c r="O35" s="239">
        <f>ROUND(E35*N35,2)</f>
        <v>1.1499999999999999</v>
      </c>
      <c r="P35" s="239">
        <v>0</v>
      </c>
      <c r="Q35" s="239">
        <f>ROUND(E35*P35,2)</f>
        <v>0</v>
      </c>
      <c r="R35" s="239" t="s">
        <v>173</v>
      </c>
      <c r="S35" s="239" t="s">
        <v>138</v>
      </c>
      <c r="T35" s="240" t="s">
        <v>138</v>
      </c>
      <c r="U35" s="223">
        <v>0.09</v>
      </c>
      <c r="V35" s="223">
        <f>ROUND(E35*U35,2)</f>
        <v>0.56000000000000005</v>
      </c>
      <c r="W35" s="223"/>
      <c r="X35" s="223" t="s">
        <v>129</v>
      </c>
      <c r="Y35" s="213"/>
      <c r="Z35" s="213"/>
      <c r="AA35" s="213"/>
      <c r="AB35" s="213"/>
      <c r="AC35" s="213"/>
      <c r="AD35" s="213"/>
      <c r="AE35" s="213"/>
      <c r="AF35" s="213"/>
      <c r="AG35" s="213" t="s">
        <v>130</v>
      </c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</row>
    <row r="36" spans="1:60" outlineLevel="1" x14ac:dyDescent="0.25">
      <c r="A36" s="220"/>
      <c r="B36" s="221"/>
      <c r="C36" s="255" t="s">
        <v>174</v>
      </c>
      <c r="D36" s="250"/>
      <c r="E36" s="250"/>
      <c r="F36" s="250"/>
      <c r="G36" s="250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13"/>
      <c r="Z36" s="213"/>
      <c r="AA36" s="213"/>
      <c r="AB36" s="213"/>
      <c r="AC36" s="213"/>
      <c r="AD36" s="213"/>
      <c r="AE36" s="213"/>
      <c r="AF36" s="213"/>
      <c r="AG36" s="213" t="s">
        <v>140</v>
      </c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</row>
    <row r="37" spans="1:60" outlineLevel="1" x14ac:dyDescent="0.25">
      <c r="A37" s="220"/>
      <c r="B37" s="221"/>
      <c r="C37" s="244" t="s">
        <v>175</v>
      </c>
      <c r="D37" s="225"/>
      <c r="E37" s="226">
        <v>3.5438000000000001</v>
      </c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13"/>
      <c r="Z37" s="213"/>
      <c r="AA37" s="213"/>
      <c r="AB37" s="213"/>
      <c r="AC37" s="213"/>
      <c r="AD37" s="213"/>
      <c r="AE37" s="213"/>
      <c r="AF37" s="213"/>
      <c r="AG37" s="213" t="s">
        <v>131</v>
      </c>
      <c r="AH37" s="213">
        <v>0</v>
      </c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</row>
    <row r="38" spans="1:60" outlineLevel="1" x14ac:dyDescent="0.25">
      <c r="A38" s="220"/>
      <c r="B38" s="221"/>
      <c r="C38" s="244" t="s">
        <v>176</v>
      </c>
      <c r="D38" s="225"/>
      <c r="E38" s="226">
        <v>2.6967500000000002</v>
      </c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13"/>
      <c r="Z38" s="213"/>
      <c r="AA38" s="213"/>
      <c r="AB38" s="213"/>
      <c r="AC38" s="213"/>
      <c r="AD38" s="213"/>
      <c r="AE38" s="213"/>
      <c r="AF38" s="213"/>
      <c r="AG38" s="213" t="s">
        <v>131</v>
      </c>
      <c r="AH38" s="213">
        <v>0</v>
      </c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</row>
    <row r="39" spans="1:60" ht="20.399999999999999" outlineLevel="1" x14ac:dyDescent="0.25">
      <c r="A39" s="234">
        <v>10</v>
      </c>
      <c r="B39" s="235" t="s">
        <v>177</v>
      </c>
      <c r="C39" s="243" t="s">
        <v>178</v>
      </c>
      <c r="D39" s="236" t="s">
        <v>167</v>
      </c>
      <c r="E39" s="237">
        <v>31.202750000000002</v>
      </c>
      <c r="F39" s="238"/>
      <c r="G39" s="239">
        <f>ROUND(E39*F39,2)</f>
        <v>0</v>
      </c>
      <c r="H39" s="238"/>
      <c r="I39" s="239">
        <f>ROUND(E39*H39,2)</f>
        <v>0</v>
      </c>
      <c r="J39" s="238"/>
      <c r="K39" s="239">
        <f>ROUND(E39*J39,2)</f>
        <v>0</v>
      </c>
      <c r="L39" s="239">
        <v>21</v>
      </c>
      <c r="M39" s="239">
        <f>G39*(1+L39/100)</f>
        <v>0</v>
      </c>
      <c r="N39" s="239">
        <v>2.0400000000000001E-2</v>
      </c>
      <c r="O39" s="239">
        <f>ROUND(E39*N39,2)</f>
        <v>0.64</v>
      </c>
      <c r="P39" s="239">
        <v>0</v>
      </c>
      <c r="Q39" s="239">
        <f>ROUND(E39*P39,2)</f>
        <v>0</v>
      </c>
      <c r="R39" s="239" t="s">
        <v>173</v>
      </c>
      <c r="S39" s="239" t="s">
        <v>138</v>
      </c>
      <c r="T39" s="240" t="s">
        <v>138</v>
      </c>
      <c r="U39" s="223">
        <v>6.0000000000000001E-3</v>
      </c>
      <c r="V39" s="223">
        <f>ROUND(E39*U39,2)</f>
        <v>0.19</v>
      </c>
      <c r="W39" s="223"/>
      <c r="X39" s="223" t="s">
        <v>129</v>
      </c>
      <c r="Y39" s="213"/>
      <c r="Z39" s="213"/>
      <c r="AA39" s="213"/>
      <c r="AB39" s="213"/>
      <c r="AC39" s="213"/>
      <c r="AD39" s="213"/>
      <c r="AE39" s="213"/>
      <c r="AF39" s="213"/>
      <c r="AG39" s="213" t="s">
        <v>130</v>
      </c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</row>
    <row r="40" spans="1:60" outlineLevel="1" x14ac:dyDescent="0.25">
      <c r="A40" s="220"/>
      <c r="B40" s="221"/>
      <c r="C40" s="255" t="s">
        <v>174</v>
      </c>
      <c r="D40" s="250"/>
      <c r="E40" s="250"/>
      <c r="F40" s="250"/>
      <c r="G40" s="250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13"/>
      <c r="Z40" s="213"/>
      <c r="AA40" s="213"/>
      <c r="AB40" s="213"/>
      <c r="AC40" s="213"/>
      <c r="AD40" s="213"/>
      <c r="AE40" s="213"/>
      <c r="AF40" s="213"/>
      <c r="AG40" s="213" t="s">
        <v>140</v>
      </c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</row>
    <row r="41" spans="1:60" outlineLevel="1" x14ac:dyDescent="0.25">
      <c r="A41" s="220"/>
      <c r="B41" s="221"/>
      <c r="C41" s="244" t="s">
        <v>179</v>
      </c>
      <c r="D41" s="225"/>
      <c r="E41" s="226">
        <v>17.719000000000001</v>
      </c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13"/>
      <c r="Z41" s="213"/>
      <c r="AA41" s="213"/>
      <c r="AB41" s="213"/>
      <c r="AC41" s="213"/>
      <c r="AD41" s="213"/>
      <c r="AE41" s="213"/>
      <c r="AF41" s="213"/>
      <c r="AG41" s="213" t="s">
        <v>131</v>
      </c>
      <c r="AH41" s="213">
        <v>0</v>
      </c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</row>
    <row r="42" spans="1:60" outlineLevel="1" x14ac:dyDescent="0.25">
      <c r="A42" s="220"/>
      <c r="B42" s="221"/>
      <c r="C42" s="244" t="s">
        <v>180</v>
      </c>
      <c r="D42" s="225"/>
      <c r="E42" s="226">
        <v>13.483750000000001</v>
      </c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13"/>
      <c r="Z42" s="213"/>
      <c r="AA42" s="213"/>
      <c r="AB42" s="213"/>
      <c r="AC42" s="213"/>
      <c r="AD42" s="213"/>
      <c r="AE42" s="213"/>
      <c r="AF42" s="213"/>
      <c r="AG42" s="213" t="s">
        <v>131</v>
      </c>
      <c r="AH42" s="213">
        <v>0</v>
      </c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</row>
    <row r="43" spans="1:60" x14ac:dyDescent="0.25">
      <c r="A43" s="228" t="s">
        <v>122</v>
      </c>
      <c r="B43" s="229" t="s">
        <v>61</v>
      </c>
      <c r="C43" s="242" t="s">
        <v>62</v>
      </c>
      <c r="D43" s="230"/>
      <c r="E43" s="231"/>
      <c r="F43" s="232"/>
      <c r="G43" s="232">
        <f>SUMIF(AG44:AG51,"&lt;&gt;NOR",G44:G51)</f>
        <v>0</v>
      </c>
      <c r="H43" s="232"/>
      <c r="I43" s="232">
        <f>SUM(I44:I51)</f>
        <v>0</v>
      </c>
      <c r="J43" s="232"/>
      <c r="K43" s="232">
        <f>SUM(K44:K51)</f>
        <v>0</v>
      </c>
      <c r="L43" s="232"/>
      <c r="M43" s="232">
        <f>SUM(M44:M51)</f>
        <v>0</v>
      </c>
      <c r="N43" s="232"/>
      <c r="O43" s="232">
        <f>SUM(O44:O51)</f>
        <v>1.96</v>
      </c>
      <c r="P43" s="232"/>
      <c r="Q43" s="232">
        <f>SUM(Q44:Q51)</f>
        <v>0</v>
      </c>
      <c r="R43" s="232"/>
      <c r="S43" s="232"/>
      <c r="T43" s="233"/>
      <c r="U43" s="227"/>
      <c r="V43" s="227">
        <f>SUM(V44:V51)</f>
        <v>7.44</v>
      </c>
      <c r="W43" s="227"/>
      <c r="X43" s="227"/>
      <c r="AG43" t="s">
        <v>123</v>
      </c>
    </row>
    <row r="44" spans="1:60" outlineLevel="1" x14ac:dyDescent="0.25">
      <c r="A44" s="234">
        <v>11</v>
      </c>
      <c r="B44" s="235" t="s">
        <v>181</v>
      </c>
      <c r="C44" s="243" t="s">
        <v>182</v>
      </c>
      <c r="D44" s="236" t="s">
        <v>167</v>
      </c>
      <c r="E44" s="237">
        <v>6.2405499999999998</v>
      </c>
      <c r="F44" s="238"/>
      <c r="G44" s="239">
        <f>ROUND(E44*F44,2)</f>
        <v>0</v>
      </c>
      <c r="H44" s="238"/>
      <c r="I44" s="239">
        <f>ROUND(E44*H44,2)</f>
        <v>0</v>
      </c>
      <c r="J44" s="238"/>
      <c r="K44" s="239">
        <f>ROUND(E44*J44,2)</f>
        <v>0</v>
      </c>
      <c r="L44" s="239">
        <v>21</v>
      </c>
      <c r="M44" s="239">
        <f>G44*(1+L44/100)</f>
        <v>0</v>
      </c>
      <c r="N44" s="239">
        <v>0.11</v>
      </c>
      <c r="O44" s="239">
        <f>ROUND(E44*N44,2)</f>
        <v>0.69</v>
      </c>
      <c r="P44" s="239">
        <v>0</v>
      </c>
      <c r="Q44" s="239">
        <f>ROUND(E44*P44,2)</f>
        <v>0</v>
      </c>
      <c r="R44" s="239" t="s">
        <v>173</v>
      </c>
      <c r="S44" s="239" t="s">
        <v>138</v>
      </c>
      <c r="T44" s="240" t="s">
        <v>138</v>
      </c>
      <c r="U44" s="223">
        <v>1.1930000000000001</v>
      </c>
      <c r="V44" s="223">
        <f>ROUND(E44*U44,2)</f>
        <v>7.44</v>
      </c>
      <c r="W44" s="223"/>
      <c r="X44" s="223" t="s">
        <v>129</v>
      </c>
      <c r="Y44" s="213"/>
      <c r="Z44" s="213"/>
      <c r="AA44" s="213"/>
      <c r="AB44" s="213"/>
      <c r="AC44" s="213"/>
      <c r="AD44" s="213"/>
      <c r="AE44" s="213"/>
      <c r="AF44" s="213"/>
      <c r="AG44" s="213" t="s">
        <v>130</v>
      </c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</row>
    <row r="45" spans="1:60" outlineLevel="1" x14ac:dyDescent="0.25">
      <c r="A45" s="220"/>
      <c r="B45" s="221"/>
      <c r="C45" s="255" t="s">
        <v>183</v>
      </c>
      <c r="D45" s="250"/>
      <c r="E45" s="250"/>
      <c r="F45" s="250"/>
      <c r="G45" s="250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13"/>
      <c r="Z45" s="213"/>
      <c r="AA45" s="213"/>
      <c r="AB45" s="213"/>
      <c r="AC45" s="213"/>
      <c r="AD45" s="213"/>
      <c r="AE45" s="213"/>
      <c r="AF45" s="213"/>
      <c r="AG45" s="213" t="s">
        <v>140</v>
      </c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51" t="str">
        <f>C45</f>
        <v>s provedením lože do 50 mm, s vyplněním spár, s dvojím beraněním a se smetením přebytečného materiálu na krajnici</v>
      </c>
      <c r="BB45" s="213"/>
      <c r="BC45" s="213"/>
      <c r="BD45" s="213"/>
      <c r="BE45" s="213"/>
      <c r="BF45" s="213"/>
      <c r="BG45" s="213"/>
      <c r="BH45" s="213"/>
    </row>
    <row r="46" spans="1:60" outlineLevel="1" x14ac:dyDescent="0.25">
      <c r="A46" s="220"/>
      <c r="B46" s="221"/>
      <c r="C46" s="244" t="s">
        <v>175</v>
      </c>
      <c r="D46" s="225"/>
      <c r="E46" s="226">
        <v>3.5438000000000001</v>
      </c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13"/>
      <c r="Z46" s="213"/>
      <c r="AA46" s="213"/>
      <c r="AB46" s="213"/>
      <c r="AC46" s="213"/>
      <c r="AD46" s="213"/>
      <c r="AE46" s="213"/>
      <c r="AF46" s="213"/>
      <c r="AG46" s="213" t="s">
        <v>131</v>
      </c>
      <c r="AH46" s="213">
        <v>0</v>
      </c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</row>
    <row r="47" spans="1:60" outlineLevel="1" x14ac:dyDescent="0.25">
      <c r="A47" s="220"/>
      <c r="B47" s="221"/>
      <c r="C47" s="244" t="s">
        <v>176</v>
      </c>
      <c r="D47" s="225"/>
      <c r="E47" s="226">
        <v>2.6967500000000002</v>
      </c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13"/>
      <c r="Z47" s="213"/>
      <c r="AA47" s="213"/>
      <c r="AB47" s="213"/>
      <c r="AC47" s="213"/>
      <c r="AD47" s="213"/>
      <c r="AE47" s="213"/>
      <c r="AF47" s="213"/>
      <c r="AG47" s="213" t="s">
        <v>131</v>
      </c>
      <c r="AH47" s="213">
        <v>0</v>
      </c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</row>
    <row r="48" spans="1:60" outlineLevel="1" x14ac:dyDescent="0.25">
      <c r="A48" s="234">
        <v>12</v>
      </c>
      <c r="B48" s="235" t="s">
        <v>184</v>
      </c>
      <c r="C48" s="243" t="s">
        <v>185</v>
      </c>
      <c r="D48" s="236" t="s">
        <v>167</v>
      </c>
      <c r="E48" s="237">
        <v>6.3653599999999999</v>
      </c>
      <c r="F48" s="238"/>
      <c r="G48" s="239">
        <f>ROUND(E48*F48,2)</f>
        <v>0</v>
      </c>
      <c r="H48" s="238"/>
      <c r="I48" s="239">
        <f>ROUND(E48*H48,2)</f>
        <v>0</v>
      </c>
      <c r="J48" s="238"/>
      <c r="K48" s="239">
        <f>ROUND(E48*J48,2)</f>
        <v>0</v>
      </c>
      <c r="L48" s="239">
        <v>21</v>
      </c>
      <c r="M48" s="239">
        <f>G48*(1+L48/100)</f>
        <v>0</v>
      </c>
      <c r="N48" s="239">
        <v>0.2</v>
      </c>
      <c r="O48" s="239">
        <f>ROUND(E48*N48,2)</f>
        <v>1.27</v>
      </c>
      <c r="P48" s="239">
        <v>0</v>
      </c>
      <c r="Q48" s="239">
        <f>ROUND(E48*P48,2)</f>
        <v>0</v>
      </c>
      <c r="R48" s="239" t="s">
        <v>186</v>
      </c>
      <c r="S48" s="239" t="s">
        <v>138</v>
      </c>
      <c r="T48" s="240" t="s">
        <v>138</v>
      </c>
      <c r="U48" s="223">
        <v>0</v>
      </c>
      <c r="V48" s="223">
        <f>ROUND(E48*U48,2)</f>
        <v>0</v>
      </c>
      <c r="W48" s="223"/>
      <c r="X48" s="223" t="s">
        <v>187</v>
      </c>
      <c r="Y48" s="213"/>
      <c r="Z48" s="213"/>
      <c r="AA48" s="213"/>
      <c r="AB48" s="213"/>
      <c r="AC48" s="213"/>
      <c r="AD48" s="213"/>
      <c r="AE48" s="213"/>
      <c r="AF48" s="213"/>
      <c r="AG48" s="213" t="s">
        <v>188</v>
      </c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</row>
    <row r="49" spans="1:60" outlineLevel="1" x14ac:dyDescent="0.25">
      <c r="A49" s="220"/>
      <c r="B49" s="221"/>
      <c r="C49" s="244" t="s">
        <v>175</v>
      </c>
      <c r="D49" s="225"/>
      <c r="E49" s="226">
        <v>3.5438000000000001</v>
      </c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13"/>
      <c r="Z49" s="213"/>
      <c r="AA49" s="213"/>
      <c r="AB49" s="213"/>
      <c r="AC49" s="213"/>
      <c r="AD49" s="213"/>
      <c r="AE49" s="213"/>
      <c r="AF49" s="213"/>
      <c r="AG49" s="213" t="s">
        <v>131</v>
      </c>
      <c r="AH49" s="213">
        <v>0</v>
      </c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</row>
    <row r="50" spans="1:60" outlineLevel="1" x14ac:dyDescent="0.25">
      <c r="A50" s="220"/>
      <c r="B50" s="221"/>
      <c r="C50" s="244" t="s">
        <v>176</v>
      </c>
      <c r="D50" s="225"/>
      <c r="E50" s="226">
        <v>2.6967500000000002</v>
      </c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13"/>
      <c r="Z50" s="213"/>
      <c r="AA50" s="213"/>
      <c r="AB50" s="213"/>
      <c r="AC50" s="213"/>
      <c r="AD50" s="213"/>
      <c r="AE50" s="213"/>
      <c r="AF50" s="213"/>
      <c r="AG50" s="213" t="s">
        <v>131</v>
      </c>
      <c r="AH50" s="213">
        <v>0</v>
      </c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</row>
    <row r="51" spans="1:60" outlineLevel="1" x14ac:dyDescent="0.25">
      <c r="A51" s="220"/>
      <c r="B51" s="221"/>
      <c r="C51" s="244" t="s">
        <v>189</v>
      </c>
      <c r="D51" s="225"/>
      <c r="E51" s="226">
        <v>0.12481</v>
      </c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13"/>
      <c r="Z51" s="213"/>
      <c r="AA51" s="213"/>
      <c r="AB51" s="213"/>
      <c r="AC51" s="213"/>
      <c r="AD51" s="213"/>
      <c r="AE51" s="213"/>
      <c r="AF51" s="213"/>
      <c r="AG51" s="213" t="s">
        <v>131</v>
      </c>
      <c r="AH51" s="213">
        <v>0</v>
      </c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</row>
    <row r="52" spans="1:60" x14ac:dyDescent="0.25">
      <c r="A52" s="228" t="s">
        <v>122</v>
      </c>
      <c r="B52" s="229" t="s">
        <v>63</v>
      </c>
      <c r="C52" s="242" t="s">
        <v>64</v>
      </c>
      <c r="D52" s="230"/>
      <c r="E52" s="231"/>
      <c r="F52" s="232"/>
      <c r="G52" s="232">
        <f>SUMIF(AG53:AG60,"&lt;&gt;NOR",G53:G60)</f>
        <v>0</v>
      </c>
      <c r="H52" s="232"/>
      <c r="I52" s="232">
        <f>SUM(I53:I60)</f>
        <v>0</v>
      </c>
      <c r="J52" s="232"/>
      <c r="K52" s="232">
        <f>SUM(K53:K60)</f>
        <v>0</v>
      </c>
      <c r="L52" s="232"/>
      <c r="M52" s="232">
        <f>SUM(M53:M60)</f>
        <v>0</v>
      </c>
      <c r="N52" s="232"/>
      <c r="O52" s="232">
        <f>SUM(O53:O60)</f>
        <v>0.09</v>
      </c>
      <c r="P52" s="232"/>
      <c r="Q52" s="232">
        <f>SUM(Q53:Q60)</f>
        <v>0</v>
      </c>
      <c r="R52" s="232"/>
      <c r="S52" s="232"/>
      <c r="T52" s="233"/>
      <c r="U52" s="227"/>
      <c r="V52" s="227">
        <f>SUM(V53:V60)</f>
        <v>3.38</v>
      </c>
      <c r="W52" s="227"/>
      <c r="X52" s="227"/>
      <c r="AG52" t="s">
        <v>123</v>
      </c>
    </row>
    <row r="53" spans="1:60" outlineLevel="1" x14ac:dyDescent="0.25">
      <c r="A53" s="234">
        <v>13</v>
      </c>
      <c r="B53" s="235" t="s">
        <v>190</v>
      </c>
      <c r="C53" s="243" t="s">
        <v>191</v>
      </c>
      <c r="D53" s="236" t="s">
        <v>167</v>
      </c>
      <c r="E53" s="237">
        <v>5.6410499999999999</v>
      </c>
      <c r="F53" s="238"/>
      <c r="G53" s="239">
        <f>ROUND(E53*F53,2)</f>
        <v>0</v>
      </c>
      <c r="H53" s="238"/>
      <c r="I53" s="239">
        <f>ROUND(E53*H53,2)</f>
        <v>0</v>
      </c>
      <c r="J53" s="238"/>
      <c r="K53" s="239">
        <f>ROUND(E53*J53,2)</f>
        <v>0</v>
      </c>
      <c r="L53" s="239">
        <v>21</v>
      </c>
      <c r="M53" s="239">
        <f>G53*(1+L53/100)</f>
        <v>0</v>
      </c>
      <c r="N53" s="239">
        <v>1.47E-2</v>
      </c>
      <c r="O53" s="239">
        <f>ROUND(E53*N53,2)</f>
        <v>0.08</v>
      </c>
      <c r="P53" s="239">
        <v>0</v>
      </c>
      <c r="Q53" s="239">
        <f>ROUND(E53*P53,2)</f>
        <v>0</v>
      </c>
      <c r="R53" s="239" t="s">
        <v>157</v>
      </c>
      <c r="S53" s="239" t="s">
        <v>138</v>
      </c>
      <c r="T53" s="240" t="s">
        <v>138</v>
      </c>
      <c r="U53" s="223">
        <v>0.36</v>
      </c>
      <c r="V53" s="223">
        <f>ROUND(E53*U53,2)</f>
        <v>2.0299999999999998</v>
      </c>
      <c r="W53" s="223"/>
      <c r="X53" s="223" t="s">
        <v>129</v>
      </c>
      <c r="Y53" s="213"/>
      <c r="Z53" s="213"/>
      <c r="AA53" s="213"/>
      <c r="AB53" s="213"/>
      <c r="AC53" s="213"/>
      <c r="AD53" s="213"/>
      <c r="AE53" s="213"/>
      <c r="AF53" s="213"/>
      <c r="AG53" s="213" t="s">
        <v>130</v>
      </c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</row>
    <row r="54" spans="1:60" outlineLevel="1" x14ac:dyDescent="0.25">
      <c r="A54" s="220"/>
      <c r="B54" s="221"/>
      <c r="C54" s="255" t="s">
        <v>192</v>
      </c>
      <c r="D54" s="250"/>
      <c r="E54" s="250"/>
      <c r="F54" s="250"/>
      <c r="G54" s="250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13"/>
      <c r="Z54" s="213"/>
      <c r="AA54" s="213"/>
      <c r="AB54" s="213"/>
      <c r="AC54" s="213"/>
      <c r="AD54" s="213"/>
      <c r="AE54" s="213"/>
      <c r="AF54" s="213"/>
      <c r="AG54" s="213" t="s">
        <v>140</v>
      </c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</row>
    <row r="55" spans="1:60" outlineLevel="1" x14ac:dyDescent="0.25">
      <c r="A55" s="220"/>
      <c r="B55" s="221"/>
      <c r="C55" s="244" t="s">
        <v>193</v>
      </c>
      <c r="D55" s="225"/>
      <c r="E55" s="226">
        <v>5.2637999999999998</v>
      </c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13"/>
      <c r="Z55" s="213"/>
      <c r="AA55" s="213"/>
      <c r="AB55" s="213"/>
      <c r="AC55" s="213"/>
      <c r="AD55" s="213"/>
      <c r="AE55" s="213"/>
      <c r="AF55" s="213"/>
      <c r="AG55" s="213" t="s">
        <v>131</v>
      </c>
      <c r="AH55" s="213">
        <v>0</v>
      </c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</row>
    <row r="56" spans="1:60" outlineLevel="1" x14ac:dyDescent="0.25">
      <c r="A56" s="220"/>
      <c r="B56" s="221"/>
      <c r="C56" s="244" t="s">
        <v>194</v>
      </c>
      <c r="D56" s="225"/>
      <c r="E56" s="226">
        <v>0.37724999999999997</v>
      </c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13"/>
      <c r="Z56" s="213"/>
      <c r="AA56" s="213"/>
      <c r="AB56" s="213"/>
      <c r="AC56" s="213"/>
      <c r="AD56" s="213"/>
      <c r="AE56" s="213"/>
      <c r="AF56" s="213"/>
      <c r="AG56" s="213" t="s">
        <v>131</v>
      </c>
      <c r="AH56" s="213">
        <v>0</v>
      </c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</row>
    <row r="57" spans="1:60" outlineLevel="1" x14ac:dyDescent="0.25">
      <c r="A57" s="234">
        <v>14</v>
      </c>
      <c r="B57" s="235" t="s">
        <v>195</v>
      </c>
      <c r="C57" s="243" t="s">
        <v>196</v>
      </c>
      <c r="D57" s="236" t="s">
        <v>167</v>
      </c>
      <c r="E57" s="237">
        <v>5.6410499999999999</v>
      </c>
      <c r="F57" s="238"/>
      <c r="G57" s="239">
        <f>ROUND(E57*F57,2)</f>
        <v>0</v>
      </c>
      <c r="H57" s="238"/>
      <c r="I57" s="239">
        <f>ROUND(E57*H57,2)</f>
        <v>0</v>
      </c>
      <c r="J57" s="238"/>
      <c r="K57" s="239">
        <f>ROUND(E57*J57,2)</f>
        <v>0</v>
      </c>
      <c r="L57" s="239">
        <v>21</v>
      </c>
      <c r="M57" s="239">
        <f>G57*(1+L57/100)</f>
        <v>0</v>
      </c>
      <c r="N57" s="239">
        <v>2.4199999999999998E-3</v>
      </c>
      <c r="O57" s="239">
        <f>ROUND(E57*N57,2)</f>
        <v>0.01</v>
      </c>
      <c r="P57" s="239">
        <v>0</v>
      </c>
      <c r="Q57" s="239">
        <f>ROUND(E57*P57,2)</f>
        <v>0</v>
      </c>
      <c r="R57" s="239" t="s">
        <v>157</v>
      </c>
      <c r="S57" s="239" t="s">
        <v>138</v>
      </c>
      <c r="T57" s="240" t="s">
        <v>138</v>
      </c>
      <c r="U57" s="223">
        <v>0.24</v>
      </c>
      <c r="V57" s="223">
        <f>ROUND(E57*U57,2)</f>
        <v>1.35</v>
      </c>
      <c r="W57" s="223"/>
      <c r="X57" s="223" t="s">
        <v>129</v>
      </c>
      <c r="Y57" s="213"/>
      <c r="Z57" s="213"/>
      <c r="AA57" s="213"/>
      <c r="AB57" s="213"/>
      <c r="AC57" s="213"/>
      <c r="AD57" s="213"/>
      <c r="AE57" s="213"/>
      <c r="AF57" s="213"/>
      <c r="AG57" s="213" t="s">
        <v>130</v>
      </c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</row>
    <row r="58" spans="1:60" outlineLevel="1" x14ac:dyDescent="0.25">
      <c r="A58" s="220"/>
      <c r="B58" s="221"/>
      <c r="C58" s="255" t="s">
        <v>192</v>
      </c>
      <c r="D58" s="250"/>
      <c r="E58" s="250"/>
      <c r="F58" s="250"/>
      <c r="G58" s="250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213"/>
      <c r="Z58" s="213"/>
      <c r="AA58" s="213"/>
      <c r="AB58" s="213"/>
      <c r="AC58" s="213"/>
      <c r="AD58" s="213"/>
      <c r="AE58" s="213"/>
      <c r="AF58" s="213"/>
      <c r="AG58" s="213" t="s">
        <v>140</v>
      </c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</row>
    <row r="59" spans="1:60" outlineLevel="1" x14ac:dyDescent="0.25">
      <c r="A59" s="220"/>
      <c r="B59" s="221"/>
      <c r="C59" s="244" t="s">
        <v>193</v>
      </c>
      <c r="D59" s="225"/>
      <c r="E59" s="226">
        <v>5.2637999999999998</v>
      </c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13"/>
      <c r="Z59" s="213"/>
      <c r="AA59" s="213"/>
      <c r="AB59" s="213"/>
      <c r="AC59" s="213"/>
      <c r="AD59" s="213"/>
      <c r="AE59" s="213"/>
      <c r="AF59" s="213"/>
      <c r="AG59" s="213" t="s">
        <v>131</v>
      </c>
      <c r="AH59" s="213">
        <v>0</v>
      </c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</row>
    <row r="60" spans="1:60" outlineLevel="1" x14ac:dyDescent="0.25">
      <c r="A60" s="220"/>
      <c r="B60" s="221"/>
      <c r="C60" s="244" t="s">
        <v>194</v>
      </c>
      <c r="D60" s="225"/>
      <c r="E60" s="226">
        <v>0.37724999999999997</v>
      </c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213"/>
      <c r="Z60" s="213"/>
      <c r="AA60" s="213"/>
      <c r="AB60" s="213"/>
      <c r="AC60" s="213"/>
      <c r="AD60" s="213"/>
      <c r="AE60" s="213"/>
      <c r="AF60" s="213"/>
      <c r="AG60" s="213" t="s">
        <v>131</v>
      </c>
      <c r="AH60" s="213">
        <v>0</v>
      </c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</row>
    <row r="61" spans="1:60" x14ac:dyDescent="0.25">
      <c r="A61" s="228" t="s">
        <v>122</v>
      </c>
      <c r="B61" s="229" t="s">
        <v>65</v>
      </c>
      <c r="C61" s="242" t="s">
        <v>66</v>
      </c>
      <c r="D61" s="230"/>
      <c r="E61" s="231"/>
      <c r="F61" s="232"/>
      <c r="G61" s="232">
        <f>SUMIF(AG62:AG63,"&lt;&gt;NOR",G62:G63)</f>
        <v>0</v>
      </c>
      <c r="H61" s="232"/>
      <c r="I61" s="232">
        <f>SUM(I62:I63)</f>
        <v>0</v>
      </c>
      <c r="J61" s="232"/>
      <c r="K61" s="232">
        <f>SUM(K62:K63)</f>
        <v>0</v>
      </c>
      <c r="L61" s="232"/>
      <c r="M61" s="232">
        <f>SUM(M62:M63)</f>
        <v>0</v>
      </c>
      <c r="N61" s="232"/>
      <c r="O61" s="232">
        <f>SUM(O62:O63)</f>
        <v>0</v>
      </c>
      <c r="P61" s="232"/>
      <c r="Q61" s="232">
        <f>SUM(Q62:Q63)</f>
        <v>0</v>
      </c>
      <c r="R61" s="232"/>
      <c r="S61" s="232"/>
      <c r="T61" s="233"/>
      <c r="U61" s="227"/>
      <c r="V61" s="227">
        <f>SUM(V62:V63)</f>
        <v>2.2599999999999998</v>
      </c>
      <c r="W61" s="227"/>
      <c r="X61" s="227"/>
      <c r="AG61" t="s">
        <v>123</v>
      </c>
    </row>
    <row r="62" spans="1:60" outlineLevel="1" x14ac:dyDescent="0.25">
      <c r="A62" s="234">
        <v>15</v>
      </c>
      <c r="B62" s="235" t="s">
        <v>197</v>
      </c>
      <c r="C62" s="243" t="s">
        <v>198</v>
      </c>
      <c r="D62" s="236" t="s">
        <v>167</v>
      </c>
      <c r="E62" s="237">
        <v>5.2637999999999998</v>
      </c>
      <c r="F62" s="238"/>
      <c r="G62" s="239">
        <f>ROUND(E62*F62,2)</f>
        <v>0</v>
      </c>
      <c r="H62" s="238"/>
      <c r="I62" s="239">
        <f>ROUND(E62*H62,2)</f>
        <v>0</v>
      </c>
      <c r="J62" s="238"/>
      <c r="K62" s="239">
        <f>ROUND(E62*J62,2)</f>
        <v>0</v>
      </c>
      <c r="L62" s="239">
        <v>21</v>
      </c>
      <c r="M62" s="239">
        <f>G62*(1+L62/100)</f>
        <v>0</v>
      </c>
      <c r="N62" s="239">
        <v>0</v>
      </c>
      <c r="O62" s="239">
        <f>ROUND(E62*N62,2)</f>
        <v>0</v>
      </c>
      <c r="P62" s="239">
        <v>0</v>
      </c>
      <c r="Q62" s="239">
        <f>ROUND(E62*P62,2)</f>
        <v>0</v>
      </c>
      <c r="R62" s="239" t="s">
        <v>157</v>
      </c>
      <c r="S62" s="239" t="s">
        <v>138</v>
      </c>
      <c r="T62" s="240" t="s">
        <v>138</v>
      </c>
      <c r="U62" s="223">
        <v>0.43</v>
      </c>
      <c r="V62" s="223">
        <f>ROUND(E62*U62,2)</f>
        <v>2.2599999999999998</v>
      </c>
      <c r="W62" s="223"/>
      <c r="X62" s="223" t="s">
        <v>129</v>
      </c>
      <c r="Y62" s="213"/>
      <c r="Z62" s="213"/>
      <c r="AA62" s="213"/>
      <c r="AB62" s="213"/>
      <c r="AC62" s="213"/>
      <c r="AD62" s="213"/>
      <c r="AE62" s="213"/>
      <c r="AF62" s="213"/>
      <c r="AG62" s="213" t="s">
        <v>130</v>
      </c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</row>
    <row r="63" spans="1:60" ht="20.399999999999999" outlineLevel="1" x14ac:dyDescent="0.25">
      <c r="A63" s="220"/>
      <c r="B63" s="221"/>
      <c r="C63" s="244" t="s">
        <v>199</v>
      </c>
      <c r="D63" s="225"/>
      <c r="E63" s="226">
        <v>5.2637999999999998</v>
      </c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13"/>
      <c r="Z63" s="213"/>
      <c r="AA63" s="213"/>
      <c r="AB63" s="213"/>
      <c r="AC63" s="213"/>
      <c r="AD63" s="213"/>
      <c r="AE63" s="213"/>
      <c r="AF63" s="213"/>
      <c r="AG63" s="213" t="s">
        <v>131</v>
      </c>
      <c r="AH63" s="213">
        <v>0</v>
      </c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</row>
    <row r="64" spans="1:60" x14ac:dyDescent="0.25">
      <c r="A64" s="228" t="s">
        <v>122</v>
      </c>
      <c r="B64" s="229" t="s">
        <v>67</v>
      </c>
      <c r="C64" s="242" t="s">
        <v>68</v>
      </c>
      <c r="D64" s="230"/>
      <c r="E64" s="231"/>
      <c r="F64" s="232"/>
      <c r="G64" s="232">
        <f>SUMIF(AG65:AG67,"&lt;&gt;NOR",G65:G67)</f>
        <v>0</v>
      </c>
      <c r="H64" s="232"/>
      <c r="I64" s="232">
        <f>SUM(I65:I67)</f>
        <v>0</v>
      </c>
      <c r="J64" s="232"/>
      <c r="K64" s="232">
        <f>SUM(K65:K67)</f>
        <v>0</v>
      </c>
      <c r="L64" s="232"/>
      <c r="M64" s="232">
        <f>SUM(M65:M67)</f>
        <v>0</v>
      </c>
      <c r="N64" s="232"/>
      <c r="O64" s="232">
        <f>SUM(O65:O67)</f>
        <v>1.8</v>
      </c>
      <c r="P64" s="232"/>
      <c r="Q64" s="232">
        <f>SUM(Q65:Q67)</f>
        <v>0</v>
      </c>
      <c r="R64" s="232"/>
      <c r="S64" s="232"/>
      <c r="T64" s="233"/>
      <c r="U64" s="227"/>
      <c r="V64" s="227">
        <f>SUM(V65:V67)</f>
        <v>1.63</v>
      </c>
      <c r="W64" s="227"/>
      <c r="X64" s="227"/>
      <c r="AG64" t="s">
        <v>123</v>
      </c>
    </row>
    <row r="65" spans="1:60" ht="20.399999999999999" outlineLevel="1" x14ac:dyDescent="0.25">
      <c r="A65" s="234">
        <v>16</v>
      </c>
      <c r="B65" s="235" t="s">
        <v>200</v>
      </c>
      <c r="C65" s="243" t="s">
        <v>201</v>
      </c>
      <c r="D65" s="236" t="s">
        <v>202</v>
      </c>
      <c r="E65" s="237">
        <v>15.42</v>
      </c>
      <c r="F65" s="238"/>
      <c r="G65" s="239">
        <f>ROUND(E65*F65,2)</f>
        <v>0</v>
      </c>
      <c r="H65" s="238"/>
      <c r="I65" s="239">
        <f>ROUND(E65*H65,2)</f>
        <v>0</v>
      </c>
      <c r="J65" s="238"/>
      <c r="K65" s="239">
        <f>ROUND(E65*J65,2)</f>
        <v>0</v>
      </c>
      <c r="L65" s="239">
        <v>21</v>
      </c>
      <c r="M65" s="239">
        <f>G65*(1+L65/100)</f>
        <v>0</v>
      </c>
      <c r="N65" s="239">
        <v>0.11693000000000001</v>
      </c>
      <c r="O65" s="239">
        <f>ROUND(E65*N65,2)</f>
        <v>1.8</v>
      </c>
      <c r="P65" s="239">
        <v>0</v>
      </c>
      <c r="Q65" s="239">
        <f>ROUND(E65*P65,2)</f>
        <v>0</v>
      </c>
      <c r="R65" s="239" t="s">
        <v>173</v>
      </c>
      <c r="S65" s="239" t="s">
        <v>138</v>
      </c>
      <c r="T65" s="240" t="s">
        <v>138</v>
      </c>
      <c r="U65" s="223">
        <v>0.106</v>
      </c>
      <c r="V65" s="223">
        <f>ROUND(E65*U65,2)</f>
        <v>1.63</v>
      </c>
      <c r="W65" s="223"/>
      <c r="X65" s="223" t="s">
        <v>129</v>
      </c>
      <c r="Y65" s="213"/>
      <c r="Z65" s="213"/>
      <c r="AA65" s="213"/>
      <c r="AB65" s="213"/>
      <c r="AC65" s="213"/>
      <c r="AD65" s="213"/>
      <c r="AE65" s="213"/>
      <c r="AF65" s="213"/>
      <c r="AG65" s="213" t="s">
        <v>130</v>
      </c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</row>
    <row r="66" spans="1:60" outlineLevel="1" x14ac:dyDescent="0.25">
      <c r="A66" s="220"/>
      <c r="B66" s="221"/>
      <c r="C66" s="255" t="s">
        <v>203</v>
      </c>
      <c r="D66" s="250"/>
      <c r="E66" s="250"/>
      <c r="F66" s="250"/>
      <c r="G66" s="250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3"/>
      <c r="Y66" s="213"/>
      <c r="Z66" s="213"/>
      <c r="AA66" s="213"/>
      <c r="AB66" s="213"/>
      <c r="AC66" s="213"/>
      <c r="AD66" s="213"/>
      <c r="AE66" s="213"/>
      <c r="AF66" s="213"/>
      <c r="AG66" s="213" t="s">
        <v>140</v>
      </c>
      <c r="AH66" s="213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13"/>
      <c r="BB66" s="213"/>
      <c r="BC66" s="213"/>
      <c r="BD66" s="213"/>
      <c r="BE66" s="213"/>
      <c r="BF66" s="213"/>
      <c r="BG66" s="213"/>
      <c r="BH66" s="213"/>
    </row>
    <row r="67" spans="1:60" outlineLevel="1" x14ac:dyDescent="0.25">
      <c r="A67" s="220"/>
      <c r="B67" s="221"/>
      <c r="C67" s="244" t="s">
        <v>204</v>
      </c>
      <c r="D67" s="225"/>
      <c r="E67" s="226">
        <v>15.42</v>
      </c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13"/>
      <c r="Z67" s="213"/>
      <c r="AA67" s="213"/>
      <c r="AB67" s="213"/>
      <c r="AC67" s="213"/>
      <c r="AD67" s="213"/>
      <c r="AE67" s="213"/>
      <c r="AF67" s="213"/>
      <c r="AG67" s="213" t="s">
        <v>131</v>
      </c>
      <c r="AH67" s="213">
        <v>0</v>
      </c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3"/>
      <c r="BF67" s="213"/>
      <c r="BG67" s="213"/>
      <c r="BH67" s="213"/>
    </row>
    <row r="68" spans="1:60" x14ac:dyDescent="0.25">
      <c r="A68" s="228" t="s">
        <v>122</v>
      </c>
      <c r="B68" s="229" t="s">
        <v>69</v>
      </c>
      <c r="C68" s="242" t="s">
        <v>70</v>
      </c>
      <c r="D68" s="230"/>
      <c r="E68" s="231"/>
      <c r="F68" s="232"/>
      <c r="G68" s="232">
        <f>SUMIF(AG69:AG71,"&lt;&gt;NOR",G69:G71)</f>
        <v>0</v>
      </c>
      <c r="H68" s="232"/>
      <c r="I68" s="232">
        <f>SUM(I69:I71)</f>
        <v>0</v>
      </c>
      <c r="J68" s="232"/>
      <c r="K68" s="232">
        <f>SUM(K69:K71)</f>
        <v>0</v>
      </c>
      <c r="L68" s="232"/>
      <c r="M68" s="232">
        <f>SUM(M69:M71)</f>
        <v>0</v>
      </c>
      <c r="N68" s="232"/>
      <c r="O68" s="232">
        <f>SUM(O69:O71)</f>
        <v>0</v>
      </c>
      <c r="P68" s="232"/>
      <c r="Q68" s="232">
        <f>SUM(Q69:Q71)</f>
        <v>1.61</v>
      </c>
      <c r="R68" s="232"/>
      <c r="S68" s="232"/>
      <c r="T68" s="233"/>
      <c r="U68" s="227"/>
      <c r="V68" s="227">
        <f>SUM(V69:V71)</f>
        <v>3.66</v>
      </c>
      <c r="W68" s="227"/>
      <c r="X68" s="227"/>
      <c r="AG68" t="s">
        <v>123</v>
      </c>
    </row>
    <row r="69" spans="1:60" outlineLevel="1" x14ac:dyDescent="0.25">
      <c r="A69" s="234">
        <v>17</v>
      </c>
      <c r="B69" s="235" t="s">
        <v>205</v>
      </c>
      <c r="C69" s="243" t="s">
        <v>206</v>
      </c>
      <c r="D69" s="236" t="s">
        <v>136</v>
      </c>
      <c r="E69" s="237">
        <v>0.73199999999999998</v>
      </c>
      <c r="F69" s="238"/>
      <c r="G69" s="239">
        <f>ROUND(E69*F69,2)</f>
        <v>0</v>
      </c>
      <c r="H69" s="238"/>
      <c r="I69" s="239">
        <f>ROUND(E69*H69,2)</f>
        <v>0</v>
      </c>
      <c r="J69" s="238"/>
      <c r="K69" s="239">
        <f>ROUND(E69*J69,2)</f>
        <v>0</v>
      </c>
      <c r="L69" s="239">
        <v>21</v>
      </c>
      <c r="M69" s="239">
        <f>G69*(1+L69/100)</f>
        <v>0</v>
      </c>
      <c r="N69" s="239">
        <v>0</v>
      </c>
      <c r="O69" s="239">
        <f>ROUND(E69*N69,2)</f>
        <v>0</v>
      </c>
      <c r="P69" s="239">
        <v>2.2000000000000002</v>
      </c>
      <c r="Q69" s="239">
        <f>ROUND(E69*P69,2)</f>
        <v>1.61</v>
      </c>
      <c r="R69" s="239" t="s">
        <v>207</v>
      </c>
      <c r="S69" s="239" t="s">
        <v>138</v>
      </c>
      <c r="T69" s="240" t="s">
        <v>138</v>
      </c>
      <c r="U69" s="223">
        <v>4.9960000000000004</v>
      </c>
      <c r="V69" s="223">
        <f>ROUND(E69*U69,2)</f>
        <v>3.66</v>
      </c>
      <c r="W69" s="223"/>
      <c r="X69" s="223" t="s">
        <v>129</v>
      </c>
      <c r="Y69" s="213"/>
      <c r="Z69" s="213"/>
      <c r="AA69" s="213"/>
      <c r="AB69" s="213"/>
      <c r="AC69" s="213"/>
      <c r="AD69" s="213"/>
      <c r="AE69" s="213"/>
      <c r="AF69" s="213"/>
      <c r="AG69" s="213" t="s">
        <v>130</v>
      </c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3"/>
      <c r="BC69" s="213"/>
      <c r="BD69" s="213"/>
      <c r="BE69" s="213"/>
      <c r="BF69" s="213"/>
      <c r="BG69" s="213"/>
      <c r="BH69" s="213"/>
    </row>
    <row r="70" spans="1:60" ht="21" outlineLevel="1" x14ac:dyDescent="0.25">
      <c r="A70" s="220"/>
      <c r="B70" s="221"/>
      <c r="C70" s="255" t="s">
        <v>208</v>
      </c>
      <c r="D70" s="250"/>
      <c r="E70" s="250"/>
      <c r="F70" s="250"/>
      <c r="G70" s="250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223"/>
      <c r="S70" s="223"/>
      <c r="T70" s="223"/>
      <c r="U70" s="223"/>
      <c r="V70" s="223"/>
      <c r="W70" s="223"/>
      <c r="X70" s="223"/>
      <c r="Y70" s="213"/>
      <c r="Z70" s="213"/>
      <c r="AA70" s="213"/>
      <c r="AB70" s="213"/>
      <c r="AC70" s="213"/>
      <c r="AD70" s="213"/>
      <c r="AE70" s="213"/>
      <c r="AF70" s="213"/>
      <c r="AG70" s="213" t="s">
        <v>140</v>
      </c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51" t="str">
        <f>C70</f>
        <v>nebo vybourání otvorů průřezové plochy přes 4 m2 ve zdivu z betonu prostého, včetně pomocného lešení o výšce podlahy do 1900 mm a pro zatížení do 1,5 kPa  (150 kg/m2),</v>
      </c>
      <c r="BB70" s="213"/>
      <c r="BC70" s="213"/>
      <c r="BD70" s="213"/>
      <c r="BE70" s="213"/>
      <c r="BF70" s="213"/>
      <c r="BG70" s="213"/>
      <c r="BH70" s="213"/>
    </row>
    <row r="71" spans="1:60" outlineLevel="1" x14ac:dyDescent="0.25">
      <c r="A71" s="220"/>
      <c r="B71" s="221"/>
      <c r="C71" s="244" t="s">
        <v>209</v>
      </c>
      <c r="D71" s="225"/>
      <c r="E71" s="226">
        <v>0.73199999999999998</v>
      </c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13"/>
      <c r="Z71" s="213"/>
      <c r="AA71" s="213"/>
      <c r="AB71" s="213"/>
      <c r="AC71" s="213"/>
      <c r="AD71" s="213"/>
      <c r="AE71" s="213"/>
      <c r="AF71" s="213"/>
      <c r="AG71" s="213" t="s">
        <v>131</v>
      </c>
      <c r="AH71" s="213">
        <v>0</v>
      </c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3"/>
      <c r="BC71" s="213"/>
      <c r="BD71" s="213"/>
      <c r="BE71" s="213"/>
      <c r="BF71" s="213"/>
      <c r="BG71" s="213"/>
      <c r="BH71" s="213"/>
    </row>
    <row r="72" spans="1:60" x14ac:dyDescent="0.25">
      <c r="A72" s="228" t="s">
        <v>122</v>
      </c>
      <c r="B72" s="229" t="s">
        <v>71</v>
      </c>
      <c r="C72" s="242" t="s">
        <v>72</v>
      </c>
      <c r="D72" s="230"/>
      <c r="E72" s="231"/>
      <c r="F72" s="232"/>
      <c r="G72" s="232">
        <f>SUMIF(AG73:AG74,"&lt;&gt;NOR",G73:G74)</f>
        <v>0</v>
      </c>
      <c r="H72" s="232"/>
      <c r="I72" s="232">
        <f>SUM(I73:I74)</f>
        <v>0</v>
      </c>
      <c r="J72" s="232"/>
      <c r="K72" s="232">
        <f>SUM(K73:K74)</f>
        <v>0</v>
      </c>
      <c r="L72" s="232"/>
      <c r="M72" s="232">
        <f>SUM(M73:M74)</f>
        <v>0</v>
      </c>
      <c r="N72" s="232"/>
      <c r="O72" s="232">
        <f>SUM(O73:O74)</f>
        <v>0</v>
      </c>
      <c r="P72" s="232"/>
      <c r="Q72" s="232">
        <f>SUM(Q73:Q74)</f>
        <v>0</v>
      </c>
      <c r="R72" s="232"/>
      <c r="S72" s="232"/>
      <c r="T72" s="233"/>
      <c r="U72" s="227"/>
      <c r="V72" s="227">
        <f>SUM(V73:V74)</f>
        <v>1.81</v>
      </c>
      <c r="W72" s="227"/>
      <c r="X72" s="227"/>
      <c r="AG72" t="s">
        <v>123</v>
      </c>
    </row>
    <row r="73" spans="1:60" outlineLevel="1" x14ac:dyDescent="0.25">
      <c r="A73" s="234">
        <v>18</v>
      </c>
      <c r="B73" s="235" t="s">
        <v>210</v>
      </c>
      <c r="C73" s="243" t="s">
        <v>211</v>
      </c>
      <c r="D73" s="236" t="s">
        <v>156</v>
      </c>
      <c r="E73" s="237">
        <v>5.89351</v>
      </c>
      <c r="F73" s="238"/>
      <c r="G73" s="239">
        <f>ROUND(E73*F73,2)</f>
        <v>0</v>
      </c>
      <c r="H73" s="238"/>
      <c r="I73" s="239">
        <f>ROUND(E73*H73,2)</f>
        <v>0</v>
      </c>
      <c r="J73" s="238"/>
      <c r="K73" s="239">
        <f>ROUND(E73*J73,2)</f>
        <v>0</v>
      </c>
      <c r="L73" s="239">
        <v>21</v>
      </c>
      <c r="M73" s="239">
        <f>G73*(1+L73/100)</f>
        <v>0</v>
      </c>
      <c r="N73" s="239">
        <v>0</v>
      </c>
      <c r="O73" s="239">
        <f>ROUND(E73*N73,2)</f>
        <v>0</v>
      </c>
      <c r="P73" s="239">
        <v>0</v>
      </c>
      <c r="Q73" s="239">
        <f>ROUND(E73*P73,2)</f>
        <v>0</v>
      </c>
      <c r="R73" s="239" t="s">
        <v>157</v>
      </c>
      <c r="S73" s="239" t="s">
        <v>138</v>
      </c>
      <c r="T73" s="240" t="s">
        <v>138</v>
      </c>
      <c r="U73" s="223">
        <v>0.307</v>
      </c>
      <c r="V73" s="223">
        <f>ROUND(E73*U73,2)</f>
        <v>1.81</v>
      </c>
      <c r="W73" s="223"/>
      <c r="X73" s="223" t="s">
        <v>212</v>
      </c>
      <c r="Y73" s="213"/>
      <c r="Z73" s="213"/>
      <c r="AA73" s="213"/>
      <c r="AB73" s="213"/>
      <c r="AC73" s="213"/>
      <c r="AD73" s="213"/>
      <c r="AE73" s="213"/>
      <c r="AF73" s="213"/>
      <c r="AG73" s="213" t="s">
        <v>213</v>
      </c>
      <c r="AH73" s="213"/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3"/>
      <c r="BD73" s="213"/>
      <c r="BE73" s="213"/>
      <c r="BF73" s="213"/>
      <c r="BG73" s="213"/>
      <c r="BH73" s="213"/>
    </row>
    <row r="74" spans="1:60" ht="21" outlineLevel="1" x14ac:dyDescent="0.25">
      <c r="A74" s="220"/>
      <c r="B74" s="221"/>
      <c r="C74" s="255" t="s">
        <v>214</v>
      </c>
      <c r="D74" s="250"/>
      <c r="E74" s="250"/>
      <c r="F74" s="250"/>
      <c r="G74" s="250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13"/>
      <c r="Z74" s="213"/>
      <c r="AA74" s="213"/>
      <c r="AB74" s="213"/>
      <c r="AC74" s="213"/>
      <c r="AD74" s="213"/>
      <c r="AE74" s="213"/>
      <c r="AF74" s="213"/>
      <c r="AG74" s="213" t="s">
        <v>140</v>
      </c>
      <c r="AH74" s="213"/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51" t="str">
        <f>C74</f>
        <v>přesun hmot pro budovy občanské výstavby (JKSO 801), budovy pro bydlení (JKSO 803) budovy pro výrobu a služby (JKSO 812) s nosnou svislou konstrukcí zděnou z cihel nebo tvárnic nebo kovovou</v>
      </c>
      <c r="BB74" s="213"/>
      <c r="BC74" s="213"/>
      <c r="BD74" s="213"/>
      <c r="BE74" s="213"/>
      <c r="BF74" s="213"/>
      <c r="BG74" s="213"/>
      <c r="BH74" s="213"/>
    </row>
    <row r="75" spans="1:60" x14ac:dyDescent="0.25">
      <c r="A75" s="228" t="s">
        <v>122</v>
      </c>
      <c r="B75" s="229" t="s">
        <v>73</v>
      </c>
      <c r="C75" s="242" t="s">
        <v>74</v>
      </c>
      <c r="D75" s="230"/>
      <c r="E75" s="231"/>
      <c r="F75" s="232"/>
      <c r="G75" s="232">
        <f>SUMIF(AG76:AG82,"&lt;&gt;NOR",G76:G82)</f>
        <v>0</v>
      </c>
      <c r="H75" s="232"/>
      <c r="I75" s="232">
        <f>SUM(I76:I82)</f>
        <v>0</v>
      </c>
      <c r="J75" s="232"/>
      <c r="K75" s="232">
        <f>SUM(K76:K82)</f>
        <v>0</v>
      </c>
      <c r="L75" s="232"/>
      <c r="M75" s="232">
        <f>SUM(M76:M82)</f>
        <v>0</v>
      </c>
      <c r="N75" s="232"/>
      <c r="O75" s="232">
        <f>SUM(O76:O82)</f>
        <v>0</v>
      </c>
      <c r="P75" s="232"/>
      <c r="Q75" s="232">
        <f>SUM(Q76:Q82)</f>
        <v>0.01</v>
      </c>
      <c r="R75" s="232"/>
      <c r="S75" s="232"/>
      <c r="T75" s="233"/>
      <c r="U75" s="227"/>
      <c r="V75" s="227">
        <f>SUM(V76:V82)</f>
        <v>0.55000000000000004</v>
      </c>
      <c r="W75" s="227"/>
      <c r="X75" s="227"/>
      <c r="AG75" t="s">
        <v>123</v>
      </c>
    </row>
    <row r="76" spans="1:60" ht="20.399999999999999" outlineLevel="1" x14ac:dyDescent="0.25">
      <c r="A76" s="234">
        <v>19</v>
      </c>
      <c r="B76" s="235" t="s">
        <v>215</v>
      </c>
      <c r="C76" s="243" t="s">
        <v>216</v>
      </c>
      <c r="D76" s="236" t="s">
        <v>167</v>
      </c>
      <c r="E76" s="237">
        <v>5.2637999999999998</v>
      </c>
      <c r="F76" s="238"/>
      <c r="G76" s="239">
        <f>ROUND(E76*F76,2)</f>
        <v>0</v>
      </c>
      <c r="H76" s="238"/>
      <c r="I76" s="239">
        <f>ROUND(E76*H76,2)</f>
        <v>0</v>
      </c>
      <c r="J76" s="238"/>
      <c r="K76" s="239">
        <f>ROUND(E76*J76,2)</f>
        <v>0</v>
      </c>
      <c r="L76" s="239">
        <v>21</v>
      </c>
      <c r="M76" s="239">
        <f>G76*(1+L76/100)</f>
        <v>0</v>
      </c>
      <c r="N76" s="239">
        <v>3.3E-4</v>
      </c>
      <c r="O76" s="239">
        <f>ROUND(E76*N76,2)</f>
        <v>0</v>
      </c>
      <c r="P76" s="239">
        <v>0</v>
      </c>
      <c r="Q76" s="239">
        <f>ROUND(E76*P76,2)</f>
        <v>0</v>
      </c>
      <c r="R76" s="239" t="s">
        <v>217</v>
      </c>
      <c r="S76" s="239" t="s">
        <v>138</v>
      </c>
      <c r="T76" s="240" t="s">
        <v>138</v>
      </c>
      <c r="U76" s="223">
        <v>2.75E-2</v>
      </c>
      <c r="V76" s="223">
        <f>ROUND(E76*U76,2)</f>
        <v>0.14000000000000001</v>
      </c>
      <c r="W76" s="223"/>
      <c r="X76" s="223" t="s">
        <v>129</v>
      </c>
      <c r="Y76" s="213"/>
      <c r="Z76" s="213"/>
      <c r="AA76" s="213"/>
      <c r="AB76" s="213"/>
      <c r="AC76" s="213"/>
      <c r="AD76" s="213"/>
      <c r="AE76" s="213"/>
      <c r="AF76" s="213"/>
      <c r="AG76" s="213" t="s">
        <v>130</v>
      </c>
      <c r="AH76" s="213"/>
      <c r="AI76" s="213"/>
      <c r="AJ76" s="213"/>
      <c r="AK76" s="213"/>
      <c r="AL76" s="213"/>
      <c r="AM76" s="213"/>
      <c r="AN76" s="213"/>
      <c r="AO76" s="213"/>
      <c r="AP76" s="213"/>
      <c r="AQ76" s="213"/>
      <c r="AR76" s="213"/>
      <c r="AS76" s="213"/>
      <c r="AT76" s="213"/>
      <c r="AU76" s="213"/>
      <c r="AV76" s="213"/>
      <c r="AW76" s="213"/>
      <c r="AX76" s="213"/>
      <c r="AY76" s="213"/>
      <c r="AZ76" s="213"/>
      <c r="BA76" s="213"/>
      <c r="BB76" s="213"/>
      <c r="BC76" s="213"/>
      <c r="BD76" s="213"/>
      <c r="BE76" s="213"/>
      <c r="BF76" s="213"/>
      <c r="BG76" s="213"/>
      <c r="BH76" s="213"/>
    </row>
    <row r="77" spans="1:60" outlineLevel="1" x14ac:dyDescent="0.25">
      <c r="A77" s="220"/>
      <c r="B77" s="221"/>
      <c r="C77" s="244" t="s">
        <v>193</v>
      </c>
      <c r="D77" s="225"/>
      <c r="E77" s="226">
        <v>5.2637999999999998</v>
      </c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223"/>
      <c r="X77" s="223"/>
      <c r="Y77" s="213"/>
      <c r="Z77" s="213"/>
      <c r="AA77" s="213"/>
      <c r="AB77" s="213"/>
      <c r="AC77" s="213"/>
      <c r="AD77" s="213"/>
      <c r="AE77" s="213"/>
      <c r="AF77" s="213"/>
      <c r="AG77" s="213" t="s">
        <v>131</v>
      </c>
      <c r="AH77" s="213">
        <v>0</v>
      </c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3"/>
      <c r="AU77" s="213"/>
      <c r="AV77" s="213"/>
      <c r="AW77" s="213"/>
      <c r="AX77" s="213"/>
      <c r="AY77" s="213"/>
      <c r="AZ77" s="213"/>
      <c r="BA77" s="213"/>
      <c r="BB77" s="213"/>
      <c r="BC77" s="213"/>
      <c r="BD77" s="213"/>
      <c r="BE77" s="213"/>
      <c r="BF77" s="213"/>
      <c r="BG77" s="213"/>
      <c r="BH77" s="213"/>
    </row>
    <row r="78" spans="1:60" outlineLevel="1" x14ac:dyDescent="0.25">
      <c r="A78" s="234">
        <v>20</v>
      </c>
      <c r="B78" s="235" t="s">
        <v>218</v>
      </c>
      <c r="C78" s="243" t="s">
        <v>219</v>
      </c>
      <c r="D78" s="236" t="s">
        <v>167</v>
      </c>
      <c r="E78" s="237">
        <v>11.675599999999999</v>
      </c>
      <c r="F78" s="238"/>
      <c r="G78" s="239">
        <f>ROUND(E78*F78,2)</f>
        <v>0</v>
      </c>
      <c r="H78" s="238"/>
      <c r="I78" s="239">
        <f>ROUND(E78*H78,2)</f>
        <v>0</v>
      </c>
      <c r="J78" s="238"/>
      <c r="K78" s="239">
        <f>ROUND(E78*J78,2)</f>
        <v>0</v>
      </c>
      <c r="L78" s="239">
        <v>21</v>
      </c>
      <c r="M78" s="239">
        <f>G78*(1+L78/100)</f>
        <v>0</v>
      </c>
      <c r="N78" s="239">
        <v>0</v>
      </c>
      <c r="O78" s="239">
        <f>ROUND(E78*N78,2)</f>
        <v>0</v>
      </c>
      <c r="P78" s="239">
        <v>1.15E-3</v>
      </c>
      <c r="Q78" s="239">
        <f>ROUND(E78*P78,2)</f>
        <v>0.01</v>
      </c>
      <c r="R78" s="239" t="s">
        <v>217</v>
      </c>
      <c r="S78" s="239" t="s">
        <v>138</v>
      </c>
      <c r="T78" s="240" t="s">
        <v>138</v>
      </c>
      <c r="U78" s="223">
        <v>3.5000000000000003E-2</v>
      </c>
      <c r="V78" s="223">
        <f>ROUND(E78*U78,2)</f>
        <v>0.41</v>
      </c>
      <c r="W78" s="223"/>
      <c r="X78" s="223" t="s">
        <v>129</v>
      </c>
      <c r="Y78" s="213"/>
      <c r="Z78" s="213"/>
      <c r="AA78" s="213"/>
      <c r="AB78" s="213"/>
      <c r="AC78" s="213"/>
      <c r="AD78" s="213"/>
      <c r="AE78" s="213"/>
      <c r="AF78" s="213"/>
      <c r="AG78" s="213" t="s">
        <v>130</v>
      </c>
      <c r="AH78" s="213"/>
      <c r="AI78" s="213"/>
      <c r="AJ78" s="213"/>
      <c r="AK78" s="213"/>
      <c r="AL78" s="213"/>
      <c r="AM78" s="213"/>
      <c r="AN78" s="213"/>
      <c r="AO78" s="213"/>
      <c r="AP78" s="213"/>
      <c r="AQ78" s="213"/>
      <c r="AR78" s="213"/>
      <c r="AS78" s="213"/>
      <c r="AT78" s="213"/>
      <c r="AU78" s="213"/>
      <c r="AV78" s="213"/>
      <c r="AW78" s="213"/>
      <c r="AX78" s="213"/>
      <c r="AY78" s="213"/>
      <c r="AZ78" s="213"/>
      <c r="BA78" s="213"/>
      <c r="BB78" s="213"/>
      <c r="BC78" s="213"/>
      <c r="BD78" s="213"/>
      <c r="BE78" s="213"/>
      <c r="BF78" s="213"/>
      <c r="BG78" s="213"/>
      <c r="BH78" s="213"/>
    </row>
    <row r="79" spans="1:60" ht="20.399999999999999" outlineLevel="1" x14ac:dyDescent="0.25">
      <c r="A79" s="220"/>
      <c r="B79" s="221"/>
      <c r="C79" s="244" t="s">
        <v>220</v>
      </c>
      <c r="D79" s="225"/>
      <c r="E79" s="226">
        <v>10.5276</v>
      </c>
      <c r="F79" s="223"/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223"/>
      <c r="R79" s="223"/>
      <c r="S79" s="223"/>
      <c r="T79" s="223"/>
      <c r="U79" s="223"/>
      <c r="V79" s="223"/>
      <c r="W79" s="223"/>
      <c r="X79" s="223"/>
      <c r="Y79" s="213"/>
      <c r="Z79" s="213"/>
      <c r="AA79" s="213"/>
      <c r="AB79" s="213"/>
      <c r="AC79" s="213"/>
      <c r="AD79" s="213"/>
      <c r="AE79" s="213"/>
      <c r="AF79" s="213"/>
      <c r="AG79" s="213" t="s">
        <v>131</v>
      </c>
      <c r="AH79" s="213">
        <v>0</v>
      </c>
      <c r="AI79" s="213"/>
      <c r="AJ79" s="213"/>
      <c r="AK79" s="213"/>
      <c r="AL79" s="213"/>
      <c r="AM79" s="213"/>
      <c r="AN79" s="213"/>
      <c r="AO79" s="213"/>
      <c r="AP79" s="213"/>
      <c r="AQ79" s="213"/>
      <c r="AR79" s="213"/>
      <c r="AS79" s="213"/>
      <c r="AT79" s="213"/>
      <c r="AU79" s="213"/>
      <c r="AV79" s="213"/>
      <c r="AW79" s="213"/>
      <c r="AX79" s="213"/>
      <c r="AY79" s="213"/>
      <c r="AZ79" s="213"/>
      <c r="BA79" s="213"/>
      <c r="BB79" s="213"/>
      <c r="BC79" s="213"/>
      <c r="BD79" s="213"/>
      <c r="BE79" s="213"/>
      <c r="BF79" s="213"/>
      <c r="BG79" s="213"/>
      <c r="BH79" s="213"/>
    </row>
    <row r="80" spans="1:60" outlineLevel="1" x14ac:dyDescent="0.25">
      <c r="A80" s="220"/>
      <c r="B80" s="221"/>
      <c r="C80" s="244" t="s">
        <v>221</v>
      </c>
      <c r="D80" s="225"/>
      <c r="E80" s="226">
        <v>1.1479999999999999</v>
      </c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223"/>
      <c r="W80" s="223"/>
      <c r="X80" s="223"/>
      <c r="Y80" s="213"/>
      <c r="Z80" s="213"/>
      <c r="AA80" s="213"/>
      <c r="AB80" s="213"/>
      <c r="AC80" s="213"/>
      <c r="AD80" s="213"/>
      <c r="AE80" s="213"/>
      <c r="AF80" s="213"/>
      <c r="AG80" s="213" t="s">
        <v>131</v>
      </c>
      <c r="AH80" s="213">
        <v>0</v>
      </c>
      <c r="AI80" s="213"/>
      <c r="AJ80" s="213"/>
      <c r="AK80" s="213"/>
      <c r="AL80" s="213"/>
      <c r="AM80" s="213"/>
      <c r="AN80" s="213"/>
      <c r="AO80" s="213"/>
      <c r="AP80" s="213"/>
      <c r="AQ80" s="213"/>
      <c r="AR80" s="213"/>
      <c r="AS80" s="213"/>
      <c r="AT80" s="213"/>
      <c r="AU80" s="213"/>
      <c r="AV80" s="213"/>
      <c r="AW80" s="213"/>
      <c r="AX80" s="213"/>
      <c r="AY80" s="213"/>
      <c r="AZ80" s="213"/>
      <c r="BA80" s="213"/>
      <c r="BB80" s="213"/>
      <c r="BC80" s="213"/>
      <c r="BD80" s="213"/>
      <c r="BE80" s="213"/>
      <c r="BF80" s="213"/>
      <c r="BG80" s="213"/>
      <c r="BH80" s="213"/>
    </row>
    <row r="81" spans="1:60" outlineLevel="1" x14ac:dyDescent="0.25">
      <c r="A81" s="220">
        <v>21</v>
      </c>
      <c r="B81" s="221" t="s">
        <v>222</v>
      </c>
      <c r="C81" s="257" t="s">
        <v>223</v>
      </c>
      <c r="D81" s="222" t="s">
        <v>0</v>
      </c>
      <c r="E81" s="252"/>
      <c r="F81" s="224"/>
      <c r="G81" s="223">
        <f>ROUND(E81*F81,2)</f>
        <v>0</v>
      </c>
      <c r="H81" s="224"/>
      <c r="I81" s="223">
        <f>ROUND(E81*H81,2)</f>
        <v>0</v>
      </c>
      <c r="J81" s="224"/>
      <c r="K81" s="223">
        <f>ROUND(E81*J81,2)</f>
        <v>0</v>
      </c>
      <c r="L81" s="223">
        <v>21</v>
      </c>
      <c r="M81" s="223">
        <f>G81*(1+L81/100)</f>
        <v>0</v>
      </c>
      <c r="N81" s="223">
        <v>0</v>
      </c>
      <c r="O81" s="223">
        <f>ROUND(E81*N81,2)</f>
        <v>0</v>
      </c>
      <c r="P81" s="223">
        <v>0</v>
      </c>
      <c r="Q81" s="223">
        <f>ROUND(E81*P81,2)</f>
        <v>0</v>
      </c>
      <c r="R81" s="223" t="s">
        <v>217</v>
      </c>
      <c r="S81" s="223" t="s">
        <v>138</v>
      </c>
      <c r="T81" s="223" t="s">
        <v>138</v>
      </c>
      <c r="U81" s="223">
        <v>0</v>
      </c>
      <c r="V81" s="223">
        <f>ROUND(E81*U81,2)</f>
        <v>0</v>
      </c>
      <c r="W81" s="223"/>
      <c r="X81" s="223" t="s">
        <v>212</v>
      </c>
      <c r="Y81" s="213"/>
      <c r="Z81" s="213"/>
      <c r="AA81" s="213"/>
      <c r="AB81" s="213"/>
      <c r="AC81" s="213"/>
      <c r="AD81" s="213"/>
      <c r="AE81" s="213"/>
      <c r="AF81" s="213"/>
      <c r="AG81" s="213" t="s">
        <v>213</v>
      </c>
      <c r="AH81" s="213"/>
      <c r="AI81" s="213"/>
      <c r="AJ81" s="213"/>
      <c r="AK81" s="213"/>
      <c r="AL81" s="213"/>
      <c r="AM81" s="213"/>
      <c r="AN81" s="213"/>
      <c r="AO81" s="213"/>
      <c r="AP81" s="213"/>
      <c r="AQ81" s="213"/>
      <c r="AR81" s="213"/>
      <c r="AS81" s="213"/>
      <c r="AT81" s="213"/>
      <c r="AU81" s="213"/>
      <c r="AV81" s="213"/>
      <c r="AW81" s="213"/>
      <c r="AX81" s="213"/>
      <c r="AY81" s="213"/>
      <c r="AZ81" s="213"/>
      <c r="BA81" s="213"/>
      <c r="BB81" s="213"/>
      <c r="BC81" s="213"/>
      <c r="BD81" s="213"/>
      <c r="BE81" s="213"/>
      <c r="BF81" s="213"/>
      <c r="BG81" s="213"/>
      <c r="BH81" s="213"/>
    </row>
    <row r="82" spans="1:60" outlineLevel="1" x14ac:dyDescent="0.25">
      <c r="A82" s="220"/>
      <c r="B82" s="221"/>
      <c r="C82" s="258" t="s">
        <v>224</v>
      </c>
      <c r="D82" s="253"/>
      <c r="E82" s="253"/>
      <c r="F82" s="253"/>
      <c r="G82" s="253"/>
      <c r="H82" s="223"/>
      <c r="I82" s="223"/>
      <c r="J82" s="223"/>
      <c r="K82" s="223"/>
      <c r="L82" s="223"/>
      <c r="M82" s="223"/>
      <c r="N82" s="223"/>
      <c r="O82" s="223"/>
      <c r="P82" s="223"/>
      <c r="Q82" s="223"/>
      <c r="R82" s="223"/>
      <c r="S82" s="223"/>
      <c r="T82" s="223"/>
      <c r="U82" s="223"/>
      <c r="V82" s="223"/>
      <c r="W82" s="223"/>
      <c r="X82" s="223"/>
      <c r="Y82" s="213"/>
      <c r="Z82" s="213"/>
      <c r="AA82" s="213"/>
      <c r="AB82" s="213"/>
      <c r="AC82" s="213"/>
      <c r="AD82" s="213"/>
      <c r="AE82" s="213"/>
      <c r="AF82" s="213"/>
      <c r="AG82" s="213" t="s">
        <v>140</v>
      </c>
      <c r="AH82" s="213"/>
      <c r="AI82" s="213"/>
      <c r="AJ82" s="213"/>
      <c r="AK82" s="213"/>
      <c r="AL82" s="213"/>
      <c r="AM82" s="213"/>
      <c r="AN82" s="213"/>
      <c r="AO82" s="213"/>
      <c r="AP82" s="213"/>
      <c r="AQ82" s="213"/>
      <c r="AR82" s="213"/>
      <c r="AS82" s="213"/>
      <c r="AT82" s="213"/>
      <c r="AU82" s="213"/>
      <c r="AV82" s="213"/>
      <c r="AW82" s="213"/>
      <c r="AX82" s="213"/>
      <c r="AY82" s="213"/>
      <c r="AZ82" s="213"/>
      <c r="BA82" s="213"/>
      <c r="BB82" s="213"/>
      <c r="BC82" s="213"/>
      <c r="BD82" s="213"/>
      <c r="BE82" s="213"/>
      <c r="BF82" s="213"/>
      <c r="BG82" s="213"/>
      <c r="BH82" s="213"/>
    </row>
    <row r="83" spans="1:60" x14ac:dyDescent="0.25">
      <c r="A83" s="228" t="s">
        <v>122</v>
      </c>
      <c r="B83" s="229" t="s">
        <v>75</v>
      </c>
      <c r="C83" s="242" t="s">
        <v>76</v>
      </c>
      <c r="D83" s="230"/>
      <c r="E83" s="231"/>
      <c r="F83" s="232"/>
      <c r="G83" s="232">
        <f>SUMIF(AG84:AG85,"&lt;&gt;NOR",G84:G85)</f>
        <v>0</v>
      </c>
      <c r="H83" s="232"/>
      <c r="I83" s="232">
        <f>SUM(I84:I85)</f>
        <v>0</v>
      </c>
      <c r="J83" s="232"/>
      <c r="K83" s="232">
        <f>SUM(K84:K85)</f>
        <v>0</v>
      </c>
      <c r="L83" s="232"/>
      <c r="M83" s="232">
        <f>SUM(M84:M85)</f>
        <v>0</v>
      </c>
      <c r="N83" s="232"/>
      <c r="O83" s="232">
        <f>SUM(O84:O85)</f>
        <v>0</v>
      </c>
      <c r="P83" s="232"/>
      <c r="Q83" s="232">
        <f>SUM(Q84:Q85)</f>
        <v>0.03</v>
      </c>
      <c r="R83" s="232"/>
      <c r="S83" s="232"/>
      <c r="T83" s="233"/>
      <c r="U83" s="227"/>
      <c r="V83" s="227">
        <f>SUM(V84:V85)</f>
        <v>1.01</v>
      </c>
      <c r="W83" s="227"/>
      <c r="X83" s="227"/>
      <c r="AG83" t="s">
        <v>123</v>
      </c>
    </row>
    <row r="84" spans="1:60" outlineLevel="1" x14ac:dyDescent="0.25">
      <c r="A84" s="234">
        <v>22</v>
      </c>
      <c r="B84" s="235" t="s">
        <v>225</v>
      </c>
      <c r="C84" s="243" t="s">
        <v>226</v>
      </c>
      <c r="D84" s="236" t="s">
        <v>202</v>
      </c>
      <c r="E84" s="237">
        <v>15.42</v>
      </c>
      <c r="F84" s="238"/>
      <c r="G84" s="239">
        <f>ROUND(E84*F84,2)</f>
        <v>0</v>
      </c>
      <c r="H84" s="238"/>
      <c r="I84" s="239">
        <f>ROUND(E84*H84,2)</f>
        <v>0</v>
      </c>
      <c r="J84" s="238"/>
      <c r="K84" s="239">
        <f>ROUND(E84*J84,2)</f>
        <v>0</v>
      </c>
      <c r="L84" s="239">
        <v>21</v>
      </c>
      <c r="M84" s="239">
        <f>G84*(1+L84/100)</f>
        <v>0</v>
      </c>
      <c r="N84" s="239">
        <v>0</v>
      </c>
      <c r="O84" s="239">
        <f>ROUND(E84*N84,2)</f>
        <v>0</v>
      </c>
      <c r="P84" s="239">
        <v>1.64E-3</v>
      </c>
      <c r="Q84" s="239">
        <f>ROUND(E84*P84,2)</f>
        <v>0.03</v>
      </c>
      <c r="R84" s="239" t="s">
        <v>227</v>
      </c>
      <c r="S84" s="239" t="s">
        <v>138</v>
      </c>
      <c r="T84" s="240" t="s">
        <v>138</v>
      </c>
      <c r="U84" s="223">
        <v>6.5549999999999997E-2</v>
      </c>
      <c r="V84" s="223">
        <f>ROUND(E84*U84,2)</f>
        <v>1.01</v>
      </c>
      <c r="W84" s="223"/>
      <c r="X84" s="223" t="s">
        <v>129</v>
      </c>
      <c r="Y84" s="213"/>
      <c r="Z84" s="213"/>
      <c r="AA84" s="213"/>
      <c r="AB84" s="213"/>
      <c r="AC84" s="213"/>
      <c r="AD84" s="213"/>
      <c r="AE84" s="213"/>
      <c r="AF84" s="213"/>
      <c r="AG84" s="213" t="s">
        <v>130</v>
      </c>
      <c r="AH84" s="213"/>
      <c r="AI84" s="213"/>
      <c r="AJ84" s="213"/>
      <c r="AK84" s="213"/>
      <c r="AL84" s="213"/>
      <c r="AM84" s="213"/>
      <c r="AN84" s="213"/>
      <c r="AO84" s="213"/>
      <c r="AP84" s="213"/>
      <c r="AQ84" s="213"/>
      <c r="AR84" s="213"/>
      <c r="AS84" s="213"/>
      <c r="AT84" s="213"/>
      <c r="AU84" s="213"/>
      <c r="AV84" s="213"/>
      <c r="AW84" s="213"/>
      <c r="AX84" s="213"/>
      <c r="AY84" s="213"/>
      <c r="AZ84" s="213"/>
      <c r="BA84" s="213"/>
      <c r="BB84" s="213"/>
      <c r="BC84" s="213"/>
      <c r="BD84" s="213"/>
      <c r="BE84" s="213"/>
      <c r="BF84" s="213"/>
      <c r="BG84" s="213"/>
      <c r="BH84" s="213"/>
    </row>
    <row r="85" spans="1:60" outlineLevel="1" x14ac:dyDescent="0.25">
      <c r="A85" s="220"/>
      <c r="B85" s="221"/>
      <c r="C85" s="244" t="s">
        <v>204</v>
      </c>
      <c r="D85" s="225"/>
      <c r="E85" s="226">
        <v>15.42</v>
      </c>
      <c r="F85" s="223"/>
      <c r="G85" s="223"/>
      <c r="H85" s="223"/>
      <c r="I85" s="223"/>
      <c r="J85" s="223"/>
      <c r="K85" s="223"/>
      <c r="L85" s="223"/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13"/>
      <c r="Z85" s="213"/>
      <c r="AA85" s="213"/>
      <c r="AB85" s="213"/>
      <c r="AC85" s="213"/>
      <c r="AD85" s="213"/>
      <c r="AE85" s="213"/>
      <c r="AF85" s="213"/>
      <c r="AG85" s="213" t="s">
        <v>131</v>
      </c>
      <c r="AH85" s="213">
        <v>0</v>
      </c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</row>
    <row r="86" spans="1:60" x14ac:dyDescent="0.25">
      <c r="A86" s="228" t="s">
        <v>122</v>
      </c>
      <c r="B86" s="229" t="s">
        <v>79</v>
      </c>
      <c r="C86" s="242" t="s">
        <v>80</v>
      </c>
      <c r="D86" s="230"/>
      <c r="E86" s="231"/>
      <c r="F86" s="232"/>
      <c r="G86" s="232">
        <f>SUMIF(AG87:AG93,"&lt;&gt;NOR",G87:G93)</f>
        <v>0</v>
      </c>
      <c r="H86" s="232"/>
      <c r="I86" s="232">
        <f>SUM(I87:I93)</f>
        <v>0</v>
      </c>
      <c r="J86" s="232"/>
      <c r="K86" s="232">
        <f>SUM(K87:K93)</f>
        <v>0</v>
      </c>
      <c r="L86" s="232"/>
      <c r="M86" s="232">
        <f>SUM(M87:M93)</f>
        <v>0</v>
      </c>
      <c r="N86" s="232"/>
      <c r="O86" s="232">
        <f>SUM(O87:O93)</f>
        <v>0.4</v>
      </c>
      <c r="P86" s="232"/>
      <c r="Q86" s="232">
        <f>SUM(Q87:Q93)</f>
        <v>0</v>
      </c>
      <c r="R86" s="232"/>
      <c r="S86" s="232"/>
      <c r="T86" s="233"/>
      <c r="U86" s="227"/>
      <c r="V86" s="227">
        <f>SUM(V87:V93)</f>
        <v>4.2</v>
      </c>
      <c r="W86" s="227"/>
      <c r="X86" s="227"/>
      <c r="AG86" t="s">
        <v>123</v>
      </c>
    </row>
    <row r="87" spans="1:60" ht="20.399999999999999" outlineLevel="1" x14ac:dyDescent="0.25">
      <c r="A87" s="234">
        <v>23</v>
      </c>
      <c r="B87" s="235" t="s">
        <v>228</v>
      </c>
      <c r="C87" s="243" t="s">
        <v>229</v>
      </c>
      <c r="D87" s="236" t="s">
        <v>202</v>
      </c>
      <c r="E87" s="237">
        <v>5.64</v>
      </c>
      <c r="F87" s="238"/>
      <c r="G87" s="239">
        <f>ROUND(E87*F87,2)</f>
        <v>0</v>
      </c>
      <c r="H87" s="238"/>
      <c r="I87" s="239">
        <f>ROUND(E87*H87,2)</f>
        <v>0</v>
      </c>
      <c r="J87" s="238"/>
      <c r="K87" s="239">
        <f>ROUND(E87*J87,2)</f>
        <v>0</v>
      </c>
      <c r="L87" s="239">
        <v>21</v>
      </c>
      <c r="M87" s="239">
        <f>G87*(1+L87/100)</f>
        <v>0</v>
      </c>
      <c r="N87" s="239">
        <v>4.7509999999999997E-2</v>
      </c>
      <c r="O87" s="239">
        <f>ROUND(E87*N87,2)</f>
        <v>0.27</v>
      </c>
      <c r="P87" s="239">
        <v>0</v>
      </c>
      <c r="Q87" s="239">
        <f>ROUND(E87*P87,2)</f>
        <v>0</v>
      </c>
      <c r="R87" s="239" t="s">
        <v>230</v>
      </c>
      <c r="S87" s="239" t="s">
        <v>138</v>
      </c>
      <c r="T87" s="240" t="s">
        <v>138</v>
      </c>
      <c r="U87" s="223">
        <v>0.628</v>
      </c>
      <c r="V87" s="223">
        <f>ROUND(E87*U87,2)</f>
        <v>3.54</v>
      </c>
      <c r="W87" s="223"/>
      <c r="X87" s="223" t="s">
        <v>129</v>
      </c>
      <c r="Y87" s="213"/>
      <c r="Z87" s="213"/>
      <c r="AA87" s="213"/>
      <c r="AB87" s="213"/>
      <c r="AC87" s="213"/>
      <c r="AD87" s="213"/>
      <c r="AE87" s="213"/>
      <c r="AF87" s="213"/>
      <c r="AG87" s="213" t="s">
        <v>130</v>
      </c>
      <c r="AH87" s="213"/>
      <c r="AI87" s="213"/>
      <c r="AJ87" s="213"/>
      <c r="AK87" s="213"/>
      <c r="AL87" s="213"/>
      <c r="AM87" s="213"/>
      <c r="AN87" s="213"/>
      <c r="AO87" s="213"/>
      <c r="AP87" s="213"/>
      <c r="AQ87" s="213"/>
      <c r="AR87" s="213"/>
      <c r="AS87" s="213"/>
      <c r="AT87" s="213"/>
      <c r="AU87" s="213"/>
      <c r="AV87" s="213"/>
      <c r="AW87" s="213"/>
      <c r="AX87" s="213"/>
      <c r="AY87" s="213"/>
      <c r="AZ87" s="213"/>
      <c r="BA87" s="213"/>
      <c r="BB87" s="213"/>
      <c r="BC87" s="213"/>
      <c r="BD87" s="213"/>
      <c r="BE87" s="213"/>
      <c r="BF87" s="213"/>
      <c r="BG87" s="213"/>
      <c r="BH87" s="213"/>
    </row>
    <row r="88" spans="1:60" outlineLevel="1" x14ac:dyDescent="0.25">
      <c r="A88" s="220"/>
      <c r="B88" s="221"/>
      <c r="C88" s="255" t="s">
        <v>231</v>
      </c>
      <c r="D88" s="250"/>
      <c r="E88" s="250"/>
      <c r="F88" s="250"/>
      <c r="G88" s="250"/>
      <c r="H88" s="223"/>
      <c r="I88" s="223"/>
      <c r="J88" s="223"/>
      <c r="K88" s="223"/>
      <c r="L88" s="223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213"/>
      <c r="Z88" s="213"/>
      <c r="AA88" s="213"/>
      <c r="AB88" s="213"/>
      <c r="AC88" s="213"/>
      <c r="AD88" s="213"/>
      <c r="AE88" s="213"/>
      <c r="AF88" s="213"/>
      <c r="AG88" s="213" t="s">
        <v>140</v>
      </c>
      <c r="AH88" s="213"/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13"/>
      <c r="AX88" s="213"/>
      <c r="AY88" s="213"/>
      <c r="AZ88" s="213"/>
      <c r="BA88" s="213"/>
      <c r="BB88" s="213"/>
      <c r="BC88" s="213"/>
      <c r="BD88" s="213"/>
      <c r="BE88" s="213"/>
      <c r="BF88" s="213"/>
      <c r="BG88" s="213"/>
      <c r="BH88" s="213"/>
    </row>
    <row r="89" spans="1:60" outlineLevel="1" x14ac:dyDescent="0.25">
      <c r="A89" s="220"/>
      <c r="B89" s="221"/>
      <c r="C89" s="244" t="s">
        <v>232</v>
      </c>
      <c r="D89" s="225"/>
      <c r="E89" s="226">
        <v>5.64</v>
      </c>
      <c r="F89" s="223"/>
      <c r="G89" s="223"/>
      <c r="H89" s="223"/>
      <c r="I89" s="223"/>
      <c r="J89" s="223"/>
      <c r="K89" s="223"/>
      <c r="L89" s="223"/>
      <c r="M89" s="223"/>
      <c r="N89" s="223"/>
      <c r="O89" s="223"/>
      <c r="P89" s="223"/>
      <c r="Q89" s="223"/>
      <c r="R89" s="223"/>
      <c r="S89" s="223"/>
      <c r="T89" s="223"/>
      <c r="U89" s="223"/>
      <c r="V89" s="223"/>
      <c r="W89" s="223"/>
      <c r="X89" s="223"/>
      <c r="Y89" s="213"/>
      <c r="Z89" s="213"/>
      <c r="AA89" s="213"/>
      <c r="AB89" s="213"/>
      <c r="AC89" s="213"/>
      <c r="AD89" s="213"/>
      <c r="AE89" s="213"/>
      <c r="AF89" s="213"/>
      <c r="AG89" s="213" t="s">
        <v>131</v>
      </c>
      <c r="AH89" s="213">
        <v>0</v>
      </c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13"/>
      <c r="AX89" s="213"/>
      <c r="AY89" s="213"/>
      <c r="AZ89" s="213"/>
      <c r="BA89" s="213"/>
      <c r="BB89" s="213"/>
      <c r="BC89" s="213"/>
      <c r="BD89" s="213"/>
      <c r="BE89" s="213"/>
      <c r="BF89" s="213"/>
      <c r="BG89" s="213"/>
      <c r="BH89" s="213"/>
    </row>
    <row r="90" spans="1:60" outlineLevel="1" x14ac:dyDescent="0.25">
      <c r="A90" s="234">
        <v>24</v>
      </c>
      <c r="B90" s="235" t="s">
        <v>233</v>
      </c>
      <c r="C90" s="243" t="s">
        <v>234</v>
      </c>
      <c r="D90" s="236" t="s">
        <v>167</v>
      </c>
      <c r="E90" s="237">
        <v>1.5728500000000001</v>
      </c>
      <c r="F90" s="238"/>
      <c r="G90" s="239">
        <f>ROUND(E90*F90,2)</f>
        <v>0</v>
      </c>
      <c r="H90" s="238"/>
      <c r="I90" s="239">
        <f>ROUND(E90*H90,2)</f>
        <v>0</v>
      </c>
      <c r="J90" s="238"/>
      <c r="K90" s="239">
        <f>ROUND(E90*J90,2)</f>
        <v>0</v>
      </c>
      <c r="L90" s="239">
        <v>21</v>
      </c>
      <c r="M90" s="239">
        <f>G90*(1+L90/100)</f>
        <v>0</v>
      </c>
      <c r="N90" s="239">
        <v>8.1000000000000003E-2</v>
      </c>
      <c r="O90" s="239">
        <f>ROUND(E90*N90,2)</f>
        <v>0.13</v>
      </c>
      <c r="P90" s="239">
        <v>0</v>
      </c>
      <c r="Q90" s="239">
        <f>ROUND(E90*P90,2)</f>
        <v>0</v>
      </c>
      <c r="R90" s="239" t="s">
        <v>186</v>
      </c>
      <c r="S90" s="239" t="s">
        <v>138</v>
      </c>
      <c r="T90" s="240" t="s">
        <v>138</v>
      </c>
      <c r="U90" s="223">
        <v>0</v>
      </c>
      <c r="V90" s="223">
        <f>ROUND(E90*U90,2)</f>
        <v>0</v>
      </c>
      <c r="W90" s="223"/>
      <c r="X90" s="223" t="s">
        <v>187</v>
      </c>
      <c r="Y90" s="213"/>
      <c r="Z90" s="213"/>
      <c r="AA90" s="213"/>
      <c r="AB90" s="213"/>
      <c r="AC90" s="213"/>
      <c r="AD90" s="213"/>
      <c r="AE90" s="213"/>
      <c r="AF90" s="213"/>
      <c r="AG90" s="213" t="s">
        <v>188</v>
      </c>
      <c r="AH90" s="213"/>
      <c r="AI90" s="213"/>
      <c r="AJ90" s="213"/>
      <c r="AK90" s="213"/>
      <c r="AL90" s="213"/>
      <c r="AM90" s="213"/>
      <c r="AN90" s="213"/>
      <c r="AO90" s="213"/>
      <c r="AP90" s="213"/>
      <c r="AQ90" s="213"/>
      <c r="AR90" s="213"/>
      <c r="AS90" s="213"/>
      <c r="AT90" s="213"/>
      <c r="AU90" s="213"/>
      <c r="AV90" s="213"/>
      <c r="AW90" s="213"/>
      <c r="AX90" s="213"/>
      <c r="AY90" s="213"/>
      <c r="AZ90" s="213"/>
      <c r="BA90" s="213"/>
      <c r="BB90" s="213"/>
      <c r="BC90" s="213"/>
      <c r="BD90" s="213"/>
      <c r="BE90" s="213"/>
      <c r="BF90" s="213"/>
      <c r="BG90" s="213"/>
      <c r="BH90" s="213"/>
    </row>
    <row r="91" spans="1:60" outlineLevel="1" x14ac:dyDescent="0.25">
      <c r="A91" s="220"/>
      <c r="B91" s="221"/>
      <c r="C91" s="244" t="s">
        <v>235</v>
      </c>
      <c r="D91" s="225"/>
      <c r="E91" s="226">
        <v>1.5728599999999999</v>
      </c>
      <c r="F91" s="223"/>
      <c r="G91" s="223"/>
      <c r="H91" s="223"/>
      <c r="I91" s="223"/>
      <c r="J91" s="223"/>
      <c r="K91" s="223"/>
      <c r="L91" s="223"/>
      <c r="M91" s="223"/>
      <c r="N91" s="223"/>
      <c r="O91" s="223"/>
      <c r="P91" s="223"/>
      <c r="Q91" s="223"/>
      <c r="R91" s="223"/>
      <c r="S91" s="223"/>
      <c r="T91" s="223"/>
      <c r="U91" s="223"/>
      <c r="V91" s="223"/>
      <c r="W91" s="223"/>
      <c r="X91" s="223"/>
      <c r="Y91" s="213"/>
      <c r="Z91" s="213"/>
      <c r="AA91" s="213"/>
      <c r="AB91" s="213"/>
      <c r="AC91" s="213"/>
      <c r="AD91" s="213"/>
      <c r="AE91" s="213"/>
      <c r="AF91" s="213"/>
      <c r="AG91" s="213" t="s">
        <v>131</v>
      </c>
      <c r="AH91" s="213">
        <v>0</v>
      </c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/>
      <c r="BA91" s="213"/>
      <c r="BB91" s="213"/>
      <c r="BC91" s="213"/>
      <c r="BD91" s="213"/>
      <c r="BE91" s="213"/>
      <c r="BF91" s="213"/>
      <c r="BG91" s="213"/>
      <c r="BH91" s="213"/>
    </row>
    <row r="92" spans="1:60" ht="20.399999999999999" outlineLevel="1" x14ac:dyDescent="0.25">
      <c r="A92" s="234">
        <v>25</v>
      </c>
      <c r="B92" s="235" t="s">
        <v>236</v>
      </c>
      <c r="C92" s="243" t="s">
        <v>237</v>
      </c>
      <c r="D92" s="236" t="s">
        <v>156</v>
      </c>
      <c r="E92" s="237">
        <v>0.39535999999999999</v>
      </c>
      <c r="F92" s="238"/>
      <c r="G92" s="239">
        <f>ROUND(E92*F92,2)</f>
        <v>0</v>
      </c>
      <c r="H92" s="238"/>
      <c r="I92" s="239">
        <f>ROUND(E92*H92,2)</f>
        <v>0</v>
      </c>
      <c r="J92" s="238"/>
      <c r="K92" s="239">
        <f>ROUND(E92*J92,2)</f>
        <v>0</v>
      </c>
      <c r="L92" s="239">
        <v>21</v>
      </c>
      <c r="M92" s="239">
        <f>G92*(1+L92/100)</f>
        <v>0</v>
      </c>
      <c r="N92" s="239">
        <v>0</v>
      </c>
      <c r="O92" s="239">
        <f>ROUND(E92*N92,2)</f>
        <v>0</v>
      </c>
      <c r="P92" s="239">
        <v>0</v>
      </c>
      <c r="Q92" s="239">
        <f>ROUND(E92*P92,2)</f>
        <v>0</v>
      </c>
      <c r="R92" s="239" t="s">
        <v>230</v>
      </c>
      <c r="S92" s="239" t="s">
        <v>138</v>
      </c>
      <c r="T92" s="240" t="s">
        <v>138</v>
      </c>
      <c r="U92" s="223">
        <v>1.67</v>
      </c>
      <c r="V92" s="223">
        <f>ROUND(E92*U92,2)</f>
        <v>0.66</v>
      </c>
      <c r="W92" s="223"/>
      <c r="X92" s="223" t="s">
        <v>212</v>
      </c>
      <c r="Y92" s="213"/>
      <c r="Z92" s="213"/>
      <c r="AA92" s="213"/>
      <c r="AB92" s="213"/>
      <c r="AC92" s="213"/>
      <c r="AD92" s="213"/>
      <c r="AE92" s="213"/>
      <c r="AF92" s="213"/>
      <c r="AG92" s="213" t="s">
        <v>213</v>
      </c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13"/>
      <c r="AY92" s="213"/>
      <c r="AZ92" s="213"/>
      <c r="BA92" s="213"/>
      <c r="BB92" s="213"/>
      <c r="BC92" s="213"/>
      <c r="BD92" s="213"/>
      <c r="BE92" s="213"/>
      <c r="BF92" s="213"/>
      <c r="BG92" s="213"/>
      <c r="BH92" s="213"/>
    </row>
    <row r="93" spans="1:60" outlineLevel="1" x14ac:dyDescent="0.25">
      <c r="A93" s="220"/>
      <c r="B93" s="221"/>
      <c r="C93" s="255" t="s">
        <v>238</v>
      </c>
      <c r="D93" s="250"/>
      <c r="E93" s="250"/>
      <c r="F93" s="250"/>
      <c r="G93" s="250"/>
      <c r="H93" s="223"/>
      <c r="I93" s="223"/>
      <c r="J93" s="223"/>
      <c r="K93" s="223"/>
      <c r="L93" s="223"/>
      <c r="M93" s="223"/>
      <c r="N93" s="223"/>
      <c r="O93" s="223"/>
      <c r="P93" s="223"/>
      <c r="Q93" s="223"/>
      <c r="R93" s="223"/>
      <c r="S93" s="223"/>
      <c r="T93" s="223"/>
      <c r="U93" s="223"/>
      <c r="V93" s="223"/>
      <c r="W93" s="223"/>
      <c r="X93" s="223"/>
      <c r="Y93" s="213"/>
      <c r="Z93" s="213"/>
      <c r="AA93" s="213"/>
      <c r="AB93" s="213"/>
      <c r="AC93" s="213"/>
      <c r="AD93" s="213"/>
      <c r="AE93" s="213"/>
      <c r="AF93" s="213"/>
      <c r="AG93" s="213" t="s">
        <v>140</v>
      </c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13"/>
      <c r="AY93" s="213"/>
      <c r="AZ93" s="213"/>
      <c r="BA93" s="213"/>
      <c r="BB93" s="213"/>
      <c r="BC93" s="213"/>
      <c r="BD93" s="213"/>
      <c r="BE93" s="213"/>
      <c r="BF93" s="213"/>
      <c r="BG93" s="213"/>
      <c r="BH93" s="213"/>
    </row>
    <row r="94" spans="1:60" x14ac:dyDescent="0.25">
      <c r="A94" s="228" t="s">
        <v>122</v>
      </c>
      <c r="B94" s="229" t="s">
        <v>81</v>
      </c>
      <c r="C94" s="242" t="s">
        <v>82</v>
      </c>
      <c r="D94" s="230"/>
      <c r="E94" s="231"/>
      <c r="F94" s="232"/>
      <c r="G94" s="232">
        <f>SUMIF(AG95:AG96,"&lt;&gt;NOR",G95:G96)</f>
        <v>0</v>
      </c>
      <c r="H94" s="232"/>
      <c r="I94" s="232">
        <f>SUM(I95:I96)</f>
        <v>0</v>
      </c>
      <c r="J94" s="232"/>
      <c r="K94" s="232">
        <f>SUM(K95:K96)</f>
        <v>0</v>
      </c>
      <c r="L94" s="232"/>
      <c r="M94" s="232">
        <f>SUM(M95:M96)</f>
        <v>0</v>
      </c>
      <c r="N94" s="232"/>
      <c r="O94" s="232">
        <f>SUM(O95:O96)</f>
        <v>0</v>
      </c>
      <c r="P94" s="232"/>
      <c r="Q94" s="232">
        <f>SUM(Q95:Q96)</f>
        <v>0</v>
      </c>
      <c r="R94" s="232"/>
      <c r="S94" s="232"/>
      <c r="T94" s="233"/>
      <c r="U94" s="227"/>
      <c r="V94" s="227">
        <f>SUM(V95:V96)</f>
        <v>3.27</v>
      </c>
      <c r="W94" s="227"/>
      <c r="X94" s="227"/>
      <c r="AG94" t="s">
        <v>123</v>
      </c>
    </row>
    <row r="95" spans="1:60" outlineLevel="1" x14ac:dyDescent="0.25">
      <c r="A95" s="234">
        <v>26</v>
      </c>
      <c r="B95" s="235" t="s">
        <v>239</v>
      </c>
      <c r="C95" s="243" t="s">
        <v>240</v>
      </c>
      <c r="D95" s="236" t="s">
        <v>167</v>
      </c>
      <c r="E95" s="237">
        <v>5.4562499999999998</v>
      </c>
      <c r="F95" s="238"/>
      <c r="G95" s="239">
        <f>ROUND(E95*F95,2)</f>
        <v>0</v>
      </c>
      <c r="H95" s="238"/>
      <c r="I95" s="239">
        <f>ROUND(E95*H95,2)</f>
        <v>0</v>
      </c>
      <c r="J95" s="238"/>
      <c r="K95" s="239">
        <f>ROUND(E95*J95,2)</f>
        <v>0</v>
      </c>
      <c r="L95" s="239">
        <v>21</v>
      </c>
      <c r="M95" s="239">
        <f>G95*(1+L95/100)</f>
        <v>0</v>
      </c>
      <c r="N95" s="239">
        <v>0</v>
      </c>
      <c r="O95" s="239">
        <f>ROUND(E95*N95,2)</f>
        <v>0</v>
      </c>
      <c r="P95" s="239">
        <v>0</v>
      </c>
      <c r="Q95" s="239">
        <f>ROUND(E95*P95,2)</f>
        <v>0</v>
      </c>
      <c r="R95" s="239" t="s">
        <v>241</v>
      </c>
      <c r="S95" s="239" t="s">
        <v>138</v>
      </c>
      <c r="T95" s="240" t="s">
        <v>138</v>
      </c>
      <c r="U95" s="223">
        <v>0.6</v>
      </c>
      <c r="V95" s="223">
        <f>ROUND(E95*U95,2)</f>
        <v>3.27</v>
      </c>
      <c r="W95" s="223"/>
      <c r="X95" s="223" t="s">
        <v>129</v>
      </c>
      <c r="Y95" s="213"/>
      <c r="Z95" s="213"/>
      <c r="AA95" s="213"/>
      <c r="AB95" s="213"/>
      <c r="AC95" s="213"/>
      <c r="AD95" s="213"/>
      <c r="AE95" s="213"/>
      <c r="AF95" s="213"/>
      <c r="AG95" s="213" t="s">
        <v>130</v>
      </c>
      <c r="AH95" s="213"/>
      <c r="AI95" s="213"/>
      <c r="AJ95" s="213"/>
      <c r="AK95" s="213"/>
      <c r="AL95" s="213"/>
      <c r="AM95" s="213"/>
      <c r="AN95" s="213"/>
      <c r="AO95" s="213"/>
      <c r="AP95" s="213"/>
      <c r="AQ95" s="213"/>
      <c r="AR95" s="213"/>
      <c r="AS95" s="213"/>
      <c r="AT95" s="213"/>
      <c r="AU95" s="213"/>
      <c r="AV95" s="213"/>
      <c r="AW95" s="213"/>
      <c r="AX95" s="213"/>
      <c r="AY95" s="213"/>
      <c r="AZ95" s="213"/>
      <c r="BA95" s="213"/>
      <c r="BB95" s="213"/>
      <c r="BC95" s="213"/>
      <c r="BD95" s="213"/>
      <c r="BE95" s="213"/>
      <c r="BF95" s="213"/>
      <c r="BG95" s="213"/>
      <c r="BH95" s="213"/>
    </row>
    <row r="96" spans="1:60" outlineLevel="1" x14ac:dyDescent="0.25">
      <c r="A96" s="220"/>
      <c r="B96" s="221"/>
      <c r="C96" s="244" t="s">
        <v>242</v>
      </c>
      <c r="D96" s="225"/>
      <c r="E96" s="226">
        <v>5.4562499999999998</v>
      </c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3"/>
      <c r="Q96" s="223"/>
      <c r="R96" s="223"/>
      <c r="S96" s="223"/>
      <c r="T96" s="223"/>
      <c r="U96" s="223"/>
      <c r="V96" s="223"/>
      <c r="W96" s="223"/>
      <c r="X96" s="223"/>
      <c r="Y96" s="213"/>
      <c r="Z96" s="213"/>
      <c r="AA96" s="213"/>
      <c r="AB96" s="213"/>
      <c r="AC96" s="213"/>
      <c r="AD96" s="213"/>
      <c r="AE96" s="213"/>
      <c r="AF96" s="213"/>
      <c r="AG96" s="213" t="s">
        <v>131</v>
      </c>
      <c r="AH96" s="213">
        <v>0</v>
      </c>
      <c r="AI96" s="213"/>
      <c r="AJ96" s="213"/>
      <c r="AK96" s="213"/>
      <c r="AL96" s="213"/>
      <c r="AM96" s="213"/>
      <c r="AN96" s="213"/>
      <c r="AO96" s="213"/>
      <c r="AP96" s="213"/>
      <c r="AQ96" s="213"/>
      <c r="AR96" s="213"/>
      <c r="AS96" s="213"/>
      <c r="AT96" s="213"/>
      <c r="AU96" s="213"/>
      <c r="AV96" s="213"/>
      <c r="AW96" s="213"/>
      <c r="AX96" s="213"/>
      <c r="AY96" s="213"/>
      <c r="AZ96" s="213"/>
      <c r="BA96" s="213"/>
      <c r="BB96" s="213"/>
      <c r="BC96" s="213"/>
      <c r="BD96" s="213"/>
      <c r="BE96" s="213"/>
      <c r="BF96" s="213"/>
      <c r="BG96" s="213"/>
      <c r="BH96" s="213"/>
    </row>
    <row r="97" spans="1:60" x14ac:dyDescent="0.25">
      <c r="A97" s="228" t="s">
        <v>122</v>
      </c>
      <c r="B97" s="229" t="s">
        <v>85</v>
      </c>
      <c r="C97" s="242" t="s">
        <v>86</v>
      </c>
      <c r="D97" s="230"/>
      <c r="E97" s="231"/>
      <c r="F97" s="232"/>
      <c r="G97" s="232">
        <f>SUMIF(AG98:AG137,"&lt;&gt;NOR",G98:G137)</f>
        <v>0</v>
      </c>
      <c r="H97" s="232"/>
      <c r="I97" s="232">
        <f>SUM(I98:I137)</f>
        <v>0</v>
      </c>
      <c r="J97" s="232"/>
      <c r="K97" s="232">
        <f>SUM(K98:K137)</f>
        <v>0</v>
      </c>
      <c r="L97" s="232"/>
      <c r="M97" s="232">
        <f>SUM(M98:M137)</f>
        <v>0</v>
      </c>
      <c r="N97" s="232"/>
      <c r="O97" s="232">
        <f>SUM(O98:O137)</f>
        <v>0.04</v>
      </c>
      <c r="P97" s="232"/>
      <c r="Q97" s="232">
        <f>SUM(Q98:Q137)</f>
        <v>0</v>
      </c>
      <c r="R97" s="232"/>
      <c r="S97" s="232"/>
      <c r="T97" s="233"/>
      <c r="U97" s="227"/>
      <c r="V97" s="227">
        <f>SUM(V98:V137)</f>
        <v>18.080000000000002</v>
      </c>
      <c r="W97" s="227"/>
      <c r="X97" s="227"/>
      <c r="AG97" t="s">
        <v>123</v>
      </c>
    </row>
    <row r="98" spans="1:60" outlineLevel="1" x14ac:dyDescent="0.25">
      <c r="A98" s="234">
        <v>27</v>
      </c>
      <c r="B98" s="235" t="s">
        <v>243</v>
      </c>
      <c r="C98" s="243" t="s">
        <v>244</v>
      </c>
      <c r="D98" s="236" t="s">
        <v>167</v>
      </c>
      <c r="E98" s="237">
        <v>120.81005</v>
      </c>
      <c r="F98" s="238"/>
      <c r="G98" s="239">
        <f>ROUND(E98*F98,2)</f>
        <v>0</v>
      </c>
      <c r="H98" s="238"/>
      <c r="I98" s="239">
        <f>ROUND(E98*H98,2)</f>
        <v>0</v>
      </c>
      <c r="J98" s="238"/>
      <c r="K98" s="239">
        <f>ROUND(E98*J98,2)</f>
        <v>0</v>
      </c>
      <c r="L98" s="239">
        <v>21</v>
      </c>
      <c r="M98" s="239">
        <f>G98*(1+L98/100)</f>
        <v>0</v>
      </c>
      <c r="N98" s="239">
        <v>6.9999999999999994E-5</v>
      </c>
      <c r="O98" s="239">
        <f>ROUND(E98*N98,2)</f>
        <v>0.01</v>
      </c>
      <c r="P98" s="239">
        <v>0</v>
      </c>
      <c r="Q98" s="239">
        <f>ROUND(E98*P98,2)</f>
        <v>0</v>
      </c>
      <c r="R98" s="239" t="s">
        <v>245</v>
      </c>
      <c r="S98" s="239" t="s">
        <v>138</v>
      </c>
      <c r="T98" s="240" t="s">
        <v>138</v>
      </c>
      <c r="U98" s="223">
        <v>3.2480000000000002E-2</v>
      </c>
      <c r="V98" s="223">
        <f>ROUND(E98*U98,2)</f>
        <v>3.92</v>
      </c>
      <c r="W98" s="223"/>
      <c r="X98" s="223" t="s">
        <v>129</v>
      </c>
      <c r="Y98" s="213"/>
      <c r="Z98" s="213"/>
      <c r="AA98" s="213"/>
      <c r="AB98" s="213"/>
      <c r="AC98" s="213"/>
      <c r="AD98" s="213"/>
      <c r="AE98" s="213"/>
      <c r="AF98" s="213"/>
      <c r="AG98" s="213" t="s">
        <v>130</v>
      </c>
      <c r="AH98" s="213"/>
      <c r="AI98" s="213"/>
      <c r="AJ98" s="213"/>
      <c r="AK98" s="213"/>
      <c r="AL98" s="213"/>
      <c r="AM98" s="213"/>
      <c r="AN98" s="213"/>
      <c r="AO98" s="213"/>
      <c r="AP98" s="213"/>
      <c r="AQ98" s="213"/>
      <c r="AR98" s="213"/>
      <c r="AS98" s="213"/>
      <c r="AT98" s="213"/>
      <c r="AU98" s="213"/>
      <c r="AV98" s="213"/>
      <c r="AW98" s="213"/>
      <c r="AX98" s="213"/>
      <c r="AY98" s="213"/>
      <c r="AZ98" s="213"/>
      <c r="BA98" s="213"/>
      <c r="BB98" s="213"/>
      <c r="BC98" s="213"/>
      <c r="BD98" s="213"/>
      <c r="BE98" s="213"/>
      <c r="BF98" s="213"/>
      <c r="BG98" s="213"/>
      <c r="BH98" s="213"/>
    </row>
    <row r="99" spans="1:60" outlineLevel="1" x14ac:dyDescent="0.25">
      <c r="A99" s="220"/>
      <c r="B99" s="221"/>
      <c r="C99" s="244" t="s">
        <v>246</v>
      </c>
      <c r="D99" s="225"/>
      <c r="E99" s="226">
        <v>105.44580000000001</v>
      </c>
      <c r="F99" s="223"/>
      <c r="G99" s="223"/>
      <c r="H99" s="223"/>
      <c r="I99" s="223"/>
      <c r="J99" s="223"/>
      <c r="K99" s="223"/>
      <c r="L99" s="223"/>
      <c r="M99" s="223"/>
      <c r="N99" s="223"/>
      <c r="O99" s="223"/>
      <c r="P99" s="223"/>
      <c r="Q99" s="223"/>
      <c r="R99" s="223"/>
      <c r="S99" s="223"/>
      <c r="T99" s="223"/>
      <c r="U99" s="223"/>
      <c r="V99" s="223"/>
      <c r="W99" s="223"/>
      <c r="X99" s="223"/>
      <c r="Y99" s="213"/>
      <c r="Z99" s="213"/>
      <c r="AA99" s="213"/>
      <c r="AB99" s="213"/>
      <c r="AC99" s="213"/>
      <c r="AD99" s="213"/>
      <c r="AE99" s="213"/>
      <c r="AF99" s="213"/>
      <c r="AG99" s="213" t="s">
        <v>131</v>
      </c>
      <c r="AH99" s="213">
        <v>0</v>
      </c>
      <c r="AI99" s="213"/>
      <c r="AJ99" s="213"/>
      <c r="AK99" s="213"/>
      <c r="AL99" s="213"/>
      <c r="AM99" s="213"/>
      <c r="AN99" s="213"/>
      <c r="AO99" s="213"/>
      <c r="AP99" s="213"/>
      <c r="AQ99" s="213"/>
      <c r="AR99" s="213"/>
      <c r="AS99" s="213"/>
      <c r="AT99" s="213"/>
      <c r="AU99" s="213"/>
      <c r="AV99" s="213"/>
      <c r="AW99" s="213"/>
      <c r="AX99" s="213"/>
      <c r="AY99" s="213"/>
      <c r="AZ99" s="213"/>
      <c r="BA99" s="213"/>
      <c r="BB99" s="213"/>
      <c r="BC99" s="213"/>
      <c r="BD99" s="213"/>
      <c r="BE99" s="213"/>
      <c r="BF99" s="213"/>
      <c r="BG99" s="213"/>
      <c r="BH99" s="213"/>
    </row>
    <row r="100" spans="1:60" outlineLevel="1" x14ac:dyDescent="0.25">
      <c r="A100" s="220"/>
      <c r="B100" s="221"/>
      <c r="C100" s="244" t="s">
        <v>247</v>
      </c>
      <c r="D100" s="225"/>
      <c r="E100" s="226">
        <v>15.091200000000001</v>
      </c>
      <c r="F100" s="223"/>
      <c r="G100" s="223"/>
      <c r="H100" s="223"/>
      <c r="I100" s="223"/>
      <c r="J100" s="223"/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  <c r="U100" s="223"/>
      <c r="V100" s="223"/>
      <c r="W100" s="223"/>
      <c r="X100" s="223"/>
      <c r="Y100" s="213"/>
      <c r="Z100" s="213"/>
      <c r="AA100" s="213"/>
      <c r="AB100" s="213"/>
      <c r="AC100" s="213"/>
      <c r="AD100" s="213"/>
      <c r="AE100" s="213"/>
      <c r="AF100" s="213"/>
      <c r="AG100" s="213" t="s">
        <v>131</v>
      </c>
      <c r="AH100" s="213">
        <v>0</v>
      </c>
      <c r="AI100" s="213"/>
      <c r="AJ100" s="213"/>
      <c r="AK100" s="213"/>
      <c r="AL100" s="213"/>
      <c r="AM100" s="213"/>
      <c r="AN100" s="213"/>
      <c r="AO100" s="213"/>
      <c r="AP100" s="213"/>
      <c r="AQ100" s="213"/>
      <c r="AR100" s="213"/>
      <c r="AS100" s="213"/>
      <c r="AT100" s="213"/>
      <c r="AU100" s="213"/>
      <c r="AV100" s="213"/>
      <c r="AW100" s="213"/>
      <c r="AX100" s="213"/>
      <c r="AY100" s="213"/>
      <c r="AZ100" s="213"/>
      <c r="BA100" s="213"/>
      <c r="BB100" s="213"/>
      <c r="BC100" s="213"/>
      <c r="BD100" s="213"/>
      <c r="BE100" s="213"/>
      <c r="BF100" s="213"/>
      <c r="BG100" s="213"/>
      <c r="BH100" s="213"/>
    </row>
    <row r="101" spans="1:60" outlineLevel="1" x14ac:dyDescent="0.25">
      <c r="A101" s="220"/>
      <c r="B101" s="221"/>
      <c r="C101" s="244" t="s">
        <v>248</v>
      </c>
      <c r="D101" s="225"/>
      <c r="E101" s="226">
        <v>1.56975</v>
      </c>
      <c r="F101" s="223"/>
      <c r="G101" s="223"/>
      <c r="H101" s="223"/>
      <c r="I101" s="223"/>
      <c r="J101" s="223"/>
      <c r="K101" s="223"/>
      <c r="L101" s="223"/>
      <c r="M101" s="223"/>
      <c r="N101" s="223"/>
      <c r="O101" s="223"/>
      <c r="P101" s="223"/>
      <c r="Q101" s="223"/>
      <c r="R101" s="223"/>
      <c r="S101" s="223"/>
      <c r="T101" s="223"/>
      <c r="U101" s="223"/>
      <c r="V101" s="223"/>
      <c r="W101" s="223"/>
      <c r="X101" s="223"/>
      <c r="Y101" s="213"/>
      <c r="Z101" s="213"/>
      <c r="AA101" s="213"/>
      <c r="AB101" s="213"/>
      <c r="AC101" s="213"/>
      <c r="AD101" s="213"/>
      <c r="AE101" s="213"/>
      <c r="AF101" s="213"/>
      <c r="AG101" s="213" t="s">
        <v>131</v>
      </c>
      <c r="AH101" s="213">
        <v>0</v>
      </c>
      <c r="AI101" s="213"/>
      <c r="AJ101" s="213"/>
      <c r="AK101" s="213"/>
      <c r="AL101" s="213"/>
      <c r="AM101" s="213"/>
      <c r="AN101" s="213"/>
      <c r="AO101" s="213"/>
      <c r="AP101" s="213"/>
      <c r="AQ101" s="213"/>
      <c r="AR101" s="213"/>
      <c r="AS101" s="213"/>
      <c r="AT101" s="213"/>
      <c r="AU101" s="213"/>
      <c r="AV101" s="213"/>
      <c r="AW101" s="213"/>
      <c r="AX101" s="213"/>
      <c r="AY101" s="213"/>
      <c r="AZ101" s="213"/>
      <c r="BA101" s="213"/>
      <c r="BB101" s="213"/>
      <c r="BC101" s="213"/>
      <c r="BD101" s="213"/>
      <c r="BE101" s="213"/>
      <c r="BF101" s="213"/>
      <c r="BG101" s="213"/>
      <c r="BH101" s="213"/>
    </row>
    <row r="102" spans="1:60" outlineLevel="1" x14ac:dyDescent="0.25">
      <c r="A102" s="220"/>
      <c r="B102" s="221"/>
      <c r="C102" s="244" t="s">
        <v>249</v>
      </c>
      <c r="D102" s="225"/>
      <c r="E102" s="226">
        <v>3.0628000000000002</v>
      </c>
      <c r="F102" s="223"/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223"/>
      <c r="R102" s="223"/>
      <c r="S102" s="223"/>
      <c r="T102" s="223"/>
      <c r="U102" s="223"/>
      <c r="V102" s="223"/>
      <c r="W102" s="223"/>
      <c r="X102" s="223"/>
      <c r="Y102" s="213"/>
      <c r="Z102" s="213"/>
      <c r="AA102" s="213"/>
      <c r="AB102" s="213"/>
      <c r="AC102" s="213"/>
      <c r="AD102" s="213"/>
      <c r="AE102" s="213"/>
      <c r="AF102" s="213"/>
      <c r="AG102" s="213" t="s">
        <v>131</v>
      </c>
      <c r="AH102" s="213">
        <v>0</v>
      </c>
      <c r="AI102" s="213"/>
      <c r="AJ102" s="213"/>
      <c r="AK102" s="213"/>
      <c r="AL102" s="213"/>
      <c r="AM102" s="213"/>
      <c r="AN102" s="213"/>
      <c r="AO102" s="213"/>
      <c r="AP102" s="213"/>
      <c r="AQ102" s="213"/>
      <c r="AR102" s="213"/>
      <c r="AS102" s="213"/>
      <c r="AT102" s="213"/>
      <c r="AU102" s="213"/>
      <c r="AV102" s="213"/>
      <c r="AW102" s="213"/>
      <c r="AX102" s="213"/>
      <c r="AY102" s="213"/>
      <c r="AZ102" s="213"/>
      <c r="BA102" s="213"/>
      <c r="BB102" s="213"/>
      <c r="BC102" s="213"/>
      <c r="BD102" s="213"/>
      <c r="BE102" s="213"/>
      <c r="BF102" s="213"/>
      <c r="BG102" s="213"/>
      <c r="BH102" s="213"/>
    </row>
    <row r="103" spans="1:60" outlineLevel="1" x14ac:dyDescent="0.25">
      <c r="A103" s="220"/>
      <c r="B103" s="221"/>
      <c r="C103" s="244" t="s">
        <v>250</v>
      </c>
      <c r="D103" s="225"/>
      <c r="E103" s="226">
        <v>1.413</v>
      </c>
      <c r="F103" s="223"/>
      <c r="G103" s="223"/>
      <c r="H103" s="223"/>
      <c r="I103" s="223"/>
      <c r="J103" s="223"/>
      <c r="K103" s="223"/>
      <c r="L103" s="223"/>
      <c r="M103" s="223"/>
      <c r="N103" s="223"/>
      <c r="O103" s="223"/>
      <c r="P103" s="223"/>
      <c r="Q103" s="223"/>
      <c r="R103" s="223"/>
      <c r="S103" s="223"/>
      <c r="T103" s="223"/>
      <c r="U103" s="223"/>
      <c r="V103" s="223"/>
      <c r="W103" s="223"/>
      <c r="X103" s="223"/>
      <c r="Y103" s="213"/>
      <c r="Z103" s="213"/>
      <c r="AA103" s="213"/>
      <c r="AB103" s="213"/>
      <c r="AC103" s="213"/>
      <c r="AD103" s="213"/>
      <c r="AE103" s="213"/>
      <c r="AF103" s="213"/>
      <c r="AG103" s="213" t="s">
        <v>131</v>
      </c>
      <c r="AH103" s="213">
        <v>0</v>
      </c>
      <c r="AI103" s="213"/>
      <c r="AJ103" s="213"/>
      <c r="AK103" s="213"/>
      <c r="AL103" s="213"/>
      <c r="AM103" s="213"/>
      <c r="AN103" s="213"/>
      <c r="AO103" s="213"/>
      <c r="AP103" s="213"/>
      <c r="AQ103" s="213"/>
      <c r="AR103" s="213"/>
      <c r="AS103" s="213"/>
      <c r="AT103" s="213"/>
      <c r="AU103" s="213"/>
      <c r="AV103" s="213"/>
      <c r="AW103" s="213"/>
      <c r="AX103" s="213"/>
      <c r="AY103" s="213"/>
      <c r="AZ103" s="213"/>
      <c r="BA103" s="213"/>
      <c r="BB103" s="213"/>
      <c r="BC103" s="213"/>
      <c r="BD103" s="213"/>
      <c r="BE103" s="213"/>
      <c r="BF103" s="213"/>
      <c r="BG103" s="213"/>
      <c r="BH103" s="213"/>
    </row>
    <row r="104" spans="1:60" outlineLevel="1" x14ac:dyDescent="0.25">
      <c r="A104" s="220"/>
      <c r="B104" s="221"/>
      <c r="C104" s="244" t="s">
        <v>251</v>
      </c>
      <c r="D104" s="225"/>
      <c r="E104" s="226">
        <v>0.68200000000000005</v>
      </c>
      <c r="F104" s="223"/>
      <c r="G104" s="223"/>
      <c r="H104" s="223"/>
      <c r="I104" s="223"/>
      <c r="J104" s="223"/>
      <c r="K104" s="223"/>
      <c r="L104" s="223"/>
      <c r="M104" s="223"/>
      <c r="N104" s="223"/>
      <c r="O104" s="223"/>
      <c r="P104" s="223"/>
      <c r="Q104" s="223"/>
      <c r="R104" s="223"/>
      <c r="S104" s="223"/>
      <c r="T104" s="223"/>
      <c r="U104" s="223"/>
      <c r="V104" s="223"/>
      <c r="W104" s="223"/>
      <c r="X104" s="223"/>
      <c r="Y104" s="213"/>
      <c r="Z104" s="213"/>
      <c r="AA104" s="213"/>
      <c r="AB104" s="213"/>
      <c r="AC104" s="213"/>
      <c r="AD104" s="213"/>
      <c r="AE104" s="213"/>
      <c r="AF104" s="213"/>
      <c r="AG104" s="213" t="s">
        <v>131</v>
      </c>
      <c r="AH104" s="213">
        <v>0</v>
      </c>
      <c r="AI104" s="213"/>
      <c r="AJ104" s="213"/>
      <c r="AK104" s="213"/>
      <c r="AL104" s="213"/>
      <c r="AM104" s="213"/>
      <c r="AN104" s="213"/>
      <c r="AO104" s="213"/>
      <c r="AP104" s="213"/>
      <c r="AQ104" s="213"/>
      <c r="AR104" s="213"/>
      <c r="AS104" s="213"/>
      <c r="AT104" s="213"/>
      <c r="AU104" s="213"/>
      <c r="AV104" s="213"/>
      <c r="AW104" s="213"/>
      <c r="AX104" s="213"/>
      <c r="AY104" s="213"/>
      <c r="AZ104" s="213"/>
      <c r="BA104" s="213"/>
      <c r="BB104" s="213"/>
      <c r="BC104" s="213"/>
      <c r="BD104" s="213"/>
      <c r="BE104" s="213"/>
      <c r="BF104" s="213"/>
      <c r="BG104" s="213"/>
      <c r="BH104" s="213"/>
    </row>
    <row r="105" spans="1:60" outlineLevel="1" x14ac:dyDescent="0.25">
      <c r="A105" s="220"/>
      <c r="B105" s="221"/>
      <c r="C105" s="244" t="s">
        <v>252</v>
      </c>
      <c r="D105" s="225"/>
      <c r="E105" s="226">
        <v>-3.7374999999999998</v>
      </c>
      <c r="F105" s="223"/>
      <c r="G105" s="223"/>
      <c r="H105" s="223"/>
      <c r="I105" s="223"/>
      <c r="J105" s="223"/>
      <c r="K105" s="223"/>
      <c r="L105" s="223"/>
      <c r="M105" s="223"/>
      <c r="N105" s="223"/>
      <c r="O105" s="223"/>
      <c r="P105" s="223"/>
      <c r="Q105" s="223"/>
      <c r="R105" s="223"/>
      <c r="S105" s="223"/>
      <c r="T105" s="223"/>
      <c r="U105" s="223"/>
      <c r="V105" s="223"/>
      <c r="W105" s="223"/>
      <c r="X105" s="223"/>
      <c r="Y105" s="213"/>
      <c r="Z105" s="213"/>
      <c r="AA105" s="213"/>
      <c r="AB105" s="213"/>
      <c r="AC105" s="213"/>
      <c r="AD105" s="213"/>
      <c r="AE105" s="213"/>
      <c r="AF105" s="213"/>
      <c r="AG105" s="213" t="s">
        <v>131</v>
      </c>
      <c r="AH105" s="213">
        <v>0</v>
      </c>
      <c r="AI105" s="213"/>
      <c r="AJ105" s="213"/>
      <c r="AK105" s="213"/>
      <c r="AL105" s="213"/>
      <c r="AM105" s="213"/>
      <c r="AN105" s="213"/>
      <c r="AO105" s="213"/>
      <c r="AP105" s="213"/>
      <c r="AQ105" s="213"/>
      <c r="AR105" s="213"/>
      <c r="AS105" s="213"/>
      <c r="AT105" s="213"/>
      <c r="AU105" s="213"/>
      <c r="AV105" s="213"/>
      <c r="AW105" s="213"/>
      <c r="AX105" s="213"/>
      <c r="AY105" s="213"/>
      <c r="AZ105" s="213"/>
      <c r="BA105" s="213"/>
      <c r="BB105" s="213"/>
      <c r="BC105" s="213"/>
      <c r="BD105" s="213"/>
      <c r="BE105" s="213"/>
      <c r="BF105" s="213"/>
      <c r="BG105" s="213"/>
      <c r="BH105" s="213"/>
    </row>
    <row r="106" spans="1:60" outlineLevel="1" x14ac:dyDescent="0.25">
      <c r="A106" s="220"/>
      <c r="B106" s="221"/>
      <c r="C106" s="244" t="s">
        <v>253</v>
      </c>
      <c r="D106" s="225"/>
      <c r="E106" s="226">
        <v>-2.7170000000000001</v>
      </c>
      <c r="F106" s="223"/>
      <c r="G106" s="223"/>
      <c r="H106" s="223"/>
      <c r="I106" s="223"/>
      <c r="J106" s="223"/>
      <c r="K106" s="223"/>
      <c r="L106" s="223"/>
      <c r="M106" s="223"/>
      <c r="N106" s="223"/>
      <c r="O106" s="223"/>
      <c r="P106" s="223"/>
      <c r="Q106" s="223"/>
      <c r="R106" s="223"/>
      <c r="S106" s="223"/>
      <c r="T106" s="223"/>
      <c r="U106" s="223"/>
      <c r="V106" s="223"/>
      <c r="W106" s="223"/>
      <c r="X106" s="223"/>
      <c r="Y106" s="213"/>
      <c r="Z106" s="213"/>
      <c r="AA106" s="213"/>
      <c r="AB106" s="213"/>
      <c r="AC106" s="213"/>
      <c r="AD106" s="213"/>
      <c r="AE106" s="213"/>
      <c r="AF106" s="213"/>
      <c r="AG106" s="213" t="s">
        <v>131</v>
      </c>
      <c r="AH106" s="213">
        <v>0</v>
      </c>
      <c r="AI106" s="213"/>
      <c r="AJ106" s="213"/>
      <c r="AK106" s="213"/>
      <c r="AL106" s="213"/>
      <c r="AM106" s="213"/>
      <c r="AN106" s="213"/>
      <c r="AO106" s="213"/>
      <c r="AP106" s="213"/>
      <c r="AQ106" s="213"/>
      <c r="AR106" s="213"/>
      <c r="AS106" s="213"/>
      <c r="AT106" s="213"/>
      <c r="AU106" s="213"/>
      <c r="AV106" s="213"/>
      <c r="AW106" s="213"/>
      <c r="AX106" s="213"/>
      <c r="AY106" s="213"/>
      <c r="AZ106" s="213"/>
      <c r="BA106" s="213"/>
      <c r="BB106" s="213"/>
      <c r="BC106" s="213"/>
      <c r="BD106" s="213"/>
      <c r="BE106" s="213"/>
      <c r="BF106" s="213"/>
      <c r="BG106" s="213"/>
      <c r="BH106" s="213"/>
    </row>
    <row r="107" spans="1:60" outlineLevel="1" x14ac:dyDescent="0.25">
      <c r="A107" s="234">
        <v>28</v>
      </c>
      <c r="B107" s="235" t="s">
        <v>254</v>
      </c>
      <c r="C107" s="243" t="s">
        <v>255</v>
      </c>
      <c r="D107" s="236" t="s">
        <v>167</v>
      </c>
      <c r="E107" s="237">
        <v>120.81005</v>
      </c>
      <c r="F107" s="238"/>
      <c r="G107" s="239">
        <f>ROUND(E107*F107,2)</f>
        <v>0</v>
      </c>
      <c r="H107" s="238"/>
      <c r="I107" s="239">
        <f>ROUND(E107*H107,2)</f>
        <v>0</v>
      </c>
      <c r="J107" s="238"/>
      <c r="K107" s="239">
        <f>ROUND(E107*J107,2)</f>
        <v>0</v>
      </c>
      <c r="L107" s="239">
        <v>21</v>
      </c>
      <c r="M107" s="239">
        <f>G107*(1+L107/100)</f>
        <v>0</v>
      </c>
      <c r="N107" s="239">
        <v>1.3999999999999999E-4</v>
      </c>
      <c r="O107" s="239">
        <f>ROUND(E107*N107,2)</f>
        <v>0.02</v>
      </c>
      <c r="P107" s="239">
        <v>0</v>
      </c>
      <c r="Q107" s="239">
        <f>ROUND(E107*P107,2)</f>
        <v>0</v>
      </c>
      <c r="R107" s="239" t="s">
        <v>245</v>
      </c>
      <c r="S107" s="239" t="s">
        <v>138</v>
      </c>
      <c r="T107" s="240" t="s">
        <v>138</v>
      </c>
      <c r="U107" s="223">
        <v>0.10191</v>
      </c>
      <c r="V107" s="223">
        <f>ROUND(E107*U107,2)</f>
        <v>12.31</v>
      </c>
      <c r="W107" s="223"/>
      <c r="X107" s="223" t="s">
        <v>129</v>
      </c>
      <c r="Y107" s="213"/>
      <c r="Z107" s="213"/>
      <c r="AA107" s="213"/>
      <c r="AB107" s="213"/>
      <c r="AC107" s="213"/>
      <c r="AD107" s="213"/>
      <c r="AE107" s="213"/>
      <c r="AF107" s="213"/>
      <c r="AG107" s="213" t="s">
        <v>130</v>
      </c>
      <c r="AH107" s="213"/>
      <c r="AI107" s="213"/>
      <c r="AJ107" s="213"/>
      <c r="AK107" s="213"/>
      <c r="AL107" s="213"/>
      <c r="AM107" s="213"/>
      <c r="AN107" s="213"/>
      <c r="AO107" s="213"/>
      <c r="AP107" s="213"/>
      <c r="AQ107" s="213"/>
      <c r="AR107" s="213"/>
      <c r="AS107" s="213"/>
      <c r="AT107" s="213"/>
      <c r="AU107" s="213"/>
      <c r="AV107" s="213"/>
      <c r="AW107" s="213"/>
      <c r="AX107" s="213"/>
      <c r="AY107" s="213"/>
      <c r="AZ107" s="213"/>
      <c r="BA107" s="213"/>
      <c r="BB107" s="213"/>
      <c r="BC107" s="213"/>
      <c r="BD107" s="213"/>
      <c r="BE107" s="213"/>
      <c r="BF107" s="213"/>
      <c r="BG107" s="213"/>
      <c r="BH107" s="213"/>
    </row>
    <row r="108" spans="1:60" outlineLevel="1" x14ac:dyDescent="0.25">
      <c r="A108" s="220"/>
      <c r="B108" s="221"/>
      <c r="C108" s="244" t="s">
        <v>246</v>
      </c>
      <c r="D108" s="225"/>
      <c r="E108" s="226">
        <v>105.44580000000001</v>
      </c>
      <c r="F108" s="223"/>
      <c r="G108" s="223"/>
      <c r="H108" s="223"/>
      <c r="I108" s="223"/>
      <c r="J108" s="223"/>
      <c r="K108" s="223"/>
      <c r="L108" s="223"/>
      <c r="M108" s="223"/>
      <c r="N108" s="223"/>
      <c r="O108" s="223"/>
      <c r="P108" s="223"/>
      <c r="Q108" s="223"/>
      <c r="R108" s="223"/>
      <c r="S108" s="223"/>
      <c r="T108" s="223"/>
      <c r="U108" s="223"/>
      <c r="V108" s="223"/>
      <c r="W108" s="223"/>
      <c r="X108" s="223"/>
      <c r="Y108" s="213"/>
      <c r="Z108" s="213"/>
      <c r="AA108" s="213"/>
      <c r="AB108" s="213"/>
      <c r="AC108" s="213"/>
      <c r="AD108" s="213"/>
      <c r="AE108" s="213"/>
      <c r="AF108" s="213"/>
      <c r="AG108" s="213" t="s">
        <v>131</v>
      </c>
      <c r="AH108" s="213">
        <v>0</v>
      </c>
      <c r="AI108" s="213"/>
      <c r="AJ108" s="213"/>
      <c r="AK108" s="213"/>
      <c r="AL108" s="213"/>
      <c r="AM108" s="213"/>
      <c r="AN108" s="213"/>
      <c r="AO108" s="213"/>
      <c r="AP108" s="213"/>
      <c r="AQ108" s="213"/>
      <c r="AR108" s="213"/>
      <c r="AS108" s="213"/>
      <c r="AT108" s="213"/>
      <c r="AU108" s="213"/>
      <c r="AV108" s="213"/>
      <c r="AW108" s="213"/>
      <c r="AX108" s="213"/>
      <c r="AY108" s="213"/>
      <c r="AZ108" s="213"/>
      <c r="BA108" s="213"/>
      <c r="BB108" s="213"/>
      <c r="BC108" s="213"/>
      <c r="BD108" s="213"/>
      <c r="BE108" s="213"/>
      <c r="BF108" s="213"/>
      <c r="BG108" s="213"/>
      <c r="BH108" s="213"/>
    </row>
    <row r="109" spans="1:60" outlineLevel="1" x14ac:dyDescent="0.25">
      <c r="A109" s="220"/>
      <c r="B109" s="221"/>
      <c r="C109" s="244" t="s">
        <v>247</v>
      </c>
      <c r="D109" s="225"/>
      <c r="E109" s="226">
        <v>15.091200000000001</v>
      </c>
      <c r="F109" s="223"/>
      <c r="G109" s="223"/>
      <c r="H109" s="223"/>
      <c r="I109" s="223"/>
      <c r="J109" s="223"/>
      <c r="K109" s="223"/>
      <c r="L109" s="223"/>
      <c r="M109" s="223"/>
      <c r="N109" s="223"/>
      <c r="O109" s="223"/>
      <c r="P109" s="223"/>
      <c r="Q109" s="223"/>
      <c r="R109" s="223"/>
      <c r="S109" s="223"/>
      <c r="T109" s="223"/>
      <c r="U109" s="223"/>
      <c r="V109" s="223"/>
      <c r="W109" s="223"/>
      <c r="X109" s="223"/>
      <c r="Y109" s="213"/>
      <c r="Z109" s="213"/>
      <c r="AA109" s="213"/>
      <c r="AB109" s="213"/>
      <c r="AC109" s="213"/>
      <c r="AD109" s="213"/>
      <c r="AE109" s="213"/>
      <c r="AF109" s="213"/>
      <c r="AG109" s="213" t="s">
        <v>131</v>
      </c>
      <c r="AH109" s="213">
        <v>0</v>
      </c>
      <c r="AI109" s="213"/>
      <c r="AJ109" s="213"/>
      <c r="AK109" s="213"/>
      <c r="AL109" s="213"/>
      <c r="AM109" s="213"/>
      <c r="AN109" s="213"/>
      <c r="AO109" s="213"/>
      <c r="AP109" s="213"/>
      <c r="AQ109" s="213"/>
      <c r="AR109" s="213"/>
      <c r="AS109" s="213"/>
      <c r="AT109" s="213"/>
      <c r="AU109" s="213"/>
      <c r="AV109" s="213"/>
      <c r="AW109" s="213"/>
      <c r="AX109" s="213"/>
      <c r="AY109" s="213"/>
      <c r="AZ109" s="213"/>
      <c r="BA109" s="213"/>
      <c r="BB109" s="213"/>
      <c r="BC109" s="213"/>
      <c r="BD109" s="213"/>
      <c r="BE109" s="213"/>
      <c r="BF109" s="213"/>
      <c r="BG109" s="213"/>
      <c r="BH109" s="213"/>
    </row>
    <row r="110" spans="1:60" outlineLevel="1" x14ac:dyDescent="0.25">
      <c r="A110" s="220"/>
      <c r="B110" s="221"/>
      <c r="C110" s="244" t="s">
        <v>248</v>
      </c>
      <c r="D110" s="225"/>
      <c r="E110" s="226">
        <v>1.56975</v>
      </c>
      <c r="F110" s="223"/>
      <c r="G110" s="223"/>
      <c r="H110" s="223"/>
      <c r="I110" s="223"/>
      <c r="J110" s="223"/>
      <c r="K110" s="223"/>
      <c r="L110" s="223"/>
      <c r="M110" s="223"/>
      <c r="N110" s="223"/>
      <c r="O110" s="223"/>
      <c r="P110" s="223"/>
      <c r="Q110" s="223"/>
      <c r="R110" s="223"/>
      <c r="S110" s="223"/>
      <c r="T110" s="223"/>
      <c r="U110" s="223"/>
      <c r="V110" s="223"/>
      <c r="W110" s="223"/>
      <c r="X110" s="223"/>
      <c r="Y110" s="213"/>
      <c r="Z110" s="213"/>
      <c r="AA110" s="213"/>
      <c r="AB110" s="213"/>
      <c r="AC110" s="213"/>
      <c r="AD110" s="213"/>
      <c r="AE110" s="213"/>
      <c r="AF110" s="213"/>
      <c r="AG110" s="213" t="s">
        <v>131</v>
      </c>
      <c r="AH110" s="213">
        <v>0</v>
      </c>
      <c r="AI110" s="213"/>
      <c r="AJ110" s="213"/>
      <c r="AK110" s="213"/>
      <c r="AL110" s="213"/>
      <c r="AM110" s="213"/>
      <c r="AN110" s="213"/>
      <c r="AO110" s="213"/>
      <c r="AP110" s="213"/>
      <c r="AQ110" s="213"/>
      <c r="AR110" s="213"/>
      <c r="AS110" s="213"/>
      <c r="AT110" s="213"/>
      <c r="AU110" s="213"/>
      <c r="AV110" s="213"/>
      <c r="AW110" s="213"/>
      <c r="AX110" s="213"/>
      <c r="AY110" s="213"/>
      <c r="AZ110" s="213"/>
      <c r="BA110" s="213"/>
      <c r="BB110" s="213"/>
      <c r="BC110" s="213"/>
      <c r="BD110" s="213"/>
      <c r="BE110" s="213"/>
      <c r="BF110" s="213"/>
      <c r="BG110" s="213"/>
      <c r="BH110" s="213"/>
    </row>
    <row r="111" spans="1:60" outlineLevel="1" x14ac:dyDescent="0.25">
      <c r="A111" s="220"/>
      <c r="B111" s="221"/>
      <c r="C111" s="244" t="s">
        <v>249</v>
      </c>
      <c r="D111" s="225"/>
      <c r="E111" s="226">
        <v>3.0628000000000002</v>
      </c>
      <c r="F111" s="223"/>
      <c r="G111" s="223"/>
      <c r="H111" s="223"/>
      <c r="I111" s="223"/>
      <c r="J111" s="223"/>
      <c r="K111" s="223"/>
      <c r="L111" s="223"/>
      <c r="M111" s="223"/>
      <c r="N111" s="223"/>
      <c r="O111" s="223"/>
      <c r="P111" s="223"/>
      <c r="Q111" s="223"/>
      <c r="R111" s="223"/>
      <c r="S111" s="223"/>
      <c r="T111" s="223"/>
      <c r="U111" s="223"/>
      <c r="V111" s="223"/>
      <c r="W111" s="223"/>
      <c r="X111" s="223"/>
      <c r="Y111" s="213"/>
      <c r="Z111" s="213"/>
      <c r="AA111" s="213"/>
      <c r="AB111" s="213"/>
      <c r="AC111" s="213"/>
      <c r="AD111" s="213"/>
      <c r="AE111" s="213"/>
      <c r="AF111" s="213"/>
      <c r="AG111" s="213" t="s">
        <v>131</v>
      </c>
      <c r="AH111" s="213">
        <v>0</v>
      </c>
      <c r="AI111" s="213"/>
      <c r="AJ111" s="213"/>
      <c r="AK111" s="213"/>
      <c r="AL111" s="213"/>
      <c r="AM111" s="213"/>
      <c r="AN111" s="213"/>
      <c r="AO111" s="213"/>
      <c r="AP111" s="213"/>
      <c r="AQ111" s="213"/>
      <c r="AR111" s="213"/>
      <c r="AS111" s="213"/>
      <c r="AT111" s="213"/>
      <c r="AU111" s="213"/>
      <c r="AV111" s="213"/>
      <c r="AW111" s="213"/>
      <c r="AX111" s="213"/>
      <c r="AY111" s="213"/>
      <c r="AZ111" s="213"/>
      <c r="BA111" s="213"/>
      <c r="BB111" s="213"/>
      <c r="BC111" s="213"/>
      <c r="BD111" s="213"/>
      <c r="BE111" s="213"/>
      <c r="BF111" s="213"/>
      <c r="BG111" s="213"/>
      <c r="BH111" s="213"/>
    </row>
    <row r="112" spans="1:60" outlineLevel="1" x14ac:dyDescent="0.25">
      <c r="A112" s="220"/>
      <c r="B112" s="221"/>
      <c r="C112" s="244" t="s">
        <v>250</v>
      </c>
      <c r="D112" s="225"/>
      <c r="E112" s="226">
        <v>1.413</v>
      </c>
      <c r="F112" s="223"/>
      <c r="G112" s="223"/>
      <c r="H112" s="223"/>
      <c r="I112" s="223"/>
      <c r="J112" s="223"/>
      <c r="K112" s="223"/>
      <c r="L112" s="223"/>
      <c r="M112" s="223"/>
      <c r="N112" s="223"/>
      <c r="O112" s="223"/>
      <c r="P112" s="223"/>
      <c r="Q112" s="223"/>
      <c r="R112" s="223"/>
      <c r="S112" s="223"/>
      <c r="T112" s="223"/>
      <c r="U112" s="223"/>
      <c r="V112" s="223"/>
      <c r="W112" s="223"/>
      <c r="X112" s="223"/>
      <c r="Y112" s="213"/>
      <c r="Z112" s="213"/>
      <c r="AA112" s="213"/>
      <c r="AB112" s="213"/>
      <c r="AC112" s="213"/>
      <c r="AD112" s="213"/>
      <c r="AE112" s="213"/>
      <c r="AF112" s="213"/>
      <c r="AG112" s="213" t="s">
        <v>131</v>
      </c>
      <c r="AH112" s="213">
        <v>0</v>
      </c>
      <c r="AI112" s="213"/>
      <c r="AJ112" s="213"/>
      <c r="AK112" s="213"/>
      <c r="AL112" s="213"/>
      <c r="AM112" s="213"/>
      <c r="AN112" s="213"/>
      <c r="AO112" s="213"/>
      <c r="AP112" s="213"/>
      <c r="AQ112" s="213"/>
      <c r="AR112" s="213"/>
      <c r="AS112" s="213"/>
      <c r="AT112" s="213"/>
      <c r="AU112" s="213"/>
      <c r="AV112" s="213"/>
      <c r="AW112" s="213"/>
      <c r="AX112" s="213"/>
      <c r="AY112" s="213"/>
      <c r="AZ112" s="213"/>
      <c r="BA112" s="213"/>
      <c r="BB112" s="213"/>
      <c r="BC112" s="213"/>
      <c r="BD112" s="213"/>
      <c r="BE112" s="213"/>
      <c r="BF112" s="213"/>
      <c r="BG112" s="213"/>
      <c r="BH112" s="213"/>
    </row>
    <row r="113" spans="1:60" outlineLevel="1" x14ac:dyDescent="0.25">
      <c r="A113" s="220"/>
      <c r="B113" s="221"/>
      <c r="C113" s="244" t="s">
        <v>251</v>
      </c>
      <c r="D113" s="225"/>
      <c r="E113" s="226">
        <v>0.68200000000000005</v>
      </c>
      <c r="F113" s="223"/>
      <c r="G113" s="223"/>
      <c r="H113" s="223"/>
      <c r="I113" s="223"/>
      <c r="J113" s="223"/>
      <c r="K113" s="223"/>
      <c r="L113" s="223"/>
      <c r="M113" s="223"/>
      <c r="N113" s="223"/>
      <c r="O113" s="223"/>
      <c r="P113" s="223"/>
      <c r="Q113" s="223"/>
      <c r="R113" s="223"/>
      <c r="S113" s="223"/>
      <c r="T113" s="223"/>
      <c r="U113" s="223"/>
      <c r="V113" s="223"/>
      <c r="W113" s="223"/>
      <c r="X113" s="223"/>
      <c r="Y113" s="213"/>
      <c r="Z113" s="213"/>
      <c r="AA113" s="213"/>
      <c r="AB113" s="213"/>
      <c r="AC113" s="213"/>
      <c r="AD113" s="213"/>
      <c r="AE113" s="213"/>
      <c r="AF113" s="213"/>
      <c r="AG113" s="213" t="s">
        <v>131</v>
      </c>
      <c r="AH113" s="213">
        <v>0</v>
      </c>
      <c r="AI113" s="213"/>
      <c r="AJ113" s="213"/>
      <c r="AK113" s="213"/>
      <c r="AL113" s="213"/>
      <c r="AM113" s="213"/>
      <c r="AN113" s="213"/>
      <c r="AO113" s="213"/>
      <c r="AP113" s="213"/>
      <c r="AQ113" s="213"/>
      <c r="AR113" s="213"/>
      <c r="AS113" s="213"/>
      <c r="AT113" s="213"/>
      <c r="AU113" s="213"/>
      <c r="AV113" s="213"/>
      <c r="AW113" s="213"/>
      <c r="AX113" s="213"/>
      <c r="AY113" s="213"/>
      <c r="AZ113" s="213"/>
      <c r="BA113" s="213"/>
      <c r="BB113" s="213"/>
      <c r="BC113" s="213"/>
      <c r="BD113" s="213"/>
      <c r="BE113" s="213"/>
      <c r="BF113" s="213"/>
      <c r="BG113" s="213"/>
      <c r="BH113" s="213"/>
    </row>
    <row r="114" spans="1:60" outlineLevel="1" x14ac:dyDescent="0.25">
      <c r="A114" s="220"/>
      <c r="B114" s="221"/>
      <c r="C114" s="244" t="s">
        <v>252</v>
      </c>
      <c r="D114" s="225"/>
      <c r="E114" s="226">
        <v>-3.7374999999999998</v>
      </c>
      <c r="F114" s="223"/>
      <c r="G114" s="223"/>
      <c r="H114" s="223"/>
      <c r="I114" s="223"/>
      <c r="J114" s="223"/>
      <c r="K114" s="223"/>
      <c r="L114" s="223"/>
      <c r="M114" s="223"/>
      <c r="N114" s="223"/>
      <c r="O114" s="223"/>
      <c r="P114" s="223"/>
      <c r="Q114" s="223"/>
      <c r="R114" s="223"/>
      <c r="S114" s="223"/>
      <c r="T114" s="223"/>
      <c r="U114" s="223"/>
      <c r="V114" s="223"/>
      <c r="W114" s="223"/>
      <c r="X114" s="223"/>
      <c r="Y114" s="213"/>
      <c r="Z114" s="213"/>
      <c r="AA114" s="213"/>
      <c r="AB114" s="213"/>
      <c r="AC114" s="213"/>
      <c r="AD114" s="213"/>
      <c r="AE114" s="213"/>
      <c r="AF114" s="213"/>
      <c r="AG114" s="213" t="s">
        <v>131</v>
      </c>
      <c r="AH114" s="213">
        <v>0</v>
      </c>
      <c r="AI114" s="213"/>
      <c r="AJ114" s="213"/>
      <c r="AK114" s="213"/>
      <c r="AL114" s="213"/>
      <c r="AM114" s="213"/>
      <c r="AN114" s="213"/>
      <c r="AO114" s="213"/>
      <c r="AP114" s="213"/>
      <c r="AQ114" s="213"/>
      <c r="AR114" s="213"/>
      <c r="AS114" s="213"/>
      <c r="AT114" s="213"/>
      <c r="AU114" s="213"/>
      <c r="AV114" s="213"/>
      <c r="AW114" s="213"/>
      <c r="AX114" s="213"/>
      <c r="AY114" s="213"/>
      <c r="AZ114" s="213"/>
      <c r="BA114" s="213"/>
      <c r="BB114" s="213"/>
      <c r="BC114" s="213"/>
      <c r="BD114" s="213"/>
      <c r="BE114" s="213"/>
      <c r="BF114" s="213"/>
      <c r="BG114" s="213"/>
      <c r="BH114" s="213"/>
    </row>
    <row r="115" spans="1:60" outlineLevel="1" x14ac:dyDescent="0.25">
      <c r="A115" s="220"/>
      <c r="B115" s="221"/>
      <c r="C115" s="244" t="s">
        <v>253</v>
      </c>
      <c r="D115" s="225"/>
      <c r="E115" s="226">
        <v>-2.7170000000000001</v>
      </c>
      <c r="F115" s="223"/>
      <c r="G115" s="223"/>
      <c r="H115" s="223"/>
      <c r="I115" s="223"/>
      <c r="J115" s="223"/>
      <c r="K115" s="223"/>
      <c r="L115" s="223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213"/>
      <c r="Z115" s="213"/>
      <c r="AA115" s="213"/>
      <c r="AB115" s="213"/>
      <c r="AC115" s="213"/>
      <c r="AD115" s="213"/>
      <c r="AE115" s="213"/>
      <c r="AF115" s="213"/>
      <c r="AG115" s="213" t="s">
        <v>131</v>
      </c>
      <c r="AH115" s="213">
        <v>0</v>
      </c>
      <c r="AI115" s="213"/>
      <c r="AJ115" s="213"/>
      <c r="AK115" s="213"/>
      <c r="AL115" s="213"/>
      <c r="AM115" s="213"/>
      <c r="AN115" s="213"/>
      <c r="AO115" s="213"/>
      <c r="AP115" s="213"/>
      <c r="AQ115" s="213"/>
      <c r="AR115" s="213"/>
      <c r="AS115" s="213"/>
      <c r="AT115" s="213"/>
      <c r="AU115" s="213"/>
      <c r="AV115" s="213"/>
      <c r="AW115" s="213"/>
      <c r="AX115" s="213"/>
      <c r="AY115" s="213"/>
      <c r="AZ115" s="213"/>
      <c r="BA115" s="213"/>
      <c r="BB115" s="213"/>
      <c r="BC115" s="213"/>
      <c r="BD115" s="213"/>
      <c r="BE115" s="213"/>
      <c r="BF115" s="213"/>
      <c r="BG115" s="213"/>
      <c r="BH115" s="213"/>
    </row>
    <row r="116" spans="1:60" outlineLevel="1" x14ac:dyDescent="0.25">
      <c r="A116" s="234">
        <v>29</v>
      </c>
      <c r="B116" s="235" t="s">
        <v>256</v>
      </c>
      <c r="C116" s="243" t="s">
        <v>257</v>
      </c>
      <c r="D116" s="236" t="s">
        <v>167</v>
      </c>
      <c r="E116" s="237">
        <v>120.81005</v>
      </c>
      <c r="F116" s="238"/>
      <c r="G116" s="239">
        <f>ROUND(E116*F116,2)</f>
        <v>0</v>
      </c>
      <c r="H116" s="238"/>
      <c r="I116" s="239">
        <f>ROUND(E116*H116,2)</f>
        <v>0</v>
      </c>
      <c r="J116" s="238"/>
      <c r="K116" s="239">
        <f>ROUND(E116*J116,2)</f>
        <v>0</v>
      </c>
      <c r="L116" s="239">
        <v>21</v>
      </c>
      <c r="M116" s="239">
        <f>G116*(1+L116/100)</f>
        <v>0</v>
      </c>
      <c r="N116" s="239">
        <v>0</v>
      </c>
      <c r="O116" s="239">
        <f>ROUND(E116*N116,2)</f>
        <v>0</v>
      </c>
      <c r="P116" s="239">
        <v>0</v>
      </c>
      <c r="Q116" s="239">
        <f>ROUND(E116*P116,2)</f>
        <v>0</v>
      </c>
      <c r="R116" s="239" t="s">
        <v>245</v>
      </c>
      <c r="S116" s="239" t="s">
        <v>138</v>
      </c>
      <c r="T116" s="240" t="s">
        <v>138</v>
      </c>
      <c r="U116" s="223">
        <v>7.0000000000000001E-3</v>
      </c>
      <c r="V116" s="223">
        <f>ROUND(E116*U116,2)</f>
        <v>0.85</v>
      </c>
      <c r="W116" s="223"/>
      <c r="X116" s="223" t="s">
        <v>129</v>
      </c>
      <c r="Y116" s="213"/>
      <c r="Z116" s="213"/>
      <c r="AA116" s="213"/>
      <c r="AB116" s="213"/>
      <c r="AC116" s="213"/>
      <c r="AD116" s="213"/>
      <c r="AE116" s="213"/>
      <c r="AF116" s="213"/>
      <c r="AG116" s="213" t="s">
        <v>130</v>
      </c>
      <c r="AH116" s="213"/>
      <c r="AI116" s="213"/>
      <c r="AJ116" s="213"/>
      <c r="AK116" s="213"/>
      <c r="AL116" s="213"/>
      <c r="AM116" s="213"/>
      <c r="AN116" s="213"/>
      <c r="AO116" s="213"/>
      <c r="AP116" s="213"/>
      <c r="AQ116" s="213"/>
      <c r="AR116" s="213"/>
      <c r="AS116" s="213"/>
      <c r="AT116" s="213"/>
      <c r="AU116" s="213"/>
      <c r="AV116" s="213"/>
      <c r="AW116" s="213"/>
      <c r="AX116" s="213"/>
      <c r="AY116" s="213"/>
      <c r="AZ116" s="213"/>
      <c r="BA116" s="213"/>
      <c r="BB116" s="213"/>
      <c r="BC116" s="213"/>
      <c r="BD116" s="213"/>
      <c r="BE116" s="213"/>
      <c r="BF116" s="213"/>
      <c r="BG116" s="213"/>
      <c r="BH116" s="213"/>
    </row>
    <row r="117" spans="1:60" outlineLevel="1" x14ac:dyDescent="0.25">
      <c r="A117" s="220"/>
      <c r="B117" s="221"/>
      <c r="C117" s="244" t="s">
        <v>246</v>
      </c>
      <c r="D117" s="225"/>
      <c r="E117" s="226">
        <v>105.44580000000001</v>
      </c>
      <c r="F117" s="223"/>
      <c r="G117" s="223"/>
      <c r="H117" s="223"/>
      <c r="I117" s="223"/>
      <c r="J117" s="223"/>
      <c r="K117" s="223"/>
      <c r="L117" s="223"/>
      <c r="M117" s="223"/>
      <c r="N117" s="223"/>
      <c r="O117" s="223"/>
      <c r="P117" s="223"/>
      <c r="Q117" s="223"/>
      <c r="R117" s="223"/>
      <c r="S117" s="223"/>
      <c r="T117" s="223"/>
      <c r="U117" s="223"/>
      <c r="V117" s="223"/>
      <c r="W117" s="223"/>
      <c r="X117" s="223"/>
      <c r="Y117" s="213"/>
      <c r="Z117" s="213"/>
      <c r="AA117" s="213"/>
      <c r="AB117" s="213"/>
      <c r="AC117" s="213"/>
      <c r="AD117" s="213"/>
      <c r="AE117" s="213"/>
      <c r="AF117" s="213"/>
      <c r="AG117" s="213" t="s">
        <v>131</v>
      </c>
      <c r="AH117" s="213">
        <v>0</v>
      </c>
      <c r="AI117" s="213"/>
      <c r="AJ117" s="213"/>
      <c r="AK117" s="213"/>
      <c r="AL117" s="213"/>
      <c r="AM117" s="213"/>
      <c r="AN117" s="213"/>
      <c r="AO117" s="213"/>
      <c r="AP117" s="213"/>
      <c r="AQ117" s="213"/>
      <c r="AR117" s="213"/>
      <c r="AS117" s="213"/>
      <c r="AT117" s="213"/>
      <c r="AU117" s="213"/>
      <c r="AV117" s="213"/>
      <c r="AW117" s="213"/>
      <c r="AX117" s="213"/>
      <c r="AY117" s="213"/>
      <c r="AZ117" s="213"/>
      <c r="BA117" s="213"/>
      <c r="BB117" s="213"/>
      <c r="BC117" s="213"/>
      <c r="BD117" s="213"/>
      <c r="BE117" s="213"/>
      <c r="BF117" s="213"/>
      <c r="BG117" s="213"/>
      <c r="BH117" s="213"/>
    </row>
    <row r="118" spans="1:60" outlineLevel="1" x14ac:dyDescent="0.25">
      <c r="A118" s="220"/>
      <c r="B118" s="221"/>
      <c r="C118" s="244" t="s">
        <v>247</v>
      </c>
      <c r="D118" s="225"/>
      <c r="E118" s="226">
        <v>15.091200000000001</v>
      </c>
      <c r="F118" s="223"/>
      <c r="G118" s="223"/>
      <c r="H118" s="223"/>
      <c r="I118" s="223"/>
      <c r="J118" s="223"/>
      <c r="K118" s="223"/>
      <c r="L118" s="223"/>
      <c r="M118" s="223"/>
      <c r="N118" s="223"/>
      <c r="O118" s="223"/>
      <c r="P118" s="223"/>
      <c r="Q118" s="223"/>
      <c r="R118" s="223"/>
      <c r="S118" s="223"/>
      <c r="T118" s="223"/>
      <c r="U118" s="223"/>
      <c r="V118" s="223"/>
      <c r="W118" s="223"/>
      <c r="X118" s="223"/>
      <c r="Y118" s="213"/>
      <c r="Z118" s="213"/>
      <c r="AA118" s="213"/>
      <c r="AB118" s="213"/>
      <c r="AC118" s="213"/>
      <c r="AD118" s="213"/>
      <c r="AE118" s="213"/>
      <c r="AF118" s="213"/>
      <c r="AG118" s="213" t="s">
        <v>131</v>
      </c>
      <c r="AH118" s="213">
        <v>0</v>
      </c>
      <c r="AI118" s="213"/>
      <c r="AJ118" s="213"/>
      <c r="AK118" s="213"/>
      <c r="AL118" s="213"/>
      <c r="AM118" s="213"/>
      <c r="AN118" s="213"/>
      <c r="AO118" s="213"/>
      <c r="AP118" s="213"/>
      <c r="AQ118" s="213"/>
      <c r="AR118" s="213"/>
      <c r="AS118" s="213"/>
      <c r="AT118" s="213"/>
      <c r="AU118" s="213"/>
      <c r="AV118" s="213"/>
      <c r="AW118" s="213"/>
      <c r="AX118" s="213"/>
      <c r="AY118" s="213"/>
      <c r="AZ118" s="213"/>
      <c r="BA118" s="213"/>
      <c r="BB118" s="213"/>
      <c r="BC118" s="213"/>
      <c r="BD118" s="213"/>
      <c r="BE118" s="213"/>
      <c r="BF118" s="213"/>
      <c r="BG118" s="213"/>
      <c r="BH118" s="213"/>
    </row>
    <row r="119" spans="1:60" outlineLevel="1" x14ac:dyDescent="0.25">
      <c r="A119" s="220"/>
      <c r="B119" s="221"/>
      <c r="C119" s="244" t="s">
        <v>248</v>
      </c>
      <c r="D119" s="225"/>
      <c r="E119" s="226">
        <v>1.56975</v>
      </c>
      <c r="F119" s="223"/>
      <c r="G119" s="223"/>
      <c r="H119" s="223"/>
      <c r="I119" s="223"/>
      <c r="J119" s="223"/>
      <c r="K119" s="223"/>
      <c r="L119" s="223"/>
      <c r="M119" s="223"/>
      <c r="N119" s="223"/>
      <c r="O119" s="223"/>
      <c r="P119" s="223"/>
      <c r="Q119" s="223"/>
      <c r="R119" s="223"/>
      <c r="S119" s="223"/>
      <c r="T119" s="223"/>
      <c r="U119" s="223"/>
      <c r="V119" s="223"/>
      <c r="W119" s="223"/>
      <c r="X119" s="223"/>
      <c r="Y119" s="213"/>
      <c r="Z119" s="213"/>
      <c r="AA119" s="213"/>
      <c r="AB119" s="213"/>
      <c r="AC119" s="213"/>
      <c r="AD119" s="213"/>
      <c r="AE119" s="213"/>
      <c r="AF119" s="213"/>
      <c r="AG119" s="213" t="s">
        <v>131</v>
      </c>
      <c r="AH119" s="213">
        <v>0</v>
      </c>
      <c r="AI119" s="213"/>
      <c r="AJ119" s="213"/>
      <c r="AK119" s="213"/>
      <c r="AL119" s="213"/>
      <c r="AM119" s="213"/>
      <c r="AN119" s="213"/>
      <c r="AO119" s="213"/>
      <c r="AP119" s="213"/>
      <c r="AQ119" s="213"/>
      <c r="AR119" s="213"/>
      <c r="AS119" s="213"/>
      <c r="AT119" s="213"/>
      <c r="AU119" s="213"/>
      <c r="AV119" s="213"/>
      <c r="AW119" s="213"/>
      <c r="AX119" s="213"/>
      <c r="AY119" s="213"/>
      <c r="AZ119" s="213"/>
      <c r="BA119" s="213"/>
      <c r="BB119" s="213"/>
      <c r="BC119" s="213"/>
      <c r="BD119" s="213"/>
      <c r="BE119" s="213"/>
      <c r="BF119" s="213"/>
      <c r="BG119" s="213"/>
      <c r="BH119" s="213"/>
    </row>
    <row r="120" spans="1:60" outlineLevel="1" x14ac:dyDescent="0.25">
      <c r="A120" s="220"/>
      <c r="B120" s="221"/>
      <c r="C120" s="244" t="s">
        <v>249</v>
      </c>
      <c r="D120" s="225"/>
      <c r="E120" s="226">
        <v>3.0628000000000002</v>
      </c>
      <c r="F120" s="223"/>
      <c r="G120" s="223"/>
      <c r="H120" s="223"/>
      <c r="I120" s="223"/>
      <c r="J120" s="223"/>
      <c r="K120" s="223"/>
      <c r="L120" s="223"/>
      <c r="M120" s="223"/>
      <c r="N120" s="223"/>
      <c r="O120" s="223"/>
      <c r="P120" s="223"/>
      <c r="Q120" s="223"/>
      <c r="R120" s="223"/>
      <c r="S120" s="223"/>
      <c r="T120" s="223"/>
      <c r="U120" s="223"/>
      <c r="V120" s="223"/>
      <c r="W120" s="223"/>
      <c r="X120" s="223"/>
      <c r="Y120" s="213"/>
      <c r="Z120" s="213"/>
      <c r="AA120" s="213"/>
      <c r="AB120" s="213"/>
      <c r="AC120" s="213"/>
      <c r="AD120" s="213"/>
      <c r="AE120" s="213"/>
      <c r="AF120" s="213"/>
      <c r="AG120" s="213" t="s">
        <v>131</v>
      </c>
      <c r="AH120" s="213">
        <v>0</v>
      </c>
      <c r="AI120" s="213"/>
      <c r="AJ120" s="213"/>
      <c r="AK120" s="213"/>
      <c r="AL120" s="213"/>
      <c r="AM120" s="213"/>
      <c r="AN120" s="213"/>
      <c r="AO120" s="213"/>
      <c r="AP120" s="213"/>
      <c r="AQ120" s="213"/>
      <c r="AR120" s="213"/>
      <c r="AS120" s="213"/>
      <c r="AT120" s="213"/>
      <c r="AU120" s="213"/>
      <c r="AV120" s="213"/>
      <c r="AW120" s="213"/>
      <c r="AX120" s="213"/>
      <c r="AY120" s="213"/>
      <c r="AZ120" s="213"/>
      <c r="BA120" s="213"/>
      <c r="BB120" s="213"/>
      <c r="BC120" s="213"/>
      <c r="BD120" s="213"/>
      <c r="BE120" s="213"/>
      <c r="BF120" s="213"/>
      <c r="BG120" s="213"/>
      <c r="BH120" s="213"/>
    </row>
    <row r="121" spans="1:60" outlineLevel="1" x14ac:dyDescent="0.25">
      <c r="A121" s="220"/>
      <c r="B121" s="221"/>
      <c r="C121" s="244" t="s">
        <v>250</v>
      </c>
      <c r="D121" s="225"/>
      <c r="E121" s="226">
        <v>1.413</v>
      </c>
      <c r="F121" s="223"/>
      <c r="G121" s="223"/>
      <c r="H121" s="223"/>
      <c r="I121" s="223"/>
      <c r="J121" s="223"/>
      <c r="K121" s="223"/>
      <c r="L121" s="223"/>
      <c r="M121" s="223"/>
      <c r="N121" s="223"/>
      <c r="O121" s="223"/>
      <c r="P121" s="223"/>
      <c r="Q121" s="223"/>
      <c r="R121" s="223"/>
      <c r="S121" s="223"/>
      <c r="T121" s="223"/>
      <c r="U121" s="223"/>
      <c r="V121" s="223"/>
      <c r="W121" s="223"/>
      <c r="X121" s="223"/>
      <c r="Y121" s="213"/>
      <c r="Z121" s="213"/>
      <c r="AA121" s="213"/>
      <c r="AB121" s="213"/>
      <c r="AC121" s="213"/>
      <c r="AD121" s="213"/>
      <c r="AE121" s="213"/>
      <c r="AF121" s="213"/>
      <c r="AG121" s="213" t="s">
        <v>131</v>
      </c>
      <c r="AH121" s="213">
        <v>0</v>
      </c>
      <c r="AI121" s="213"/>
      <c r="AJ121" s="213"/>
      <c r="AK121" s="213"/>
      <c r="AL121" s="213"/>
      <c r="AM121" s="213"/>
      <c r="AN121" s="213"/>
      <c r="AO121" s="213"/>
      <c r="AP121" s="213"/>
      <c r="AQ121" s="213"/>
      <c r="AR121" s="213"/>
      <c r="AS121" s="213"/>
      <c r="AT121" s="213"/>
      <c r="AU121" s="213"/>
      <c r="AV121" s="213"/>
      <c r="AW121" s="213"/>
      <c r="AX121" s="213"/>
      <c r="AY121" s="213"/>
      <c r="AZ121" s="213"/>
      <c r="BA121" s="213"/>
      <c r="BB121" s="213"/>
      <c r="BC121" s="213"/>
      <c r="BD121" s="213"/>
      <c r="BE121" s="213"/>
      <c r="BF121" s="213"/>
      <c r="BG121" s="213"/>
      <c r="BH121" s="213"/>
    </row>
    <row r="122" spans="1:60" outlineLevel="1" x14ac:dyDescent="0.25">
      <c r="A122" s="220"/>
      <c r="B122" s="221"/>
      <c r="C122" s="244" t="s">
        <v>251</v>
      </c>
      <c r="D122" s="225"/>
      <c r="E122" s="226">
        <v>0.68200000000000005</v>
      </c>
      <c r="F122" s="223"/>
      <c r="G122" s="223"/>
      <c r="H122" s="223"/>
      <c r="I122" s="223"/>
      <c r="J122" s="223"/>
      <c r="K122" s="223"/>
      <c r="L122" s="223"/>
      <c r="M122" s="223"/>
      <c r="N122" s="223"/>
      <c r="O122" s="223"/>
      <c r="P122" s="223"/>
      <c r="Q122" s="223"/>
      <c r="R122" s="223"/>
      <c r="S122" s="223"/>
      <c r="T122" s="223"/>
      <c r="U122" s="223"/>
      <c r="V122" s="223"/>
      <c r="W122" s="223"/>
      <c r="X122" s="223"/>
      <c r="Y122" s="213"/>
      <c r="Z122" s="213"/>
      <c r="AA122" s="213"/>
      <c r="AB122" s="213"/>
      <c r="AC122" s="213"/>
      <c r="AD122" s="213"/>
      <c r="AE122" s="213"/>
      <c r="AF122" s="213"/>
      <c r="AG122" s="213" t="s">
        <v>131</v>
      </c>
      <c r="AH122" s="213">
        <v>0</v>
      </c>
      <c r="AI122" s="213"/>
      <c r="AJ122" s="213"/>
      <c r="AK122" s="213"/>
      <c r="AL122" s="213"/>
      <c r="AM122" s="213"/>
      <c r="AN122" s="213"/>
      <c r="AO122" s="213"/>
      <c r="AP122" s="213"/>
      <c r="AQ122" s="213"/>
      <c r="AR122" s="213"/>
      <c r="AS122" s="213"/>
      <c r="AT122" s="213"/>
      <c r="AU122" s="213"/>
      <c r="AV122" s="213"/>
      <c r="AW122" s="213"/>
      <c r="AX122" s="213"/>
      <c r="AY122" s="213"/>
      <c r="AZ122" s="213"/>
      <c r="BA122" s="213"/>
      <c r="BB122" s="213"/>
      <c r="BC122" s="213"/>
      <c r="BD122" s="213"/>
      <c r="BE122" s="213"/>
      <c r="BF122" s="213"/>
      <c r="BG122" s="213"/>
      <c r="BH122" s="213"/>
    </row>
    <row r="123" spans="1:60" outlineLevel="1" x14ac:dyDescent="0.25">
      <c r="A123" s="220"/>
      <c r="B123" s="221"/>
      <c r="C123" s="244" t="s">
        <v>252</v>
      </c>
      <c r="D123" s="225"/>
      <c r="E123" s="226">
        <v>-3.7374999999999998</v>
      </c>
      <c r="F123" s="223"/>
      <c r="G123" s="223"/>
      <c r="H123" s="223"/>
      <c r="I123" s="223"/>
      <c r="J123" s="223"/>
      <c r="K123" s="223"/>
      <c r="L123" s="223"/>
      <c r="M123" s="223"/>
      <c r="N123" s="223"/>
      <c r="O123" s="223"/>
      <c r="P123" s="223"/>
      <c r="Q123" s="223"/>
      <c r="R123" s="223"/>
      <c r="S123" s="223"/>
      <c r="T123" s="223"/>
      <c r="U123" s="223"/>
      <c r="V123" s="223"/>
      <c r="W123" s="223"/>
      <c r="X123" s="223"/>
      <c r="Y123" s="213"/>
      <c r="Z123" s="213"/>
      <c r="AA123" s="213"/>
      <c r="AB123" s="213"/>
      <c r="AC123" s="213"/>
      <c r="AD123" s="213"/>
      <c r="AE123" s="213"/>
      <c r="AF123" s="213"/>
      <c r="AG123" s="213" t="s">
        <v>131</v>
      </c>
      <c r="AH123" s="213">
        <v>0</v>
      </c>
      <c r="AI123" s="213"/>
      <c r="AJ123" s="213"/>
      <c r="AK123" s="213"/>
      <c r="AL123" s="213"/>
      <c r="AM123" s="213"/>
      <c r="AN123" s="213"/>
      <c r="AO123" s="213"/>
      <c r="AP123" s="213"/>
      <c r="AQ123" s="213"/>
      <c r="AR123" s="213"/>
      <c r="AS123" s="213"/>
      <c r="AT123" s="213"/>
      <c r="AU123" s="213"/>
      <c r="AV123" s="213"/>
      <c r="AW123" s="213"/>
      <c r="AX123" s="213"/>
      <c r="AY123" s="213"/>
      <c r="AZ123" s="213"/>
      <c r="BA123" s="213"/>
      <c r="BB123" s="213"/>
      <c r="BC123" s="213"/>
      <c r="BD123" s="213"/>
      <c r="BE123" s="213"/>
      <c r="BF123" s="213"/>
      <c r="BG123" s="213"/>
      <c r="BH123" s="213"/>
    </row>
    <row r="124" spans="1:60" outlineLevel="1" x14ac:dyDescent="0.25">
      <c r="A124" s="220"/>
      <c r="B124" s="221"/>
      <c r="C124" s="244" t="s">
        <v>253</v>
      </c>
      <c r="D124" s="225"/>
      <c r="E124" s="226">
        <v>-2.7170000000000001</v>
      </c>
      <c r="F124" s="223"/>
      <c r="G124" s="223"/>
      <c r="H124" s="223"/>
      <c r="I124" s="223"/>
      <c r="J124" s="223"/>
      <c r="K124" s="223"/>
      <c r="L124" s="223"/>
      <c r="M124" s="223"/>
      <c r="N124" s="223"/>
      <c r="O124" s="223"/>
      <c r="P124" s="223"/>
      <c r="Q124" s="223"/>
      <c r="R124" s="223"/>
      <c r="S124" s="223"/>
      <c r="T124" s="223"/>
      <c r="U124" s="223"/>
      <c r="V124" s="223"/>
      <c r="W124" s="223"/>
      <c r="X124" s="223"/>
      <c r="Y124" s="213"/>
      <c r="Z124" s="213"/>
      <c r="AA124" s="213"/>
      <c r="AB124" s="213"/>
      <c r="AC124" s="213"/>
      <c r="AD124" s="213"/>
      <c r="AE124" s="213"/>
      <c r="AF124" s="213"/>
      <c r="AG124" s="213" t="s">
        <v>131</v>
      </c>
      <c r="AH124" s="213">
        <v>0</v>
      </c>
      <c r="AI124" s="213"/>
      <c r="AJ124" s="213"/>
      <c r="AK124" s="213"/>
      <c r="AL124" s="213"/>
      <c r="AM124" s="213"/>
      <c r="AN124" s="213"/>
      <c r="AO124" s="213"/>
      <c r="AP124" s="213"/>
      <c r="AQ124" s="213"/>
      <c r="AR124" s="213"/>
      <c r="AS124" s="213"/>
      <c r="AT124" s="213"/>
      <c r="AU124" s="213"/>
      <c r="AV124" s="213"/>
      <c r="AW124" s="213"/>
      <c r="AX124" s="213"/>
      <c r="AY124" s="213"/>
      <c r="AZ124" s="213"/>
      <c r="BA124" s="213"/>
      <c r="BB124" s="213"/>
      <c r="BC124" s="213"/>
      <c r="BD124" s="213"/>
      <c r="BE124" s="213"/>
      <c r="BF124" s="213"/>
      <c r="BG124" s="213"/>
      <c r="BH124" s="213"/>
    </row>
    <row r="125" spans="1:60" outlineLevel="1" x14ac:dyDescent="0.25">
      <c r="A125" s="234">
        <v>30</v>
      </c>
      <c r="B125" s="235" t="s">
        <v>258</v>
      </c>
      <c r="C125" s="243" t="s">
        <v>259</v>
      </c>
      <c r="D125" s="236" t="s">
        <v>167</v>
      </c>
      <c r="E125" s="237">
        <v>3.7374999999999998</v>
      </c>
      <c r="F125" s="238"/>
      <c r="G125" s="239">
        <f>ROUND(E125*F125,2)</f>
        <v>0</v>
      </c>
      <c r="H125" s="238"/>
      <c r="I125" s="239">
        <f>ROUND(E125*H125,2)</f>
        <v>0</v>
      </c>
      <c r="J125" s="238"/>
      <c r="K125" s="239">
        <f>ROUND(E125*J125,2)</f>
        <v>0</v>
      </c>
      <c r="L125" s="239">
        <v>21</v>
      </c>
      <c r="M125" s="239">
        <f>G125*(1+L125/100)</f>
        <v>0</v>
      </c>
      <c r="N125" s="239">
        <v>2.0000000000000002E-5</v>
      </c>
      <c r="O125" s="239">
        <f>ROUND(E125*N125,2)</f>
        <v>0</v>
      </c>
      <c r="P125" s="239">
        <v>0</v>
      </c>
      <c r="Q125" s="239">
        <f>ROUND(E125*P125,2)</f>
        <v>0</v>
      </c>
      <c r="R125" s="239" t="s">
        <v>245</v>
      </c>
      <c r="S125" s="239" t="s">
        <v>138</v>
      </c>
      <c r="T125" s="240" t="s">
        <v>138</v>
      </c>
      <c r="U125" s="223">
        <v>2.9000000000000001E-2</v>
      </c>
      <c r="V125" s="223">
        <f>ROUND(E125*U125,2)</f>
        <v>0.11</v>
      </c>
      <c r="W125" s="223"/>
      <c r="X125" s="223" t="s">
        <v>129</v>
      </c>
      <c r="Y125" s="213"/>
      <c r="Z125" s="213"/>
      <c r="AA125" s="213"/>
      <c r="AB125" s="213"/>
      <c r="AC125" s="213"/>
      <c r="AD125" s="213"/>
      <c r="AE125" s="213"/>
      <c r="AF125" s="213"/>
      <c r="AG125" s="213" t="s">
        <v>130</v>
      </c>
      <c r="AH125" s="213"/>
      <c r="AI125" s="213"/>
      <c r="AJ125" s="213"/>
      <c r="AK125" s="213"/>
      <c r="AL125" s="213"/>
      <c r="AM125" s="213"/>
      <c r="AN125" s="213"/>
      <c r="AO125" s="213"/>
      <c r="AP125" s="213"/>
      <c r="AQ125" s="213"/>
      <c r="AR125" s="213"/>
      <c r="AS125" s="213"/>
      <c r="AT125" s="213"/>
      <c r="AU125" s="213"/>
      <c r="AV125" s="213"/>
      <c r="AW125" s="213"/>
      <c r="AX125" s="213"/>
      <c r="AY125" s="213"/>
      <c r="AZ125" s="213"/>
      <c r="BA125" s="213"/>
      <c r="BB125" s="213"/>
      <c r="BC125" s="213"/>
      <c r="BD125" s="213"/>
      <c r="BE125" s="213"/>
      <c r="BF125" s="213"/>
      <c r="BG125" s="213"/>
      <c r="BH125" s="213"/>
    </row>
    <row r="126" spans="1:60" outlineLevel="1" x14ac:dyDescent="0.25">
      <c r="A126" s="220"/>
      <c r="B126" s="221"/>
      <c r="C126" s="244" t="s">
        <v>260</v>
      </c>
      <c r="D126" s="225"/>
      <c r="E126" s="226">
        <v>3.7374999999999998</v>
      </c>
      <c r="F126" s="223"/>
      <c r="G126" s="223"/>
      <c r="H126" s="223"/>
      <c r="I126" s="223"/>
      <c r="J126" s="223"/>
      <c r="K126" s="223"/>
      <c r="L126" s="223"/>
      <c r="M126" s="223"/>
      <c r="N126" s="223"/>
      <c r="O126" s="223"/>
      <c r="P126" s="223"/>
      <c r="Q126" s="223"/>
      <c r="R126" s="223"/>
      <c r="S126" s="223"/>
      <c r="T126" s="223"/>
      <c r="U126" s="223"/>
      <c r="V126" s="223"/>
      <c r="W126" s="223"/>
      <c r="X126" s="223"/>
      <c r="Y126" s="213"/>
      <c r="Z126" s="213"/>
      <c r="AA126" s="213"/>
      <c r="AB126" s="213"/>
      <c r="AC126" s="213"/>
      <c r="AD126" s="213"/>
      <c r="AE126" s="213"/>
      <c r="AF126" s="213"/>
      <c r="AG126" s="213" t="s">
        <v>131</v>
      </c>
      <c r="AH126" s="213">
        <v>0</v>
      </c>
      <c r="AI126" s="213"/>
      <c r="AJ126" s="213"/>
      <c r="AK126" s="213"/>
      <c r="AL126" s="213"/>
      <c r="AM126" s="213"/>
      <c r="AN126" s="213"/>
      <c r="AO126" s="213"/>
      <c r="AP126" s="213"/>
      <c r="AQ126" s="213"/>
      <c r="AR126" s="213"/>
      <c r="AS126" s="213"/>
      <c r="AT126" s="213"/>
      <c r="AU126" s="213"/>
      <c r="AV126" s="213"/>
      <c r="AW126" s="213"/>
      <c r="AX126" s="213"/>
      <c r="AY126" s="213"/>
      <c r="AZ126" s="213"/>
      <c r="BA126" s="213"/>
      <c r="BB126" s="213"/>
      <c r="BC126" s="213"/>
      <c r="BD126" s="213"/>
      <c r="BE126" s="213"/>
      <c r="BF126" s="213"/>
      <c r="BG126" s="213"/>
      <c r="BH126" s="213"/>
    </row>
    <row r="127" spans="1:60" outlineLevel="1" x14ac:dyDescent="0.25">
      <c r="A127" s="234">
        <v>31</v>
      </c>
      <c r="B127" s="235" t="s">
        <v>261</v>
      </c>
      <c r="C127" s="243" t="s">
        <v>262</v>
      </c>
      <c r="D127" s="236" t="s">
        <v>167</v>
      </c>
      <c r="E127" s="237">
        <v>23.856400000000001</v>
      </c>
      <c r="F127" s="238"/>
      <c r="G127" s="239">
        <f>ROUND(E127*F127,2)</f>
        <v>0</v>
      </c>
      <c r="H127" s="238"/>
      <c r="I127" s="239">
        <f>ROUND(E127*H127,2)</f>
        <v>0</v>
      </c>
      <c r="J127" s="238"/>
      <c r="K127" s="239">
        <f>ROUND(E127*J127,2)</f>
        <v>0</v>
      </c>
      <c r="L127" s="239">
        <v>21</v>
      </c>
      <c r="M127" s="239">
        <f>G127*(1+L127/100)</f>
        <v>0</v>
      </c>
      <c r="N127" s="239">
        <v>3.5E-4</v>
      </c>
      <c r="O127" s="239">
        <f>ROUND(E127*N127,2)</f>
        <v>0.01</v>
      </c>
      <c r="P127" s="239">
        <v>0</v>
      </c>
      <c r="Q127" s="239">
        <f>ROUND(E127*P127,2)</f>
        <v>0</v>
      </c>
      <c r="R127" s="239" t="s">
        <v>245</v>
      </c>
      <c r="S127" s="239" t="s">
        <v>138</v>
      </c>
      <c r="T127" s="240" t="s">
        <v>138</v>
      </c>
      <c r="U127" s="223">
        <v>1.35E-2</v>
      </c>
      <c r="V127" s="223">
        <f>ROUND(E127*U127,2)</f>
        <v>0.32</v>
      </c>
      <c r="W127" s="223"/>
      <c r="X127" s="223" t="s">
        <v>129</v>
      </c>
      <c r="Y127" s="213"/>
      <c r="Z127" s="213"/>
      <c r="AA127" s="213"/>
      <c r="AB127" s="213"/>
      <c r="AC127" s="213"/>
      <c r="AD127" s="213"/>
      <c r="AE127" s="213"/>
      <c r="AF127" s="213"/>
      <c r="AG127" s="213" t="s">
        <v>130</v>
      </c>
      <c r="AH127" s="213"/>
      <c r="AI127" s="213"/>
      <c r="AJ127" s="213"/>
      <c r="AK127" s="213"/>
      <c r="AL127" s="213"/>
      <c r="AM127" s="213"/>
      <c r="AN127" s="213"/>
      <c r="AO127" s="213"/>
      <c r="AP127" s="213"/>
      <c r="AQ127" s="213"/>
      <c r="AR127" s="213"/>
      <c r="AS127" s="213"/>
      <c r="AT127" s="213"/>
      <c r="AU127" s="213"/>
      <c r="AV127" s="213"/>
      <c r="AW127" s="213"/>
      <c r="AX127" s="213"/>
      <c r="AY127" s="213"/>
      <c r="AZ127" s="213"/>
      <c r="BA127" s="213"/>
      <c r="BB127" s="213"/>
      <c r="BC127" s="213"/>
      <c r="BD127" s="213"/>
      <c r="BE127" s="213"/>
      <c r="BF127" s="213"/>
      <c r="BG127" s="213"/>
      <c r="BH127" s="213"/>
    </row>
    <row r="128" spans="1:60" outlineLevel="1" x14ac:dyDescent="0.25">
      <c r="A128" s="220"/>
      <c r="B128" s="221"/>
      <c r="C128" s="244" t="s">
        <v>263</v>
      </c>
      <c r="D128" s="225"/>
      <c r="E128" s="226">
        <v>23.856400000000001</v>
      </c>
      <c r="F128" s="223"/>
      <c r="G128" s="223"/>
      <c r="H128" s="223"/>
      <c r="I128" s="223"/>
      <c r="J128" s="223"/>
      <c r="K128" s="223"/>
      <c r="L128" s="223"/>
      <c r="M128" s="223"/>
      <c r="N128" s="223"/>
      <c r="O128" s="223"/>
      <c r="P128" s="223"/>
      <c r="Q128" s="223"/>
      <c r="R128" s="223"/>
      <c r="S128" s="223"/>
      <c r="T128" s="223"/>
      <c r="U128" s="223"/>
      <c r="V128" s="223"/>
      <c r="W128" s="223"/>
      <c r="X128" s="223"/>
      <c r="Y128" s="213"/>
      <c r="Z128" s="213"/>
      <c r="AA128" s="213"/>
      <c r="AB128" s="213"/>
      <c r="AC128" s="213"/>
      <c r="AD128" s="213"/>
      <c r="AE128" s="213"/>
      <c r="AF128" s="213"/>
      <c r="AG128" s="213" t="s">
        <v>131</v>
      </c>
      <c r="AH128" s="213">
        <v>0</v>
      </c>
      <c r="AI128" s="213"/>
      <c r="AJ128" s="213"/>
      <c r="AK128" s="213"/>
      <c r="AL128" s="213"/>
      <c r="AM128" s="213"/>
      <c r="AN128" s="213"/>
      <c r="AO128" s="213"/>
      <c r="AP128" s="213"/>
      <c r="AQ128" s="213"/>
      <c r="AR128" s="213"/>
      <c r="AS128" s="213"/>
      <c r="AT128" s="213"/>
      <c r="AU128" s="213"/>
      <c r="AV128" s="213"/>
      <c r="AW128" s="213"/>
      <c r="AX128" s="213"/>
      <c r="AY128" s="213"/>
      <c r="AZ128" s="213"/>
      <c r="BA128" s="213"/>
      <c r="BB128" s="213"/>
      <c r="BC128" s="213"/>
      <c r="BD128" s="213"/>
      <c r="BE128" s="213"/>
      <c r="BF128" s="213"/>
      <c r="BG128" s="213"/>
      <c r="BH128" s="213"/>
    </row>
    <row r="129" spans="1:60" outlineLevel="1" x14ac:dyDescent="0.25">
      <c r="A129" s="234">
        <v>32</v>
      </c>
      <c r="B129" s="235" t="s">
        <v>264</v>
      </c>
      <c r="C129" s="243" t="s">
        <v>265</v>
      </c>
      <c r="D129" s="236" t="s">
        <v>167</v>
      </c>
      <c r="E129" s="237">
        <v>120.81005</v>
      </c>
      <c r="F129" s="238"/>
      <c r="G129" s="239">
        <f>ROUND(E129*F129,2)</f>
        <v>0</v>
      </c>
      <c r="H129" s="238"/>
      <c r="I129" s="239">
        <f>ROUND(E129*H129,2)</f>
        <v>0</v>
      </c>
      <c r="J129" s="238"/>
      <c r="K129" s="239">
        <f>ROUND(E129*J129,2)</f>
        <v>0</v>
      </c>
      <c r="L129" s="239">
        <v>21</v>
      </c>
      <c r="M129" s="239">
        <f>G129*(1+L129/100)</f>
        <v>0</v>
      </c>
      <c r="N129" s="239">
        <v>0</v>
      </c>
      <c r="O129" s="239">
        <f>ROUND(E129*N129,2)</f>
        <v>0</v>
      </c>
      <c r="P129" s="239">
        <v>0</v>
      </c>
      <c r="Q129" s="239">
        <f>ROUND(E129*P129,2)</f>
        <v>0</v>
      </c>
      <c r="R129" s="239" t="s">
        <v>245</v>
      </c>
      <c r="S129" s="239" t="s">
        <v>138</v>
      </c>
      <c r="T129" s="240" t="s">
        <v>138</v>
      </c>
      <c r="U129" s="223">
        <v>4.7499999999999999E-3</v>
      </c>
      <c r="V129" s="223">
        <f>ROUND(E129*U129,2)</f>
        <v>0.56999999999999995</v>
      </c>
      <c r="W129" s="223"/>
      <c r="X129" s="223" t="s">
        <v>129</v>
      </c>
      <c r="Y129" s="213"/>
      <c r="Z129" s="213"/>
      <c r="AA129" s="213"/>
      <c r="AB129" s="213"/>
      <c r="AC129" s="213"/>
      <c r="AD129" s="213"/>
      <c r="AE129" s="213"/>
      <c r="AF129" s="213"/>
      <c r="AG129" s="213" t="s">
        <v>130</v>
      </c>
      <c r="AH129" s="213"/>
      <c r="AI129" s="213"/>
      <c r="AJ129" s="213"/>
      <c r="AK129" s="213"/>
      <c r="AL129" s="213"/>
      <c r="AM129" s="213"/>
      <c r="AN129" s="213"/>
      <c r="AO129" s="213"/>
      <c r="AP129" s="213"/>
      <c r="AQ129" s="213"/>
      <c r="AR129" s="213"/>
      <c r="AS129" s="213"/>
      <c r="AT129" s="213"/>
      <c r="AU129" s="213"/>
      <c r="AV129" s="213"/>
      <c r="AW129" s="213"/>
      <c r="AX129" s="213"/>
      <c r="AY129" s="213"/>
      <c r="AZ129" s="213"/>
      <c r="BA129" s="213"/>
      <c r="BB129" s="213"/>
      <c r="BC129" s="213"/>
      <c r="BD129" s="213"/>
      <c r="BE129" s="213"/>
      <c r="BF129" s="213"/>
      <c r="BG129" s="213"/>
      <c r="BH129" s="213"/>
    </row>
    <row r="130" spans="1:60" outlineLevel="1" x14ac:dyDescent="0.25">
      <c r="A130" s="220"/>
      <c r="B130" s="221"/>
      <c r="C130" s="244" t="s">
        <v>246</v>
      </c>
      <c r="D130" s="225"/>
      <c r="E130" s="226">
        <v>105.44580000000001</v>
      </c>
      <c r="F130" s="223"/>
      <c r="G130" s="223"/>
      <c r="H130" s="223"/>
      <c r="I130" s="223"/>
      <c r="J130" s="223"/>
      <c r="K130" s="223"/>
      <c r="L130" s="223"/>
      <c r="M130" s="223"/>
      <c r="N130" s="223"/>
      <c r="O130" s="223"/>
      <c r="P130" s="223"/>
      <c r="Q130" s="223"/>
      <c r="R130" s="223"/>
      <c r="S130" s="223"/>
      <c r="T130" s="223"/>
      <c r="U130" s="223"/>
      <c r="V130" s="223"/>
      <c r="W130" s="223"/>
      <c r="X130" s="223"/>
      <c r="Y130" s="213"/>
      <c r="Z130" s="213"/>
      <c r="AA130" s="213"/>
      <c r="AB130" s="213"/>
      <c r="AC130" s="213"/>
      <c r="AD130" s="213"/>
      <c r="AE130" s="213"/>
      <c r="AF130" s="213"/>
      <c r="AG130" s="213" t="s">
        <v>131</v>
      </c>
      <c r="AH130" s="213">
        <v>0</v>
      </c>
      <c r="AI130" s="213"/>
      <c r="AJ130" s="213"/>
      <c r="AK130" s="213"/>
      <c r="AL130" s="213"/>
      <c r="AM130" s="213"/>
      <c r="AN130" s="213"/>
      <c r="AO130" s="213"/>
      <c r="AP130" s="213"/>
      <c r="AQ130" s="213"/>
      <c r="AR130" s="213"/>
      <c r="AS130" s="213"/>
      <c r="AT130" s="213"/>
      <c r="AU130" s="213"/>
      <c r="AV130" s="213"/>
      <c r="AW130" s="213"/>
      <c r="AX130" s="213"/>
      <c r="AY130" s="213"/>
      <c r="AZ130" s="213"/>
      <c r="BA130" s="213"/>
      <c r="BB130" s="213"/>
      <c r="BC130" s="213"/>
      <c r="BD130" s="213"/>
      <c r="BE130" s="213"/>
      <c r="BF130" s="213"/>
      <c r="BG130" s="213"/>
      <c r="BH130" s="213"/>
    </row>
    <row r="131" spans="1:60" outlineLevel="1" x14ac:dyDescent="0.25">
      <c r="A131" s="220"/>
      <c r="B131" s="221"/>
      <c r="C131" s="244" t="s">
        <v>247</v>
      </c>
      <c r="D131" s="225"/>
      <c r="E131" s="226">
        <v>15.091200000000001</v>
      </c>
      <c r="F131" s="223"/>
      <c r="G131" s="223"/>
      <c r="H131" s="223"/>
      <c r="I131" s="223"/>
      <c r="J131" s="223"/>
      <c r="K131" s="223"/>
      <c r="L131" s="223"/>
      <c r="M131" s="223"/>
      <c r="N131" s="223"/>
      <c r="O131" s="223"/>
      <c r="P131" s="223"/>
      <c r="Q131" s="223"/>
      <c r="R131" s="223"/>
      <c r="S131" s="223"/>
      <c r="T131" s="223"/>
      <c r="U131" s="223"/>
      <c r="V131" s="223"/>
      <c r="W131" s="223"/>
      <c r="X131" s="223"/>
      <c r="Y131" s="213"/>
      <c r="Z131" s="213"/>
      <c r="AA131" s="213"/>
      <c r="AB131" s="213"/>
      <c r="AC131" s="213"/>
      <c r="AD131" s="213"/>
      <c r="AE131" s="213"/>
      <c r="AF131" s="213"/>
      <c r="AG131" s="213" t="s">
        <v>131</v>
      </c>
      <c r="AH131" s="213">
        <v>0</v>
      </c>
      <c r="AI131" s="213"/>
      <c r="AJ131" s="213"/>
      <c r="AK131" s="213"/>
      <c r="AL131" s="213"/>
      <c r="AM131" s="213"/>
      <c r="AN131" s="213"/>
      <c r="AO131" s="213"/>
      <c r="AP131" s="213"/>
      <c r="AQ131" s="213"/>
      <c r="AR131" s="213"/>
      <c r="AS131" s="213"/>
      <c r="AT131" s="213"/>
      <c r="AU131" s="213"/>
      <c r="AV131" s="213"/>
      <c r="AW131" s="213"/>
      <c r="AX131" s="213"/>
      <c r="AY131" s="213"/>
      <c r="AZ131" s="213"/>
      <c r="BA131" s="213"/>
      <c r="BB131" s="213"/>
      <c r="BC131" s="213"/>
      <c r="BD131" s="213"/>
      <c r="BE131" s="213"/>
      <c r="BF131" s="213"/>
      <c r="BG131" s="213"/>
      <c r="BH131" s="213"/>
    </row>
    <row r="132" spans="1:60" outlineLevel="1" x14ac:dyDescent="0.25">
      <c r="A132" s="220"/>
      <c r="B132" s="221"/>
      <c r="C132" s="244" t="s">
        <v>248</v>
      </c>
      <c r="D132" s="225"/>
      <c r="E132" s="226">
        <v>1.56975</v>
      </c>
      <c r="F132" s="223"/>
      <c r="G132" s="223"/>
      <c r="H132" s="223"/>
      <c r="I132" s="223"/>
      <c r="J132" s="223"/>
      <c r="K132" s="223"/>
      <c r="L132" s="223"/>
      <c r="M132" s="223"/>
      <c r="N132" s="223"/>
      <c r="O132" s="223"/>
      <c r="P132" s="223"/>
      <c r="Q132" s="223"/>
      <c r="R132" s="223"/>
      <c r="S132" s="223"/>
      <c r="T132" s="223"/>
      <c r="U132" s="223"/>
      <c r="V132" s="223"/>
      <c r="W132" s="223"/>
      <c r="X132" s="223"/>
      <c r="Y132" s="213"/>
      <c r="Z132" s="213"/>
      <c r="AA132" s="213"/>
      <c r="AB132" s="213"/>
      <c r="AC132" s="213"/>
      <c r="AD132" s="213"/>
      <c r="AE132" s="213"/>
      <c r="AF132" s="213"/>
      <c r="AG132" s="213" t="s">
        <v>131</v>
      </c>
      <c r="AH132" s="213">
        <v>0</v>
      </c>
      <c r="AI132" s="213"/>
      <c r="AJ132" s="213"/>
      <c r="AK132" s="213"/>
      <c r="AL132" s="213"/>
      <c r="AM132" s="213"/>
      <c r="AN132" s="213"/>
      <c r="AO132" s="213"/>
      <c r="AP132" s="213"/>
      <c r="AQ132" s="213"/>
      <c r="AR132" s="213"/>
      <c r="AS132" s="213"/>
      <c r="AT132" s="213"/>
      <c r="AU132" s="213"/>
      <c r="AV132" s="213"/>
      <c r="AW132" s="213"/>
      <c r="AX132" s="213"/>
      <c r="AY132" s="213"/>
      <c r="AZ132" s="213"/>
      <c r="BA132" s="213"/>
      <c r="BB132" s="213"/>
      <c r="BC132" s="213"/>
      <c r="BD132" s="213"/>
      <c r="BE132" s="213"/>
      <c r="BF132" s="213"/>
      <c r="BG132" s="213"/>
      <c r="BH132" s="213"/>
    </row>
    <row r="133" spans="1:60" outlineLevel="1" x14ac:dyDescent="0.25">
      <c r="A133" s="220"/>
      <c r="B133" s="221"/>
      <c r="C133" s="244" t="s">
        <v>249</v>
      </c>
      <c r="D133" s="225"/>
      <c r="E133" s="226">
        <v>3.0628000000000002</v>
      </c>
      <c r="F133" s="223"/>
      <c r="G133" s="223"/>
      <c r="H133" s="223"/>
      <c r="I133" s="223"/>
      <c r="J133" s="223"/>
      <c r="K133" s="223"/>
      <c r="L133" s="223"/>
      <c r="M133" s="223"/>
      <c r="N133" s="223"/>
      <c r="O133" s="223"/>
      <c r="P133" s="223"/>
      <c r="Q133" s="223"/>
      <c r="R133" s="223"/>
      <c r="S133" s="223"/>
      <c r="T133" s="223"/>
      <c r="U133" s="223"/>
      <c r="V133" s="223"/>
      <c r="W133" s="223"/>
      <c r="X133" s="223"/>
      <c r="Y133" s="213"/>
      <c r="Z133" s="213"/>
      <c r="AA133" s="213"/>
      <c r="AB133" s="213"/>
      <c r="AC133" s="213"/>
      <c r="AD133" s="213"/>
      <c r="AE133" s="213"/>
      <c r="AF133" s="213"/>
      <c r="AG133" s="213" t="s">
        <v>131</v>
      </c>
      <c r="AH133" s="213">
        <v>0</v>
      </c>
      <c r="AI133" s="213"/>
      <c r="AJ133" s="213"/>
      <c r="AK133" s="213"/>
      <c r="AL133" s="213"/>
      <c r="AM133" s="213"/>
      <c r="AN133" s="213"/>
      <c r="AO133" s="213"/>
      <c r="AP133" s="213"/>
      <c r="AQ133" s="213"/>
      <c r="AR133" s="213"/>
      <c r="AS133" s="213"/>
      <c r="AT133" s="213"/>
      <c r="AU133" s="213"/>
      <c r="AV133" s="213"/>
      <c r="AW133" s="213"/>
      <c r="AX133" s="213"/>
      <c r="AY133" s="213"/>
      <c r="AZ133" s="213"/>
      <c r="BA133" s="213"/>
      <c r="BB133" s="213"/>
      <c r="BC133" s="213"/>
      <c r="BD133" s="213"/>
      <c r="BE133" s="213"/>
      <c r="BF133" s="213"/>
      <c r="BG133" s="213"/>
      <c r="BH133" s="213"/>
    </row>
    <row r="134" spans="1:60" outlineLevel="1" x14ac:dyDescent="0.25">
      <c r="A134" s="220"/>
      <c r="B134" s="221"/>
      <c r="C134" s="244" t="s">
        <v>250</v>
      </c>
      <c r="D134" s="225"/>
      <c r="E134" s="226">
        <v>1.413</v>
      </c>
      <c r="F134" s="223"/>
      <c r="G134" s="223"/>
      <c r="H134" s="223"/>
      <c r="I134" s="223"/>
      <c r="J134" s="223"/>
      <c r="K134" s="223"/>
      <c r="L134" s="223"/>
      <c r="M134" s="223"/>
      <c r="N134" s="223"/>
      <c r="O134" s="223"/>
      <c r="P134" s="223"/>
      <c r="Q134" s="223"/>
      <c r="R134" s="223"/>
      <c r="S134" s="223"/>
      <c r="T134" s="223"/>
      <c r="U134" s="223"/>
      <c r="V134" s="223"/>
      <c r="W134" s="223"/>
      <c r="X134" s="223"/>
      <c r="Y134" s="213"/>
      <c r="Z134" s="213"/>
      <c r="AA134" s="213"/>
      <c r="AB134" s="213"/>
      <c r="AC134" s="213"/>
      <c r="AD134" s="213"/>
      <c r="AE134" s="213"/>
      <c r="AF134" s="213"/>
      <c r="AG134" s="213" t="s">
        <v>131</v>
      </c>
      <c r="AH134" s="213">
        <v>0</v>
      </c>
      <c r="AI134" s="213"/>
      <c r="AJ134" s="213"/>
      <c r="AK134" s="213"/>
      <c r="AL134" s="213"/>
      <c r="AM134" s="213"/>
      <c r="AN134" s="213"/>
      <c r="AO134" s="213"/>
      <c r="AP134" s="213"/>
      <c r="AQ134" s="213"/>
      <c r="AR134" s="213"/>
      <c r="AS134" s="213"/>
      <c r="AT134" s="213"/>
      <c r="AU134" s="213"/>
      <c r="AV134" s="213"/>
      <c r="AW134" s="213"/>
      <c r="AX134" s="213"/>
      <c r="AY134" s="213"/>
      <c r="AZ134" s="213"/>
      <c r="BA134" s="213"/>
      <c r="BB134" s="213"/>
      <c r="BC134" s="213"/>
      <c r="BD134" s="213"/>
      <c r="BE134" s="213"/>
      <c r="BF134" s="213"/>
      <c r="BG134" s="213"/>
      <c r="BH134" s="213"/>
    </row>
    <row r="135" spans="1:60" outlineLevel="1" x14ac:dyDescent="0.25">
      <c r="A135" s="220"/>
      <c r="B135" s="221"/>
      <c r="C135" s="244" t="s">
        <v>251</v>
      </c>
      <c r="D135" s="225"/>
      <c r="E135" s="226">
        <v>0.68200000000000005</v>
      </c>
      <c r="F135" s="223"/>
      <c r="G135" s="223"/>
      <c r="H135" s="223"/>
      <c r="I135" s="223"/>
      <c r="J135" s="223"/>
      <c r="K135" s="223"/>
      <c r="L135" s="223"/>
      <c r="M135" s="223"/>
      <c r="N135" s="223"/>
      <c r="O135" s="223"/>
      <c r="P135" s="223"/>
      <c r="Q135" s="223"/>
      <c r="R135" s="223"/>
      <c r="S135" s="223"/>
      <c r="T135" s="223"/>
      <c r="U135" s="223"/>
      <c r="V135" s="223"/>
      <c r="W135" s="223"/>
      <c r="X135" s="223"/>
      <c r="Y135" s="213"/>
      <c r="Z135" s="213"/>
      <c r="AA135" s="213"/>
      <c r="AB135" s="213"/>
      <c r="AC135" s="213"/>
      <c r="AD135" s="213"/>
      <c r="AE135" s="213"/>
      <c r="AF135" s="213"/>
      <c r="AG135" s="213" t="s">
        <v>131</v>
      </c>
      <c r="AH135" s="213">
        <v>0</v>
      </c>
      <c r="AI135" s="213"/>
      <c r="AJ135" s="213"/>
      <c r="AK135" s="213"/>
      <c r="AL135" s="213"/>
      <c r="AM135" s="213"/>
      <c r="AN135" s="213"/>
      <c r="AO135" s="213"/>
      <c r="AP135" s="213"/>
      <c r="AQ135" s="213"/>
      <c r="AR135" s="213"/>
      <c r="AS135" s="213"/>
      <c r="AT135" s="213"/>
      <c r="AU135" s="213"/>
      <c r="AV135" s="213"/>
      <c r="AW135" s="213"/>
      <c r="AX135" s="213"/>
      <c r="AY135" s="213"/>
      <c r="AZ135" s="213"/>
      <c r="BA135" s="213"/>
      <c r="BB135" s="213"/>
      <c r="BC135" s="213"/>
      <c r="BD135" s="213"/>
      <c r="BE135" s="213"/>
      <c r="BF135" s="213"/>
      <c r="BG135" s="213"/>
      <c r="BH135" s="213"/>
    </row>
    <row r="136" spans="1:60" outlineLevel="1" x14ac:dyDescent="0.25">
      <c r="A136" s="220"/>
      <c r="B136" s="221"/>
      <c r="C136" s="244" t="s">
        <v>252</v>
      </c>
      <c r="D136" s="225"/>
      <c r="E136" s="226">
        <v>-3.7374999999999998</v>
      </c>
      <c r="F136" s="223"/>
      <c r="G136" s="223"/>
      <c r="H136" s="223"/>
      <c r="I136" s="223"/>
      <c r="J136" s="223"/>
      <c r="K136" s="223"/>
      <c r="L136" s="223"/>
      <c r="M136" s="223"/>
      <c r="N136" s="223"/>
      <c r="O136" s="223"/>
      <c r="P136" s="223"/>
      <c r="Q136" s="223"/>
      <c r="R136" s="223"/>
      <c r="S136" s="223"/>
      <c r="T136" s="223"/>
      <c r="U136" s="223"/>
      <c r="V136" s="223"/>
      <c r="W136" s="223"/>
      <c r="X136" s="223"/>
      <c r="Y136" s="213"/>
      <c r="Z136" s="213"/>
      <c r="AA136" s="213"/>
      <c r="AB136" s="213"/>
      <c r="AC136" s="213"/>
      <c r="AD136" s="213"/>
      <c r="AE136" s="213"/>
      <c r="AF136" s="213"/>
      <c r="AG136" s="213" t="s">
        <v>131</v>
      </c>
      <c r="AH136" s="213">
        <v>0</v>
      </c>
      <c r="AI136" s="213"/>
      <c r="AJ136" s="213"/>
      <c r="AK136" s="213"/>
      <c r="AL136" s="213"/>
      <c r="AM136" s="213"/>
      <c r="AN136" s="213"/>
      <c r="AO136" s="213"/>
      <c r="AP136" s="213"/>
      <c r="AQ136" s="213"/>
      <c r="AR136" s="213"/>
      <c r="AS136" s="213"/>
      <c r="AT136" s="213"/>
      <c r="AU136" s="213"/>
      <c r="AV136" s="213"/>
      <c r="AW136" s="213"/>
      <c r="AX136" s="213"/>
      <c r="AY136" s="213"/>
      <c r="AZ136" s="213"/>
      <c r="BA136" s="213"/>
      <c r="BB136" s="213"/>
      <c r="BC136" s="213"/>
      <c r="BD136" s="213"/>
      <c r="BE136" s="213"/>
      <c r="BF136" s="213"/>
      <c r="BG136" s="213"/>
      <c r="BH136" s="213"/>
    </row>
    <row r="137" spans="1:60" outlineLevel="1" x14ac:dyDescent="0.25">
      <c r="A137" s="220"/>
      <c r="B137" s="221"/>
      <c r="C137" s="244" t="s">
        <v>253</v>
      </c>
      <c r="D137" s="225"/>
      <c r="E137" s="226">
        <v>-2.7170000000000001</v>
      </c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  <c r="P137" s="223"/>
      <c r="Q137" s="223"/>
      <c r="R137" s="223"/>
      <c r="S137" s="223"/>
      <c r="T137" s="223"/>
      <c r="U137" s="223"/>
      <c r="V137" s="223"/>
      <c r="W137" s="223"/>
      <c r="X137" s="223"/>
      <c r="Y137" s="213"/>
      <c r="Z137" s="213"/>
      <c r="AA137" s="213"/>
      <c r="AB137" s="213"/>
      <c r="AC137" s="213"/>
      <c r="AD137" s="213"/>
      <c r="AE137" s="213"/>
      <c r="AF137" s="213"/>
      <c r="AG137" s="213" t="s">
        <v>131</v>
      </c>
      <c r="AH137" s="213">
        <v>0</v>
      </c>
      <c r="AI137" s="213"/>
      <c r="AJ137" s="213"/>
      <c r="AK137" s="213"/>
      <c r="AL137" s="213"/>
      <c r="AM137" s="213"/>
      <c r="AN137" s="213"/>
      <c r="AO137" s="213"/>
      <c r="AP137" s="213"/>
      <c r="AQ137" s="213"/>
      <c r="AR137" s="213"/>
      <c r="AS137" s="213"/>
      <c r="AT137" s="213"/>
      <c r="AU137" s="213"/>
      <c r="AV137" s="213"/>
      <c r="AW137" s="213"/>
      <c r="AX137" s="213"/>
      <c r="AY137" s="213"/>
      <c r="AZ137" s="213"/>
      <c r="BA137" s="213"/>
      <c r="BB137" s="213"/>
      <c r="BC137" s="213"/>
      <c r="BD137" s="213"/>
      <c r="BE137" s="213"/>
      <c r="BF137" s="213"/>
      <c r="BG137" s="213"/>
      <c r="BH137" s="213"/>
    </row>
    <row r="138" spans="1:60" x14ac:dyDescent="0.25">
      <c r="A138" s="228" t="s">
        <v>122</v>
      </c>
      <c r="B138" s="229" t="s">
        <v>87</v>
      </c>
      <c r="C138" s="242" t="s">
        <v>88</v>
      </c>
      <c r="D138" s="230"/>
      <c r="E138" s="231"/>
      <c r="F138" s="232"/>
      <c r="G138" s="232">
        <f>SUMIF(AG139:AG140,"&lt;&gt;NOR",G139:G140)</f>
        <v>0</v>
      </c>
      <c r="H138" s="232"/>
      <c r="I138" s="232">
        <f>SUM(I139:I140)</f>
        <v>0</v>
      </c>
      <c r="J138" s="232"/>
      <c r="K138" s="232">
        <f>SUM(K139:K140)</f>
        <v>0</v>
      </c>
      <c r="L138" s="232"/>
      <c r="M138" s="232">
        <f>SUM(M139:M140)</f>
        <v>0</v>
      </c>
      <c r="N138" s="232"/>
      <c r="O138" s="232">
        <f>SUM(O139:O140)</f>
        <v>0</v>
      </c>
      <c r="P138" s="232"/>
      <c r="Q138" s="232">
        <f>SUM(Q139:Q140)</f>
        <v>0</v>
      </c>
      <c r="R138" s="232"/>
      <c r="S138" s="232"/>
      <c r="T138" s="233"/>
      <c r="U138" s="227"/>
      <c r="V138" s="227">
        <f>SUM(V139:V140)</f>
        <v>0.19</v>
      </c>
      <c r="W138" s="227"/>
      <c r="X138" s="227"/>
      <c r="AG138" t="s">
        <v>123</v>
      </c>
    </row>
    <row r="139" spans="1:60" outlineLevel="1" x14ac:dyDescent="0.25">
      <c r="A139" s="234">
        <v>33</v>
      </c>
      <c r="B139" s="235" t="s">
        <v>266</v>
      </c>
      <c r="C139" s="243" t="s">
        <v>267</v>
      </c>
      <c r="D139" s="236" t="s">
        <v>268</v>
      </c>
      <c r="E139" s="237">
        <v>1</v>
      </c>
      <c r="F139" s="238"/>
      <c r="G139" s="239">
        <f>ROUND(E139*F139,2)</f>
        <v>0</v>
      </c>
      <c r="H139" s="238"/>
      <c r="I139" s="239">
        <f>ROUND(E139*H139,2)</f>
        <v>0</v>
      </c>
      <c r="J139" s="238"/>
      <c r="K139" s="239">
        <f>ROUND(E139*J139,2)</f>
        <v>0</v>
      </c>
      <c r="L139" s="239">
        <v>21</v>
      </c>
      <c r="M139" s="239">
        <f>G139*(1+L139/100)</f>
        <v>0</v>
      </c>
      <c r="N139" s="239">
        <v>0</v>
      </c>
      <c r="O139" s="239">
        <f>ROUND(E139*N139,2)</f>
        <v>0</v>
      </c>
      <c r="P139" s="239">
        <v>0</v>
      </c>
      <c r="Q139" s="239">
        <f>ROUND(E139*P139,2)</f>
        <v>0</v>
      </c>
      <c r="R139" s="239"/>
      <c r="S139" s="239" t="s">
        <v>127</v>
      </c>
      <c r="T139" s="240" t="s">
        <v>128</v>
      </c>
      <c r="U139" s="223">
        <v>0.19</v>
      </c>
      <c r="V139" s="223">
        <f>ROUND(E139*U139,2)</f>
        <v>0.19</v>
      </c>
      <c r="W139" s="223"/>
      <c r="X139" s="223" t="s">
        <v>129</v>
      </c>
      <c r="Y139" s="213"/>
      <c r="Z139" s="213"/>
      <c r="AA139" s="213"/>
      <c r="AB139" s="213"/>
      <c r="AC139" s="213"/>
      <c r="AD139" s="213"/>
      <c r="AE139" s="213"/>
      <c r="AF139" s="213"/>
      <c r="AG139" s="213" t="s">
        <v>130</v>
      </c>
      <c r="AH139" s="213"/>
      <c r="AI139" s="213"/>
      <c r="AJ139" s="213"/>
      <c r="AK139" s="213"/>
      <c r="AL139" s="213"/>
      <c r="AM139" s="213"/>
      <c r="AN139" s="213"/>
      <c r="AO139" s="213"/>
      <c r="AP139" s="213"/>
      <c r="AQ139" s="213"/>
      <c r="AR139" s="213"/>
      <c r="AS139" s="213"/>
      <c r="AT139" s="213"/>
      <c r="AU139" s="213"/>
      <c r="AV139" s="213"/>
      <c r="AW139" s="213"/>
      <c r="AX139" s="213"/>
      <c r="AY139" s="213"/>
      <c r="AZ139" s="213"/>
      <c r="BA139" s="213"/>
      <c r="BB139" s="213"/>
      <c r="BC139" s="213"/>
      <c r="BD139" s="213"/>
      <c r="BE139" s="213"/>
      <c r="BF139" s="213"/>
      <c r="BG139" s="213"/>
      <c r="BH139" s="213"/>
    </row>
    <row r="140" spans="1:60" outlineLevel="1" x14ac:dyDescent="0.25">
      <c r="A140" s="220"/>
      <c r="B140" s="221"/>
      <c r="C140" s="244" t="s">
        <v>57</v>
      </c>
      <c r="D140" s="225"/>
      <c r="E140" s="226">
        <v>1</v>
      </c>
      <c r="F140" s="223"/>
      <c r="G140" s="223"/>
      <c r="H140" s="223"/>
      <c r="I140" s="223"/>
      <c r="J140" s="223"/>
      <c r="K140" s="223"/>
      <c r="L140" s="223"/>
      <c r="M140" s="223"/>
      <c r="N140" s="223"/>
      <c r="O140" s="223"/>
      <c r="P140" s="223"/>
      <c r="Q140" s="223"/>
      <c r="R140" s="223"/>
      <c r="S140" s="223"/>
      <c r="T140" s="223"/>
      <c r="U140" s="223"/>
      <c r="V140" s="223"/>
      <c r="W140" s="223"/>
      <c r="X140" s="223"/>
      <c r="Y140" s="213"/>
      <c r="Z140" s="213"/>
      <c r="AA140" s="213"/>
      <c r="AB140" s="213"/>
      <c r="AC140" s="213"/>
      <c r="AD140" s="213"/>
      <c r="AE140" s="213"/>
      <c r="AF140" s="213"/>
      <c r="AG140" s="213" t="s">
        <v>131</v>
      </c>
      <c r="AH140" s="213">
        <v>0</v>
      </c>
      <c r="AI140" s="213"/>
      <c r="AJ140" s="213"/>
      <c r="AK140" s="213"/>
      <c r="AL140" s="213"/>
      <c r="AM140" s="213"/>
      <c r="AN140" s="213"/>
      <c r="AO140" s="213"/>
      <c r="AP140" s="213"/>
      <c r="AQ140" s="213"/>
      <c r="AR140" s="213"/>
      <c r="AS140" s="213"/>
      <c r="AT140" s="213"/>
      <c r="AU140" s="213"/>
      <c r="AV140" s="213"/>
      <c r="AW140" s="213"/>
      <c r="AX140" s="213"/>
      <c r="AY140" s="213"/>
      <c r="AZ140" s="213"/>
      <c r="BA140" s="213"/>
      <c r="BB140" s="213"/>
      <c r="BC140" s="213"/>
      <c r="BD140" s="213"/>
      <c r="BE140" s="213"/>
      <c r="BF140" s="213"/>
      <c r="BG140" s="213"/>
      <c r="BH140" s="213"/>
    </row>
    <row r="141" spans="1:60" x14ac:dyDescent="0.25">
      <c r="A141" s="228" t="s">
        <v>122</v>
      </c>
      <c r="B141" s="229" t="s">
        <v>89</v>
      </c>
      <c r="C141" s="242" t="s">
        <v>90</v>
      </c>
      <c r="D141" s="230"/>
      <c r="E141" s="231"/>
      <c r="F141" s="232"/>
      <c r="G141" s="232">
        <f>SUMIF(AG142:AG148,"&lt;&gt;NOR",G142:G148)</f>
        <v>0</v>
      </c>
      <c r="H141" s="232"/>
      <c r="I141" s="232">
        <f>SUM(I142:I148)</f>
        <v>0</v>
      </c>
      <c r="J141" s="232"/>
      <c r="K141" s="232">
        <f>SUM(K142:K148)</f>
        <v>0</v>
      </c>
      <c r="L141" s="232"/>
      <c r="M141" s="232">
        <f>SUM(M142:M148)</f>
        <v>0</v>
      </c>
      <c r="N141" s="232"/>
      <c r="O141" s="232">
        <f>SUM(O142:O148)</f>
        <v>0.01</v>
      </c>
      <c r="P141" s="232"/>
      <c r="Q141" s="232">
        <f>SUM(Q142:Q148)</f>
        <v>0</v>
      </c>
      <c r="R141" s="232"/>
      <c r="S141" s="232"/>
      <c r="T141" s="233"/>
      <c r="U141" s="227"/>
      <c r="V141" s="227">
        <f>SUM(V142:V148)</f>
        <v>1.07</v>
      </c>
      <c r="W141" s="227"/>
      <c r="X141" s="227"/>
      <c r="AG141" t="s">
        <v>123</v>
      </c>
    </row>
    <row r="142" spans="1:60" outlineLevel="1" x14ac:dyDescent="0.25">
      <c r="A142" s="234">
        <v>34</v>
      </c>
      <c r="B142" s="235" t="s">
        <v>269</v>
      </c>
      <c r="C142" s="243" t="s">
        <v>270</v>
      </c>
      <c r="D142" s="236" t="s">
        <v>126</v>
      </c>
      <c r="E142" s="237">
        <v>1</v>
      </c>
      <c r="F142" s="238"/>
      <c r="G142" s="239">
        <f>ROUND(E142*F142,2)</f>
        <v>0</v>
      </c>
      <c r="H142" s="238"/>
      <c r="I142" s="239">
        <f>ROUND(E142*H142,2)</f>
        <v>0</v>
      </c>
      <c r="J142" s="238"/>
      <c r="K142" s="239">
        <f>ROUND(E142*J142,2)</f>
        <v>0</v>
      </c>
      <c r="L142" s="239">
        <v>21</v>
      </c>
      <c r="M142" s="239">
        <f>G142*(1+L142/100)</f>
        <v>0</v>
      </c>
      <c r="N142" s="239">
        <v>0</v>
      </c>
      <c r="O142" s="239">
        <f>ROUND(E142*N142,2)</f>
        <v>0</v>
      </c>
      <c r="P142" s="239">
        <v>0</v>
      </c>
      <c r="Q142" s="239">
        <f>ROUND(E142*P142,2)</f>
        <v>0</v>
      </c>
      <c r="R142" s="239"/>
      <c r="S142" s="239" t="s">
        <v>127</v>
      </c>
      <c r="T142" s="240" t="s">
        <v>128</v>
      </c>
      <c r="U142" s="223">
        <v>0.33417000000000002</v>
      </c>
      <c r="V142" s="223">
        <f>ROUND(E142*U142,2)</f>
        <v>0.33</v>
      </c>
      <c r="W142" s="223"/>
      <c r="X142" s="223" t="s">
        <v>129</v>
      </c>
      <c r="Y142" s="213"/>
      <c r="Z142" s="213"/>
      <c r="AA142" s="213"/>
      <c r="AB142" s="213"/>
      <c r="AC142" s="213"/>
      <c r="AD142" s="213"/>
      <c r="AE142" s="213"/>
      <c r="AF142" s="213"/>
      <c r="AG142" s="213" t="s">
        <v>130</v>
      </c>
      <c r="AH142" s="213"/>
      <c r="AI142" s="213"/>
      <c r="AJ142" s="213"/>
      <c r="AK142" s="213"/>
      <c r="AL142" s="213"/>
      <c r="AM142" s="213"/>
      <c r="AN142" s="213"/>
      <c r="AO142" s="213"/>
      <c r="AP142" s="213"/>
      <c r="AQ142" s="213"/>
      <c r="AR142" s="213"/>
      <c r="AS142" s="213"/>
      <c r="AT142" s="213"/>
      <c r="AU142" s="213"/>
      <c r="AV142" s="213"/>
      <c r="AW142" s="213"/>
      <c r="AX142" s="213"/>
      <c r="AY142" s="213"/>
      <c r="AZ142" s="213"/>
      <c r="BA142" s="213"/>
      <c r="BB142" s="213"/>
      <c r="BC142" s="213"/>
      <c r="BD142" s="213"/>
      <c r="BE142" s="213"/>
      <c r="BF142" s="213"/>
      <c r="BG142" s="213"/>
      <c r="BH142" s="213"/>
    </row>
    <row r="143" spans="1:60" outlineLevel="1" x14ac:dyDescent="0.25">
      <c r="A143" s="220"/>
      <c r="B143" s="221"/>
      <c r="C143" s="244" t="s">
        <v>57</v>
      </c>
      <c r="D143" s="225"/>
      <c r="E143" s="226">
        <v>1</v>
      </c>
      <c r="F143" s="223"/>
      <c r="G143" s="223"/>
      <c r="H143" s="223"/>
      <c r="I143" s="223"/>
      <c r="J143" s="223"/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213"/>
      <c r="Z143" s="213"/>
      <c r="AA143" s="213"/>
      <c r="AB143" s="213"/>
      <c r="AC143" s="213"/>
      <c r="AD143" s="213"/>
      <c r="AE143" s="213"/>
      <c r="AF143" s="213"/>
      <c r="AG143" s="213" t="s">
        <v>131</v>
      </c>
      <c r="AH143" s="213">
        <v>0</v>
      </c>
      <c r="AI143" s="213"/>
      <c r="AJ143" s="213"/>
      <c r="AK143" s="213"/>
      <c r="AL143" s="213"/>
      <c r="AM143" s="213"/>
      <c r="AN143" s="213"/>
      <c r="AO143" s="213"/>
      <c r="AP143" s="213"/>
      <c r="AQ143" s="213"/>
      <c r="AR143" s="213"/>
      <c r="AS143" s="213"/>
      <c r="AT143" s="213"/>
      <c r="AU143" s="213"/>
      <c r="AV143" s="213"/>
      <c r="AW143" s="213"/>
      <c r="AX143" s="213"/>
      <c r="AY143" s="213"/>
      <c r="AZ143" s="213"/>
      <c r="BA143" s="213"/>
      <c r="BB143" s="213"/>
      <c r="BC143" s="213"/>
      <c r="BD143" s="213"/>
      <c r="BE143" s="213"/>
      <c r="BF143" s="213"/>
      <c r="BG143" s="213"/>
      <c r="BH143" s="213"/>
    </row>
    <row r="144" spans="1:60" outlineLevel="1" x14ac:dyDescent="0.25">
      <c r="A144" s="234">
        <v>35</v>
      </c>
      <c r="B144" s="235" t="s">
        <v>271</v>
      </c>
      <c r="C144" s="243" t="s">
        <v>272</v>
      </c>
      <c r="D144" s="236" t="s">
        <v>268</v>
      </c>
      <c r="E144" s="237">
        <v>1</v>
      </c>
      <c r="F144" s="238"/>
      <c r="G144" s="239">
        <f>ROUND(E144*F144,2)</f>
        <v>0</v>
      </c>
      <c r="H144" s="238"/>
      <c r="I144" s="239">
        <f>ROUND(E144*H144,2)</f>
        <v>0</v>
      </c>
      <c r="J144" s="238"/>
      <c r="K144" s="239">
        <f>ROUND(E144*J144,2)</f>
        <v>0</v>
      </c>
      <c r="L144" s="239">
        <v>21</v>
      </c>
      <c r="M144" s="239">
        <f>G144*(1+L144/100)</f>
        <v>0</v>
      </c>
      <c r="N144" s="239">
        <v>1E-3</v>
      </c>
      <c r="O144" s="239">
        <f>ROUND(E144*N144,2)</f>
        <v>0</v>
      </c>
      <c r="P144" s="239">
        <v>0</v>
      </c>
      <c r="Q144" s="239">
        <f>ROUND(E144*P144,2)</f>
        <v>0</v>
      </c>
      <c r="R144" s="239"/>
      <c r="S144" s="239" t="s">
        <v>127</v>
      </c>
      <c r="T144" s="240" t="s">
        <v>128</v>
      </c>
      <c r="U144" s="223">
        <v>0.63</v>
      </c>
      <c r="V144" s="223">
        <f>ROUND(E144*U144,2)</f>
        <v>0.63</v>
      </c>
      <c r="W144" s="223"/>
      <c r="X144" s="223" t="s">
        <v>129</v>
      </c>
      <c r="Y144" s="213"/>
      <c r="Z144" s="213"/>
      <c r="AA144" s="213"/>
      <c r="AB144" s="213"/>
      <c r="AC144" s="213"/>
      <c r="AD144" s="213"/>
      <c r="AE144" s="213"/>
      <c r="AF144" s="213"/>
      <c r="AG144" s="213" t="s">
        <v>130</v>
      </c>
      <c r="AH144" s="213"/>
      <c r="AI144" s="213"/>
      <c r="AJ144" s="213"/>
      <c r="AK144" s="213"/>
      <c r="AL144" s="213"/>
      <c r="AM144" s="213"/>
      <c r="AN144" s="213"/>
      <c r="AO144" s="213"/>
      <c r="AP144" s="213"/>
      <c r="AQ144" s="213"/>
      <c r="AR144" s="213"/>
      <c r="AS144" s="213"/>
      <c r="AT144" s="213"/>
      <c r="AU144" s="213"/>
      <c r="AV144" s="213"/>
      <c r="AW144" s="213"/>
      <c r="AX144" s="213"/>
      <c r="AY144" s="213"/>
      <c r="AZ144" s="213"/>
      <c r="BA144" s="213"/>
      <c r="BB144" s="213"/>
      <c r="BC144" s="213"/>
      <c r="BD144" s="213"/>
      <c r="BE144" s="213"/>
      <c r="BF144" s="213"/>
      <c r="BG144" s="213"/>
      <c r="BH144" s="213"/>
    </row>
    <row r="145" spans="1:60" outlineLevel="1" x14ac:dyDescent="0.25">
      <c r="A145" s="220"/>
      <c r="B145" s="221"/>
      <c r="C145" s="244" t="s">
        <v>57</v>
      </c>
      <c r="D145" s="225"/>
      <c r="E145" s="226">
        <v>1</v>
      </c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23"/>
      <c r="Q145" s="223"/>
      <c r="R145" s="223"/>
      <c r="S145" s="223"/>
      <c r="T145" s="223"/>
      <c r="U145" s="223"/>
      <c r="V145" s="223"/>
      <c r="W145" s="223"/>
      <c r="X145" s="223"/>
      <c r="Y145" s="213"/>
      <c r="Z145" s="213"/>
      <c r="AA145" s="213"/>
      <c r="AB145" s="213"/>
      <c r="AC145" s="213"/>
      <c r="AD145" s="213"/>
      <c r="AE145" s="213"/>
      <c r="AF145" s="213"/>
      <c r="AG145" s="213" t="s">
        <v>131</v>
      </c>
      <c r="AH145" s="213">
        <v>0</v>
      </c>
      <c r="AI145" s="213"/>
      <c r="AJ145" s="213"/>
      <c r="AK145" s="213"/>
      <c r="AL145" s="213"/>
      <c r="AM145" s="213"/>
      <c r="AN145" s="213"/>
      <c r="AO145" s="213"/>
      <c r="AP145" s="213"/>
      <c r="AQ145" s="213"/>
      <c r="AR145" s="213"/>
      <c r="AS145" s="213"/>
      <c r="AT145" s="213"/>
      <c r="AU145" s="213"/>
      <c r="AV145" s="213"/>
      <c r="AW145" s="213"/>
      <c r="AX145" s="213"/>
      <c r="AY145" s="213"/>
      <c r="AZ145" s="213"/>
      <c r="BA145" s="213"/>
      <c r="BB145" s="213"/>
      <c r="BC145" s="213"/>
      <c r="BD145" s="213"/>
      <c r="BE145" s="213"/>
      <c r="BF145" s="213"/>
      <c r="BG145" s="213"/>
      <c r="BH145" s="213"/>
    </row>
    <row r="146" spans="1:60" outlineLevel="1" x14ac:dyDescent="0.25">
      <c r="A146" s="234">
        <v>36</v>
      </c>
      <c r="B146" s="235" t="s">
        <v>273</v>
      </c>
      <c r="C146" s="243" t="s">
        <v>274</v>
      </c>
      <c r="D146" s="236" t="s">
        <v>126</v>
      </c>
      <c r="E146" s="237">
        <v>1</v>
      </c>
      <c r="F146" s="238"/>
      <c r="G146" s="239">
        <f>ROUND(E146*F146,2)</f>
        <v>0</v>
      </c>
      <c r="H146" s="238"/>
      <c r="I146" s="239">
        <f>ROUND(E146*H146,2)</f>
        <v>0</v>
      </c>
      <c r="J146" s="238"/>
      <c r="K146" s="239">
        <f>ROUND(E146*J146,2)</f>
        <v>0</v>
      </c>
      <c r="L146" s="239">
        <v>21</v>
      </c>
      <c r="M146" s="239">
        <f>G146*(1+L146/100)</f>
        <v>0</v>
      </c>
      <c r="N146" s="239">
        <v>6.8799999999999998E-3</v>
      </c>
      <c r="O146" s="239">
        <f>ROUND(E146*N146,2)</f>
        <v>0.01</v>
      </c>
      <c r="P146" s="239">
        <v>0</v>
      </c>
      <c r="Q146" s="239">
        <f>ROUND(E146*P146,2)</f>
        <v>0</v>
      </c>
      <c r="R146" s="239"/>
      <c r="S146" s="239" t="s">
        <v>127</v>
      </c>
      <c r="T146" s="240" t="s">
        <v>128</v>
      </c>
      <c r="U146" s="223">
        <v>0.108</v>
      </c>
      <c r="V146" s="223">
        <f>ROUND(E146*U146,2)</f>
        <v>0.11</v>
      </c>
      <c r="W146" s="223"/>
      <c r="X146" s="223" t="s">
        <v>129</v>
      </c>
      <c r="Y146" s="213"/>
      <c r="Z146" s="213"/>
      <c r="AA146" s="213"/>
      <c r="AB146" s="213"/>
      <c r="AC146" s="213"/>
      <c r="AD146" s="213"/>
      <c r="AE146" s="213"/>
      <c r="AF146" s="213"/>
      <c r="AG146" s="213" t="s">
        <v>130</v>
      </c>
      <c r="AH146" s="213"/>
      <c r="AI146" s="213"/>
      <c r="AJ146" s="213"/>
      <c r="AK146" s="213"/>
      <c r="AL146" s="213"/>
      <c r="AM146" s="213"/>
      <c r="AN146" s="213"/>
      <c r="AO146" s="213"/>
      <c r="AP146" s="213"/>
      <c r="AQ146" s="213"/>
      <c r="AR146" s="213"/>
      <c r="AS146" s="213"/>
      <c r="AT146" s="213"/>
      <c r="AU146" s="213"/>
      <c r="AV146" s="213"/>
      <c r="AW146" s="213"/>
      <c r="AX146" s="213"/>
      <c r="AY146" s="213"/>
      <c r="AZ146" s="213"/>
      <c r="BA146" s="213"/>
      <c r="BB146" s="213"/>
      <c r="BC146" s="213"/>
      <c r="BD146" s="213"/>
      <c r="BE146" s="213"/>
      <c r="BF146" s="213"/>
      <c r="BG146" s="213"/>
      <c r="BH146" s="213"/>
    </row>
    <row r="147" spans="1:60" outlineLevel="1" x14ac:dyDescent="0.25">
      <c r="A147" s="220"/>
      <c r="B147" s="221"/>
      <c r="C147" s="259" t="s">
        <v>275</v>
      </c>
      <c r="D147" s="254"/>
      <c r="E147" s="254"/>
      <c r="F147" s="254"/>
      <c r="G147" s="254"/>
      <c r="H147" s="223"/>
      <c r="I147" s="223"/>
      <c r="J147" s="223"/>
      <c r="K147" s="223"/>
      <c r="L147" s="223"/>
      <c r="M147" s="223"/>
      <c r="N147" s="223"/>
      <c r="O147" s="223"/>
      <c r="P147" s="223"/>
      <c r="Q147" s="223"/>
      <c r="R147" s="223"/>
      <c r="S147" s="223"/>
      <c r="T147" s="223"/>
      <c r="U147" s="223"/>
      <c r="V147" s="223"/>
      <c r="W147" s="223"/>
      <c r="X147" s="223"/>
      <c r="Y147" s="213"/>
      <c r="Z147" s="213"/>
      <c r="AA147" s="213"/>
      <c r="AB147" s="213"/>
      <c r="AC147" s="213"/>
      <c r="AD147" s="213"/>
      <c r="AE147" s="213"/>
      <c r="AF147" s="213"/>
      <c r="AG147" s="213" t="s">
        <v>276</v>
      </c>
      <c r="AH147" s="213"/>
      <c r="AI147" s="213"/>
      <c r="AJ147" s="213"/>
      <c r="AK147" s="213"/>
      <c r="AL147" s="213"/>
      <c r="AM147" s="213"/>
      <c r="AN147" s="213"/>
      <c r="AO147" s="213"/>
      <c r="AP147" s="213"/>
      <c r="AQ147" s="213"/>
      <c r="AR147" s="213"/>
      <c r="AS147" s="213"/>
      <c r="AT147" s="213"/>
      <c r="AU147" s="213"/>
      <c r="AV147" s="213"/>
      <c r="AW147" s="213"/>
      <c r="AX147" s="213"/>
      <c r="AY147" s="213"/>
      <c r="AZ147" s="213"/>
      <c r="BA147" s="213"/>
      <c r="BB147" s="213"/>
      <c r="BC147" s="213"/>
      <c r="BD147" s="213"/>
      <c r="BE147" s="213"/>
      <c r="BF147" s="213"/>
      <c r="BG147" s="213"/>
      <c r="BH147" s="213"/>
    </row>
    <row r="148" spans="1:60" outlineLevel="1" x14ac:dyDescent="0.25">
      <c r="A148" s="220"/>
      <c r="B148" s="221"/>
      <c r="C148" s="244" t="s">
        <v>57</v>
      </c>
      <c r="D148" s="225"/>
      <c r="E148" s="226">
        <v>1</v>
      </c>
      <c r="F148" s="223"/>
      <c r="G148" s="223"/>
      <c r="H148" s="223"/>
      <c r="I148" s="223"/>
      <c r="J148" s="223"/>
      <c r="K148" s="223"/>
      <c r="L148" s="223"/>
      <c r="M148" s="223"/>
      <c r="N148" s="223"/>
      <c r="O148" s="223"/>
      <c r="P148" s="223"/>
      <c r="Q148" s="223"/>
      <c r="R148" s="223"/>
      <c r="S148" s="223"/>
      <c r="T148" s="223"/>
      <c r="U148" s="223"/>
      <c r="V148" s="223"/>
      <c r="W148" s="223"/>
      <c r="X148" s="223"/>
      <c r="Y148" s="213"/>
      <c r="Z148" s="213"/>
      <c r="AA148" s="213"/>
      <c r="AB148" s="213"/>
      <c r="AC148" s="213"/>
      <c r="AD148" s="213"/>
      <c r="AE148" s="213"/>
      <c r="AF148" s="213"/>
      <c r="AG148" s="213" t="s">
        <v>131</v>
      </c>
      <c r="AH148" s="213">
        <v>0</v>
      </c>
      <c r="AI148" s="213"/>
      <c r="AJ148" s="213"/>
      <c r="AK148" s="213"/>
      <c r="AL148" s="213"/>
      <c r="AM148" s="213"/>
      <c r="AN148" s="213"/>
      <c r="AO148" s="213"/>
      <c r="AP148" s="213"/>
      <c r="AQ148" s="213"/>
      <c r="AR148" s="213"/>
      <c r="AS148" s="213"/>
      <c r="AT148" s="213"/>
      <c r="AU148" s="213"/>
      <c r="AV148" s="213"/>
      <c r="AW148" s="213"/>
      <c r="AX148" s="213"/>
      <c r="AY148" s="213"/>
      <c r="AZ148" s="213"/>
      <c r="BA148" s="213"/>
      <c r="BB148" s="213"/>
      <c r="BC148" s="213"/>
      <c r="BD148" s="213"/>
      <c r="BE148" s="213"/>
      <c r="BF148" s="213"/>
      <c r="BG148" s="213"/>
      <c r="BH148" s="213"/>
    </row>
    <row r="149" spans="1:60" x14ac:dyDescent="0.25">
      <c r="A149" s="228" t="s">
        <v>122</v>
      </c>
      <c r="B149" s="229" t="s">
        <v>91</v>
      </c>
      <c r="C149" s="242" t="s">
        <v>92</v>
      </c>
      <c r="D149" s="230"/>
      <c r="E149" s="231"/>
      <c r="F149" s="232"/>
      <c r="G149" s="232">
        <f>SUMIF(AG150:AG156,"&lt;&gt;NOR",G150:G156)</f>
        <v>0</v>
      </c>
      <c r="H149" s="232"/>
      <c r="I149" s="232">
        <f>SUM(I150:I156)</f>
        <v>0</v>
      </c>
      <c r="J149" s="232"/>
      <c r="K149" s="232">
        <f>SUM(K150:K156)</f>
        <v>0</v>
      </c>
      <c r="L149" s="232"/>
      <c r="M149" s="232">
        <f>SUM(M150:M156)</f>
        <v>0</v>
      </c>
      <c r="N149" s="232"/>
      <c r="O149" s="232">
        <f>SUM(O150:O156)</f>
        <v>0</v>
      </c>
      <c r="P149" s="232"/>
      <c r="Q149" s="232">
        <f>SUM(Q150:Q156)</f>
        <v>0</v>
      </c>
      <c r="R149" s="232"/>
      <c r="S149" s="232"/>
      <c r="T149" s="233"/>
      <c r="U149" s="227"/>
      <c r="V149" s="227">
        <f>SUM(V150:V156)</f>
        <v>7.0000000000000007E-2</v>
      </c>
      <c r="W149" s="227"/>
      <c r="X149" s="227"/>
      <c r="AG149" t="s">
        <v>123</v>
      </c>
    </row>
    <row r="150" spans="1:60" outlineLevel="1" x14ac:dyDescent="0.25">
      <c r="A150" s="234">
        <v>37</v>
      </c>
      <c r="B150" s="235" t="s">
        <v>277</v>
      </c>
      <c r="C150" s="243" t="s">
        <v>278</v>
      </c>
      <c r="D150" s="236" t="s">
        <v>156</v>
      </c>
      <c r="E150" s="237">
        <v>1.6238300000000001</v>
      </c>
      <c r="F150" s="238"/>
      <c r="G150" s="239">
        <f>ROUND(E150*F150,2)</f>
        <v>0</v>
      </c>
      <c r="H150" s="238"/>
      <c r="I150" s="239">
        <f>ROUND(E150*H150,2)</f>
        <v>0</v>
      </c>
      <c r="J150" s="238"/>
      <c r="K150" s="239">
        <f>ROUND(E150*J150,2)</f>
        <v>0</v>
      </c>
      <c r="L150" s="239">
        <v>21</v>
      </c>
      <c r="M150" s="239">
        <f>G150*(1+L150/100)</f>
        <v>0</v>
      </c>
      <c r="N150" s="239">
        <v>0</v>
      </c>
      <c r="O150" s="239">
        <f>ROUND(E150*N150,2)</f>
        <v>0</v>
      </c>
      <c r="P150" s="239">
        <v>0</v>
      </c>
      <c r="Q150" s="239">
        <f>ROUND(E150*P150,2)</f>
        <v>0</v>
      </c>
      <c r="R150" s="239" t="s">
        <v>279</v>
      </c>
      <c r="S150" s="239" t="s">
        <v>138</v>
      </c>
      <c r="T150" s="240" t="s">
        <v>128</v>
      </c>
      <c r="U150" s="223">
        <v>4.2000000000000003E-2</v>
      </c>
      <c r="V150" s="223">
        <f>ROUND(E150*U150,2)</f>
        <v>7.0000000000000007E-2</v>
      </c>
      <c r="W150" s="223"/>
      <c r="X150" s="223" t="s">
        <v>129</v>
      </c>
      <c r="Y150" s="213"/>
      <c r="Z150" s="213"/>
      <c r="AA150" s="213"/>
      <c r="AB150" s="213"/>
      <c r="AC150" s="213"/>
      <c r="AD150" s="213"/>
      <c r="AE150" s="213"/>
      <c r="AF150" s="213"/>
      <c r="AG150" s="213" t="s">
        <v>130</v>
      </c>
      <c r="AH150" s="213"/>
      <c r="AI150" s="213"/>
      <c r="AJ150" s="213"/>
      <c r="AK150" s="213"/>
      <c r="AL150" s="213"/>
      <c r="AM150" s="213"/>
      <c r="AN150" s="213"/>
      <c r="AO150" s="213"/>
      <c r="AP150" s="213"/>
      <c r="AQ150" s="213"/>
      <c r="AR150" s="213"/>
      <c r="AS150" s="213"/>
      <c r="AT150" s="213"/>
      <c r="AU150" s="213"/>
      <c r="AV150" s="213"/>
      <c r="AW150" s="213"/>
      <c r="AX150" s="213"/>
      <c r="AY150" s="213"/>
      <c r="AZ150" s="213"/>
      <c r="BA150" s="213"/>
      <c r="BB150" s="213"/>
      <c r="BC150" s="213"/>
      <c r="BD150" s="213"/>
      <c r="BE150" s="213"/>
      <c r="BF150" s="213"/>
      <c r="BG150" s="213"/>
      <c r="BH150" s="213"/>
    </row>
    <row r="151" spans="1:60" outlineLevel="1" x14ac:dyDescent="0.25">
      <c r="A151" s="220"/>
      <c r="B151" s="221"/>
      <c r="C151" s="255" t="s">
        <v>280</v>
      </c>
      <c r="D151" s="250"/>
      <c r="E151" s="250"/>
      <c r="F151" s="250"/>
      <c r="G151" s="250"/>
      <c r="H151" s="223"/>
      <c r="I151" s="223"/>
      <c r="J151" s="223"/>
      <c r="K151" s="223"/>
      <c r="L151" s="223"/>
      <c r="M151" s="223"/>
      <c r="N151" s="223"/>
      <c r="O151" s="223"/>
      <c r="P151" s="223"/>
      <c r="Q151" s="223"/>
      <c r="R151" s="223"/>
      <c r="S151" s="223"/>
      <c r="T151" s="223"/>
      <c r="U151" s="223"/>
      <c r="V151" s="223"/>
      <c r="W151" s="223"/>
      <c r="X151" s="223"/>
      <c r="Y151" s="213"/>
      <c r="Z151" s="213"/>
      <c r="AA151" s="213"/>
      <c r="AB151" s="213"/>
      <c r="AC151" s="213"/>
      <c r="AD151" s="213"/>
      <c r="AE151" s="213"/>
      <c r="AF151" s="213"/>
      <c r="AG151" s="213" t="s">
        <v>140</v>
      </c>
      <c r="AH151" s="213"/>
      <c r="AI151" s="213"/>
      <c r="AJ151" s="213"/>
      <c r="AK151" s="213"/>
      <c r="AL151" s="213"/>
      <c r="AM151" s="213"/>
      <c r="AN151" s="213"/>
      <c r="AO151" s="213"/>
      <c r="AP151" s="213"/>
      <c r="AQ151" s="213"/>
      <c r="AR151" s="213"/>
      <c r="AS151" s="213"/>
      <c r="AT151" s="213"/>
      <c r="AU151" s="213"/>
      <c r="AV151" s="213"/>
      <c r="AW151" s="213"/>
      <c r="AX151" s="213"/>
      <c r="AY151" s="213"/>
      <c r="AZ151" s="213"/>
      <c r="BA151" s="213"/>
      <c r="BB151" s="213"/>
      <c r="BC151" s="213"/>
      <c r="BD151" s="213"/>
      <c r="BE151" s="213"/>
      <c r="BF151" s="213"/>
      <c r="BG151" s="213"/>
      <c r="BH151" s="213"/>
    </row>
    <row r="152" spans="1:60" outlineLevel="1" x14ac:dyDescent="0.25">
      <c r="A152" s="220"/>
      <c r="B152" s="221"/>
      <c r="C152" s="244" t="s">
        <v>281</v>
      </c>
      <c r="D152" s="225"/>
      <c r="E152" s="226">
        <v>1.3429999999999999E-2</v>
      </c>
      <c r="F152" s="223"/>
      <c r="G152" s="223"/>
      <c r="H152" s="223"/>
      <c r="I152" s="223"/>
      <c r="J152" s="223"/>
      <c r="K152" s="223"/>
      <c r="L152" s="223"/>
      <c r="M152" s="223"/>
      <c r="N152" s="223"/>
      <c r="O152" s="223"/>
      <c r="P152" s="223"/>
      <c r="Q152" s="223"/>
      <c r="R152" s="223"/>
      <c r="S152" s="223"/>
      <c r="T152" s="223"/>
      <c r="U152" s="223"/>
      <c r="V152" s="223"/>
      <c r="W152" s="223"/>
      <c r="X152" s="223"/>
      <c r="Y152" s="213"/>
      <c r="Z152" s="213"/>
      <c r="AA152" s="213"/>
      <c r="AB152" s="213"/>
      <c r="AC152" s="213"/>
      <c r="AD152" s="213"/>
      <c r="AE152" s="213"/>
      <c r="AF152" s="213"/>
      <c r="AG152" s="213" t="s">
        <v>131</v>
      </c>
      <c r="AH152" s="213">
        <v>0</v>
      </c>
      <c r="AI152" s="213"/>
      <c r="AJ152" s="213"/>
      <c r="AK152" s="213"/>
      <c r="AL152" s="213"/>
      <c r="AM152" s="213"/>
      <c r="AN152" s="213"/>
      <c r="AO152" s="213"/>
      <c r="AP152" s="213"/>
      <c r="AQ152" s="213"/>
      <c r="AR152" s="213"/>
      <c r="AS152" s="213"/>
      <c r="AT152" s="213"/>
      <c r="AU152" s="213"/>
      <c r="AV152" s="213"/>
      <c r="AW152" s="213"/>
      <c r="AX152" s="213"/>
      <c r="AY152" s="213"/>
      <c r="AZ152" s="213"/>
      <c r="BA152" s="213"/>
      <c r="BB152" s="213"/>
      <c r="BC152" s="213"/>
      <c r="BD152" s="213"/>
      <c r="BE152" s="213"/>
      <c r="BF152" s="213"/>
      <c r="BG152" s="213"/>
      <c r="BH152" s="213"/>
    </row>
    <row r="153" spans="1:60" outlineLevel="1" x14ac:dyDescent="0.25">
      <c r="A153" s="220"/>
      <c r="B153" s="221"/>
      <c r="C153" s="244" t="s">
        <v>282</v>
      </c>
      <c r="D153" s="225"/>
      <c r="E153" s="226">
        <v>1.6104000000000001</v>
      </c>
      <c r="F153" s="223"/>
      <c r="G153" s="223"/>
      <c r="H153" s="223"/>
      <c r="I153" s="223"/>
      <c r="J153" s="223"/>
      <c r="K153" s="223"/>
      <c r="L153" s="223"/>
      <c r="M153" s="223"/>
      <c r="N153" s="223"/>
      <c r="O153" s="223"/>
      <c r="P153" s="223"/>
      <c r="Q153" s="223"/>
      <c r="R153" s="223"/>
      <c r="S153" s="223"/>
      <c r="T153" s="223"/>
      <c r="U153" s="223"/>
      <c r="V153" s="223"/>
      <c r="W153" s="223"/>
      <c r="X153" s="223"/>
      <c r="Y153" s="213"/>
      <c r="Z153" s="213"/>
      <c r="AA153" s="213"/>
      <c r="AB153" s="213"/>
      <c r="AC153" s="213"/>
      <c r="AD153" s="213"/>
      <c r="AE153" s="213"/>
      <c r="AF153" s="213"/>
      <c r="AG153" s="213" t="s">
        <v>131</v>
      </c>
      <c r="AH153" s="213">
        <v>0</v>
      </c>
      <c r="AI153" s="213"/>
      <c r="AJ153" s="213"/>
      <c r="AK153" s="213"/>
      <c r="AL153" s="213"/>
      <c r="AM153" s="213"/>
      <c r="AN153" s="213"/>
      <c r="AO153" s="213"/>
      <c r="AP153" s="213"/>
      <c r="AQ153" s="213"/>
      <c r="AR153" s="213"/>
      <c r="AS153" s="213"/>
      <c r="AT153" s="213"/>
      <c r="AU153" s="213"/>
      <c r="AV153" s="213"/>
      <c r="AW153" s="213"/>
      <c r="AX153" s="213"/>
      <c r="AY153" s="213"/>
      <c r="AZ153" s="213"/>
      <c r="BA153" s="213"/>
      <c r="BB153" s="213"/>
      <c r="BC153" s="213"/>
      <c r="BD153" s="213"/>
      <c r="BE153" s="213"/>
      <c r="BF153" s="213"/>
      <c r="BG153" s="213"/>
      <c r="BH153" s="213"/>
    </row>
    <row r="154" spans="1:60" outlineLevel="1" x14ac:dyDescent="0.25">
      <c r="A154" s="234">
        <v>38</v>
      </c>
      <c r="B154" s="235" t="s">
        <v>283</v>
      </c>
      <c r="C154" s="243" t="s">
        <v>284</v>
      </c>
      <c r="D154" s="236" t="s">
        <v>156</v>
      </c>
      <c r="E154" s="237">
        <v>1.3429999999999999E-2</v>
      </c>
      <c r="F154" s="238"/>
      <c r="G154" s="239">
        <f>ROUND(E154*F154,2)</f>
        <v>0</v>
      </c>
      <c r="H154" s="238"/>
      <c r="I154" s="239">
        <f>ROUND(E154*H154,2)</f>
        <v>0</v>
      </c>
      <c r="J154" s="238"/>
      <c r="K154" s="239">
        <f>ROUND(E154*J154,2)</f>
        <v>0</v>
      </c>
      <c r="L154" s="239">
        <v>21</v>
      </c>
      <c r="M154" s="239">
        <f>G154*(1+L154/100)</f>
        <v>0</v>
      </c>
      <c r="N154" s="239">
        <v>0</v>
      </c>
      <c r="O154" s="239">
        <f>ROUND(E154*N154,2)</f>
        <v>0</v>
      </c>
      <c r="P154" s="239">
        <v>0</v>
      </c>
      <c r="Q154" s="239">
        <f>ROUND(E154*P154,2)</f>
        <v>0</v>
      </c>
      <c r="R154" s="239" t="s">
        <v>207</v>
      </c>
      <c r="S154" s="239" t="s">
        <v>138</v>
      </c>
      <c r="T154" s="240" t="s">
        <v>138</v>
      </c>
      <c r="U154" s="223">
        <v>0</v>
      </c>
      <c r="V154" s="223">
        <f>ROUND(E154*U154,2)</f>
        <v>0</v>
      </c>
      <c r="W154" s="223"/>
      <c r="X154" s="223" t="s">
        <v>129</v>
      </c>
      <c r="Y154" s="213"/>
      <c r="Z154" s="213"/>
      <c r="AA154" s="213"/>
      <c r="AB154" s="213"/>
      <c r="AC154" s="213"/>
      <c r="AD154" s="213"/>
      <c r="AE154" s="213"/>
      <c r="AF154" s="213"/>
      <c r="AG154" s="213" t="s">
        <v>130</v>
      </c>
      <c r="AH154" s="213"/>
      <c r="AI154" s="213"/>
      <c r="AJ154" s="213"/>
      <c r="AK154" s="213"/>
      <c r="AL154" s="213"/>
      <c r="AM154" s="213"/>
      <c r="AN154" s="213"/>
      <c r="AO154" s="213"/>
      <c r="AP154" s="213"/>
      <c r="AQ154" s="213"/>
      <c r="AR154" s="213"/>
      <c r="AS154" s="213"/>
      <c r="AT154" s="213"/>
      <c r="AU154" s="213"/>
      <c r="AV154" s="213"/>
      <c r="AW154" s="213"/>
      <c r="AX154" s="213"/>
      <c r="AY154" s="213"/>
      <c r="AZ154" s="213"/>
      <c r="BA154" s="213"/>
      <c r="BB154" s="213"/>
      <c r="BC154" s="213"/>
      <c r="BD154" s="213"/>
      <c r="BE154" s="213"/>
      <c r="BF154" s="213"/>
      <c r="BG154" s="213"/>
      <c r="BH154" s="213"/>
    </row>
    <row r="155" spans="1:60" outlineLevel="1" x14ac:dyDescent="0.25">
      <c r="A155" s="220"/>
      <c r="B155" s="221"/>
      <c r="C155" s="244" t="s">
        <v>285</v>
      </c>
      <c r="D155" s="225"/>
      <c r="E155" s="226">
        <v>1.3429999999999999E-2</v>
      </c>
      <c r="F155" s="223"/>
      <c r="G155" s="223"/>
      <c r="H155" s="223"/>
      <c r="I155" s="223"/>
      <c r="J155" s="223"/>
      <c r="K155" s="223"/>
      <c r="L155" s="223"/>
      <c r="M155" s="223"/>
      <c r="N155" s="223"/>
      <c r="O155" s="223"/>
      <c r="P155" s="223"/>
      <c r="Q155" s="223"/>
      <c r="R155" s="223"/>
      <c r="S155" s="223"/>
      <c r="T155" s="223"/>
      <c r="U155" s="223"/>
      <c r="V155" s="223"/>
      <c r="W155" s="223"/>
      <c r="X155" s="223"/>
      <c r="Y155" s="213"/>
      <c r="Z155" s="213"/>
      <c r="AA155" s="213"/>
      <c r="AB155" s="213"/>
      <c r="AC155" s="213"/>
      <c r="AD155" s="213"/>
      <c r="AE155" s="213"/>
      <c r="AF155" s="213"/>
      <c r="AG155" s="213" t="s">
        <v>131</v>
      </c>
      <c r="AH155" s="213">
        <v>0</v>
      </c>
      <c r="AI155" s="213"/>
      <c r="AJ155" s="213"/>
      <c r="AK155" s="213"/>
      <c r="AL155" s="213"/>
      <c r="AM155" s="213"/>
      <c r="AN155" s="213"/>
      <c r="AO155" s="213"/>
      <c r="AP155" s="213"/>
      <c r="AQ155" s="213"/>
      <c r="AR155" s="213"/>
      <c r="AS155" s="213"/>
      <c r="AT155" s="213"/>
      <c r="AU155" s="213"/>
      <c r="AV155" s="213"/>
      <c r="AW155" s="213"/>
      <c r="AX155" s="213"/>
      <c r="AY155" s="213"/>
      <c r="AZ155" s="213"/>
      <c r="BA155" s="213"/>
      <c r="BB155" s="213"/>
      <c r="BC155" s="213"/>
      <c r="BD155" s="213"/>
      <c r="BE155" s="213"/>
      <c r="BF155" s="213"/>
      <c r="BG155" s="213"/>
      <c r="BH155" s="213"/>
    </row>
    <row r="156" spans="1:60" outlineLevel="1" x14ac:dyDescent="0.25">
      <c r="A156" s="234">
        <v>39</v>
      </c>
      <c r="B156" s="235" t="s">
        <v>286</v>
      </c>
      <c r="C156" s="243" t="s">
        <v>287</v>
      </c>
      <c r="D156" s="236" t="s">
        <v>156</v>
      </c>
      <c r="E156" s="237">
        <v>1.61039</v>
      </c>
      <c r="F156" s="238"/>
      <c r="G156" s="239">
        <f>ROUND(E156*F156,2)</f>
        <v>0</v>
      </c>
      <c r="H156" s="238"/>
      <c r="I156" s="239">
        <f>ROUND(E156*H156,2)</f>
        <v>0</v>
      </c>
      <c r="J156" s="238"/>
      <c r="K156" s="239">
        <f>ROUND(E156*J156,2)</f>
        <v>0</v>
      </c>
      <c r="L156" s="239">
        <v>21</v>
      </c>
      <c r="M156" s="239">
        <f>G156*(1+L156/100)</f>
        <v>0</v>
      </c>
      <c r="N156" s="239">
        <v>0</v>
      </c>
      <c r="O156" s="239">
        <f>ROUND(E156*N156,2)</f>
        <v>0</v>
      </c>
      <c r="P156" s="239">
        <v>0</v>
      </c>
      <c r="Q156" s="239">
        <f>ROUND(E156*P156,2)</f>
        <v>0</v>
      </c>
      <c r="R156" s="239" t="s">
        <v>207</v>
      </c>
      <c r="S156" s="239" t="s">
        <v>138</v>
      </c>
      <c r="T156" s="240" t="s">
        <v>138</v>
      </c>
      <c r="U156" s="223">
        <v>0</v>
      </c>
      <c r="V156" s="223">
        <f>ROUND(E156*U156,2)</f>
        <v>0</v>
      </c>
      <c r="W156" s="223"/>
      <c r="X156" s="223" t="s">
        <v>288</v>
      </c>
      <c r="Y156" s="213"/>
      <c r="Z156" s="213"/>
      <c r="AA156" s="213"/>
      <c r="AB156" s="213"/>
      <c r="AC156" s="213"/>
      <c r="AD156" s="213"/>
      <c r="AE156" s="213"/>
      <c r="AF156" s="213"/>
      <c r="AG156" s="213" t="s">
        <v>289</v>
      </c>
      <c r="AH156" s="213"/>
      <c r="AI156" s="213"/>
      <c r="AJ156" s="213"/>
      <c r="AK156" s="213"/>
      <c r="AL156" s="213"/>
      <c r="AM156" s="213"/>
      <c r="AN156" s="213"/>
      <c r="AO156" s="213"/>
      <c r="AP156" s="213"/>
      <c r="AQ156" s="213"/>
      <c r="AR156" s="213"/>
      <c r="AS156" s="213"/>
      <c r="AT156" s="213"/>
      <c r="AU156" s="213"/>
      <c r="AV156" s="213"/>
      <c r="AW156" s="213"/>
      <c r="AX156" s="213"/>
      <c r="AY156" s="213"/>
      <c r="AZ156" s="213"/>
      <c r="BA156" s="213"/>
      <c r="BB156" s="213"/>
      <c r="BC156" s="213"/>
      <c r="BD156" s="213"/>
      <c r="BE156" s="213"/>
      <c r="BF156" s="213"/>
      <c r="BG156" s="213"/>
      <c r="BH156" s="213"/>
    </row>
    <row r="157" spans="1:60" x14ac:dyDescent="0.25">
      <c r="A157" s="3"/>
      <c r="B157" s="4"/>
      <c r="C157" s="245"/>
      <c r="D157" s="6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AE157">
        <v>15</v>
      </c>
      <c r="AF157">
        <v>21</v>
      </c>
      <c r="AG157" t="s">
        <v>109</v>
      </c>
    </row>
    <row r="158" spans="1:60" x14ac:dyDescent="0.25">
      <c r="A158" s="216"/>
      <c r="B158" s="217" t="s">
        <v>29</v>
      </c>
      <c r="C158" s="246"/>
      <c r="D158" s="218"/>
      <c r="E158" s="219"/>
      <c r="F158" s="219"/>
      <c r="G158" s="241">
        <f>G8+G24+G43+G52+G61+G64+G68+G72+G75+G83+G86+G94+G97+G138+G141+G149</f>
        <v>0</v>
      </c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AE158">
        <f>SUMIF(L7:L156,AE157,G7:G156)</f>
        <v>0</v>
      </c>
      <c r="AF158">
        <f>SUMIF(L7:L156,AF157,G7:G156)</f>
        <v>0</v>
      </c>
      <c r="AG158" t="s">
        <v>132</v>
      </c>
    </row>
    <row r="159" spans="1:60" x14ac:dyDescent="0.25">
      <c r="C159" s="247"/>
      <c r="D159" s="10"/>
      <c r="AG159" t="s">
        <v>133</v>
      </c>
    </row>
    <row r="160" spans="1:60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SaYIMGnXb8Sk9bHen8jUvz7ZXR2ccve/MTmk/kdnaWLPDnOFk7gRw0YCO2vhqC9RnW282whl3Y1+QduJ8vQqzA==" saltValue="RazAb6ewtkqmDng39/C41A==" spinCount="100000" sheet="1"/>
  <mergeCells count="22">
    <mergeCell ref="C88:G88"/>
    <mergeCell ref="C93:G93"/>
    <mergeCell ref="C147:G147"/>
    <mergeCell ref="C151:G151"/>
    <mergeCell ref="C54:G54"/>
    <mergeCell ref="C58:G58"/>
    <mergeCell ref="C66:G66"/>
    <mergeCell ref="C70:G70"/>
    <mergeCell ref="C74:G74"/>
    <mergeCell ref="C82:G82"/>
    <mergeCell ref="C19:G19"/>
    <mergeCell ref="C26:G26"/>
    <mergeCell ref="C29:G29"/>
    <mergeCell ref="C36:G36"/>
    <mergeCell ref="C40:G40"/>
    <mergeCell ref="C45:G45"/>
    <mergeCell ref="A1:G1"/>
    <mergeCell ref="C2:G2"/>
    <mergeCell ref="C3:G3"/>
    <mergeCell ref="C4:G4"/>
    <mergeCell ref="C10:G10"/>
    <mergeCell ref="C13:G13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7921C-20EB-446E-8D18-E25575286FE0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6640625" style="178" customWidth="1"/>
    <col min="3" max="3" width="63.33203125" style="178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11" width="0" hidden="1" customWidth="1"/>
    <col min="18" max="18" width="6.88671875" customWidth="1"/>
    <col min="20" max="24" width="0" hidden="1" customWidth="1"/>
    <col min="29" max="29" width="0" hidden="1" customWidth="1"/>
    <col min="31" max="41" width="0" hidden="1" customWidth="1"/>
    <col min="53" max="53" width="98.6640625" customWidth="1"/>
  </cols>
  <sheetData>
    <row r="1" spans="1:60" ht="15.75" customHeight="1" x14ac:dyDescent="0.3">
      <c r="A1" s="198" t="s">
        <v>96</v>
      </c>
      <c r="B1" s="198"/>
      <c r="C1" s="198"/>
      <c r="D1" s="198"/>
      <c r="E1" s="198"/>
      <c r="F1" s="198"/>
      <c r="G1" s="198"/>
      <c r="AG1" t="s">
        <v>97</v>
      </c>
    </row>
    <row r="2" spans="1:60" ht="25.05" customHeight="1" x14ac:dyDescent="0.25">
      <c r="A2" s="199" t="s">
        <v>7</v>
      </c>
      <c r="B2" s="49" t="s">
        <v>43</v>
      </c>
      <c r="C2" s="202" t="s">
        <v>44</v>
      </c>
      <c r="D2" s="200"/>
      <c r="E2" s="200"/>
      <c r="F2" s="200"/>
      <c r="G2" s="201"/>
      <c r="AG2" t="s">
        <v>98</v>
      </c>
    </row>
    <row r="3" spans="1:60" ht="25.05" customHeight="1" x14ac:dyDescent="0.25">
      <c r="A3" s="199" t="s">
        <v>8</v>
      </c>
      <c r="B3" s="49" t="s">
        <v>43</v>
      </c>
      <c r="C3" s="202" t="s">
        <v>47</v>
      </c>
      <c r="D3" s="200"/>
      <c r="E3" s="200"/>
      <c r="F3" s="200"/>
      <c r="G3" s="201"/>
      <c r="AC3" s="178" t="s">
        <v>98</v>
      </c>
      <c r="AG3" t="s">
        <v>99</v>
      </c>
    </row>
    <row r="4" spans="1:60" ht="25.05" customHeight="1" x14ac:dyDescent="0.25">
      <c r="A4" s="203" t="s">
        <v>9</v>
      </c>
      <c r="B4" s="204" t="s">
        <v>51</v>
      </c>
      <c r="C4" s="205" t="s">
        <v>52</v>
      </c>
      <c r="D4" s="206"/>
      <c r="E4" s="206"/>
      <c r="F4" s="206"/>
      <c r="G4" s="207"/>
      <c r="AG4" t="s">
        <v>100</v>
      </c>
    </row>
    <row r="5" spans="1:60" x14ac:dyDescent="0.25">
      <c r="D5" s="10"/>
    </row>
    <row r="6" spans="1:60" ht="39.6" x14ac:dyDescent="0.25">
      <c r="A6" s="209" t="s">
        <v>101</v>
      </c>
      <c r="B6" s="211" t="s">
        <v>102</v>
      </c>
      <c r="C6" s="211" t="s">
        <v>103</v>
      </c>
      <c r="D6" s="210" t="s">
        <v>104</v>
      </c>
      <c r="E6" s="209" t="s">
        <v>105</v>
      </c>
      <c r="F6" s="208" t="s">
        <v>106</v>
      </c>
      <c r="G6" s="209" t="s">
        <v>29</v>
      </c>
      <c r="H6" s="212" t="s">
        <v>30</v>
      </c>
      <c r="I6" s="212" t="s">
        <v>107</v>
      </c>
      <c r="J6" s="212" t="s">
        <v>31</v>
      </c>
      <c r="K6" s="212" t="s">
        <v>108</v>
      </c>
      <c r="L6" s="212" t="s">
        <v>109</v>
      </c>
      <c r="M6" s="212" t="s">
        <v>110</v>
      </c>
      <c r="N6" s="212" t="s">
        <v>111</v>
      </c>
      <c r="O6" s="212" t="s">
        <v>112</v>
      </c>
      <c r="P6" s="212" t="s">
        <v>113</v>
      </c>
      <c r="Q6" s="212" t="s">
        <v>114</v>
      </c>
      <c r="R6" s="212" t="s">
        <v>115</v>
      </c>
      <c r="S6" s="212" t="s">
        <v>116</v>
      </c>
      <c r="T6" s="212" t="s">
        <v>117</v>
      </c>
      <c r="U6" s="212" t="s">
        <v>118</v>
      </c>
      <c r="V6" s="212" t="s">
        <v>119</v>
      </c>
      <c r="W6" s="212" t="s">
        <v>120</v>
      </c>
      <c r="X6" s="212" t="s">
        <v>121</v>
      </c>
    </row>
    <row r="7" spans="1:60" hidden="1" x14ac:dyDescent="0.25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spans="1:60" x14ac:dyDescent="0.25">
      <c r="A8" s="228" t="s">
        <v>122</v>
      </c>
      <c r="B8" s="229" t="s">
        <v>69</v>
      </c>
      <c r="C8" s="242" t="s">
        <v>70</v>
      </c>
      <c r="D8" s="230"/>
      <c r="E8" s="231"/>
      <c r="F8" s="232"/>
      <c r="G8" s="232">
        <f>SUMIF(AG9:AG10,"&lt;&gt;NOR",G9:G10)</f>
        <v>0</v>
      </c>
      <c r="H8" s="232"/>
      <c r="I8" s="232">
        <f>SUM(I9:I10)</f>
        <v>0</v>
      </c>
      <c r="J8" s="232"/>
      <c r="K8" s="232">
        <f>SUM(K9:K10)</f>
        <v>0</v>
      </c>
      <c r="L8" s="232"/>
      <c r="M8" s="232">
        <f>SUM(M9:M10)</f>
        <v>0</v>
      </c>
      <c r="N8" s="232"/>
      <c r="O8" s="232">
        <f>SUM(O9:O10)</f>
        <v>0</v>
      </c>
      <c r="P8" s="232"/>
      <c r="Q8" s="232">
        <f>SUM(Q9:Q10)</f>
        <v>0.03</v>
      </c>
      <c r="R8" s="232"/>
      <c r="S8" s="232"/>
      <c r="T8" s="233"/>
      <c r="U8" s="227"/>
      <c r="V8" s="227">
        <f>SUM(V9:V10)</f>
        <v>0.52</v>
      </c>
      <c r="W8" s="227"/>
      <c r="X8" s="227"/>
      <c r="AG8" t="s">
        <v>123</v>
      </c>
    </row>
    <row r="9" spans="1:60" ht="20.399999999999999" outlineLevel="1" x14ac:dyDescent="0.25">
      <c r="A9" s="234">
        <v>1</v>
      </c>
      <c r="B9" s="235" t="s">
        <v>290</v>
      </c>
      <c r="C9" s="243" t="s">
        <v>291</v>
      </c>
      <c r="D9" s="236" t="s">
        <v>202</v>
      </c>
      <c r="E9" s="237">
        <v>0.94</v>
      </c>
      <c r="F9" s="238"/>
      <c r="G9" s="239">
        <f>ROUND(E9*F9,2)</f>
        <v>0</v>
      </c>
      <c r="H9" s="238"/>
      <c r="I9" s="239">
        <f>ROUND(E9*H9,2)</f>
        <v>0</v>
      </c>
      <c r="J9" s="238"/>
      <c r="K9" s="239">
        <f>ROUND(E9*J9,2)</f>
        <v>0</v>
      </c>
      <c r="L9" s="239">
        <v>21</v>
      </c>
      <c r="M9" s="239">
        <f>G9*(1+L9/100)</f>
        <v>0</v>
      </c>
      <c r="N9" s="239">
        <v>0</v>
      </c>
      <c r="O9" s="239">
        <f>ROUND(E9*N9,2)</f>
        <v>0</v>
      </c>
      <c r="P9" s="239">
        <v>3.6999999999999998E-2</v>
      </c>
      <c r="Q9" s="239">
        <f>ROUND(E9*P9,2)</f>
        <v>0.03</v>
      </c>
      <c r="R9" s="239" t="s">
        <v>207</v>
      </c>
      <c r="S9" s="239" t="s">
        <v>138</v>
      </c>
      <c r="T9" s="240" t="s">
        <v>138</v>
      </c>
      <c r="U9" s="223">
        <v>0.55000000000000004</v>
      </c>
      <c r="V9" s="223">
        <f>ROUND(E9*U9,2)</f>
        <v>0.52</v>
      </c>
      <c r="W9" s="223"/>
      <c r="X9" s="223" t="s">
        <v>129</v>
      </c>
      <c r="Y9" s="213"/>
      <c r="Z9" s="213"/>
      <c r="AA9" s="213"/>
      <c r="AB9" s="213"/>
      <c r="AC9" s="213"/>
      <c r="AD9" s="213"/>
      <c r="AE9" s="213"/>
      <c r="AF9" s="213"/>
      <c r="AG9" s="213" t="s">
        <v>130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outlineLevel="1" x14ac:dyDescent="0.25">
      <c r="A10" s="220"/>
      <c r="B10" s="221"/>
      <c r="C10" s="244" t="s">
        <v>292</v>
      </c>
      <c r="D10" s="225"/>
      <c r="E10" s="226">
        <v>0.94</v>
      </c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13"/>
      <c r="Z10" s="213"/>
      <c r="AA10" s="213"/>
      <c r="AB10" s="213"/>
      <c r="AC10" s="213"/>
      <c r="AD10" s="213"/>
      <c r="AE10" s="213"/>
      <c r="AF10" s="213"/>
      <c r="AG10" s="213" t="s">
        <v>131</v>
      </c>
      <c r="AH10" s="213">
        <v>0</v>
      </c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</row>
    <row r="11" spans="1:60" x14ac:dyDescent="0.25">
      <c r="A11" s="228" t="s">
        <v>122</v>
      </c>
      <c r="B11" s="229" t="s">
        <v>83</v>
      </c>
      <c r="C11" s="242" t="s">
        <v>84</v>
      </c>
      <c r="D11" s="230"/>
      <c r="E11" s="231"/>
      <c r="F11" s="232"/>
      <c r="G11" s="232">
        <f>SUMIF(AG12:AG13,"&lt;&gt;NOR",G12:G13)</f>
        <v>0</v>
      </c>
      <c r="H11" s="232"/>
      <c r="I11" s="232">
        <f>SUM(I12:I13)</f>
        <v>0</v>
      </c>
      <c r="J11" s="232"/>
      <c r="K11" s="232">
        <f>SUM(K12:K13)</f>
        <v>0</v>
      </c>
      <c r="L11" s="232"/>
      <c r="M11" s="232">
        <f>SUM(M12:M13)</f>
        <v>0</v>
      </c>
      <c r="N11" s="232"/>
      <c r="O11" s="232">
        <f>SUM(O12:O13)</f>
        <v>0</v>
      </c>
      <c r="P11" s="232"/>
      <c r="Q11" s="232">
        <f>SUM(Q12:Q13)</f>
        <v>0</v>
      </c>
      <c r="R11" s="232"/>
      <c r="S11" s="232"/>
      <c r="T11" s="233"/>
      <c r="U11" s="227"/>
      <c r="V11" s="227">
        <f>SUM(V12:V13)</f>
        <v>1.33</v>
      </c>
      <c r="W11" s="227"/>
      <c r="X11" s="227"/>
      <c r="AG11" t="s">
        <v>123</v>
      </c>
    </row>
    <row r="12" spans="1:60" outlineLevel="1" x14ac:dyDescent="0.25">
      <c r="A12" s="234">
        <v>2</v>
      </c>
      <c r="B12" s="235" t="s">
        <v>293</v>
      </c>
      <c r="C12" s="243" t="s">
        <v>294</v>
      </c>
      <c r="D12" s="236" t="s">
        <v>202</v>
      </c>
      <c r="E12" s="237">
        <v>0.94</v>
      </c>
      <c r="F12" s="238"/>
      <c r="G12" s="239">
        <f>ROUND(E12*F12,2)</f>
        <v>0</v>
      </c>
      <c r="H12" s="238"/>
      <c r="I12" s="239">
        <f>ROUND(E12*H12,2)</f>
        <v>0</v>
      </c>
      <c r="J12" s="238"/>
      <c r="K12" s="239">
        <f>ROUND(E12*J12,2)</f>
        <v>0</v>
      </c>
      <c r="L12" s="239">
        <v>21</v>
      </c>
      <c r="M12" s="239">
        <f>G12*(1+L12/100)</f>
        <v>0</v>
      </c>
      <c r="N12" s="239">
        <v>0</v>
      </c>
      <c r="O12" s="239">
        <f>ROUND(E12*N12,2)</f>
        <v>0</v>
      </c>
      <c r="P12" s="239">
        <v>0</v>
      </c>
      <c r="Q12" s="239">
        <f>ROUND(E12*P12,2)</f>
        <v>0</v>
      </c>
      <c r="R12" s="239"/>
      <c r="S12" s="239" t="s">
        <v>138</v>
      </c>
      <c r="T12" s="240" t="s">
        <v>138</v>
      </c>
      <c r="U12" s="223">
        <v>1.415</v>
      </c>
      <c r="V12" s="223">
        <f>ROUND(E12*U12,2)</f>
        <v>1.33</v>
      </c>
      <c r="W12" s="223"/>
      <c r="X12" s="223" t="s">
        <v>129</v>
      </c>
      <c r="Y12" s="213"/>
      <c r="Z12" s="213"/>
      <c r="AA12" s="213"/>
      <c r="AB12" s="213"/>
      <c r="AC12" s="213"/>
      <c r="AD12" s="213"/>
      <c r="AE12" s="213"/>
      <c r="AF12" s="213"/>
      <c r="AG12" s="213" t="s">
        <v>130</v>
      </c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</row>
    <row r="13" spans="1:60" outlineLevel="1" x14ac:dyDescent="0.25">
      <c r="A13" s="220"/>
      <c r="B13" s="221"/>
      <c r="C13" s="244" t="s">
        <v>295</v>
      </c>
      <c r="D13" s="225"/>
      <c r="E13" s="226">
        <v>0.94</v>
      </c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13"/>
      <c r="Z13" s="213"/>
      <c r="AA13" s="213"/>
      <c r="AB13" s="213"/>
      <c r="AC13" s="213"/>
      <c r="AD13" s="213"/>
      <c r="AE13" s="213"/>
      <c r="AF13" s="213"/>
      <c r="AG13" s="213" t="s">
        <v>131</v>
      </c>
      <c r="AH13" s="213">
        <v>0</v>
      </c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</row>
    <row r="14" spans="1:60" x14ac:dyDescent="0.25">
      <c r="A14" s="228" t="s">
        <v>122</v>
      </c>
      <c r="B14" s="229" t="s">
        <v>89</v>
      </c>
      <c r="C14" s="242" t="s">
        <v>90</v>
      </c>
      <c r="D14" s="230"/>
      <c r="E14" s="231"/>
      <c r="F14" s="232"/>
      <c r="G14" s="232">
        <f>SUMIF(AG15:AG16,"&lt;&gt;NOR",G15:G16)</f>
        <v>0</v>
      </c>
      <c r="H14" s="232"/>
      <c r="I14" s="232">
        <f>SUM(I15:I16)</f>
        <v>0</v>
      </c>
      <c r="J14" s="232"/>
      <c r="K14" s="232">
        <f>SUM(K15:K16)</f>
        <v>0</v>
      </c>
      <c r="L14" s="232"/>
      <c r="M14" s="232">
        <f>SUM(M15:M16)</f>
        <v>0</v>
      </c>
      <c r="N14" s="232"/>
      <c r="O14" s="232">
        <f>SUM(O15:O16)</f>
        <v>0.01</v>
      </c>
      <c r="P14" s="232"/>
      <c r="Q14" s="232">
        <f>SUM(Q15:Q16)</f>
        <v>0</v>
      </c>
      <c r="R14" s="232"/>
      <c r="S14" s="232"/>
      <c r="T14" s="233"/>
      <c r="U14" s="227"/>
      <c r="V14" s="227">
        <f>SUM(V15:V16)</f>
        <v>0</v>
      </c>
      <c r="W14" s="227"/>
      <c r="X14" s="227"/>
      <c r="AG14" t="s">
        <v>123</v>
      </c>
    </row>
    <row r="15" spans="1:60" outlineLevel="1" x14ac:dyDescent="0.25">
      <c r="A15" s="234">
        <v>3</v>
      </c>
      <c r="B15" s="235" t="s">
        <v>296</v>
      </c>
      <c r="C15" s="243" t="s">
        <v>297</v>
      </c>
      <c r="D15" s="236" t="s">
        <v>126</v>
      </c>
      <c r="E15" s="237">
        <v>1</v>
      </c>
      <c r="F15" s="238"/>
      <c r="G15" s="239">
        <f>ROUND(E15*F15,2)</f>
        <v>0</v>
      </c>
      <c r="H15" s="238"/>
      <c r="I15" s="239">
        <f>ROUND(E15*H15,2)</f>
        <v>0</v>
      </c>
      <c r="J15" s="238"/>
      <c r="K15" s="239">
        <f>ROUND(E15*J15,2)</f>
        <v>0</v>
      </c>
      <c r="L15" s="239">
        <v>21</v>
      </c>
      <c r="M15" s="239">
        <f>G15*(1+L15/100)</f>
        <v>0</v>
      </c>
      <c r="N15" s="239">
        <v>7.5799999999999999E-3</v>
      </c>
      <c r="O15" s="239">
        <f>ROUND(E15*N15,2)</f>
        <v>0.01</v>
      </c>
      <c r="P15" s="239">
        <v>0</v>
      </c>
      <c r="Q15" s="239">
        <f>ROUND(E15*P15,2)</f>
        <v>0</v>
      </c>
      <c r="R15" s="239"/>
      <c r="S15" s="239" t="s">
        <v>127</v>
      </c>
      <c r="T15" s="240" t="s">
        <v>128</v>
      </c>
      <c r="U15" s="223">
        <v>0</v>
      </c>
      <c r="V15" s="223">
        <f>ROUND(E15*U15,2)</f>
        <v>0</v>
      </c>
      <c r="W15" s="223"/>
      <c r="X15" s="223" t="s">
        <v>187</v>
      </c>
      <c r="Y15" s="213"/>
      <c r="Z15" s="213"/>
      <c r="AA15" s="213"/>
      <c r="AB15" s="213"/>
      <c r="AC15" s="213"/>
      <c r="AD15" s="213"/>
      <c r="AE15" s="213"/>
      <c r="AF15" s="213"/>
      <c r="AG15" s="213" t="s">
        <v>188</v>
      </c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</row>
    <row r="16" spans="1:60" outlineLevel="1" x14ac:dyDescent="0.25">
      <c r="A16" s="220"/>
      <c r="B16" s="221"/>
      <c r="C16" s="244" t="s">
        <v>57</v>
      </c>
      <c r="D16" s="225"/>
      <c r="E16" s="226">
        <v>1</v>
      </c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13"/>
      <c r="Z16" s="213"/>
      <c r="AA16" s="213"/>
      <c r="AB16" s="213"/>
      <c r="AC16" s="213"/>
      <c r="AD16" s="213"/>
      <c r="AE16" s="213"/>
      <c r="AF16" s="213"/>
      <c r="AG16" s="213" t="s">
        <v>131</v>
      </c>
      <c r="AH16" s="213">
        <v>0</v>
      </c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</row>
    <row r="17" spans="1:60" x14ac:dyDescent="0.25">
      <c r="A17" s="228" t="s">
        <v>122</v>
      </c>
      <c r="B17" s="229" t="s">
        <v>91</v>
      </c>
      <c r="C17" s="242" t="s">
        <v>92</v>
      </c>
      <c r="D17" s="230"/>
      <c r="E17" s="231"/>
      <c r="F17" s="232"/>
      <c r="G17" s="232">
        <f>SUMIF(AG18:AG20,"&lt;&gt;NOR",G18:G20)</f>
        <v>0</v>
      </c>
      <c r="H17" s="232"/>
      <c r="I17" s="232">
        <f>SUM(I18:I20)</f>
        <v>0</v>
      </c>
      <c r="J17" s="232"/>
      <c r="K17" s="232">
        <f>SUM(K18:K20)</f>
        <v>0</v>
      </c>
      <c r="L17" s="232"/>
      <c r="M17" s="232">
        <f>SUM(M18:M20)</f>
        <v>0</v>
      </c>
      <c r="N17" s="232"/>
      <c r="O17" s="232">
        <f>SUM(O18:O20)</f>
        <v>0</v>
      </c>
      <c r="P17" s="232"/>
      <c r="Q17" s="232">
        <f>SUM(Q18:Q20)</f>
        <v>0</v>
      </c>
      <c r="R17" s="232"/>
      <c r="S17" s="232"/>
      <c r="T17" s="233"/>
      <c r="U17" s="227"/>
      <c r="V17" s="227">
        <f>SUM(V18:V20)</f>
        <v>0.02</v>
      </c>
      <c r="W17" s="227"/>
      <c r="X17" s="227"/>
      <c r="AG17" t="s">
        <v>123</v>
      </c>
    </row>
    <row r="18" spans="1:60" outlineLevel="1" x14ac:dyDescent="0.25">
      <c r="A18" s="234">
        <v>4</v>
      </c>
      <c r="B18" s="235" t="s">
        <v>298</v>
      </c>
      <c r="C18" s="243" t="s">
        <v>299</v>
      </c>
      <c r="D18" s="236" t="s">
        <v>156</v>
      </c>
      <c r="E18" s="237">
        <v>3.4779999999999998E-2</v>
      </c>
      <c r="F18" s="238"/>
      <c r="G18" s="239">
        <f>ROUND(E18*F18,2)</f>
        <v>0</v>
      </c>
      <c r="H18" s="238"/>
      <c r="I18" s="239">
        <f>ROUND(E18*H18,2)</f>
        <v>0</v>
      </c>
      <c r="J18" s="238"/>
      <c r="K18" s="239">
        <f>ROUND(E18*J18,2)</f>
        <v>0</v>
      </c>
      <c r="L18" s="239">
        <v>21</v>
      </c>
      <c r="M18" s="239">
        <f>G18*(1+L18/100)</f>
        <v>0</v>
      </c>
      <c r="N18" s="239">
        <v>0</v>
      </c>
      <c r="O18" s="239">
        <f>ROUND(E18*N18,2)</f>
        <v>0</v>
      </c>
      <c r="P18" s="239">
        <v>0</v>
      </c>
      <c r="Q18" s="239">
        <f>ROUND(E18*P18,2)</f>
        <v>0</v>
      </c>
      <c r="R18" s="239" t="s">
        <v>207</v>
      </c>
      <c r="S18" s="239" t="s">
        <v>138</v>
      </c>
      <c r="T18" s="240" t="s">
        <v>138</v>
      </c>
      <c r="U18" s="223">
        <v>0</v>
      </c>
      <c r="V18" s="223">
        <f>ROUND(E18*U18,2)</f>
        <v>0</v>
      </c>
      <c r="W18" s="223"/>
      <c r="X18" s="223" t="s">
        <v>288</v>
      </c>
      <c r="Y18" s="213"/>
      <c r="Z18" s="213"/>
      <c r="AA18" s="213"/>
      <c r="AB18" s="213"/>
      <c r="AC18" s="213"/>
      <c r="AD18" s="213"/>
      <c r="AE18" s="213"/>
      <c r="AF18" s="213"/>
      <c r="AG18" s="213" t="s">
        <v>289</v>
      </c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</row>
    <row r="19" spans="1:60" outlineLevel="1" x14ac:dyDescent="0.25">
      <c r="A19" s="220"/>
      <c r="B19" s="221"/>
      <c r="C19" s="259" t="s">
        <v>300</v>
      </c>
      <c r="D19" s="254"/>
      <c r="E19" s="254"/>
      <c r="F19" s="254"/>
      <c r="G19" s="254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13"/>
      <c r="Z19" s="213"/>
      <c r="AA19" s="213"/>
      <c r="AB19" s="213"/>
      <c r="AC19" s="213"/>
      <c r="AD19" s="213"/>
      <c r="AE19" s="213"/>
      <c r="AF19" s="213"/>
      <c r="AG19" s="213" t="s">
        <v>276</v>
      </c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51" t="str">
        <f>C19</f>
        <v>Pro vyjádření výnosu ve prospěch zhotovitele je nutné jednotkovou cenu uvést se záporným znaménkem. (Získaná částka ponižuje náklad stavby.)</v>
      </c>
      <c r="BB19" s="213"/>
      <c r="BC19" s="213"/>
      <c r="BD19" s="213"/>
      <c r="BE19" s="213"/>
      <c r="BF19" s="213"/>
      <c r="BG19" s="213"/>
      <c r="BH19" s="213"/>
    </row>
    <row r="20" spans="1:60" outlineLevel="1" x14ac:dyDescent="0.25">
      <c r="A20" s="234">
        <v>5</v>
      </c>
      <c r="B20" s="235" t="s">
        <v>301</v>
      </c>
      <c r="C20" s="243" t="s">
        <v>302</v>
      </c>
      <c r="D20" s="236" t="s">
        <v>156</v>
      </c>
      <c r="E20" s="237">
        <v>3.4779999999999998E-2</v>
      </c>
      <c r="F20" s="238"/>
      <c r="G20" s="239">
        <f>ROUND(E20*F20,2)</f>
        <v>0</v>
      </c>
      <c r="H20" s="238"/>
      <c r="I20" s="239">
        <f>ROUND(E20*H20,2)</f>
        <v>0</v>
      </c>
      <c r="J20" s="238"/>
      <c r="K20" s="239">
        <f>ROUND(E20*J20,2)</f>
        <v>0</v>
      </c>
      <c r="L20" s="239">
        <v>21</v>
      </c>
      <c r="M20" s="239">
        <f>G20*(1+L20/100)</f>
        <v>0</v>
      </c>
      <c r="N20" s="239">
        <v>0</v>
      </c>
      <c r="O20" s="239">
        <f>ROUND(E20*N20,2)</f>
        <v>0</v>
      </c>
      <c r="P20" s="239">
        <v>0</v>
      </c>
      <c r="Q20" s="239">
        <f>ROUND(E20*P20,2)</f>
        <v>0</v>
      </c>
      <c r="R20" s="239" t="s">
        <v>303</v>
      </c>
      <c r="S20" s="239" t="s">
        <v>138</v>
      </c>
      <c r="T20" s="240" t="s">
        <v>138</v>
      </c>
      <c r="U20" s="223">
        <v>0.56399999999999995</v>
      </c>
      <c r="V20" s="223">
        <f>ROUND(E20*U20,2)</f>
        <v>0.02</v>
      </c>
      <c r="W20" s="223"/>
      <c r="X20" s="223" t="s">
        <v>288</v>
      </c>
      <c r="Y20" s="213"/>
      <c r="Z20" s="213"/>
      <c r="AA20" s="213"/>
      <c r="AB20" s="213"/>
      <c r="AC20" s="213"/>
      <c r="AD20" s="213"/>
      <c r="AE20" s="213"/>
      <c r="AF20" s="213"/>
      <c r="AG20" s="213" t="s">
        <v>289</v>
      </c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</row>
    <row r="21" spans="1:60" x14ac:dyDescent="0.25">
      <c r="A21" s="3"/>
      <c r="B21" s="4"/>
      <c r="C21" s="245"/>
      <c r="D21" s="6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AE21">
        <v>15</v>
      </c>
      <c r="AF21">
        <v>21</v>
      </c>
      <c r="AG21" t="s">
        <v>109</v>
      </c>
    </row>
    <row r="22" spans="1:60" x14ac:dyDescent="0.25">
      <c r="A22" s="216"/>
      <c r="B22" s="217" t="s">
        <v>29</v>
      </c>
      <c r="C22" s="246"/>
      <c r="D22" s="218"/>
      <c r="E22" s="219"/>
      <c r="F22" s="219"/>
      <c r="G22" s="241">
        <f>G8+G11+G14+G17</f>
        <v>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AE22">
        <f>SUMIF(L7:L20,AE21,G7:G20)</f>
        <v>0</v>
      </c>
      <c r="AF22">
        <f>SUMIF(L7:L20,AF21,G7:G20)</f>
        <v>0</v>
      </c>
      <c r="AG22" t="s">
        <v>132</v>
      </c>
    </row>
    <row r="23" spans="1:60" x14ac:dyDescent="0.25">
      <c r="C23" s="247"/>
      <c r="D23" s="10"/>
      <c r="AG23" t="s">
        <v>133</v>
      </c>
    </row>
    <row r="24" spans="1:60" x14ac:dyDescent="0.25">
      <c r="D24" s="10"/>
    </row>
    <row r="25" spans="1:60" x14ac:dyDescent="0.25">
      <c r="D25" s="10"/>
    </row>
    <row r="26" spans="1:60" x14ac:dyDescent="0.25">
      <c r="D26" s="10"/>
    </row>
    <row r="27" spans="1:60" x14ac:dyDescent="0.25">
      <c r="D27" s="10"/>
    </row>
    <row r="28" spans="1:60" x14ac:dyDescent="0.25">
      <c r="D28" s="10"/>
    </row>
    <row r="29" spans="1:60" x14ac:dyDescent="0.25">
      <c r="D29" s="10"/>
    </row>
    <row r="30" spans="1:60" x14ac:dyDescent="0.25">
      <c r="D30" s="10"/>
    </row>
    <row r="31" spans="1:60" x14ac:dyDescent="0.25">
      <c r="D31" s="10"/>
    </row>
    <row r="32" spans="1:60" x14ac:dyDescent="0.25">
      <c r="D32" s="10"/>
    </row>
    <row r="33" spans="4:4" x14ac:dyDescent="0.25">
      <c r="D33" s="10"/>
    </row>
    <row r="34" spans="4:4" x14ac:dyDescent="0.25">
      <c r="D34" s="10"/>
    </row>
    <row r="35" spans="4:4" x14ac:dyDescent="0.25">
      <c r="D35" s="10"/>
    </row>
    <row r="36" spans="4:4" x14ac:dyDescent="0.25">
      <c r="D36" s="10"/>
    </row>
    <row r="37" spans="4:4" x14ac:dyDescent="0.25">
      <c r="D37" s="10"/>
    </row>
    <row r="38" spans="4:4" x14ac:dyDescent="0.25">
      <c r="D38" s="10"/>
    </row>
    <row r="39" spans="4:4" x14ac:dyDescent="0.25">
      <c r="D39" s="10"/>
    </row>
    <row r="40" spans="4:4" x14ac:dyDescent="0.25">
      <c r="D40" s="10"/>
    </row>
    <row r="41" spans="4:4" x14ac:dyDescent="0.25">
      <c r="D41" s="10"/>
    </row>
    <row r="42" spans="4:4" x14ac:dyDescent="0.25">
      <c r="D42" s="10"/>
    </row>
    <row r="43" spans="4:4" x14ac:dyDescent="0.25">
      <c r="D43" s="10"/>
    </row>
    <row r="44" spans="4:4" x14ac:dyDescent="0.25">
      <c r="D44" s="10"/>
    </row>
    <row r="45" spans="4:4" x14ac:dyDescent="0.25">
      <c r="D45" s="10"/>
    </row>
    <row r="46" spans="4:4" x14ac:dyDescent="0.25">
      <c r="D46" s="10"/>
    </row>
    <row r="47" spans="4:4" x14ac:dyDescent="0.25">
      <c r="D47" s="10"/>
    </row>
    <row r="48" spans="4:4" x14ac:dyDescent="0.25">
      <c r="D48" s="10"/>
    </row>
    <row r="49" spans="4:4" x14ac:dyDescent="0.25">
      <c r="D49" s="10"/>
    </row>
    <row r="50" spans="4:4" x14ac:dyDescent="0.25">
      <c r="D50" s="10"/>
    </row>
    <row r="51" spans="4:4" x14ac:dyDescent="0.25">
      <c r="D51" s="10"/>
    </row>
    <row r="52" spans="4:4" x14ac:dyDescent="0.25">
      <c r="D52" s="10"/>
    </row>
    <row r="53" spans="4:4" x14ac:dyDescent="0.25">
      <c r="D53" s="10"/>
    </row>
    <row r="54" spans="4:4" x14ac:dyDescent="0.25">
      <c r="D54" s="10"/>
    </row>
    <row r="55" spans="4:4" x14ac:dyDescent="0.25">
      <c r="D55" s="10"/>
    </row>
    <row r="56" spans="4:4" x14ac:dyDescent="0.25">
      <c r="D56" s="10"/>
    </row>
    <row r="57" spans="4:4" x14ac:dyDescent="0.25">
      <c r="D57" s="10"/>
    </row>
    <row r="58" spans="4:4" x14ac:dyDescent="0.25">
      <c r="D58" s="10"/>
    </row>
    <row r="59" spans="4:4" x14ac:dyDescent="0.25">
      <c r="D59" s="10"/>
    </row>
    <row r="60" spans="4:4" x14ac:dyDescent="0.25">
      <c r="D60" s="10"/>
    </row>
    <row r="61" spans="4:4" x14ac:dyDescent="0.25">
      <c r="D61" s="10"/>
    </row>
    <row r="62" spans="4:4" x14ac:dyDescent="0.25">
      <c r="D62" s="10"/>
    </row>
    <row r="63" spans="4:4" x14ac:dyDescent="0.25">
      <c r="D63" s="10"/>
    </row>
    <row r="64" spans="4:4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qFHv0anXUQ2/Lu0SIokLmW9j7BoDnM+TaxXxaeKnT31ZJl1ZxkIOuEU0zwuKgCVybv7nm0Rhew7nSgEDl7vOmA==" saltValue="V8WEK8X4XOm7oYAvqMlX8w==" spinCount="100000" sheet="1"/>
  <mergeCells count="5">
    <mergeCell ref="A1:G1"/>
    <mergeCell ref="C2:G2"/>
    <mergeCell ref="C3:G3"/>
    <mergeCell ref="C4:G4"/>
    <mergeCell ref="C19:G19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52</vt:i4>
      </vt:variant>
    </vt:vector>
  </HeadingPairs>
  <TitlesOfParts>
    <vt:vector size="58" baseType="lpstr">
      <vt:lpstr>Pokyny pro vyplnění</vt:lpstr>
      <vt:lpstr>Stavba</vt:lpstr>
      <vt:lpstr>VzorPolozky</vt:lpstr>
      <vt:lpstr>01 01 Pol</vt:lpstr>
      <vt:lpstr>01 02 Pol</vt:lpstr>
      <vt:lpstr>01 03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01 Pol'!Názvy_tisku</vt:lpstr>
      <vt:lpstr>'01 02 Pol'!Názvy_tisku</vt:lpstr>
      <vt:lpstr>'01 03 Pol'!Názvy_tisku</vt:lpstr>
      <vt:lpstr>oadresa</vt:lpstr>
      <vt:lpstr>Stavba!Objednatel</vt:lpstr>
      <vt:lpstr>Stavba!Objekt</vt:lpstr>
      <vt:lpstr>'01 01 Pol'!Oblast_tisku</vt:lpstr>
      <vt:lpstr>'01 02 Pol'!Oblast_tisku</vt:lpstr>
      <vt:lpstr>'01 03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Notebook</cp:lastModifiedBy>
  <cp:lastPrinted>2019-03-19T12:27:02Z</cp:lastPrinted>
  <dcterms:created xsi:type="dcterms:W3CDTF">2009-04-08T07:15:50Z</dcterms:created>
  <dcterms:modified xsi:type="dcterms:W3CDTF">2020-09-09T13:14:31Z</dcterms:modified>
</cp:coreProperties>
</file>