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outez 2020\Vesela 2, c.b.17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Pol'!$A$1:$U$54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D44" i="12" l="1"/>
  <c r="G39" i="1" s="1"/>
  <c r="G40" i="1" s="1"/>
  <c r="G25" i="1" s="1"/>
  <c r="I8" i="12"/>
  <c r="G9" i="12"/>
  <c r="G8" i="12" s="1"/>
  <c r="I9" i="12"/>
  <c r="K9" i="12"/>
  <c r="K8" i="12" s="1"/>
  <c r="O9" i="12"/>
  <c r="O8" i="12" s="1"/>
  <c r="Q9" i="12"/>
  <c r="Q8" i="12" s="1"/>
  <c r="U9" i="12"/>
  <c r="U8" i="12" s="1"/>
  <c r="G11" i="12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I14" i="12"/>
  <c r="K14" i="12"/>
  <c r="M14" i="12"/>
  <c r="O14" i="12"/>
  <c r="Q14" i="12"/>
  <c r="U14" i="12"/>
  <c r="G15" i="12"/>
  <c r="M15" i="12" s="1"/>
  <c r="I15" i="12"/>
  <c r="K15" i="12"/>
  <c r="O15" i="12"/>
  <c r="Q15" i="12"/>
  <c r="U15" i="12"/>
  <c r="G17" i="12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I20" i="12"/>
  <c r="K20" i="12"/>
  <c r="M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I24" i="12"/>
  <c r="K24" i="12"/>
  <c r="M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8" i="12"/>
  <c r="I28" i="12"/>
  <c r="K28" i="12"/>
  <c r="M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3" i="12"/>
  <c r="I33" i="12"/>
  <c r="K33" i="12"/>
  <c r="O33" i="12"/>
  <c r="Q33" i="12"/>
  <c r="U33" i="12"/>
  <c r="G34" i="12"/>
  <c r="I34" i="12"/>
  <c r="K34" i="12"/>
  <c r="M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9" i="12"/>
  <c r="I39" i="12"/>
  <c r="K39" i="12"/>
  <c r="O39" i="12"/>
  <c r="Q39" i="12"/>
  <c r="U39" i="12"/>
  <c r="G40" i="12"/>
  <c r="I40" i="12"/>
  <c r="I38" i="12" s="1"/>
  <c r="K40" i="12"/>
  <c r="M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I20" i="1"/>
  <c r="I19" i="1"/>
  <c r="I18" i="1"/>
  <c r="G27" i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Q38" i="12" l="1"/>
  <c r="U38" i="12"/>
  <c r="O38" i="12"/>
  <c r="Q32" i="12"/>
  <c r="I32" i="12"/>
  <c r="U32" i="12"/>
  <c r="O32" i="12"/>
  <c r="K27" i="12"/>
  <c r="Q27" i="12"/>
  <c r="I27" i="12"/>
  <c r="K16" i="12"/>
  <c r="G16" i="12"/>
  <c r="I49" i="1" s="1"/>
  <c r="K10" i="12"/>
  <c r="G10" i="12"/>
  <c r="I48" i="1" s="1"/>
  <c r="AC44" i="12"/>
  <c r="F39" i="1" s="1"/>
  <c r="F40" i="1" s="1"/>
  <c r="G23" i="1" s="1"/>
  <c r="G29" i="1" s="1"/>
  <c r="I47" i="1"/>
  <c r="K38" i="12"/>
  <c r="G38" i="12"/>
  <c r="I52" i="1" s="1"/>
  <c r="K32" i="12"/>
  <c r="G32" i="12"/>
  <c r="I51" i="1" s="1"/>
  <c r="U27" i="12"/>
  <c r="O27" i="12"/>
  <c r="Q16" i="12"/>
  <c r="I16" i="12"/>
  <c r="U16" i="12"/>
  <c r="O16" i="12"/>
  <c r="Q10" i="12"/>
  <c r="I10" i="12"/>
  <c r="U10" i="12"/>
  <c r="O10" i="12"/>
  <c r="G28" i="1"/>
  <c r="I39" i="1"/>
  <c r="I40" i="1" s="1"/>
  <c r="J39" i="1" s="1"/>
  <c r="J40" i="1" s="1"/>
  <c r="M27" i="12"/>
  <c r="G27" i="12"/>
  <c r="I50" i="1" s="1"/>
  <c r="M39" i="12"/>
  <c r="M38" i="12" s="1"/>
  <c r="M33" i="12"/>
  <c r="M32" i="12" s="1"/>
  <c r="M17" i="12"/>
  <c r="M16" i="12" s="1"/>
  <c r="M11" i="12"/>
  <c r="M10" i="12" s="1"/>
  <c r="M9" i="12"/>
  <c r="M8" i="12" s="1"/>
  <c r="I16" i="1" l="1"/>
  <c r="I53" i="1"/>
  <c r="I17" i="1"/>
  <c r="G44" i="12"/>
  <c r="I21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<sst xmlns="http://schemas.openxmlformats.org/spreadsheetml/2006/main" count="270" uniqueCount="160">
  <si>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</si>
  <si>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</si>
  <si>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</si>
  <si>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</si>
  <si>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</si>
  <si>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</si>
  <si>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</si>
  <si>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</si>
  <si>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</si>
  <si>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</si>
  <si>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</si>
  <si>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</si>
  <si>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</si>
  <si>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</si>
  <si>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</si>
  <si>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</si>
  <si>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</si>
  <si>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</si>
  <si>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</si>
  <si>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</si>
  <si>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</si>
  <si>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</si>
  <si>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</si>
  <si>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</si>
  <si>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</si>
  <si>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</si>
  <si>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</si>
  <si>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</si>
  <si>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</si>
  <si>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</si>
  <si>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</si>
  <si>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</si>
  <si>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</si>
  <si>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</si>
  <si>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</si>
  <si>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</si>
  <si>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</si>
  <si>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</si>
  <si>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</si>
  <si>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</si>
  <si>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</si>
  <si>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</si>
  <si>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</si>
  <si>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</si>
  <si>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</si>
  <si>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</si>
  <si>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Celkem za stavbu</t>
  </si>
  <si>
    <t>CZK</t>
  </si>
  <si>
    <t>Rekapitulace dílů</t>
  </si>
  <si>
    <t>Typ dílu</t>
  </si>
  <si>
    <t>90</t>
  </si>
  <si>
    <t>Přípočty</t>
  </si>
  <si>
    <t>723</t>
  </si>
  <si>
    <t>Vnitřní plynovod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</si>
  <si>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</si>
  <si>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</si>
  <si>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</si>
  <si>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</si>
  <si>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</si>
  <si>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</si>
  <si>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</si>
  <si>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</si>
  <si>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</si>
  <si>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</si>
  <si>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</si>
  <si>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</si>
  <si>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</si>
  <si>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</si>
  <si>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</si>
  <si>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</si>
  <si>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</si>
  <si>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</si>
  <si>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</si>
  <si>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</si>
  <si>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</si>
  <si>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</si>
  <si>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</si>
  <si>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</si>
  <si>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</si>
  <si>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</si>
  <si>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</si>
  <si>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</si>
  <si>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</si>
  <si>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</si>
  <si>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</si>
  <si>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</si>
  <si>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</si>
  <si>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</si>
  <si>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</si>
  <si>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</si>
  <si>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</si>
  <si>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900      R00</t>
  </si>
  <si>
    <t>HZS</t>
  </si>
  <si>
    <t>h</t>
  </si>
  <si>
    <t>POL1_0</t>
  </si>
  <si>
    <t>723163104R00</t>
  </si>
  <si>
    <t>Potrubí z měděných trubek D 22 x 1,0 mm</t>
  </si>
  <si>
    <t>m</t>
  </si>
  <si>
    <t>723185114R00</t>
  </si>
  <si>
    <t>Potrubí ohebné nerez. vlnovcové DN 20</t>
  </si>
  <si>
    <t>723237214R00</t>
  </si>
  <si>
    <t>Kohout kulový,2xvnitřní závit, DN 20</t>
  </si>
  <si>
    <t>kus</t>
  </si>
  <si>
    <t>723120805R00</t>
  </si>
  <si>
    <t>Demontáž potrubí svařovaného závitového DN 25-50</t>
  </si>
  <si>
    <t>723190909R00</t>
  </si>
  <si>
    <t>Zkouška tlaková  plynového potrubí</t>
  </si>
  <si>
    <t>731249124R00</t>
  </si>
  <si>
    <t>Montáž kotle ocel.teplov.,kapalina/plyn do 29 kW</t>
  </si>
  <si>
    <t>soubor</t>
  </si>
  <si>
    <t>731412585R00</t>
  </si>
  <si>
    <t>Sada 5-flexibil. hadice pro pružné vedení 80 mm PP</t>
  </si>
  <si>
    <t>sada</t>
  </si>
  <si>
    <t>731412577R00</t>
  </si>
  <si>
    <t>Kryt komína, šachty</t>
  </si>
  <si>
    <t>731412559R00</t>
  </si>
  <si>
    <t>Vložka distanční 80 mm</t>
  </si>
  <si>
    <t>731412169R00</t>
  </si>
  <si>
    <t>Otvor revizní 60/100 mm PP</t>
  </si>
  <si>
    <t>731412151R00</t>
  </si>
  <si>
    <t>Kus prodlužovací odkouření 60/100 mm PP dl. 0,5 m</t>
  </si>
  <si>
    <t>731412132R00</t>
  </si>
  <si>
    <t>Odkouření připojení na komín 60/100 mm PP dl. 0,5m</t>
  </si>
  <si>
    <t>731412163R00</t>
  </si>
  <si>
    <t>Koleno 87° 60/100 mm PP</t>
  </si>
  <si>
    <t>48417311011R</t>
  </si>
  <si>
    <t>Kotel kondenzační 24 kw</t>
  </si>
  <si>
    <t>POL3_0</t>
  </si>
  <si>
    <t>Spuštění kotle</t>
  </si>
  <si>
    <t>733163102R00</t>
  </si>
  <si>
    <t>Potrubí z měděných trubek D 15 x 1,0 mm</t>
  </si>
  <si>
    <t>733163103R00</t>
  </si>
  <si>
    <t>Potrubí z měděných trubek D 18 x 1,0 mm</t>
  </si>
  <si>
    <t>733163104R00</t>
  </si>
  <si>
    <t>Potrubí z měděných trubek D 22 x 1 ,0mm</t>
  </si>
  <si>
    <t>Pomocný materiál</t>
  </si>
  <si>
    <t>734226112RT2</t>
  </si>
  <si>
    <t>Ventil term.přímý,vnitř.z. STANDARD DN 15, s termostatickou hlavicí Heimeier K</t>
  </si>
  <si>
    <t>734267312R00</t>
  </si>
  <si>
    <t>Šroubení topenářské, přímé, DN 15</t>
  </si>
  <si>
    <t>734235122R00</t>
  </si>
  <si>
    <t>Kohout kulový,2xvnitřní záv. DN 20</t>
  </si>
  <si>
    <t>734295212R00</t>
  </si>
  <si>
    <t>Filtr, magnetický DN 20</t>
  </si>
  <si>
    <t>734215133R00</t>
  </si>
  <si>
    <t>Ventil odvzdušňovací automat. DN 15</t>
  </si>
  <si>
    <t>735156644R00</t>
  </si>
  <si>
    <t>Otopná tělesa panelová Klasik 22  500/ 800</t>
  </si>
  <si>
    <t>735156743R00</t>
  </si>
  <si>
    <t>Otopná tělesa panelová Klasik 33  500/ 700</t>
  </si>
  <si>
    <t>735156747R00</t>
  </si>
  <si>
    <t>Otopná tělesa panelová Klasik 33  500/1200</t>
  </si>
  <si>
    <t>735171507R00</t>
  </si>
  <si>
    <t>Těleso trubkové Koralux Standard KS 1220.400</t>
  </si>
  <si>
    <t/>
  </si>
  <si>
    <t>SUM</t>
  </si>
  <si>
    <t>POPUZIV</t>
  </si>
  <si>
    <t>END</t>
  </si>
  <si>
    <t>Veselá 2</t>
  </si>
  <si>
    <t>Veselá 2, č.b.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</si>
</sst>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1" xfId="0" applyNumberFormat="1" applyFont="1" applyBorder="1" applyAlignment="1">
      <alignment horizontal="center" vertical="center"/>
    </xf>
    <xf numFmtId="4" fontId="3" fillId="0" borderId="31" xfId="0" applyNumberFormat="1" applyFont="1" applyBorder="1" applyAlignment="1">
      <alignment vertical="center"/>
    </xf>
    <xf numFmtId="4" fontId="3" fillId="0" borderId="34" xfId="0" applyNumberFormat="1" applyFont="1" applyBorder="1" applyAlignment="1">
      <alignment horizontal="center" vertical="center"/>
    </xf>
    <xf numFmtId="4" fontId="3" fillId="0" borderId="34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vertical="center"/>
    </xf>
    <xf numFmtId="4" fontId="3" fillId="5" borderId="38" xfId="0" applyNumberFormat="1" applyFont="1" applyFill="1" applyBorder="1" applyAlignment="1">
      <alignment horizontal="center"/>
    </xf>
    <xf numFmtId="4" fontId="3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5" xfId="0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3" fillId="0" borderId="38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5" borderId="38" xfId="0" applyNumberFormat="1" applyFont="1" applyFill="1" applyBorder="1" applyAlignment="1"/>
    <xf numFmtId="4" fontId="3" fillId="0" borderId="34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3" fillId="0" borderId="31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D15" sqref="D15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opLeftCell="B1" zoomScaleNormal="100" zoomScaleSheetLayoutView="75" workbookViewId="0">
      <selection activeCell="D2" sqref="D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3" t="s">
        <v>42</v>
      </c>
      <c r="C1" s="234"/>
      <c r="D1" s="234"/>
      <c r="E1" s="234"/>
      <c r="F1" s="234"/>
      <c r="G1" s="234"/>
      <c r="H1" s="234"/>
      <c r="I1" s="234"/>
      <c r="J1" s="235"/>
    </row>
    <row r="2" spans="1:15" ht="23.25" customHeight="1" x14ac:dyDescent="0.2">
      <c r="A2" s="4"/>
      <c r="B2" s="81" t="s">
        <v>40</v>
      </c>
      <c r="C2" s="82"/>
      <c r="D2" s="218" t="s">
        <v>158</v>
      </c>
      <c r="E2" s="219"/>
      <c r="F2" s="219"/>
      <c r="G2" s="219"/>
      <c r="H2" s="219"/>
      <c r="I2" s="219"/>
      <c r="J2" s="220"/>
      <c r="O2" s="2"/>
    </row>
    <row r="3" spans="1:15" ht="23.25" customHeight="1" x14ac:dyDescent="0.2">
      <c r="A3" s="4"/>
      <c r="B3" s="83" t="s">
        <v>45</v>
      </c>
      <c r="C3" s="84"/>
      <c r="D3" s="246" t="s">
        <v>43</v>
      </c>
      <c r="E3" s="247"/>
      <c r="F3" s="247"/>
      <c r="G3" s="247"/>
      <c r="H3" s="247"/>
      <c r="I3" s="247"/>
      <c r="J3" s="248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5"/>
      <c r="E11" s="225"/>
      <c r="F11" s="225"/>
      <c r="G11" s="225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4"/>
      <c r="E12" s="244"/>
      <c r="F12" s="244"/>
      <c r="G12" s="244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5"/>
      <c r="E13" s="245"/>
      <c r="F13" s="245"/>
      <c r="G13" s="245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4"/>
      <c r="F15" s="224"/>
      <c r="G15" s="242"/>
      <c r="H15" s="242"/>
      <c r="I15" s="242" t="s">
        <v>28</v>
      </c>
      <c r="J15" s="243"/>
    </row>
    <row r="16" spans="1:15" ht="23.25" customHeight="1" x14ac:dyDescent="0.2">
      <c r="A16" s="144" t="s">
        <v>23</v>
      </c>
      <c r="B16" s="145" t="s">
        <v>23</v>
      </c>
      <c r="C16" s="58"/>
      <c r="D16" s="59"/>
      <c r="E16" s="221"/>
      <c r="F16" s="222"/>
      <c r="G16" s="221"/>
      <c r="H16" s="222"/>
      <c r="I16" s="221">
        <f>SUMIF(F47:F52,A16,I47:I52)+SUMIF(F47:F52,"PSU",I47:I52)</f>
        <v>0</v>
      </c>
      <c r="J16" s="223"/>
    </row>
    <row r="17" spans="1:10" ht="23.25" customHeight="1" x14ac:dyDescent="0.2">
      <c r="A17" s="144" t="s">
        <v>24</v>
      </c>
      <c r="B17" s="145" t="s">
        <v>24</v>
      </c>
      <c r="C17" s="58"/>
      <c r="D17" s="59"/>
      <c r="E17" s="221"/>
      <c r="F17" s="222"/>
      <c r="G17" s="221"/>
      <c r="H17" s="222"/>
      <c r="I17" s="221">
        <f>SUMIF(F47:F52,A17,I47:I52)</f>
        <v>0</v>
      </c>
      <c r="J17" s="223"/>
    </row>
    <row r="18" spans="1:10" ht="23.25" customHeight="1" x14ac:dyDescent="0.2">
      <c r="A18" s="144" t="s">
        <v>25</v>
      </c>
      <c r="B18" s="145" t="s">
        <v>25</v>
      </c>
      <c r="C18" s="58"/>
      <c r="D18" s="59"/>
      <c r="E18" s="221"/>
      <c r="F18" s="222"/>
      <c r="G18" s="221"/>
      <c r="H18" s="222"/>
      <c r="I18" s="221">
        <f>SUMIF(F47:F52,A18,I47:I52)</f>
        <v>0</v>
      </c>
      <c r="J18" s="223"/>
    </row>
    <row r="19" spans="1:10" ht="23.25" customHeight="1" x14ac:dyDescent="0.2">
      <c r="A19" s="144" t="s">
        <v>62</v>
      </c>
      <c r="B19" s="145" t="s">
        <v>26</v>
      </c>
      <c r="C19" s="58"/>
      <c r="D19" s="59"/>
      <c r="E19" s="221"/>
      <c r="F19" s="222"/>
      <c r="G19" s="221"/>
      <c r="H19" s="222"/>
      <c r="I19" s="221">
        <f>SUMIF(F47:F52,A19,I47:I52)</f>
        <v>0</v>
      </c>
      <c r="J19" s="223"/>
    </row>
    <row r="20" spans="1:10" ht="23.25" customHeight="1" x14ac:dyDescent="0.2">
      <c r="A20" s="144" t="s">
        <v>63</v>
      </c>
      <c r="B20" s="145" t="s">
        <v>27</v>
      </c>
      <c r="C20" s="58"/>
      <c r="D20" s="59"/>
      <c r="E20" s="221"/>
      <c r="F20" s="222"/>
      <c r="G20" s="221"/>
      <c r="H20" s="222"/>
      <c r="I20" s="221">
        <f>SUMIF(F47:F52,A20,I47:I52)</f>
        <v>0</v>
      </c>
      <c r="J20" s="223"/>
    </row>
    <row r="21" spans="1:10" ht="23.25" customHeight="1" x14ac:dyDescent="0.2">
      <c r="A21" s="4"/>
      <c r="B21" s="74" t="s">
        <v>28</v>
      </c>
      <c r="C21" s="75"/>
      <c r="D21" s="76"/>
      <c r="E21" s="231"/>
      <c r="F21" s="240"/>
      <c r="G21" s="231"/>
      <c r="H21" s="240"/>
      <c r="I21" s="231">
        <f>SUM(I16:J20)</f>
        <v>0</v>
      </c>
      <c r="J21" s="23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9">
        <f>ZakladDPHSniVypocet</f>
        <v>0</v>
      </c>
      <c r="H23" s="230"/>
      <c r="I23" s="230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7">
        <f>I23*E23/100</f>
        <v>0</v>
      </c>
      <c r="H24" s="228"/>
      <c r="I24" s="228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29">
        <f>ZakladDPHZaklVypocet</f>
        <v>0</v>
      </c>
      <c r="H25" s="230"/>
      <c r="I25" s="230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6">
        <f>I25*E25/100</f>
        <v>0</v>
      </c>
      <c r="H26" s="237"/>
      <c r="I26" s="237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238">
        <f>0</f>
        <v>0</v>
      </c>
      <c r="H27" s="238"/>
      <c r="I27" s="238"/>
      <c r="J27" s="63" t="str">
        <f t="shared" si="0"/>
        <v>CZK</v>
      </c>
    </row>
    <row r="28" spans="1:10" ht="27.75" customHeight="1" thickBot="1" x14ac:dyDescent="0.25">
      <c r="A28" s="4"/>
      <c r="B28" s="116" t="s">
        <v>22</v>
      </c>
      <c r="C28" s="117"/>
      <c r="D28" s="117"/>
      <c r="E28" s="118"/>
      <c r="F28" s="119"/>
      <c r="G28" s="241">
        <f>ZakladDPHSniVypocet+ZakladDPHZaklVypocet</f>
        <v>0</v>
      </c>
      <c r="H28" s="241"/>
      <c r="I28" s="241"/>
      <c r="J28" s="120" t="str">
        <f t="shared" si="0"/>
        <v>CZK</v>
      </c>
    </row>
    <row r="29" spans="1:10" ht="27.75" hidden="1" customHeight="1" thickBot="1" x14ac:dyDescent="0.25">
      <c r="A29" s="4"/>
      <c r="B29" s="116" t="s">
        <v>35</v>
      </c>
      <c r="C29" s="121"/>
      <c r="D29" s="121"/>
      <c r="E29" s="121"/>
      <c r="F29" s="121"/>
      <c r="G29" s="239">
        <f>ZakladDPHSni+DPHSni+ZakladDPHZakl+DPHZakl+Zaokrouhleni</f>
        <v>0</v>
      </c>
      <c r="H29" s="239"/>
      <c r="I29" s="239"/>
      <c r="J29" s="122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44092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6" t="s">
        <v>2</v>
      </c>
      <c r="E35" s="22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8" t="s">
        <v>1</v>
      </c>
      <c r="J38" s="102" t="s">
        <v>0</v>
      </c>
    </row>
    <row r="39" spans="1:10" ht="25.5" hidden="1" customHeight="1" x14ac:dyDescent="0.2">
      <c r="A39" s="97">
        <v>1</v>
      </c>
      <c r="B39" s="103"/>
      <c r="C39" s="210"/>
      <c r="D39" s="211"/>
      <c r="E39" s="211"/>
      <c r="F39" s="109">
        <f>' Pol'!AC44</f>
        <v>0</v>
      </c>
      <c r="G39" s="110">
        <f>' Pol'!AD44</f>
        <v>0</v>
      </c>
      <c r="H39" s="111"/>
      <c r="I39" s="112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12" t="s">
        <v>46</v>
      </c>
      <c r="C40" s="213"/>
      <c r="D40" s="213"/>
      <c r="E40" s="213"/>
      <c r="F40" s="113">
        <f>SUMIF(A39:A39,"=1",F39:F39)</f>
        <v>0</v>
      </c>
      <c r="G40" s="114">
        <f>SUMIF(A39:A39,"=1",G39:G39)</f>
        <v>0</v>
      </c>
      <c r="H40" s="114">
        <f>SUMIF(A39:A39,"=1",H39:H39)</f>
        <v>0</v>
      </c>
      <c r="I40" s="115">
        <f>SUMIF(A39:A39,"=1",I39:I39)</f>
        <v>0</v>
      </c>
      <c r="J40" s="98">
        <f>SUMIF(A39:A39,"=1",J39:J39)</f>
        <v>0</v>
      </c>
    </row>
    <row r="44" spans="1:10" ht="15.75" x14ac:dyDescent="0.25">
      <c r="B44" s="123" t="s">
        <v>48</v>
      </c>
    </row>
    <row r="46" spans="1:10" ht="25.5" customHeight="1" x14ac:dyDescent="0.2">
      <c r="A46" s="124"/>
      <c r="B46" s="128" t="s">
        <v>16</v>
      </c>
      <c r="C46" s="128" t="s">
        <v>5</v>
      </c>
      <c r="D46" s="129"/>
      <c r="E46" s="129"/>
      <c r="F46" s="132" t="s">
        <v>49</v>
      </c>
      <c r="G46" s="132"/>
      <c r="H46" s="132"/>
      <c r="I46" s="214" t="s">
        <v>28</v>
      </c>
      <c r="J46" s="214"/>
    </row>
    <row r="47" spans="1:10" ht="25.5" customHeight="1" x14ac:dyDescent="0.2">
      <c r="A47" s="125"/>
      <c r="B47" s="133" t="s">
        <v>50</v>
      </c>
      <c r="C47" s="216" t="s">
        <v>51</v>
      </c>
      <c r="D47" s="217"/>
      <c r="E47" s="217"/>
      <c r="F47" s="135" t="s">
        <v>23</v>
      </c>
      <c r="G47" s="136"/>
      <c r="H47" s="136"/>
      <c r="I47" s="215">
        <f>' Pol'!G8</f>
        <v>0</v>
      </c>
      <c r="J47" s="215"/>
    </row>
    <row r="48" spans="1:10" ht="25.5" customHeight="1" x14ac:dyDescent="0.2">
      <c r="A48" s="125"/>
      <c r="B48" s="127" t="s">
        <v>52</v>
      </c>
      <c r="C48" s="208" t="s">
        <v>53</v>
      </c>
      <c r="D48" s="209"/>
      <c r="E48" s="209"/>
      <c r="F48" s="137" t="s">
        <v>24</v>
      </c>
      <c r="G48" s="138"/>
      <c r="H48" s="138"/>
      <c r="I48" s="207">
        <f>' Pol'!G10</f>
        <v>0</v>
      </c>
      <c r="J48" s="207"/>
    </row>
    <row r="49" spans="1:10" ht="25.5" customHeight="1" x14ac:dyDescent="0.2">
      <c r="A49" s="125"/>
      <c r="B49" s="127" t="s">
        <v>54</v>
      </c>
      <c r="C49" s="208" t="s">
        <v>55</v>
      </c>
      <c r="D49" s="209"/>
      <c r="E49" s="209"/>
      <c r="F49" s="137" t="s">
        <v>24</v>
      </c>
      <c r="G49" s="138"/>
      <c r="H49" s="138"/>
      <c r="I49" s="207">
        <f>' Pol'!G16</f>
        <v>0</v>
      </c>
      <c r="J49" s="207"/>
    </row>
    <row r="50" spans="1:10" ht="25.5" customHeight="1" x14ac:dyDescent="0.2">
      <c r="A50" s="125"/>
      <c r="B50" s="127" t="s">
        <v>56</v>
      </c>
      <c r="C50" s="208" t="s">
        <v>57</v>
      </c>
      <c r="D50" s="209"/>
      <c r="E50" s="209"/>
      <c r="F50" s="137" t="s">
        <v>24</v>
      </c>
      <c r="G50" s="138"/>
      <c r="H50" s="138"/>
      <c r="I50" s="207">
        <f>' Pol'!G27</f>
        <v>0</v>
      </c>
      <c r="J50" s="207"/>
    </row>
    <row r="51" spans="1:10" ht="25.5" customHeight="1" x14ac:dyDescent="0.2">
      <c r="A51" s="125"/>
      <c r="B51" s="127" t="s">
        <v>58</v>
      </c>
      <c r="C51" s="208" t="s">
        <v>59</v>
      </c>
      <c r="D51" s="209"/>
      <c r="E51" s="209"/>
      <c r="F51" s="137" t="s">
        <v>24</v>
      </c>
      <c r="G51" s="138"/>
      <c r="H51" s="138"/>
      <c r="I51" s="207">
        <f>' Pol'!G32</f>
        <v>0</v>
      </c>
      <c r="J51" s="207"/>
    </row>
    <row r="52" spans="1:10" ht="25.5" customHeight="1" x14ac:dyDescent="0.2">
      <c r="A52" s="125"/>
      <c r="B52" s="134" t="s">
        <v>60</v>
      </c>
      <c r="C52" s="204" t="s">
        <v>61</v>
      </c>
      <c r="D52" s="205"/>
      <c r="E52" s="205"/>
      <c r="F52" s="139" t="s">
        <v>24</v>
      </c>
      <c r="G52" s="140"/>
      <c r="H52" s="140"/>
      <c r="I52" s="203">
        <f>' Pol'!G38</f>
        <v>0</v>
      </c>
      <c r="J52" s="203"/>
    </row>
    <row r="53" spans="1:10" ht="25.5" customHeight="1" x14ac:dyDescent="0.2">
      <c r="A53" s="126"/>
      <c r="B53" s="130" t="s">
        <v>1</v>
      </c>
      <c r="C53" s="130"/>
      <c r="D53" s="131"/>
      <c r="E53" s="131"/>
      <c r="F53" s="141"/>
      <c r="G53" s="142"/>
      <c r="H53" s="142"/>
      <c r="I53" s="206">
        <f>SUM(I47:I52)</f>
        <v>0</v>
      </c>
      <c r="J53" s="206"/>
    </row>
    <row r="54" spans="1:10" x14ac:dyDescent="0.2">
      <c r="F54" s="143"/>
      <c r="G54" s="96"/>
      <c r="H54" s="143"/>
      <c r="I54" s="96"/>
      <c r="J54" s="96"/>
    </row>
    <row r="55" spans="1:10" x14ac:dyDescent="0.2">
      <c r="F55" s="143"/>
      <c r="G55" s="96"/>
      <c r="H55" s="143"/>
      <c r="I55" s="96"/>
      <c r="J55" s="96"/>
    </row>
    <row r="56" spans="1:10" x14ac:dyDescent="0.2">
      <c r="F56" s="143"/>
      <c r="G56" s="96"/>
      <c r="H56" s="143"/>
      <c r="I56" s="96"/>
      <c r="J56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52:J52"/>
    <mergeCell ref="C52:E52"/>
    <mergeCell ref="I53:J53"/>
    <mergeCell ref="I49:J49"/>
    <mergeCell ref="C49:E49"/>
    <mergeCell ref="I50:J50"/>
    <mergeCell ref="C50:E50"/>
    <mergeCell ref="I51:J51"/>
    <mergeCell ref="C51:E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79" t="s">
        <v>41</v>
      </c>
      <c r="B2" s="78"/>
      <c r="C2" s="251"/>
      <c r="D2" s="251"/>
      <c r="E2" s="251"/>
      <c r="F2" s="251"/>
      <c r="G2" s="252"/>
    </row>
    <row r="3" spans="1:7" ht="24.95" hidden="1" customHeight="1" x14ac:dyDescent="0.2">
      <c r="A3" s="79" t="s">
        <v>7</v>
      </c>
      <c r="B3" s="78"/>
      <c r="C3" s="251"/>
      <c r="D3" s="251"/>
      <c r="E3" s="251"/>
      <c r="F3" s="251"/>
      <c r="G3" s="252"/>
    </row>
    <row r="4" spans="1:7" ht="24.95" hidden="1" customHeight="1" x14ac:dyDescent="0.2">
      <c r="A4" s="79" t="s">
        <v>8</v>
      </c>
      <c r="B4" s="78"/>
      <c r="C4" s="251"/>
      <c r="D4" s="251"/>
      <c r="E4" s="251"/>
      <c r="F4" s="251"/>
      <c r="G4" s="25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4"/>
  <sheetViews>
    <sheetView tabSelected="1" workbookViewId="0">
      <selection activeCell="Y11" sqref="Y1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65" t="s">
        <v>6</v>
      </c>
      <c r="B1" s="265"/>
      <c r="C1" s="265"/>
      <c r="D1" s="265"/>
      <c r="E1" s="265"/>
      <c r="F1" s="265"/>
      <c r="G1" s="265"/>
      <c r="AE1" t="s">
        <v>65</v>
      </c>
    </row>
    <row r="2" spans="1:60" ht="24.95" customHeight="1" x14ac:dyDescent="0.2">
      <c r="A2" s="148" t="s">
        <v>64</v>
      </c>
      <c r="B2" s="146"/>
      <c r="C2" s="266" t="s">
        <v>159</v>
      </c>
      <c r="D2" s="267"/>
      <c r="E2" s="267"/>
      <c r="F2" s="267"/>
      <c r="G2" s="268"/>
      <c r="AE2" t="s">
        <v>66</v>
      </c>
    </row>
    <row r="3" spans="1:60" ht="24.95" customHeight="1" x14ac:dyDescent="0.2">
      <c r="A3" s="149" t="s">
        <v>7</v>
      </c>
      <c r="B3" s="147"/>
      <c r="C3" s="269" t="s">
        <v>43</v>
      </c>
      <c r="D3" s="270"/>
      <c r="E3" s="270"/>
      <c r="F3" s="270"/>
      <c r="G3" s="271"/>
      <c r="AE3" t="s">
        <v>67</v>
      </c>
    </row>
    <row r="4" spans="1:60" ht="24.95" hidden="1" customHeight="1" x14ac:dyDescent="0.2">
      <c r="A4" s="149" t="s">
        <v>8</v>
      </c>
      <c r="B4" s="147"/>
      <c r="C4" s="269"/>
      <c r="D4" s="270"/>
      <c r="E4" s="270"/>
      <c r="F4" s="270"/>
      <c r="G4" s="271"/>
      <c r="AE4" t="s">
        <v>68</v>
      </c>
    </row>
    <row r="5" spans="1:60" hidden="1" x14ac:dyDescent="0.2">
      <c r="A5" s="150" t="s">
        <v>69</v>
      </c>
      <c r="B5" s="151"/>
      <c r="C5" s="152"/>
      <c r="D5" s="153"/>
      <c r="E5" s="153"/>
      <c r="F5" s="153"/>
      <c r="G5" s="154"/>
      <c r="AE5" t="s">
        <v>70</v>
      </c>
    </row>
    <row r="7" spans="1:60" ht="38.25" x14ac:dyDescent="0.2">
      <c r="A7" s="159" t="s">
        <v>71</v>
      </c>
      <c r="B7" s="160" t="s">
        <v>72</v>
      </c>
      <c r="C7" s="160" t="s">
        <v>73</v>
      </c>
      <c r="D7" s="159" t="s">
        <v>74</v>
      </c>
      <c r="E7" s="159" t="s">
        <v>75</v>
      </c>
      <c r="F7" s="155" t="s">
        <v>76</v>
      </c>
      <c r="G7" s="176" t="s">
        <v>28</v>
      </c>
      <c r="H7" s="177" t="s">
        <v>29</v>
      </c>
      <c r="I7" s="177" t="s">
        <v>77</v>
      </c>
      <c r="J7" s="177" t="s">
        <v>30</v>
      </c>
      <c r="K7" s="177" t="s">
        <v>78</v>
      </c>
      <c r="L7" s="177" t="s">
        <v>79</v>
      </c>
      <c r="M7" s="177" t="s">
        <v>80</v>
      </c>
      <c r="N7" s="177" t="s">
        <v>81</v>
      </c>
      <c r="O7" s="177" t="s">
        <v>82</v>
      </c>
      <c r="P7" s="177" t="s">
        <v>83</v>
      </c>
      <c r="Q7" s="177" t="s">
        <v>84</v>
      </c>
      <c r="R7" s="177" t="s">
        <v>85</v>
      </c>
      <c r="S7" s="177" t="s">
        <v>86</v>
      </c>
      <c r="T7" s="177" t="s">
        <v>87</v>
      </c>
      <c r="U7" s="162" t="s">
        <v>88</v>
      </c>
    </row>
    <row r="8" spans="1:60" x14ac:dyDescent="0.2">
      <c r="A8" s="178" t="s">
        <v>89</v>
      </c>
      <c r="B8" s="179" t="s">
        <v>50</v>
      </c>
      <c r="C8" s="180" t="s">
        <v>51</v>
      </c>
      <c r="D8" s="181"/>
      <c r="E8" s="182"/>
      <c r="F8" s="183"/>
      <c r="G8" s="183">
        <f>SUMIF(AE9:AE9,"&lt;&gt;NOR",G9:G9)</f>
        <v>0</v>
      </c>
      <c r="H8" s="183"/>
      <c r="I8" s="183">
        <f>SUM(I9:I9)</f>
        <v>0</v>
      </c>
      <c r="J8" s="183"/>
      <c r="K8" s="183">
        <f>SUM(K9:K9)</f>
        <v>0</v>
      </c>
      <c r="L8" s="183"/>
      <c r="M8" s="183">
        <f>SUM(M9:M9)</f>
        <v>0</v>
      </c>
      <c r="N8" s="161"/>
      <c r="O8" s="161">
        <f>SUM(O9:O9)</f>
        <v>0</v>
      </c>
      <c r="P8" s="161"/>
      <c r="Q8" s="161">
        <f>SUM(Q9:Q9)</f>
        <v>0</v>
      </c>
      <c r="R8" s="161"/>
      <c r="S8" s="161"/>
      <c r="T8" s="178"/>
      <c r="U8" s="161">
        <f>SUM(U9:U9)</f>
        <v>50</v>
      </c>
      <c r="AE8" t="s">
        <v>90</v>
      </c>
    </row>
    <row r="9" spans="1:60" outlineLevel="1" x14ac:dyDescent="0.2">
      <c r="A9" s="157">
        <v>1</v>
      </c>
      <c r="B9" s="163" t="s">
        <v>91</v>
      </c>
      <c r="C9" s="196" t="s">
        <v>92</v>
      </c>
      <c r="D9" s="165" t="s">
        <v>93</v>
      </c>
      <c r="E9" s="171">
        <v>50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15</v>
      </c>
      <c r="M9" s="174">
        <f>G9*(1+L9/100)</f>
        <v>0</v>
      </c>
      <c r="N9" s="166">
        <v>0</v>
      </c>
      <c r="O9" s="166">
        <f>ROUND(E9*N9,5)</f>
        <v>0</v>
      </c>
      <c r="P9" s="166">
        <v>0</v>
      </c>
      <c r="Q9" s="166">
        <f>ROUND(E9*P9,5)</f>
        <v>0</v>
      </c>
      <c r="R9" s="166"/>
      <c r="S9" s="166"/>
      <c r="T9" s="167">
        <v>1</v>
      </c>
      <c r="U9" s="166">
        <f>ROUND(E9*T9,2)</f>
        <v>50</v>
      </c>
      <c r="V9" s="156"/>
      <c r="W9" s="156"/>
      <c r="X9" s="156"/>
      <c r="Y9" s="156"/>
      <c r="Z9" s="156"/>
      <c r="AA9" s="156"/>
      <c r="AB9" s="156"/>
      <c r="AC9" s="156"/>
      <c r="AD9" s="156"/>
      <c r="AE9" s="156" t="s">
        <v>94</v>
      </c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x14ac:dyDescent="0.2">
      <c r="A10" s="158" t="s">
        <v>89</v>
      </c>
      <c r="B10" s="164" t="s">
        <v>52</v>
      </c>
      <c r="C10" s="197" t="s">
        <v>53</v>
      </c>
      <c r="D10" s="168"/>
      <c r="E10" s="172"/>
      <c r="F10" s="175"/>
      <c r="G10" s="175">
        <f>SUMIF(AE11:AE15,"&lt;&gt;NOR",G11:G15)</f>
        <v>0</v>
      </c>
      <c r="H10" s="175"/>
      <c r="I10" s="175">
        <f>SUM(I11:I15)</f>
        <v>0</v>
      </c>
      <c r="J10" s="175"/>
      <c r="K10" s="175">
        <f>SUM(K11:K15)</f>
        <v>0</v>
      </c>
      <c r="L10" s="175"/>
      <c r="M10" s="175">
        <f>SUM(M11:M15)</f>
        <v>0</v>
      </c>
      <c r="N10" s="169"/>
      <c r="O10" s="169">
        <f>SUM(O11:O15)</f>
        <v>1.1980000000000001E-2</v>
      </c>
      <c r="P10" s="169"/>
      <c r="Q10" s="169">
        <f>SUM(Q11:Q15)</f>
        <v>4.104E-2</v>
      </c>
      <c r="R10" s="169"/>
      <c r="S10" s="169"/>
      <c r="T10" s="170"/>
      <c r="U10" s="169">
        <f>SUM(U11:U15)</f>
        <v>3.7500000000000004</v>
      </c>
      <c r="AE10" t="s">
        <v>90</v>
      </c>
    </row>
    <row r="11" spans="1:60" outlineLevel="1" x14ac:dyDescent="0.2">
      <c r="A11" s="157">
        <v>2</v>
      </c>
      <c r="B11" s="163" t="s">
        <v>95</v>
      </c>
      <c r="C11" s="196" t="s">
        <v>96</v>
      </c>
      <c r="D11" s="165" t="s">
        <v>97</v>
      </c>
      <c r="E11" s="171">
        <v>6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15</v>
      </c>
      <c r="M11" s="174">
        <f>G11*(1+L11/100)</f>
        <v>0</v>
      </c>
      <c r="N11" s="166">
        <v>1.06E-3</v>
      </c>
      <c r="O11" s="166">
        <f>ROUND(E11*N11,5)</f>
        <v>6.3600000000000002E-3</v>
      </c>
      <c r="P11" s="166">
        <v>0</v>
      </c>
      <c r="Q11" s="166">
        <f>ROUND(E11*P11,5)</f>
        <v>0</v>
      </c>
      <c r="R11" s="166"/>
      <c r="S11" s="166"/>
      <c r="T11" s="167">
        <v>0.33262999999999998</v>
      </c>
      <c r="U11" s="166">
        <f>ROUND(E11*T11,2)</f>
        <v>2</v>
      </c>
      <c r="V11" s="156"/>
      <c r="W11" s="156"/>
      <c r="X11" s="156"/>
      <c r="Y11" s="156"/>
      <c r="Z11" s="156"/>
      <c r="AA11" s="156"/>
      <c r="AB11" s="156"/>
      <c r="AC11" s="156"/>
      <c r="AD11" s="156"/>
      <c r="AE11" s="156" t="s">
        <v>94</v>
      </c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</row>
    <row r="12" spans="1:60" outlineLevel="1" x14ac:dyDescent="0.2">
      <c r="A12" s="157">
        <v>3</v>
      </c>
      <c r="B12" s="163" t="s">
        <v>98</v>
      </c>
      <c r="C12" s="196" t="s">
        <v>99</v>
      </c>
      <c r="D12" s="165" t="s">
        <v>97</v>
      </c>
      <c r="E12" s="171">
        <v>2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15</v>
      </c>
      <c r="M12" s="174">
        <f>G12*(1+L12/100)</f>
        <v>0</v>
      </c>
      <c r="N12" s="166">
        <v>2.7999999999999998E-4</v>
      </c>
      <c r="O12" s="166">
        <f>ROUND(E12*N12,5)</f>
        <v>5.5999999999999995E-4</v>
      </c>
      <c r="P12" s="166">
        <v>0</v>
      </c>
      <c r="Q12" s="166">
        <f>ROUND(E12*P12,5)</f>
        <v>0</v>
      </c>
      <c r="R12" s="166"/>
      <c r="S12" s="166"/>
      <c r="T12" s="167">
        <v>0.26300000000000001</v>
      </c>
      <c r="U12" s="166">
        <f>ROUND(E12*T12,2)</f>
        <v>0.53</v>
      </c>
      <c r="V12" s="156"/>
      <c r="W12" s="156"/>
      <c r="X12" s="156"/>
      <c r="Y12" s="156"/>
      <c r="Z12" s="156"/>
      <c r="AA12" s="156"/>
      <c r="AB12" s="156"/>
      <c r="AC12" s="156"/>
      <c r="AD12" s="156"/>
      <c r="AE12" s="156" t="s">
        <v>94</v>
      </c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</row>
    <row r="13" spans="1:60" outlineLevel="1" x14ac:dyDescent="0.2">
      <c r="A13" s="157">
        <v>4</v>
      </c>
      <c r="B13" s="163" t="s">
        <v>100</v>
      </c>
      <c r="C13" s="196" t="s">
        <v>101</v>
      </c>
      <c r="D13" s="165" t="s">
        <v>102</v>
      </c>
      <c r="E13" s="171">
        <v>1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15</v>
      </c>
      <c r="M13" s="174">
        <f>G13*(1+L13/100)</f>
        <v>0</v>
      </c>
      <c r="N13" s="166">
        <v>3.8000000000000002E-4</v>
      </c>
      <c r="O13" s="166">
        <f>ROUND(E13*N13,5)</f>
        <v>3.8000000000000002E-4</v>
      </c>
      <c r="P13" s="166">
        <v>0</v>
      </c>
      <c r="Q13" s="166">
        <f>ROUND(E13*P13,5)</f>
        <v>0</v>
      </c>
      <c r="R13" s="166"/>
      <c r="S13" s="166"/>
      <c r="T13" s="167">
        <v>0.20599999999999999</v>
      </c>
      <c r="U13" s="166">
        <f>ROUND(E13*T13,2)</f>
        <v>0.21</v>
      </c>
      <c r="V13" s="156"/>
      <c r="W13" s="156"/>
      <c r="X13" s="156"/>
      <c r="Y13" s="156"/>
      <c r="Z13" s="156"/>
      <c r="AA13" s="156"/>
      <c r="AB13" s="156"/>
      <c r="AC13" s="156"/>
      <c r="AD13" s="156"/>
      <c r="AE13" s="156" t="s">
        <v>94</v>
      </c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</row>
    <row r="14" spans="1:60" ht="22.5" outlineLevel="1" x14ac:dyDescent="0.2">
      <c r="A14" s="157">
        <v>5</v>
      </c>
      <c r="B14" s="163" t="s">
        <v>103</v>
      </c>
      <c r="C14" s="196" t="s">
        <v>104</v>
      </c>
      <c r="D14" s="165" t="s">
        <v>97</v>
      </c>
      <c r="E14" s="171">
        <v>12</v>
      </c>
      <c r="F14" s="173"/>
      <c r="G14" s="174">
        <f>ROUND(E14*F14,2)</f>
        <v>0</v>
      </c>
      <c r="H14" s="173"/>
      <c r="I14" s="174">
        <f>ROUND(E14*H14,2)</f>
        <v>0</v>
      </c>
      <c r="J14" s="173"/>
      <c r="K14" s="174">
        <f>ROUND(E14*J14,2)</f>
        <v>0</v>
      </c>
      <c r="L14" s="174">
        <v>15</v>
      </c>
      <c r="M14" s="174">
        <f>G14*(1+L14/100)</f>
        <v>0</v>
      </c>
      <c r="N14" s="166">
        <v>3.8999999999999999E-4</v>
      </c>
      <c r="O14" s="166">
        <f>ROUND(E14*N14,5)</f>
        <v>4.6800000000000001E-3</v>
      </c>
      <c r="P14" s="166">
        <v>3.4199999999999999E-3</v>
      </c>
      <c r="Q14" s="166">
        <f>ROUND(E14*P14,5)</f>
        <v>4.104E-2</v>
      </c>
      <c r="R14" s="166"/>
      <c r="S14" s="166"/>
      <c r="T14" s="167">
        <v>4.3999999999999997E-2</v>
      </c>
      <c r="U14" s="166">
        <f>ROUND(E14*T14,2)</f>
        <v>0.53</v>
      </c>
      <c r="V14" s="156"/>
      <c r="W14" s="156"/>
      <c r="X14" s="156"/>
      <c r="Y14" s="156"/>
      <c r="Z14" s="156"/>
      <c r="AA14" s="156"/>
      <c r="AB14" s="156"/>
      <c r="AC14" s="156"/>
      <c r="AD14" s="156"/>
      <c r="AE14" s="156" t="s">
        <v>94</v>
      </c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</row>
    <row r="15" spans="1:60" outlineLevel="1" x14ac:dyDescent="0.2">
      <c r="A15" s="157">
        <v>6</v>
      </c>
      <c r="B15" s="163" t="s">
        <v>105</v>
      </c>
      <c r="C15" s="196" t="s">
        <v>106</v>
      </c>
      <c r="D15" s="165" t="s">
        <v>102</v>
      </c>
      <c r="E15" s="171">
        <v>1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15</v>
      </c>
      <c r="M15" s="174">
        <f>G15*(1+L15/100)</f>
        <v>0</v>
      </c>
      <c r="N15" s="166">
        <v>0</v>
      </c>
      <c r="O15" s="166">
        <f>ROUND(E15*N15,5)</f>
        <v>0</v>
      </c>
      <c r="P15" s="166">
        <v>0</v>
      </c>
      <c r="Q15" s="166">
        <f>ROUND(E15*P15,5)</f>
        <v>0</v>
      </c>
      <c r="R15" s="166"/>
      <c r="S15" s="166"/>
      <c r="T15" s="167">
        <v>0.48199999999999998</v>
      </c>
      <c r="U15" s="166">
        <f>ROUND(E15*T15,2)</f>
        <v>0.48</v>
      </c>
      <c r="V15" s="156"/>
      <c r="W15" s="156"/>
      <c r="X15" s="156"/>
      <c r="Y15" s="156"/>
      <c r="Z15" s="156"/>
      <c r="AA15" s="156"/>
      <c r="AB15" s="156"/>
      <c r="AC15" s="156"/>
      <c r="AD15" s="156"/>
      <c r="AE15" s="156" t="s">
        <v>94</v>
      </c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x14ac:dyDescent="0.2">
      <c r="A16" s="158" t="s">
        <v>89</v>
      </c>
      <c r="B16" s="164" t="s">
        <v>54</v>
      </c>
      <c r="C16" s="197" t="s">
        <v>55</v>
      </c>
      <c r="D16" s="168"/>
      <c r="E16" s="172"/>
      <c r="F16" s="175"/>
      <c r="G16" s="175">
        <f>SUMIF(AE17:AE26,"&lt;&gt;NOR",G17:G26)</f>
        <v>0</v>
      </c>
      <c r="H16" s="175"/>
      <c r="I16" s="175">
        <f>SUM(I17:I26)</f>
        <v>0</v>
      </c>
      <c r="J16" s="175"/>
      <c r="K16" s="175">
        <f>SUM(K17:K26)</f>
        <v>0</v>
      </c>
      <c r="L16" s="175"/>
      <c r="M16" s="175">
        <f>SUM(M17:M26)</f>
        <v>0</v>
      </c>
      <c r="N16" s="169"/>
      <c r="O16" s="169">
        <f>SUM(O17:O26)</f>
        <v>7.7460000000000001E-2</v>
      </c>
      <c r="P16" s="169"/>
      <c r="Q16" s="169">
        <f>SUM(Q17:Q26)</f>
        <v>0</v>
      </c>
      <c r="R16" s="169"/>
      <c r="S16" s="169"/>
      <c r="T16" s="170"/>
      <c r="U16" s="169">
        <f>SUM(U17:U26)</f>
        <v>11.36</v>
      </c>
      <c r="AE16" t="s">
        <v>90</v>
      </c>
    </row>
    <row r="17" spans="1:60" outlineLevel="1" x14ac:dyDescent="0.2">
      <c r="A17" s="157">
        <v>7</v>
      </c>
      <c r="B17" s="163" t="s">
        <v>107</v>
      </c>
      <c r="C17" s="196" t="s">
        <v>108</v>
      </c>
      <c r="D17" s="165" t="s">
        <v>109</v>
      </c>
      <c r="E17" s="171">
        <v>1</v>
      </c>
      <c r="F17" s="173"/>
      <c r="G17" s="174">
        <f t="shared" ref="G17:G26" si="0">ROUND(E17*F17,2)</f>
        <v>0</v>
      </c>
      <c r="H17" s="173"/>
      <c r="I17" s="174">
        <f t="shared" ref="I17:I26" si="1">ROUND(E17*H17,2)</f>
        <v>0</v>
      </c>
      <c r="J17" s="173"/>
      <c r="K17" s="174">
        <f t="shared" ref="K17:K26" si="2">ROUND(E17*J17,2)</f>
        <v>0</v>
      </c>
      <c r="L17" s="174">
        <v>15</v>
      </c>
      <c r="M17" s="174">
        <f t="shared" ref="M17:M26" si="3">G17*(1+L17/100)</f>
        <v>0</v>
      </c>
      <c r="N17" s="166">
        <v>4.6000000000000001E-4</v>
      </c>
      <c r="O17" s="166">
        <f t="shared" ref="O17:O26" si="4">ROUND(E17*N17,5)</f>
        <v>4.6000000000000001E-4</v>
      </c>
      <c r="P17" s="166">
        <v>0</v>
      </c>
      <c r="Q17" s="166">
        <f t="shared" ref="Q17:Q26" si="5">ROUND(E17*P17,5)</f>
        <v>0</v>
      </c>
      <c r="R17" s="166"/>
      <c r="S17" s="166"/>
      <c r="T17" s="167">
        <v>7.508</v>
      </c>
      <c r="U17" s="166">
        <f t="shared" ref="U17:U26" si="6">ROUND(E17*T17,2)</f>
        <v>7.51</v>
      </c>
      <c r="V17" s="156"/>
      <c r="W17" s="156"/>
      <c r="X17" s="156"/>
      <c r="Y17" s="156"/>
      <c r="Z17" s="156"/>
      <c r="AA17" s="156"/>
      <c r="AB17" s="156"/>
      <c r="AC17" s="156"/>
      <c r="AD17" s="156"/>
      <c r="AE17" s="156" t="s">
        <v>94</v>
      </c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outlineLevel="1" x14ac:dyDescent="0.2">
      <c r="A18" s="157">
        <v>8</v>
      </c>
      <c r="B18" s="163" t="s">
        <v>110</v>
      </c>
      <c r="C18" s="196" t="s">
        <v>111</v>
      </c>
      <c r="D18" s="165" t="s">
        <v>112</v>
      </c>
      <c r="E18" s="171">
        <v>1</v>
      </c>
      <c r="F18" s="173"/>
      <c r="G18" s="174">
        <f t="shared" si="0"/>
        <v>0</v>
      </c>
      <c r="H18" s="173"/>
      <c r="I18" s="174">
        <f t="shared" si="1"/>
        <v>0</v>
      </c>
      <c r="J18" s="173"/>
      <c r="K18" s="174">
        <f t="shared" si="2"/>
        <v>0</v>
      </c>
      <c r="L18" s="174">
        <v>15</v>
      </c>
      <c r="M18" s="174">
        <f t="shared" si="3"/>
        <v>0</v>
      </c>
      <c r="N18" s="166">
        <v>0</v>
      </c>
      <c r="O18" s="166">
        <f t="shared" si="4"/>
        <v>0</v>
      </c>
      <c r="P18" s="166">
        <v>0</v>
      </c>
      <c r="Q18" s="166">
        <f t="shared" si="5"/>
        <v>0</v>
      </c>
      <c r="R18" s="166"/>
      <c r="S18" s="166"/>
      <c r="T18" s="167">
        <v>1.6</v>
      </c>
      <c r="U18" s="166">
        <f t="shared" si="6"/>
        <v>1.6</v>
      </c>
      <c r="V18" s="156"/>
      <c r="W18" s="156"/>
      <c r="X18" s="156"/>
      <c r="Y18" s="156"/>
      <c r="Z18" s="156"/>
      <c r="AA18" s="156"/>
      <c r="AB18" s="156"/>
      <c r="AC18" s="156"/>
      <c r="AD18" s="156"/>
      <c r="AE18" s="156" t="s">
        <v>94</v>
      </c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</row>
    <row r="19" spans="1:60" outlineLevel="1" x14ac:dyDescent="0.2">
      <c r="A19" s="157">
        <v>9</v>
      </c>
      <c r="B19" s="163" t="s">
        <v>113</v>
      </c>
      <c r="C19" s="196" t="s">
        <v>114</v>
      </c>
      <c r="D19" s="165" t="s">
        <v>102</v>
      </c>
      <c r="E19" s="171">
        <v>1</v>
      </c>
      <c r="F19" s="173"/>
      <c r="G19" s="174">
        <f t="shared" si="0"/>
        <v>0</v>
      </c>
      <c r="H19" s="173"/>
      <c r="I19" s="174">
        <f t="shared" si="1"/>
        <v>0</v>
      </c>
      <c r="J19" s="173"/>
      <c r="K19" s="174">
        <f t="shared" si="2"/>
        <v>0</v>
      </c>
      <c r="L19" s="174">
        <v>15</v>
      </c>
      <c r="M19" s="174">
        <f t="shared" si="3"/>
        <v>0</v>
      </c>
      <c r="N19" s="166">
        <v>0</v>
      </c>
      <c r="O19" s="166">
        <f t="shared" si="4"/>
        <v>0</v>
      </c>
      <c r="P19" s="166">
        <v>0</v>
      </c>
      <c r="Q19" s="166">
        <f t="shared" si="5"/>
        <v>0</v>
      </c>
      <c r="R19" s="166"/>
      <c r="S19" s="166"/>
      <c r="T19" s="167">
        <v>0.35</v>
      </c>
      <c r="U19" s="166">
        <f t="shared" si="6"/>
        <v>0.35</v>
      </c>
      <c r="V19" s="156"/>
      <c r="W19" s="156"/>
      <c r="X19" s="156"/>
      <c r="Y19" s="156"/>
      <c r="Z19" s="156"/>
      <c r="AA19" s="156"/>
      <c r="AB19" s="156"/>
      <c r="AC19" s="156"/>
      <c r="AD19" s="156"/>
      <c r="AE19" s="156" t="s">
        <v>94</v>
      </c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outlineLevel="1" x14ac:dyDescent="0.2">
      <c r="A20" s="157">
        <v>10</v>
      </c>
      <c r="B20" s="163" t="s">
        <v>115</v>
      </c>
      <c r="C20" s="196" t="s">
        <v>116</v>
      </c>
      <c r="D20" s="165" t="s">
        <v>102</v>
      </c>
      <c r="E20" s="171">
        <v>5</v>
      </c>
      <c r="F20" s="173"/>
      <c r="G20" s="174">
        <f t="shared" si="0"/>
        <v>0</v>
      </c>
      <c r="H20" s="173"/>
      <c r="I20" s="174">
        <f t="shared" si="1"/>
        <v>0</v>
      </c>
      <c r="J20" s="173"/>
      <c r="K20" s="174">
        <f t="shared" si="2"/>
        <v>0</v>
      </c>
      <c r="L20" s="174">
        <v>15</v>
      </c>
      <c r="M20" s="174">
        <f t="shared" si="3"/>
        <v>0</v>
      </c>
      <c r="N20" s="166">
        <v>0</v>
      </c>
      <c r="O20" s="166">
        <f t="shared" si="4"/>
        <v>0</v>
      </c>
      <c r="P20" s="166">
        <v>0</v>
      </c>
      <c r="Q20" s="166">
        <f t="shared" si="5"/>
        <v>0</v>
      </c>
      <c r="R20" s="166"/>
      <c r="S20" s="166"/>
      <c r="T20" s="167">
        <v>0.1</v>
      </c>
      <c r="U20" s="166">
        <f t="shared" si="6"/>
        <v>0.5</v>
      </c>
      <c r="V20" s="156"/>
      <c r="W20" s="156"/>
      <c r="X20" s="156"/>
      <c r="Y20" s="156"/>
      <c r="Z20" s="156"/>
      <c r="AA20" s="156"/>
      <c r="AB20" s="156"/>
      <c r="AC20" s="156"/>
      <c r="AD20" s="156"/>
      <c r="AE20" s="156" t="s">
        <v>94</v>
      </c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</row>
    <row r="21" spans="1:60" outlineLevel="1" x14ac:dyDescent="0.2">
      <c r="A21" s="157">
        <v>11</v>
      </c>
      <c r="B21" s="163" t="s">
        <v>117</v>
      </c>
      <c r="C21" s="196" t="s">
        <v>118</v>
      </c>
      <c r="D21" s="165" t="s">
        <v>102</v>
      </c>
      <c r="E21" s="171">
        <v>1</v>
      </c>
      <c r="F21" s="173"/>
      <c r="G21" s="174">
        <f t="shared" si="0"/>
        <v>0</v>
      </c>
      <c r="H21" s="173"/>
      <c r="I21" s="174">
        <f t="shared" si="1"/>
        <v>0</v>
      </c>
      <c r="J21" s="173"/>
      <c r="K21" s="174">
        <f t="shared" si="2"/>
        <v>0</v>
      </c>
      <c r="L21" s="174">
        <v>15</v>
      </c>
      <c r="M21" s="174">
        <f t="shared" si="3"/>
        <v>0</v>
      </c>
      <c r="N21" s="166">
        <v>0</v>
      </c>
      <c r="O21" s="166">
        <f t="shared" si="4"/>
        <v>0</v>
      </c>
      <c r="P21" s="166">
        <v>0</v>
      </c>
      <c r="Q21" s="166">
        <f t="shared" si="5"/>
        <v>0</v>
      </c>
      <c r="R21" s="166"/>
      <c r="S21" s="166"/>
      <c r="T21" s="167">
        <v>0.22</v>
      </c>
      <c r="U21" s="166">
        <f t="shared" si="6"/>
        <v>0.22</v>
      </c>
      <c r="V21" s="156"/>
      <c r="W21" s="156"/>
      <c r="X21" s="156"/>
      <c r="Y21" s="156"/>
      <c r="Z21" s="156"/>
      <c r="AA21" s="156"/>
      <c r="AB21" s="156"/>
      <c r="AC21" s="156"/>
      <c r="AD21" s="156"/>
      <c r="AE21" s="156" t="s">
        <v>94</v>
      </c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</row>
    <row r="22" spans="1:60" outlineLevel="1" x14ac:dyDescent="0.2">
      <c r="A22" s="157">
        <v>12</v>
      </c>
      <c r="B22" s="163" t="s">
        <v>119</v>
      </c>
      <c r="C22" s="196" t="s">
        <v>120</v>
      </c>
      <c r="D22" s="165" t="s">
        <v>102</v>
      </c>
      <c r="E22" s="171">
        <v>1</v>
      </c>
      <c r="F22" s="173"/>
      <c r="G22" s="174">
        <f t="shared" si="0"/>
        <v>0</v>
      </c>
      <c r="H22" s="173"/>
      <c r="I22" s="174">
        <f t="shared" si="1"/>
        <v>0</v>
      </c>
      <c r="J22" s="173"/>
      <c r="K22" s="174">
        <f t="shared" si="2"/>
        <v>0</v>
      </c>
      <c r="L22" s="174">
        <v>15</v>
      </c>
      <c r="M22" s="174">
        <f t="shared" si="3"/>
        <v>0</v>
      </c>
      <c r="N22" s="166">
        <v>0</v>
      </c>
      <c r="O22" s="166">
        <f t="shared" si="4"/>
        <v>0</v>
      </c>
      <c r="P22" s="166">
        <v>0</v>
      </c>
      <c r="Q22" s="166">
        <f t="shared" si="5"/>
        <v>0</v>
      </c>
      <c r="R22" s="166"/>
      <c r="S22" s="166"/>
      <c r="T22" s="167">
        <v>0.18</v>
      </c>
      <c r="U22" s="166">
        <f t="shared" si="6"/>
        <v>0.18</v>
      </c>
      <c r="V22" s="156"/>
      <c r="W22" s="156"/>
      <c r="X22" s="156"/>
      <c r="Y22" s="156"/>
      <c r="Z22" s="156"/>
      <c r="AA22" s="156"/>
      <c r="AB22" s="156"/>
      <c r="AC22" s="156"/>
      <c r="AD22" s="156"/>
      <c r="AE22" s="156" t="s">
        <v>94</v>
      </c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</row>
    <row r="23" spans="1:60" outlineLevel="1" x14ac:dyDescent="0.2">
      <c r="A23" s="157">
        <v>13</v>
      </c>
      <c r="B23" s="163" t="s">
        <v>121</v>
      </c>
      <c r="C23" s="196" t="s">
        <v>122</v>
      </c>
      <c r="D23" s="165" t="s">
        <v>112</v>
      </c>
      <c r="E23" s="171">
        <v>1</v>
      </c>
      <c r="F23" s="173"/>
      <c r="G23" s="174">
        <f t="shared" si="0"/>
        <v>0</v>
      </c>
      <c r="H23" s="173"/>
      <c r="I23" s="174">
        <f t="shared" si="1"/>
        <v>0</v>
      </c>
      <c r="J23" s="173"/>
      <c r="K23" s="174">
        <f t="shared" si="2"/>
        <v>0</v>
      </c>
      <c r="L23" s="174">
        <v>15</v>
      </c>
      <c r="M23" s="174">
        <f t="shared" si="3"/>
        <v>0</v>
      </c>
      <c r="N23" s="166">
        <v>0</v>
      </c>
      <c r="O23" s="166">
        <f t="shared" si="4"/>
        <v>0</v>
      </c>
      <c r="P23" s="166">
        <v>0</v>
      </c>
      <c r="Q23" s="166">
        <f t="shared" si="5"/>
        <v>0</v>
      </c>
      <c r="R23" s="166"/>
      <c r="S23" s="166"/>
      <c r="T23" s="167">
        <v>0.8</v>
      </c>
      <c r="U23" s="166">
        <f t="shared" si="6"/>
        <v>0.8</v>
      </c>
      <c r="V23" s="156"/>
      <c r="W23" s="156"/>
      <c r="X23" s="156"/>
      <c r="Y23" s="156"/>
      <c r="Z23" s="156"/>
      <c r="AA23" s="156"/>
      <c r="AB23" s="156"/>
      <c r="AC23" s="156"/>
      <c r="AD23" s="156"/>
      <c r="AE23" s="156" t="s">
        <v>94</v>
      </c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60" outlineLevel="1" x14ac:dyDescent="0.2">
      <c r="A24" s="157">
        <v>14</v>
      </c>
      <c r="B24" s="163" t="s">
        <v>123</v>
      </c>
      <c r="C24" s="196" t="s">
        <v>124</v>
      </c>
      <c r="D24" s="165" t="s">
        <v>102</v>
      </c>
      <c r="E24" s="171">
        <v>1</v>
      </c>
      <c r="F24" s="173"/>
      <c r="G24" s="174">
        <f t="shared" si="0"/>
        <v>0</v>
      </c>
      <c r="H24" s="173"/>
      <c r="I24" s="174">
        <f t="shared" si="1"/>
        <v>0</v>
      </c>
      <c r="J24" s="173"/>
      <c r="K24" s="174">
        <f t="shared" si="2"/>
        <v>0</v>
      </c>
      <c r="L24" s="174">
        <v>15</v>
      </c>
      <c r="M24" s="174">
        <f t="shared" si="3"/>
        <v>0</v>
      </c>
      <c r="N24" s="166">
        <v>0</v>
      </c>
      <c r="O24" s="166">
        <f t="shared" si="4"/>
        <v>0</v>
      </c>
      <c r="P24" s="166">
        <v>0</v>
      </c>
      <c r="Q24" s="166">
        <f t="shared" si="5"/>
        <v>0</v>
      </c>
      <c r="R24" s="166"/>
      <c r="S24" s="166"/>
      <c r="T24" s="167">
        <v>0.2</v>
      </c>
      <c r="U24" s="166">
        <f t="shared" si="6"/>
        <v>0.2</v>
      </c>
      <c r="V24" s="156"/>
      <c r="W24" s="156"/>
      <c r="X24" s="156"/>
      <c r="Y24" s="156"/>
      <c r="Z24" s="156"/>
      <c r="AA24" s="156"/>
      <c r="AB24" s="156"/>
      <c r="AC24" s="156"/>
      <c r="AD24" s="156"/>
      <c r="AE24" s="156" t="s">
        <v>94</v>
      </c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</row>
    <row r="25" spans="1:60" outlineLevel="1" x14ac:dyDescent="0.2">
      <c r="A25" s="157">
        <v>15</v>
      </c>
      <c r="B25" s="163" t="s">
        <v>125</v>
      </c>
      <c r="C25" s="196" t="s">
        <v>126</v>
      </c>
      <c r="D25" s="165" t="s">
        <v>102</v>
      </c>
      <c r="E25" s="171">
        <v>1</v>
      </c>
      <c r="F25" s="173"/>
      <c r="G25" s="174">
        <f t="shared" si="0"/>
        <v>0</v>
      </c>
      <c r="H25" s="173"/>
      <c r="I25" s="174">
        <f t="shared" si="1"/>
        <v>0</v>
      </c>
      <c r="J25" s="173"/>
      <c r="K25" s="174">
        <f t="shared" si="2"/>
        <v>0</v>
      </c>
      <c r="L25" s="174">
        <v>15</v>
      </c>
      <c r="M25" s="174">
        <f t="shared" si="3"/>
        <v>0</v>
      </c>
      <c r="N25" s="166">
        <v>3.85E-2</v>
      </c>
      <c r="O25" s="166">
        <f t="shared" si="4"/>
        <v>3.85E-2</v>
      </c>
      <c r="P25" s="166">
        <v>0</v>
      </c>
      <c r="Q25" s="166">
        <f t="shared" si="5"/>
        <v>0</v>
      </c>
      <c r="R25" s="166"/>
      <c r="S25" s="166"/>
      <c r="T25" s="167">
        <v>0</v>
      </c>
      <c r="U25" s="166">
        <f t="shared" si="6"/>
        <v>0</v>
      </c>
      <c r="V25" s="156"/>
      <c r="W25" s="156"/>
      <c r="X25" s="156"/>
      <c r="Y25" s="156"/>
      <c r="Z25" s="156"/>
      <c r="AA25" s="156"/>
      <c r="AB25" s="156"/>
      <c r="AC25" s="156"/>
      <c r="AD25" s="156"/>
      <c r="AE25" s="156" t="s">
        <v>127</v>
      </c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</row>
    <row r="26" spans="1:60" outlineLevel="1" x14ac:dyDescent="0.2">
      <c r="A26" s="157">
        <v>16</v>
      </c>
      <c r="B26" s="163" t="s">
        <v>125</v>
      </c>
      <c r="C26" s="196" t="s">
        <v>128</v>
      </c>
      <c r="D26" s="165" t="s">
        <v>102</v>
      </c>
      <c r="E26" s="171">
        <v>1</v>
      </c>
      <c r="F26" s="173"/>
      <c r="G26" s="174">
        <f t="shared" si="0"/>
        <v>0</v>
      </c>
      <c r="H26" s="173"/>
      <c r="I26" s="174">
        <f t="shared" si="1"/>
        <v>0</v>
      </c>
      <c r="J26" s="173"/>
      <c r="K26" s="174">
        <f t="shared" si="2"/>
        <v>0</v>
      </c>
      <c r="L26" s="174">
        <v>15</v>
      </c>
      <c r="M26" s="174">
        <f t="shared" si="3"/>
        <v>0</v>
      </c>
      <c r="N26" s="166">
        <v>3.85E-2</v>
      </c>
      <c r="O26" s="166">
        <f t="shared" si="4"/>
        <v>3.85E-2</v>
      </c>
      <c r="P26" s="166">
        <v>0</v>
      </c>
      <c r="Q26" s="166">
        <f t="shared" si="5"/>
        <v>0</v>
      </c>
      <c r="R26" s="166"/>
      <c r="S26" s="166"/>
      <c r="T26" s="167">
        <v>0</v>
      </c>
      <c r="U26" s="166">
        <f t="shared" si="6"/>
        <v>0</v>
      </c>
      <c r="V26" s="156"/>
      <c r="W26" s="156"/>
      <c r="X26" s="156"/>
      <c r="Y26" s="156"/>
      <c r="Z26" s="156"/>
      <c r="AA26" s="156"/>
      <c r="AB26" s="156"/>
      <c r="AC26" s="156"/>
      <c r="AD26" s="156"/>
      <c r="AE26" s="156" t="s">
        <v>127</v>
      </c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</row>
    <row r="27" spans="1:60" x14ac:dyDescent="0.2">
      <c r="A27" s="158" t="s">
        <v>89</v>
      </c>
      <c r="B27" s="164" t="s">
        <v>56</v>
      </c>
      <c r="C27" s="197" t="s">
        <v>57</v>
      </c>
      <c r="D27" s="168"/>
      <c r="E27" s="172"/>
      <c r="F27" s="175"/>
      <c r="G27" s="175">
        <f>SUMIF(AE28:AE31,"&lt;&gt;NOR",G28:G31)</f>
        <v>0</v>
      </c>
      <c r="H27" s="175"/>
      <c r="I27" s="175">
        <f>SUM(I28:I31)</f>
        <v>0</v>
      </c>
      <c r="J27" s="175"/>
      <c r="K27" s="175">
        <f>SUM(K28:K31)</f>
        <v>0</v>
      </c>
      <c r="L27" s="175"/>
      <c r="M27" s="175">
        <f>SUM(M28:M31)</f>
        <v>0</v>
      </c>
      <c r="N27" s="169"/>
      <c r="O27" s="169">
        <f>SUM(O28:O31)</f>
        <v>6.6799999999999998E-2</v>
      </c>
      <c r="P27" s="169"/>
      <c r="Q27" s="169">
        <f>SUM(Q28:Q31)</f>
        <v>0</v>
      </c>
      <c r="R27" s="169"/>
      <c r="S27" s="169"/>
      <c r="T27" s="170"/>
      <c r="U27" s="169">
        <f>SUM(U28:U31)</f>
        <v>22.87</v>
      </c>
      <c r="AE27" t="s">
        <v>90</v>
      </c>
    </row>
    <row r="28" spans="1:60" outlineLevel="1" x14ac:dyDescent="0.2">
      <c r="A28" s="157">
        <v>17</v>
      </c>
      <c r="B28" s="163" t="s">
        <v>129</v>
      </c>
      <c r="C28" s="196" t="s">
        <v>130</v>
      </c>
      <c r="D28" s="165" t="s">
        <v>97</v>
      </c>
      <c r="E28" s="171">
        <v>12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15</v>
      </c>
      <c r="M28" s="174">
        <f>G28*(1+L28/100)</f>
        <v>0</v>
      </c>
      <c r="N28" s="166">
        <v>7.6000000000000004E-4</v>
      </c>
      <c r="O28" s="166">
        <f>ROUND(E28*N28,5)</f>
        <v>9.1199999999999996E-3</v>
      </c>
      <c r="P28" s="166">
        <v>0</v>
      </c>
      <c r="Q28" s="166">
        <f>ROUND(E28*P28,5)</f>
        <v>0</v>
      </c>
      <c r="R28" s="166"/>
      <c r="S28" s="166"/>
      <c r="T28" s="167">
        <v>0.29737999999999998</v>
      </c>
      <c r="U28" s="166">
        <f>ROUND(E28*T28,2)</f>
        <v>3.57</v>
      </c>
      <c r="V28" s="156"/>
      <c r="W28" s="156"/>
      <c r="X28" s="156"/>
      <c r="Y28" s="156"/>
      <c r="Z28" s="156"/>
      <c r="AA28" s="156"/>
      <c r="AB28" s="156"/>
      <c r="AC28" s="156"/>
      <c r="AD28" s="156"/>
      <c r="AE28" s="156" t="s">
        <v>94</v>
      </c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</row>
    <row r="29" spans="1:60" outlineLevel="1" x14ac:dyDescent="0.2">
      <c r="A29" s="157">
        <v>18</v>
      </c>
      <c r="B29" s="163" t="s">
        <v>131</v>
      </c>
      <c r="C29" s="196" t="s">
        <v>132</v>
      </c>
      <c r="D29" s="165" t="s">
        <v>97</v>
      </c>
      <c r="E29" s="171">
        <v>38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15</v>
      </c>
      <c r="M29" s="174">
        <f>G29*(1+L29/100)</f>
        <v>0</v>
      </c>
      <c r="N29" s="166">
        <v>8.8000000000000003E-4</v>
      </c>
      <c r="O29" s="166">
        <f>ROUND(E29*N29,5)</f>
        <v>3.3439999999999998E-2</v>
      </c>
      <c r="P29" s="166">
        <v>0</v>
      </c>
      <c r="Q29" s="166">
        <f>ROUND(E29*P29,5)</f>
        <v>0</v>
      </c>
      <c r="R29" s="166"/>
      <c r="S29" s="166"/>
      <c r="T29" s="167">
        <v>0.30737999999999999</v>
      </c>
      <c r="U29" s="166">
        <f>ROUND(E29*T29,2)</f>
        <v>11.68</v>
      </c>
      <c r="V29" s="156"/>
      <c r="W29" s="156"/>
      <c r="X29" s="156"/>
      <c r="Y29" s="156"/>
      <c r="Z29" s="156"/>
      <c r="AA29" s="156"/>
      <c r="AB29" s="156"/>
      <c r="AC29" s="156"/>
      <c r="AD29" s="156"/>
      <c r="AE29" s="156" t="s">
        <v>94</v>
      </c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</row>
    <row r="30" spans="1:60" outlineLevel="1" x14ac:dyDescent="0.2">
      <c r="A30" s="157">
        <v>19</v>
      </c>
      <c r="B30" s="163" t="s">
        <v>133</v>
      </c>
      <c r="C30" s="196" t="s">
        <v>134</v>
      </c>
      <c r="D30" s="165" t="s">
        <v>97</v>
      </c>
      <c r="E30" s="171">
        <v>24</v>
      </c>
      <c r="F30" s="173"/>
      <c r="G30" s="174">
        <f>ROUND(E30*F30,2)</f>
        <v>0</v>
      </c>
      <c r="H30" s="173"/>
      <c r="I30" s="174">
        <f>ROUND(E30*H30,2)</f>
        <v>0</v>
      </c>
      <c r="J30" s="173"/>
      <c r="K30" s="174">
        <f>ROUND(E30*J30,2)</f>
        <v>0</v>
      </c>
      <c r="L30" s="174">
        <v>15</v>
      </c>
      <c r="M30" s="174">
        <f>G30*(1+L30/100)</f>
        <v>0</v>
      </c>
      <c r="N30" s="166">
        <v>1.01E-3</v>
      </c>
      <c r="O30" s="166">
        <f>ROUND(E30*N30,5)</f>
        <v>2.4240000000000001E-2</v>
      </c>
      <c r="P30" s="166">
        <v>0</v>
      </c>
      <c r="Q30" s="166">
        <f>ROUND(E30*P30,5)</f>
        <v>0</v>
      </c>
      <c r="R30" s="166"/>
      <c r="S30" s="166"/>
      <c r="T30" s="167">
        <v>0.31738</v>
      </c>
      <c r="U30" s="166">
        <f>ROUND(E30*T30,2)</f>
        <v>7.62</v>
      </c>
      <c r="V30" s="156"/>
      <c r="W30" s="156"/>
      <c r="X30" s="156"/>
      <c r="Y30" s="156"/>
      <c r="Z30" s="156"/>
      <c r="AA30" s="156"/>
      <c r="AB30" s="156"/>
      <c r="AC30" s="156"/>
      <c r="AD30" s="156"/>
      <c r="AE30" s="156" t="s">
        <v>94</v>
      </c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</row>
    <row r="31" spans="1:60" outlineLevel="1" x14ac:dyDescent="0.2">
      <c r="A31" s="157">
        <v>20</v>
      </c>
      <c r="B31" s="163" t="s">
        <v>56</v>
      </c>
      <c r="C31" s="196" t="s">
        <v>135</v>
      </c>
      <c r="D31" s="165" t="s">
        <v>109</v>
      </c>
      <c r="E31" s="171">
        <v>1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15</v>
      </c>
      <c r="M31" s="174">
        <f>G31*(1+L31/100)</f>
        <v>0</v>
      </c>
      <c r="N31" s="166">
        <v>0</v>
      </c>
      <c r="O31" s="166">
        <f>ROUND(E31*N31,5)</f>
        <v>0</v>
      </c>
      <c r="P31" s="166">
        <v>0</v>
      </c>
      <c r="Q31" s="166">
        <f>ROUND(E31*P31,5)</f>
        <v>0</v>
      </c>
      <c r="R31" s="166"/>
      <c r="S31" s="166"/>
      <c r="T31" s="167">
        <v>0</v>
      </c>
      <c r="U31" s="166">
        <f>ROUND(E31*T31,2)</f>
        <v>0</v>
      </c>
      <c r="V31" s="156"/>
      <c r="W31" s="156"/>
      <c r="X31" s="156"/>
      <c r="Y31" s="156"/>
      <c r="Z31" s="156"/>
      <c r="AA31" s="156"/>
      <c r="AB31" s="156"/>
      <c r="AC31" s="156"/>
      <c r="AD31" s="156"/>
      <c r="AE31" s="156" t="s">
        <v>94</v>
      </c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</row>
    <row r="32" spans="1:60" x14ac:dyDescent="0.2">
      <c r="A32" s="158" t="s">
        <v>89</v>
      </c>
      <c r="B32" s="164" t="s">
        <v>58</v>
      </c>
      <c r="C32" s="197" t="s">
        <v>59</v>
      </c>
      <c r="D32" s="168"/>
      <c r="E32" s="172"/>
      <c r="F32" s="175"/>
      <c r="G32" s="175">
        <f>SUMIF(AE33:AE37,"&lt;&gt;NOR",G33:G37)</f>
        <v>0</v>
      </c>
      <c r="H32" s="175"/>
      <c r="I32" s="175">
        <f>SUM(I33:I37)</f>
        <v>0</v>
      </c>
      <c r="J32" s="175"/>
      <c r="K32" s="175">
        <f>SUM(K33:K37)</f>
        <v>0</v>
      </c>
      <c r="L32" s="175"/>
      <c r="M32" s="175">
        <f>SUM(M33:M37)</f>
        <v>0</v>
      </c>
      <c r="N32" s="169"/>
      <c r="O32" s="169">
        <f>SUM(O33:O37)</f>
        <v>3.3500000000000001E-3</v>
      </c>
      <c r="P32" s="169"/>
      <c r="Q32" s="169">
        <f>SUM(Q33:Q37)</f>
        <v>0</v>
      </c>
      <c r="R32" s="169"/>
      <c r="S32" s="169"/>
      <c r="T32" s="170"/>
      <c r="U32" s="169">
        <f>SUM(U33:U37)</f>
        <v>2.06</v>
      </c>
      <c r="AE32" t="s">
        <v>90</v>
      </c>
    </row>
    <row r="33" spans="1:60" ht="22.5" outlineLevel="1" x14ac:dyDescent="0.2">
      <c r="A33" s="157">
        <v>21</v>
      </c>
      <c r="B33" s="163" t="s">
        <v>136</v>
      </c>
      <c r="C33" s="196" t="s">
        <v>137</v>
      </c>
      <c r="D33" s="165" t="s">
        <v>102</v>
      </c>
      <c r="E33" s="171">
        <v>4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15</v>
      </c>
      <c r="M33" s="174">
        <f>G33*(1+L33/100)</f>
        <v>0</v>
      </c>
      <c r="N33" s="166">
        <v>4.6000000000000001E-4</v>
      </c>
      <c r="O33" s="166">
        <f>ROUND(E33*N33,5)</f>
        <v>1.8400000000000001E-3</v>
      </c>
      <c r="P33" s="166">
        <v>0</v>
      </c>
      <c r="Q33" s="166">
        <f>ROUND(E33*P33,5)</f>
        <v>0</v>
      </c>
      <c r="R33" s="166"/>
      <c r="S33" s="166"/>
      <c r="T33" s="167">
        <v>0.247</v>
      </c>
      <c r="U33" s="166">
        <f>ROUND(E33*T33,2)</f>
        <v>0.99</v>
      </c>
      <c r="V33" s="156"/>
      <c r="W33" s="156"/>
      <c r="X33" s="156"/>
      <c r="Y33" s="156"/>
      <c r="Z33" s="156"/>
      <c r="AA33" s="156"/>
      <c r="AB33" s="156"/>
      <c r="AC33" s="156"/>
      <c r="AD33" s="156"/>
      <c r="AE33" s="156" t="s">
        <v>94</v>
      </c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</row>
    <row r="34" spans="1:60" outlineLevel="1" x14ac:dyDescent="0.2">
      <c r="A34" s="157">
        <v>22</v>
      </c>
      <c r="B34" s="163" t="s">
        <v>138</v>
      </c>
      <c r="C34" s="196" t="s">
        <v>139</v>
      </c>
      <c r="D34" s="165" t="s">
        <v>102</v>
      </c>
      <c r="E34" s="171">
        <v>4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15</v>
      </c>
      <c r="M34" s="174">
        <f>G34*(1+L34/100)</f>
        <v>0</v>
      </c>
      <c r="N34" s="166">
        <v>1.1E-4</v>
      </c>
      <c r="O34" s="166">
        <f>ROUND(E34*N34,5)</f>
        <v>4.4000000000000002E-4</v>
      </c>
      <c r="P34" s="166">
        <v>0</v>
      </c>
      <c r="Q34" s="166">
        <f>ROUND(E34*P34,5)</f>
        <v>0</v>
      </c>
      <c r="R34" s="166"/>
      <c r="S34" s="166"/>
      <c r="T34" s="167">
        <v>8.2000000000000003E-2</v>
      </c>
      <c r="U34" s="166">
        <f>ROUND(E34*T34,2)</f>
        <v>0.33</v>
      </c>
      <c r="V34" s="156"/>
      <c r="W34" s="156"/>
      <c r="X34" s="156"/>
      <c r="Y34" s="156"/>
      <c r="Z34" s="156"/>
      <c r="AA34" s="156"/>
      <c r="AB34" s="156"/>
      <c r="AC34" s="156"/>
      <c r="AD34" s="156"/>
      <c r="AE34" s="156" t="s">
        <v>94</v>
      </c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</row>
    <row r="35" spans="1:60" outlineLevel="1" x14ac:dyDescent="0.2">
      <c r="A35" s="157">
        <v>23</v>
      </c>
      <c r="B35" s="163" t="s">
        <v>140</v>
      </c>
      <c r="C35" s="196" t="s">
        <v>141</v>
      </c>
      <c r="D35" s="165" t="s">
        <v>102</v>
      </c>
      <c r="E35" s="171">
        <v>2</v>
      </c>
      <c r="F35" s="173"/>
      <c r="G35" s="174">
        <f>ROUND(E35*F35,2)</f>
        <v>0</v>
      </c>
      <c r="H35" s="173"/>
      <c r="I35" s="174">
        <f>ROUND(E35*H35,2)</f>
        <v>0</v>
      </c>
      <c r="J35" s="173"/>
      <c r="K35" s="174">
        <f>ROUND(E35*J35,2)</f>
        <v>0</v>
      </c>
      <c r="L35" s="174">
        <v>15</v>
      </c>
      <c r="M35" s="174">
        <f>G35*(1+L35/100)</f>
        <v>0</v>
      </c>
      <c r="N35" s="166">
        <v>3.1E-4</v>
      </c>
      <c r="O35" s="166">
        <f>ROUND(E35*N35,5)</f>
        <v>6.2E-4</v>
      </c>
      <c r="P35" s="166">
        <v>0</v>
      </c>
      <c r="Q35" s="166">
        <f>ROUND(E35*P35,5)</f>
        <v>0</v>
      </c>
      <c r="R35" s="166"/>
      <c r="S35" s="166"/>
      <c r="T35" s="167">
        <v>0.20699999999999999</v>
      </c>
      <c r="U35" s="166">
        <f>ROUND(E35*T35,2)</f>
        <v>0.41</v>
      </c>
      <c r="V35" s="156"/>
      <c r="W35" s="156"/>
      <c r="X35" s="156"/>
      <c r="Y35" s="156"/>
      <c r="Z35" s="156"/>
      <c r="AA35" s="156"/>
      <c r="AB35" s="156"/>
      <c r="AC35" s="156"/>
      <c r="AD35" s="156"/>
      <c r="AE35" s="156" t="s">
        <v>94</v>
      </c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</row>
    <row r="36" spans="1:60" outlineLevel="1" x14ac:dyDescent="0.2">
      <c r="A36" s="157">
        <v>24</v>
      </c>
      <c r="B36" s="163" t="s">
        <v>142</v>
      </c>
      <c r="C36" s="196" t="s">
        <v>143</v>
      </c>
      <c r="D36" s="165" t="s">
        <v>102</v>
      </c>
      <c r="E36" s="171">
        <v>1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15</v>
      </c>
      <c r="M36" s="174">
        <f>G36*(1+L36/100)</f>
        <v>0</v>
      </c>
      <c r="N36" s="166">
        <v>2.5000000000000001E-4</v>
      </c>
      <c r="O36" s="166">
        <f>ROUND(E36*N36,5)</f>
        <v>2.5000000000000001E-4</v>
      </c>
      <c r="P36" s="166">
        <v>0</v>
      </c>
      <c r="Q36" s="166">
        <f>ROUND(E36*P36,5)</f>
        <v>0</v>
      </c>
      <c r="R36" s="166"/>
      <c r="S36" s="166"/>
      <c r="T36" s="167">
        <v>0.20699999999999999</v>
      </c>
      <c r="U36" s="166">
        <f>ROUND(E36*T36,2)</f>
        <v>0.21</v>
      </c>
      <c r="V36" s="156"/>
      <c r="W36" s="156"/>
      <c r="X36" s="156"/>
      <c r="Y36" s="156"/>
      <c r="Z36" s="156"/>
      <c r="AA36" s="156"/>
      <c r="AB36" s="156"/>
      <c r="AC36" s="156"/>
      <c r="AD36" s="156"/>
      <c r="AE36" s="156" t="s">
        <v>94</v>
      </c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</row>
    <row r="37" spans="1:60" outlineLevel="1" x14ac:dyDescent="0.2">
      <c r="A37" s="157">
        <v>25</v>
      </c>
      <c r="B37" s="163" t="s">
        <v>144</v>
      </c>
      <c r="C37" s="196" t="s">
        <v>145</v>
      </c>
      <c r="D37" s="165" t="s">
        <v>102</v>
      </c>
      <c r="E37" s="171">
        <v>2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15</v>
      </c>
      <c r="M37" s="174">
        <f>G37*(1+L37/100)</f>
        <v>0</v>
      </c>
      <c r="N37" s="166">
        <v>1E-4</v>
      </c>
      <c r="O37" s="166">
        <f>ROUND(E37*N37,5)</f>
        <v>2.0000000000000001E-4</v>
      </c>
      <c r="P37" s="166">
        <v>0</v>
      </c>
      <c r="Q37" s="166">
        <f>ROUND(E37*P37,5)</f>
        <v>0</v>
      </c>
      <c r="R37" s="166"/>
      <c r="S37" s="166"/>
      <c r="T37" s="167">
        <v>6.2E-2</v>
      </c>
      <c r="U37" s="166">
        <f>ROUND(E37*T37,2)</f>
        <v>0.12</v>
      </c>
      <c r="V37" s="156"/>
      <c r="W37" s="156"/>
      <c r="X37" s="156"/>
      <c r="Y37" s="156"/>
      <c r="Z37" s="156"/>
      <c r="AA37" s="156"/>
      <c r="AB37" s="156"/>
      <c r="AC37" s="156"/>
      <c r="AD37" s="156"/>
      <c r="AE37" s="156" t="s">
        <v>94</v>
      </c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</row>
    <row r="38" spans="1:60" x14ac:dyDescent="0.2">
      <c r="A38" s="158" t="s">
        <v>89</v>
      </c>
      <c r="B38" s="164" t="s">
        <v>60</v>
      </c>
      <c r="C38" s="197" t="s">
        <v>61</v>
      </c>
      <c r="D38" s="168"/>
      <c r="E38" s="172"/>
      <c r="F38" s="175"/>
      <c r="G38" s="175">
        <f>SUMIF(AE39:AE42,"&lt;&gt;NOR",G39:G42)</f>
        <v>0</v>
      </c>
      <c r="H38" s="175"/>
      <c r="I38" s="175">
        <f>SUM(I39:I42)</f>
        <v>0</v>
      </c>
      <c r="J38" s="175"/>
      <c r="K38" s="175">
        <f>SUM(K39:K42)</f>
        <v>0</v>
      </c>
      <c r="L38" s="175"/>
      <c r="M38" s="175">
        <f>SUM(M39:M42)</f>
        <v>0</v>
      </c>
      <c r="N38" s="169"/>
      <c r="O38" s="169">
        <f>SUM(O39:O42)</f>
        <v>0.14105999999999999</v>
      </c>
      <c r="P38" s="169"/>
      <c r="Q38" s="169">
        <f>SUM(Q39:Q42)</f>
        <v>0</v>
      </c>
      <c r="R38" s="169"/>
      <c r="S38" s="169"/>
      <c r="T38" s="170"/>
      <c r="U38" s="169">
        <f>SUM(U39:U42)</f>
        <v>4.9800000000000004</v>
      </c>
      <c r="AE38" t="s">
        <v>90</v>
      </c>
    </row>
    <row r="39" spans="1:60" outlineLevel="1" x14ac:dyDescent="0.2">
      <c r="A39" s="157">
        <v>26</v>
      </c>
      <c r="B39" s="163" t="s">
        <v>146</v>
      </c>
      <c r="C39" s="196" t="s">
        <v>147</v>
      </c>
      <c r="D39" s="165" t="s">
        <v>102</v>
      </c>
      <c r="E39" s="171">
        <v>2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15</v>
      </c>
      <c r="M39" s="174">
        <f>G39*(1+L39/100)</f>
        <v>0</v>
      </c>
      <c r="N39" s="166">
        <v>2.426E-2</v>
      </c>
      <c r="O39" s="166">
        <f>ROUND(E39*N39,5)</f>
        <v>4.8520000000000001E-2</v>
      </c>
      <c r="P39" s="166">
        <v>0</v>
      </c>
      <c r="Q39" s="166">
        <f>ROUND(E39*P39,5)</f>
        <v>0</v>
      </c>
      <c r="R39" s="166"/>
      <c r="S39" s="166"/>
      <c r="T39" s="167">
        <v>0.94499999999999995</v>
      </c>
      <c r="U39" s="166">
        <f>ROUND(E39*T39,2)</f>
        <v>1.89</v>
      </c>
      <c r="V39" s="156"/>
      <c r="W39" s="156"/>
      <c r="X39" s="156"/>
      <c r="Y39" s="156"/>
      <c r="Z39" s="156"/>
      <c r="AA39" s="156"/>
      <c r="AB39" s="156"/>
      <c r="AC39" s="156"/>
      <c r="AD39" s="156"/>
      <c r="AE39" s="156" t="s">
        <v>94</v>
      </c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</row>
    <row r="40" spans="1:60" outlineLevel="1" x14ac:dyDescent="0.2">
      <c r="A40" s="157">
        <v>27</v>
      </c>
      <c r="B40" s="163" t="s">
        <v>148</v>
      </c>
      <c r="C40" s="196" t="s">
        <v>149</v>
      </c>
      <c r="D40" s="165" t="s">
        <v>102</v>
      </c>
      <c r="E40" s="171">
        <v>1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15</v>
      </c>
      <c r="M40" s="174">
        <f>G40*(1+L40/100)</f>
        <v>0</v>
      </c>
      <c r="N40" s="166">
        <v>3.218E-2</v>
      </c>
      <c r="O40" s="166">
        <f>ROUND(E40*N40,5)</f>
        <v>3.218E-2</v>
      </c>
      <c r="P40" s="166">
        <v>0</v>
      </c>
      <c r="Q40" s="166">
        <f>ROUND(E40*P40,5)</f>
        <v>0</v>
      </c>
      <c r="R40" s="166"/>
      <c r="S40" s="166"/>
      <c r="T40" s="167">
        <v>1.0129999999999999</v>
      </c>
      <c r="U40" s="166">
        <f>ROUND(E40*T40,2)</f>
        <v>1.01</v>
      </c>
      <c r="V40" s="156"/>
      <c r="W40" s="156"/>
      <c r="X40" s="156"/>
      <c r="Y40" s="156"/>
      <c r="Z40" s="156"/>
      <c r="AA40" s="156"/>
      <c r="AB40" s="156"/>
      <c r="AC40" s="156"/>
      <c r="AD40" s="156"/>
      <c r="AE40" s="156" t="s">
        <v>94</v>
      </c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</row>
    <row r="41" spans="1:60" outlineLevel="1" x14ac:dyDescent="0.2">
      <c r="A41" s="157">
        <v>28</v>
      </c>
      <c r="B41" s="163" t="s">
        <v>150</v>
      </c>
      <c r="C41" s="196" t="s">
        <v>151</v>
      </c>
      <c r="D41" s="165" t="s">
        <v>102</v>
      </c>
      <c r="E41" s="171">
        <v>1</v>
      </c>
      <c r="F41" s="173"/>
      <c r="G41" s="174">
        <f>ROUND(E41*F41,2)</f>
        <v>0</v>
      </c>
      <c r="H41" s="173"/>
      <c r="I41" s="174">
        <f>ROUND(E41*H41,2)</f>
        <v>0</v>
      </c>
      <c r="J41" s="173"/>
      <c r="K41" s="174">
        <f>ROUND(E41*J41,2)</f>
        <v>0</v>
      </c>
      <c r="L41" s="174">
        <v>15</v>
      </c>
      <c r="M41" s="174">
        <f>G41*(1+L41/100)</f>
        <v>0</v>
      </c>
      <c r="N41" s="166">
        <v>5.5160000000000001E-2</v>
      </c>
      <c r="O41" s="166">
        <f>ROUND(E41*N41,5)</f>
        <v>5.5160000000000001E-2</v>
      </c>
      <c r="P41" s="166">
        <v>0</v>
      </c>
      <c r="Q41" s="166">
        <f>ROUND(E41*P41,5)</f>
        <v>0</v>
      </c>
      <c r="R41" s="166"/>
      <c r="S41" s="166"/>
      <c r="T41" s="167">
        <v>1.177</v>
      </c>
      <c r="U41" s="166">
        <f>ROUND(E41*T41,2)</f>
        <v>1.18</v>
      </c>
      <c r="V41" s="156"/>
      <c r="W41" s="156"/>
      <c r="X41" s="156"/>
      <c r="Y41" s="156"/>
      <c r="Z41" s="156"/>
      <c r="AA41" s="156"/>
      <c r="AB41" s="156"/>
      <c r="AC41" s="156"/>
      <c r="AD41" s="156"/>
      <c r="AE41" s="156" t="s">
        <v>94</v>
      </c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</row>
    <row r="42" spans="1:60" outlineLevel="1" x14ac:dyDescent="0.2">
      <c r="A42" s="184">
        <v>29</v>
      </c>
      <c r="B42" s="185" t="s">
        <v>152</v>
      </c>
      <c r="C42" s="198" t="s">
        <v>153</v>
      </c>
      <c r="D42" s="186" t="s">
        <v>102</v>
      </c>
      <c r="E42" s="187">
        <v>1</v>
      </c>
      <c r="F42" s="188"/>
      <c r="G42" s="189">
        <f>ROUND(E42*F42,2)</f>
        <v>0</v>
      </c>
      <c r="H42" s="188"/>
      <c r="I42" s="189">
        <f>ROUND(E42*H42,2)</f>
        <v>0</v>
      </c>
      <c r="J42" s="188"/>
      <c r="K42" s="189">
        <f>ROUND(E42*J42,2)</f>
        <v>0</v>
      </c>
      <c r="L42" s="189">
        <v>15</v>
      </c>
      <c r="M42" s="189">
        <f>G42*(1+L42/100)</f>
        <v>0</v>
      </c>
      <c r="N42" s="190">
        <v>5.1999999999999998E-3</v>
      </c>
      <c r="O42" s="190">
        <f>ROUND(E42*N42,5)</f>
        <v>5.1999999999999998E-3</v>
      </c>
      <c r="P42" s="190">
        <v>0</v>
      </c>
      <c r="Q42" s="190">
        <f>ROUND(E42*P42,5)</f>
        <v>0</v>
      </c>
      <c r="R42" s="190"/>
      <c r="S42" s="190"/>
      <c r="T42" s="191">
        <v>0.90300000000000002</v>
      </c>
      <c r="U42" s="190">
        <f>ROUND(E42*T42,2)</f>
        <v>0.9</v>
      </c>
      <c r="V42" s="156"/>
      <c r="W42" s="156"/>
      <c r="X42" s="156"/>
      <c r="Y42" s="156"/>
      <c r="Z42" s="156"/>
      <c r="AA42" s="156"/>
      <c r="AB42" s="156"/>
      <c r="AC42" s="156"/>
      <c r="AD42" s="156"/>
      <c r="AE42" s="156" t="s">
        <v>94</v>
      </c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</row>
    <row r="43" spans="1:60" x14ac:dyDescent="0.2">
      <c r="A43" s="6"/>
      <c r="B43" s="7" t="s">
        <v>154</v>
      </c>
      <c r="C43" s="199" t="s">
        <v>154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AC43">
        <v>15</v>
      </c>
      <c r="AD43">
        <v>21</v>
      </c>
    </row>
    <row r="44" spans="1:60" x14ac:dyDescent="0.2">
      <c r="A44" s="192"/>
      <c r="B44" s="193">
        <v>26</v>
      </c>
      <c r="C44" s="200" t="s">
        <v>154</v>
      </c>
      <c r="D44" s="194"/>
      <c r="E44" s="194"/>
      <c r="F44" s="194"/>
      <c r="G44" s="195">
        <f>G8+G10+G16+G27+G32+G38</f>
        <v>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AC44">
        <f>SUMIF(L7:L42,AC43,G7:G42)</f>
        <v>0</v>
      </c>
      <c r="AD44">
        <f>SUMIF(L7:L42,AD43,G7:G42)</f>
        <v>0</v>
      </c>
      <c r="AE44" t="s">
        <v>155</v>
      </c>
    </row>
    <row r="45" spans="1:60" x14ac:dyDescent="0.2">
      <c r="A45" s="6"/>
      <c r="B45" s="7" t="s">
        <v>154</v>
      </c>
      <c r="C45" s="199" t="s">
        <v>154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60" x14ac:dyDescent="0.2">
      <c r="A46" s="6"/>
      <c r="B46" s="7" t="s">
        <v>154</v>
      </c>
      <c r="C46" s="199" t="s">
        <v>154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60" x14ac:dyDescent="0.2">
      <c r="A47" s="272">
        <v>33</v>
      </c>
      <c r="B47" s="272"/>
      <c r="C47" s="27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60" x14ac:dyDescent="0.2">
      <c r="A48" s="253"/>
      <c r="B48" s="254"/>
      <c r="C48" s="255"/>
      <c r="D48" s="254"/>
      <c r="E48" s="254"/>
      <c r="F48" s="254"/>
      <c r="G48" s="25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AE48" t="s">
        <v>156</v>
      </c>
    </row>
    <row r="49" spans="1:31" x14ac:dyDescent="0.2">
      <c r="A49" s="257"/>
      <c r="B49" s="258"/>
      <c r="C49" s="259"/>
      <c r="D49" s="258"/>
      <c r="E49" s="258"/>
      <c r="F49" s="258"/>
      <c r="G49" s="260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31" x14ac:dyDescent="0.2">
      <c r="A50" s="257"/>
      <c r="B50" s="258"/>
      <c r="C50" s="259"/>
      <c r="D50" s="258"/>
      <c r="E50" s="258"/>
      <c r="F50" s="258"/>
      <c r="G50" s="260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31" x14ac:dyDescent="0.2">
      <c r="A51" s="257"/>
      <c r="B51" s="258"/>
      <c r="C51" s="259"/>
      <c r="D51" s="258"/>
      <c r="E51" s="258"/>
      <c r="F51" s="258"/>
      <c r="G51" s="260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31" x14ac:dyDescent="0.2">
      <c r="A52" s="261"/>
      <c r="B52" s="262"/>
      <c r="C52" s="263"/>
      <c r="D52" s="262"/>
      <c r="E52" s="262"/>
      <c r="F52" s="262"/>
      <c r="G52" s="264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31" x14ac:dyDescent="0.2">
      <c r="A53" s="6"/>
      <c r="B53" s="7" t="s">
        <v>154</v>
      </c>
      <c r="C53" s="199" t="s">
        <v>154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31" x14ac:dyDescent="0.2">
      <c r="C54" s="201"/>
      <c r="AE54" t="s">
        <v>157</v>
      </c>
    </row>
  </sheetData>
  <mergeCells count="6">
    <mergeCell ref="A48:G52"/>
    <mergeCell ref="A1:G1"/>
    <mergeCell ref="C2:G2"/>
    <mergeCell ref="C3:G3"/>
    <mergeCell ref="C4:G4"/>
    <mergeCell ref="A47:C47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Šmíd</dc:creator>
  <cp:lastModifiedBy>Radomír Marvan</cp:lastModifiedBy>
  <cp:lastPrinted>2014-02-28T09:52:57Z</cp:lastPrinted>
  <dcterms:created xsi:type="dcterms:W3CDTF">2009-04-08T07:15:50Z</dcterms:created>
  <dcterms:modified xsi:type="dcterms:W3CDTF">2020-09-18T06:40:59Z</dcterms:modified>
</cp:coreProperties>
</file>