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0\Vesela 2, c.b.17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Pol'!$A$1:$U$54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44" i="12" l="1"/>
  <c r="F39" i="1" s="1"/>
  <c r="F40" i="1" s="1"/>
  <c r="AD44" i="12"/>
  <c r="G39" i="1" s="1"/>
  <c r="G9" i="12"/>
  <c r="G8" i="12" s="1"/>
  <c r="I47" i="1" s="1"/>
  <c r="I9" i="12"/>
  <c r="I8" i="12" s="1"/>
  <c r="K9" i="12"/>
  <c r="K8" i="12" s="1"/>
  <c r="O9" i="12"/>
  <c r="O8" i="12" s="1"/>
  <c r="Q9" i="12"/>
  <c r="Q8" i="12" s="1"/>
  <c r="U9" i="12"/>
  <c r="U8" i="12" s="1"/>
  <c r="G11" i="12"/>
  <c r="G10" i="12" s="1"/>
  <c r="I48" i="1" s="1"/>
  <c r="I11" i="12"/>
  <c r="K11" i="12"/>
  <c r="K10" i="12" s="1"/>
  <c r="O11" i="12"/>
  <c r="O10" i="12" s="1"/>
  <c r="Q11" i="12"/>
  <c r="U11" i="12"/>
  <c r="U10" i="12" s="1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7" i="12"/>
  <c r="I17" i="12"/>
  <c r="K17" i="12"/>
  <c r="K16" i="12" s="1"/>
  <c r="O17" i="12"/>
  <c r="O16" i="12" s="1"/>
  <c r="Q17" i="12"/>
  <c r="U17" i="12"/>
  <c r="U16" i="12" s="1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8" i="12"/>
  <c r="M28" i="12" s="1"/>
  <c r="I28" i="12"/>
  <c r="I27" i="12" s="1"/>
  <c r="K28" i="12"/>
  <c r="O28" i="12"/>
  <c r="Q28" i="12"/>
  <c r="Q27" i="12" s="1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3" i="12"/>
  <c r="I33" i="12"/>
  <c r="K33" i="12"/>
  <c r="O33" i="12"/>
  <c r="Q33" i="12"/>
  <c r="U33" i="12"/>
  <c r="U32" i="12" s="1"/>
  <c r="G34" i="12"/>
  <c r="M34" i="12" s="1"/>
  <c r="I34" i="12"/>
  <c r="I32" i="12" s="1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G38" i="12" s="1"/>
  <c r="I52" i="1" s="1"/>
  <c r="I39" i="12"/>
  <c r="K39" i="12"/>
  <c r="O39" i="12"/>
  <c r="Q39" i="12"/>
  <c r="U39" i="12"/>
  <c r="U38" i="12" s="1"/>
  <c r="G40" i="12"/>
  <c r="M40" i="12" s="1"/>
  <c r="I40" i="12"/>
  <c r="I38" i="12" s="1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I16" i="1" l="1"/>
  <c r="I21" i="1" s="1"/>
  <c r="H39" i="1"/>
  <c r="H40" i="1" s="1"/>
  <c r="G40" i="1"/>
  <c r="G25" i="1" s="1"/>
  <c r="G26" i="1" s="1"/>
  <c r="O38" i="12"/>
  <c r="O32" i="12"/>
  <c r="G32" i="12"/>
  <c r="I51" i="1" s="1"/>
  <c r="Q16" i="12"/>
  <c r="Q10" i="12"/>
  <c r="O27" i="12"/>
  <c r="K27" i="12"/>
  <c r="K38" i="12"/>
  <c r="K32" i="12"/>
  <c r="I16" i="12"/>
  <c r="I10" i="12"/>
  <c r="Q38" i="12"/>
  <c r="Q32" i="12"/>
  <c r="G16" i="12"/>
  <c r="I49" i="1" s="1"/>
  <c r="I17" i="1" s="1"/>
  <c r="U27" i="12"/>
  <c r="G28" i="1"/>
  <c r="G23" i="1"/>
  <c r="M27" i="12"/>
  <c r="G27" i="12"/>
  <c r="I50" i="1" s="1"/>
  <c r="M39" i="12"/>
  <c r="M38" i="12" s="1"/>
  <c r="M33" i="12"/>
  <c r="M32" i="12" s="1"/>
  <c r="M17" i="12"/>
  <c r="M16" i="12" s="1"/>
  <c r="M11" i="12"/>
  <c r="M10" i="12" s="1"/>
  <c r="M9" i="12"/>
  <c r="M8" i="12" s="1"/>
  <c r="I39" i="1"/>
  <c r="I40" i="1" s="1"/>
  <c r="J39" i="1" s="1"/>
  <c r="J40" i="1" s="1"/>
  <c r="G44" i="12" l="1"/>
  <c r="I53" i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<sst xmlns="http://schemas.openxmlformats.org/spreadsheetml/2006/main" count="270" uniqueCount="159">
  <si>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</si>
  <si>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</si>
  <si>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</si>
  <si>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</si>
  <si>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</si>
  <si>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</si>
  <si>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</si>
  <si>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</si>
  <si>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</si>
  <si>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</si>
  <si>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</si>
  <si>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</si>
  <si>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</si>
  <si>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</si>
  <si>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</si>
  <si>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</si>
  <si>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</si>
  <si>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</si>
  <si>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</si>
  <si>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</si>
  <si>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</si>
  <si>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</si>
  <si>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</si>
  <si>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</si>
  <si>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</si>
  <si>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</si>
  <si>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</si>
  <si>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</si>
  <si>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</si>
  <si>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</si>
  <si>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</si>
  <si>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</si>
  <si>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</si>
  <si>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</si>
  <si>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</si>
  <si>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</si>
  <si>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</si>
  <si>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</si>
  <si>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</si>
  <si>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</si>
  <si>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</si>
  <si>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</si>
  <si>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</si>
  <si>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</si>
  <si>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</si>
  <si>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</si>
  <si>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Veselá 2, Melkus</t>
  </si>
  <si>
    <t>Celkem za stavbu</t>
  </si>
  <si>
    <t>CZK</t>
  </si>
  <si>
    <t>Rekapitulace dílů</t>
  </si>
  <si>
    <t>Typ dílu</t>
  </si>
  <si>
    <t>90</t>
  </si>
  <si>
    <t>Přípočty</t>
  </si>
  <si>
    <t>723</t>
  </si>
  <si>
    <t>Vnitřní plynovod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</si>
  <si>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</si>
  <si>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</si>
  <si>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</si>
  <si>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</si>
  <si>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</si>
  <si>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</si>
  <si>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</si>
  <si>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</si>
  <si>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</si>
  <si>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</si>
  <si>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</si>
  <si>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</si>
  <si>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</si>
  <si>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</si>
  <si>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</si>
  <si>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</si>
  <si>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</si>
  <si>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</si>
  <si>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</si>
  <si>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</si>
  <si>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</si>
  <si>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</si>
  <si>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</si>
  <si>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</si>
  <si>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</si>
  <si>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</si>
  <si>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</si>
  <si>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</si>
  <si>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</si>
  <si>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</si>
  <si>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</si>
  <si>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</si>
  <si>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</si>
  <si>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</si>
  <si>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</si>
  <si>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</si>
  <si>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</si>
  <si>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900      R00</t>
  </si>
  <si>
    <t>HZS</t>
  </si>
  <si>
    <t>h</t>
  </si>
  <si>
    <t>POL1_0</t>
  </si>
  <si>
    <t>723163104R00</t>
  </si>
  <si>
    <t>Potrubí z měděných trubek D 22 x 1,0 mm</t>
  </si>
  <si>
    <t>m</t>
  </si>
  <si>
    <t>723185114R00</t>
  </si>
  <si>
    <t>Potrubí ohebné nerez. vlnovcové DN 20</t>
  </si>
  <si>
    <t>723237214R00</t>
  </si>
  <si>
    <t>Kohout kulový,2xvnitřní závit, DN 20</t>
  </si>
  <si>
    <t>kus</t>
  </si>
  <si>
    <t>723120805R00</t>
  </si>
  <si>
    <t>Demontáž potrubí svařovaného závitového DN 25-50</t>
  </si>
  <si>
    <t>723190909R00</t>
  </si>
  <si>
    <t>Zkouška tlaková  plynového potrubí</t>
  </si>
  <si>
    <t>731249124R00</t>
  </si>
  <si>
    <t>Montáž kotle ocel.teplov.,kapalina/plyn do 29 kW</t>
  </si>
  <si>
    <t>soubor</t>
  </si>
  <si>
    <t>731412585R00</t>
  </si>
  <si>
    <t>Sada 5-flexibil. hadice pro pružné vedení 80 mm PP</t>
  </si>
  <si>
    <t>sada</t>
  </si>
  <si>
    <t>731412577R00</t>
  </si>
  <si>
    <t>Kryt komína, šachty</t>
  </si>
  <si>
    <t>731412559R00</t>
  </si>
  <si>
    <t>Vložka distanční 80 mm</t>
  </si>
  <si>
    <t>731412169R00</t>
  </si>
  <si>
    <t>Otvor revizní 60/100 mm PP</t>
  </si>
  <si>
    <t>731412151R00</t>
  </si>
  <si>
    <t>Kus prodlužovací odkouření 60/100 mm PP dl. 0,5 m</t>
  </si>
  <si>
    <t>731412132R00</t>
  </si>
  <si>
    <t>Odkouření připojení na komín 60/100 mm PP dl. 0,5m</t>
  </si>
  <si>
    <t>731412163R00</t>
  </si>
  <si>
    <t>Koleno 87° 60/100 mm PP</t>
  </si>
  <si>
    <t>48417311011R</t>
  </si>
  <si>
    <t>Kotel kondenzační 24 kw</t>
  </si>
  <si>
    <t>POL3_0</t>
  </si>
  <si>
    <t>Spuštění kotle</t>
  </si>
  <si>
    <t>733163102R00</t>
  </si>
  <si>
    <t>Potrubí z měděných trubek D 15 x 1,0 mm</t>
  </si>
  <si>
    <t>733163103R00</t>
  </si>
  <si>
    <t>Potrubí z měděných trubek D 18 x 1,0 mm</t>
  </si>
  <si>
    <t>733163104R00</t>
  </si>
  <si>
    <t>Potrubí z měděných trubek D 22 x 1 ,0mm</t>
  </si>
  <si>
    <t>Pomocný materiál</t>
  </si>
  <si>
    <t>734226112RT2</t>
  </si>
  <si>
    <t>Ventil term.přímý,vnitř.z. STANDARD DN 15, s termostatickou hlavicí Heimeier K</t>
  </si>
  <si>
    <t>734267312R00</t>
  </si>
  <si>
    <t>Šroubení topenářské, přímé, DN 15</t>
  </si>
  <si>
    <t>734235122R00</t>
  </si>
  <si>
    <t>Kohout kulový,2xvnitřní záv. DN 20</t>
  </si>
  <si>
    <t>734295212R00</t>
  </si>
  <si>
    <t>Filtr, magnetický DN 20</t>
  </si>
  <si>
    <t>734215133R00</t>
  </si>
  <si>
    <t>Ventil odvzdušňovací automat. DN 15</t>
  </si>
  <si>
    <t>735156644R00</t>
  </si>
  <si>
    <t>Otopná tělesa panelová Klasik 22  500/ 800</t>
  </si>
  <si>
    <t>735156743R00</t>
  </si>
  <si>
    <t>Otopná tělesa panelová Klasik 33  500/ 700</t>
  </si>
  <si>
    <t>735156747R00</t>
  </si>
  <si>
    <t>Otopná tělesa panelová Klasik 33  500/1200</t>
  </si>
  <si>
    <t>735171507R00</t>
  </si>
  <si>
    <t>Těleso trubkové Koralux Standard KS 1220.400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</si>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</sst>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44" zoomScaleNormal="100" zoomScaleSheetLayoutView="75" workbookViewId="0">
      <selection activeCell="G16" sqref="G16:H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226" t="s">
        <v>46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3" t="s">
        <v>45</v>
      </c>
      <c r="C3" s="84"/>
      <c r="D3" s="219" t="s">
        <v>43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8"/>
      <c r="E13" s="218"/>
      <c r="F13" s="218"/>
      <c r="G13" s="21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09"/>
      <c r="F16" s="216"/>
      <c r="G16" s="209"/>
      <c r="H16" s="216"/>
      <c r="I16" s="209">
        <f>SUMIF(F47:F52,A16,I47:I52)+SUMIF(F47:F52,"PSU",I47:I52)</f>
        <v>0</v>
      </c>
      <c r="J16" s="210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09"/>
      <c r="F17" s="216"/>
      <c r="G17" s="209"/>
      <c r="H17" s="216"/>
      <c r="I17" s="209">
        <f>SUMIF(F47:F52,A17,I47:I52)</f>
        <v>0</v>
      </c>
      <c r="J17" s="210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09"/>
      <c r="F18" s="216"/>
      <c r="G18" s="209"/>
      <c r="H18" s="216"/>
      <c r="I18" s="209">
        <f>SUMIF(F47:F52,A18,I47:I52)</f>
        <v>0</v>
      </c>
      <c r="J18" s="210"/>
    </row>
    <row r="19" spans="1:10" ht="23.25" customHeight="1" x14ac:dyDescent="0.2">
      <c r="A19" s="141" t="s">
        <v>63</v>
      </c>
      <c r="B19" s="142" t="s">
        <v>26</v>
      </c>
      <c r="C19" s="58"/>
      <c r="D19" s="59"/>
      <c r="E19" s="209"/>
      <c r="F19" s="216"/>
      <c r="G19" s="209"/>
      <c r="H19" s="216"/>
      <c r="I19" s="209">
        <f>SUMIF(F47:F52,A19,I47:I52)</f>
        <v>0</v>
      </c>
      <c r="J19" s="210"/>
    </row>
    <row r="20" spans="1:10" ht="23.25" customHeight="1" x14ac:dyDescent="0.2">
      <c r="A20" s="141" t="s">
        <v>64</v>
      </c>
      <c r="B20" s="142" t="s">
        <v>27</v>
      </c>
      <c r="C20" s="58"/>
      <c r="D20" s="59"/>
      <c r="E20" s="209"/>
      <c r="F20" s="216"/>
      <c r="G20" s="209"/>
      <c r="H20" s="216"/>
      <c r="I20" s="209">
        <f>SUMIF(F47:F52,A20,I47:I52)</f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ZakladDPHZakl*SazbaDPH2/100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6">
        <f>ZakladDPHSni+DPHSni+ZakladDPHZakl+DPHZakl+Zaokrouhleni</f>
        <v>0</v>
      </c>
      <c r="H29" s="206"/>
      <c r="I29" s="206"/>
      <c r="J29" s="119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44098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34"/>
      <c r="D39" s="235"/>
      <c r="E39" s="235"/>
      <c r="F39" s="108">
        <f>' Pol'!AC44</f>
        <v>0</v>
      </c>
      <c r="G39" s="109">
        <f>' Pol'!AD44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6" t="s">
        <v>47</v>
      </c>
      <c r="C40" s="237"/>
      <c r="D40" s="237"/>
      <c r="E40" s="23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49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50</v>
      </c>
      <c r="G46" s="129"/>
      <c r="H46" s="129"/>
      <c r="I46" s="239" t="s">
        <v>28</v>
      </c>
      <c r="J46" s="239"/>
    </row>
    <row r="47" spans="1:10" ht="25.5" customHeight="1" x14ac:dyDescent="0.2">
      <c r="A47" s="122"/>
      <c r="B47" s="130" t="s">
        <v>51</v>
      </c>
      <c r="C47" s="241" t="s">
        <v>52</v>
      </c>
      <c r="D47" s="242"/>
      <c r="E47" s="242"/>
      <c r="F47" s="132" t="s">
        <v>23</v>
      </c>
      <c r="G47" s="133"/>
      <c r="H47" s="133"/>
      <c r="I47" s="240">
        <f>' Pol'!G8</f>
        <v>0</v>
      </c>
      <c r="J47" s="240"/>
    </row>
    <row r="48" spans="1:10" ht="25.5" customHeight="1" x14ac:dyDescent="0.2">
      <c r="A48" s="122"/>
      <c r="B48" s="124" t="s">
        <v>53</v>
      </c>
      <c r="C48" s="224" t="s">
        <v>54</v>
      </c>
      <c r="D48" s="225"/>
      <c r="E48" s="225"/>
      <c r="F48" s="134" t="s">
        <v>24</v>
      </c>
      <c r="G48" s="135"/>
      <c r="H48" s="135"/>
      <c r="I48" s="223">
        <f>' Pol'!G10</f>
        <v>0</v>
      </c>
      <c r="J48" s="223"/>
    </row>
    <row r="49" spans="1:10" ht="25.5" customHeight="1" x14ac:dyDescent="0.2">
      <c r="A49" s="122"/>
      <c r="B49" s="124" t="s">
        <v>55</v>
      </c>
      <c r="C49" s="224" t="s">
        <v>56</v>
      </c>
      <c r="D49" s="225"/>
      <c r="E49" s="225"/>
      <c r="F49" s="134" t="s">
        <v>24</v>
      </c>
      <c r="G49" s="135"/>
      <c r="H49" s="135"/>
      <c r="I49" s="223">
        <f>' Pol'!G16</f>
        <v>0</v>
      </c>
      <c r="J49" s="223"/>
    </row>
    <row r="50" spans="1:10" ht="25.5" customHeight="1" x14ac:dyDescent="0.2">
      <c r="A50" s="122"/>
      <c r="B50" s="124" t="s">
        <v>57</v>
      </c>
      <c r="C50" s="224" t="s">
        <v>58</v>
      </c>
      <c r="D50" s="225"/>
      <c r="E50" s="225"/>
      <c r="F50" s="134" t="s">
        <v>24</v>
      </c>
      <c r="G50" s="135"/>
      <c r="H50" s="135"/>
      <c r="I50" s="223">
        <f>' Pol'!G27</f>
        <v>0</v>
      </c>
      <c r="J50" s="223"/>
    </row>
    <row r="51" spans="1:10" ht="25.5" customHeight="1" x14ac:dyDescent="0.2">
      <c r="A51" s="122"/>
      <c r="B51" s="124" t="s">
        <v>59</v>
      </c>
      <c r="C51" s="224" t="s">
        <v>60</v>
      </c>
      <c r="D51" s="225"/>
      <c r="E51" s="225"/>
      <c r="F51" s="134" t="s">
        <v>24</v>
      </c>
      <c r="G51" s="135"/>
      <c r="H51" s="135"/>
      <c r="I51" s="223">
        <f>' Pol'!G32</f>
        <v>0</v>
      </c>
      <c r="J51" s="223"/>
    </row>
    <row r="52" spans="1:10" ht="25.5" customHeight="1" x14ac:dyDescent="0.2">
      <c r="A52" s="122"/>
      <c r="B52" s="131" t="s">
        <v>61</v>
      </c>
      <c r="C52" s="244" t="s">
        <v>62</v>
      </c>
      <c r="D52" s="245"/>
      <c r="E52" s="245"/>
      <c r="F52" s="136" t="s">
        <v>24</v>
      </c>
      <c r="G52" s="137"/>
      <c r="H52" s="137"/>
      <c r="I52" s="243">
        <f>' Pol'!G38</f>
        <v>0</v>
      </c>
      <c r="J52" s="243"/>
    </row>
    <row r="53" spans="1:10" ht="25.5" customHeight="1" x14ac:dyDescent="0.2">
      <c r="A53" s="123"/>
      <c r="B53" s="127" t="s">
        <v>1</v>
      </c>
      <c r="C53" s="127"/>
      <c r="D53" s="128"/>
      <c r="E53" s="128"/>
      <c r="F53" s="138"/>
      <c r="G53" s="139"/>
      <c r="H53" s="139"/>
      <c r="I53" s="246">
        <f>SUM(I47:I52)</f>
        <v>0</v>
      </c>
      <c r="J53" s="246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tabSelected="1" topLeftCell="A6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E1" t="s">
        <v>66</v>
      </c>
    </row>
    <row r="2" spans="1:60" ht="24.95" customHeight="1" x14ac:dyDescent="0.2">
      <c r="A2" s="145" t="s">
        <v>65</v>
      </c>
      <c r="B2" s="143"/>
      <c r="C2" s="264" t="s">
        <v>46</v>
      </c>
      <c r="D2" s="265"/>
      <c r="E2" s="265"/>
      <c r="F2" s="265"/>
      <c r="G2" s="266"/>
      <c r="AE2" t="s">
        <v>67</v>
      </c>
    </row>
    <row r="3" spans="1:60" ht="24.95" customHeight="1" x14ac:dyDescent="0.2">
      <c r="A3" s="146" t="s">
        <v>7</v>
      </c>
      <c r="B3" s="144"/>
      <c r="C3" s="267" t="s">
        <v>43</v>
      </c>
      <c r="D3" s="268"/>
      <c r="E3" s="268"/>
      <c r="F3" s="268"/>
      <c r="G3" s="269"/>
      <c r="AE3" t="s">
        <v>68</v>
      </c>
    </row>
    <row r="4" spans="1:60" ht="24.95" hidden="1" customHeight="1" x14ac:dyDescent="0.2">
      <c r="A4" s="146" t="s">
        <v>8</v>
      </c>
      <c r="B4" s="144"/>
      <c r="C4" s="267"/>
      <c r="D4" s="268"/>
      <c r="E4" s="268"/>
      <c r="F4" s="268"/>
      <c r="G4" s="269"/>
      <c r="AE4" t="s">
        <v>69</v>
      </c>
    </row>
    <row r="5" spans="1:60" hidden="1" x14ac:dyDescent="0.2">
      <c r="A5" s="147" t="s">
        <v>70</v>
      </c>
      <c r="B5" s="148"/>
      <c r="C5" s="149"/>
      <c r="D5" s="150"/>
      <c r="E5" s="150"/>
      <c r="F5" s="150"/>
      <c r="G5" s="151"/>
      <c r="AE5" t="s">
        <v>71</v>
      </c>
    </row>
    <row r="7" spans="1:60" ht="38.25" x14ac:dyDescent="0.2">
      <c r="A7" s="156" t="s">
        <v>72</v>
      </c>
      <c r="B7" s="157" t="s">
        <v>73</v>
      </c>
      <c r="C7" s="157" t="s">
        <v>74</v>
      </c>
      <c r="D7" s="156" t="s">
        <v>75</v>
      </c>
      <c r="E7" s="156" t="s">
        <v>76</v>
      </c>
      <c r="F7" s="152" t="s">
        <v>77</v>
      </c>
      <c r="G7" s="173" t="s">
        <v>28</v>
      </c>
      <c r="H7" s="174" t="s">
        <v>29</v>
      </c>
      <c r="I7" s="174" t="s">
        <v>78</v>
      </c>
      <c r="J7" s="174" t="s">
        <v>30</v>
      </c>
      <c r="K7" s="174" t="s">
        <v>79</v>
      </c>
      <c r="L7" s="174" t="s">
        <v>80</v>
      </c>
      <c r="M7" s="174" t="s">
        <v>81</v>
      </c>
      <c r="N7" s="174" t="s">
        <v>82</v>
      </c>
      <c r="O7" s="174" t="s">
        <v>83</v>
      </c>
      <c r="P7" s="174" t="s">
        <v>84</v>
      </c>
      <c r="Q7" s="174" t="s">
        <v>85</v>
      </c>
      <c r="R7" s="174" t="s">
        <v>86</v>
      </c>
      <c r="S7" s="174" t="s">
        <v>87</v>
      </c>
      <c r="T7" s="174" t="s">
        <v>88</v>
      </c>
      <c r="U7" s="159" t="s">
        <v>89</v>
      </c>
    </row>
    <row r="8" spans="1:60" x14ac:dyDescent="0.2">
      <c r="A8" s="175" t="s">
        <v>90</v>
      </c>
      <c r="B8" s="176" t="s">
        <v>51</v>
      </c>
      <c r="C8" s="177" t="s">
        <v>52</v>
      </c>
      <c r="D8" s="178"/>
      <c r="E8" s="179"/>
      <c r="F8" s="180"/>
      <c r="G8" s="180">
        <f>SUMIF(AE9:AE9,"&lt;&gt;NOR",G9:G9)</f>
        <v>0</v>
      </c>
      <c r="H8" s="180"/>
      <c r="I8" s="180">
        <f>SUM(I9:I9)</f>
        <v>0</v>
      </c>
      <c r="J8" s="180"/>
      <c r="K8" s="180">
        <f>SUM(K9:K9)</f>
        <v>0</v>
      </c>
      <c r="L8" s="180"/>
      <c r="M8" s="180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8"/>
      <c r="S8" s="158"/>
      <c r="T8" s="175"/>
      <c r="U8" s="158">
        <f>SUM(U9:U9)</f>
        <v>50</v>
      </c>
      <c r="AE8" t="s">
        <v>91</v>
      </c>
    </row>
    <row r="9" spans="1:60" outlineLevel="1" x14ac:dyDescent="0.2">
      <c r="A9" s="154">
        <v>1</v>
      </c>
      <c r="B9" s="160" t="s">
        <v>92</v>
      </c>
      <c r="C9" s="193" t="s">
        <v>93</v>
      </c>
      <c r="D9" s="162" t="s">
        <v>94</v>
      </c>
      <c r="E9" s="168">
        <v>50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1</v>
      </c>
      <c r="U9" s="163">
        <f>ROUND(E9*T9,2)</f>
        <v>50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95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">
      <c r="A10" s="155" t="s">
        <v>90</v>
      </c>
      <c r="B10" s="161" t="s">
        <v>53</v>
      </c>
      <c r="C10" s="194" t="s">
        <v>54</v>
      </c>
      <c r="D10" s="165"/>
      <c r="E10" s="169"/>
      <c r="F10" s="172"/>
      <c r="G10" s="172">
        <f>SUMIF(AE11:AE15,"&lt;&gt;NOR",G11:G15)</f>
        <v>0</v>
      </c>
      <c r="H10" s="172"/>
      <c r="I10" s="172">
        <f>SUM(I11:I15)</f>
        <v>0</v>
      </c>
      <c r="J10" s="172"/>
      <c r="K10" s="172">
        <f>SUM(K11:K15)</f>
        <v>0</v>
      </c>
      <c r="L10" s="172"/>
      <c r="M10" s="172">
        <f>SUM(M11:M15)</f>
        <v>0</v>
      </c>
      <c r="N10" s="166"/>
      <c r="O10" s="166">
        <f>SUM(O11:O15)</f>
        <v>1.1980000000000001E-2</v>
      </c>
      <c r="P10" s="166"/>
      <c r="Q10" s="166">
        <f>SUM(Q11:Q15)</f>
        <v>4.104E-2</v>
      </c>
      <c r="R10" s="166"/>
      <c r="S10" s="166"/>
      <c r="T10" s="167"/>
      <c r="U10" s="166">
        <f>SUM(U11:U15)</f>
        <v>3.7500000000000004</v>
      </c>
      <c r="AE10" t="s">
        <v>91</v>
      </c>
    </row>
    <row r="11" spans="1:60" outlineLevel="1" x14ac:dyDescent="0.2">
      <c r="A11" s="154">
        <v>2</v>
      </c>
      <c r="B11" s="160" t="s">
        <v>96</v>
      </c>
      <c r="C11" s="193" t="s">
        <v>97</v>
      </c>
      <c r="D11" s="162" t="s">
        <v>98</v>
      </c>
      <c r="E11" s="168">
        <v>6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63">
        <v>1.06E-3</v>
      </c>
      <c r="O11" s="163">
        <f>ROUND(E11*N11,5)</f>
        <v>6.3600000000000002E-3</v>
      </c>
      <c r="P11" s="163">
        <v>0</v>
      </c>
      <c r="Q11" s="163">
        <f>ROUND(E11*P11,5)</f>
        <v>0</v>
      </c>
      <c r="R11" s="163"/>
      <c r="S11" s="163"/>
      <c r="T11" s="164">
        <v>0.33262999999999998</v>
      </c>
      <c r="U11" s="163">
        <f>ROUND(E11*T11,2)</f>
        <v>2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95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3</v>
      </c>
      <c r="B12" s="160" t="s">
        <v>99</v>
      </c>
      <c r="C12" s="193" t="s">
        <v>100</v>
      </c>
      <c r="D12" s="162" t="s">
        <v>98</v>
      </c>
      <c r="E12" s="168">
        <v>2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15</v>
      </c>
      <c r="M12" s="171">
        <f>G12*(1+L12/100)</f>
        <v>0</v>
      </c>
      <c r="N12" s="163">
        <v>2.7999999999999998E-4</v>
      </c>
      <c r="O12" s="163">
        <f>ROUND(E12*N12,5)</f>
        <v>5.5999999999999995E-4</v>
      </c>
      <c r="P12" s="163">
        <v>0</v>
      </c>
      <c r="Q12" s="163">
        <f>ROUND(E12*P12,5)</f>
        <v>0</v>
      </c>
      <c r="R12" s="163"/>
      <c r="S12" s="163"/>
      <c r="T12" s="164">
        <v>0.26300000000000001</v>
      </c>
      <c r="U12" s="163">
        <f>ROUND(E12*T12,2)</f>
        <v>0.53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95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4</v>
      </c>
      <c r="B13" s="160" t="s">
        <v>101</v>
      </c>
      <c r="C13" s="193" t="s">
        <v>102</v>
      </c>
      <c r="D13" s="162" t="s">
        <v>103</v>
      </c>
      <c r="E13" s="168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15</v>
      </c>
      <c r="M13" s="171">
        <f>G13*(1+L13/100)</f>
        <v>0</v>
      </c>
      <c r="N13" s="163">
        <v>3.8000000000000002E-4</v>
      </c>
      <c r="O13" s="163">
        <f>ROUND(E13*N13,5)</f>
        <v>3.8000000000000002E-4</v>
      </c>
      <c r="P13" s="163">
        <v>0</v>
      </c>
      <c r="Q13" s="163">
        <f>ROUND(E13*P13,5)</f>
        <v>0</v>
      </c>
      <c r="R13" s="163"/>
      <c r="S13" s="163"/>
      <c r="T13" s="164">
        <v>0.20599999999999999</v>
      </c>
      <c r="U13" s="163">
        <f>ROUND(E13*T13,2)</f>
        <v>0.21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95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5</v>
      </c>
      <c r="B14" s="160" t="s">
        <v>104</v>
      </c>
      <c r="C14" s="193" t="s">
        <v>105</v>
      </c>
      <c r="D14" s="162" t="s">
        <v>98</v>
      </c>
      <c r="E14" s="168">
        <v>12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15</v>
      </c>
      <c r="M14" s="171">
        <f>G14*(1+L14/100)</f>
        <v>0</v>
      </c>
      <c r="N14" s="163">
        <v>3.8999999999999999E-4</v>
      </c>
      <c r="O14" s="163">
        <f>ROUND(E14*N14,5)</f>
        <v>4.6800000000000001E-3</v>
      </c>
      <c r="P14" s="163">
        <v>3.4199999999999999E-3</v>
      </c>
      <c r="Q14" s="163">
        <f>ROUND(E14*P14,5)</f>
        <v>4.104E-2</v>
      </c>
      <c r="R14" s="163"/>
      <c r="S14" s="163"/>
      <c r="T14" s="164">
        <v>4.3999999999999997E-2</v>
      </c>
      <c r="U14" s="163">
        <f>ROUND(E14*T14,2)</f>
        <v>0.53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95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6</v>
      </c>
      <c r="B15" s="160" t="s">
        <v>106</v>
      </c>
      <c r="C15" s="193" t="s">
        <v>107</v>
      </c>
      <c r="D15" s="162" t="s">
        <v>103</v>
      </c>
      <c r="E15" s="168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15</v>
      </c>
      <c r="M15" s="171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0.48199999999999998</v>
      </c>
      <c r="U15" s="163">
        <f>ROUND(E15*T15,2)</f>
        <v>0.48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95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x14ac:dyDescent="0.2">
      <c r="A16" s="155" t="s">
        <v>90</v>
      </c>
      <c r="B16" s="161" t="s">
        <v>55</v>
      </c>
      <c r="C16" s="194" t="s">
        <v>56</v>
      </c>
      <c r="D16" s="165"/>
      <c r="E16" s="169"/>
      <c r="F16" s="172"/>
      <c r="G16" s="172">
        <f>SUMIF(AE17:AE26,"&lt;&gt;NOR",G17:G26)</f>
        <v>0</v>
      </c>
      <c r="H16" s="172"/>
      <c r="I16" s="172">
        <f>SUM(I17:I26)</f>
        <v>0</v>
      </c>
      <c r="J16" s="172"/>
      <c r="K16" s="172">
        <f>SUM(K17:K26)</f>
        <v>0</v>
      </c>
      <c r="L16" s="172"/>
      <c r="M16" s="172">
        <f>SUM(M17:M26)</f>
        <v>0</v>
      </c>
      <c r="N16" s="166"/>
      <c r="O16" s="166">
        <f>SUM(O17:O26)</f>
        <v>7.7460000000000001E-2</v>
      </c>
      <c r="P16" s="166"/>
      <c r="Q16" s="166">
        <f>SUM(Q17:Q26)</f>
        <v>0</v>
      </c>
      <c r="R16" s="166"/>
      <c r="S16" s="166"/>
      <c r="T16" s="167"/>
      <c r="U16" s="166">
        <f>SUM(U17:U26)</f>
        <v>11.36</v>
      </c>
      <c r="AE16" t="s">
        <v>91</v>
      </c>
    </row>
    <row r="17" spans="1:60" outlineLevel="1" x14ac:dyDescent="0.2">
      <c r="A17" s="154">
        <v>7</v>
      </c>
      <c r="B17" s="160" t="s">
        <v>108</v>
      </c>
      <c r="C17" s="193" t="s">
        <v>109</v>
      </c>
      <c r="D17" s="162" t="s">
        <v>110</v>
      </c>
      <c r="E17" s="168">
        <v>1</v>
      </c>
      <c r="F17" s="170"/>
      <c r="G17" s="171">
        <f t="shared" ref="G17:G26" si="0">ROUND(E17*F17,2)</f>
        <v>0</v>
      </c>
      <c r="H17" s="170"/>
      <c r="I17" s="171">
        <f t="shared" ref="I17:I26" si="1">ROUND(E17*H17,2)</f>
        <v>0</v>
      </c>
      <c r="J17" s="170"/>
      <c r="K17" s="171">
        <f t="shared" ref="K17:K26" si="2">ROUND(E17*J17,2)</f>
        <v>0</v>
      </c>
      <c r="L17" s="171">
        <v>15</v>
      </c>
      <c r="M17" s="171">
        <f t="shared" ref="M17:M26" si="3">G17*(1+L17/100)</f>
        <v>0</v>
      </c>
      <c r="N17" s="163">
        <v>4.6000000000000001E-4</v>
      </c>
      <c r="O17" s="163">
        <f t="shared" ref="O17:O26" si="4">ROUND(E17*N17,5)</f>
        <v>4.6000000000000001E-4</v>
      </c>
      <c r="P17" s="163">
        <v>0</v>
      </c>
      <c r="Q17" s="163">
        <f t="shared" ref="Q17:Q26" si="5">ROUND(E17*P17,5)</f>
        <v>0</v>
      </c>
      <c r="R17" s="163"/>
      <c r="S17" s="163"/>
      <c r="T17" s="164">
        <v>7.508</v>
      </c>
      <c r="U17" s="163">
        <f t="shared" ref="U17:U26" si="6">ROUND(E17*T17,2)</f>
        <v>7.51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95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8</v>
      </c>
      <c r="B18" s="160" t="s">
        <v>111</v>
      </c>
      <c r="C18" s="193" t="s">
        <v>112</v>
      </c>
      <c r="D18" s="162" t="s">
        <v>113</v>
      </c>
      <c r="E18" s="168">
        <v>1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15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1.6</v>
      </c>
      <c r="U18" s="163">
        <f t="shared" si="6"/>
        <v>1.6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95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9</v>
      </c>
      <c r="B19" s="160" t="s">
        <v>114</v>
      </c>
      <c r="C19" s="193" t="s">
        <v>115</v>
      </c>
      <c r="D19" s="162" t="s">
        <v>103</v>
      </c>
      <c r="E19" s="168">
        <v>1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15</v>
      </c>
      <c r="M19" s="171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0.35</v>
      </c>
      <c r="U19" s="163">
        <f t="shared" si="6"/>
        <v>0.35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95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10</v>
      </c>
      <c r="B20" s="160" t="s">
        <v>116</v>
      </c>
      <c r="C20" s="193" t="s">
        <v>117</v>
      </c>
      <c r="D20" s="162" t="s">
        <v>103</v>
      </c>
      <c r="E20" s="168">
        <v>5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15</v>
      </c>
      <c r="M20" s="171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0.1</v>
      </c>
      <c r="U20" s="163">
        <f t="shared" si="6"/>
        <v>0.5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95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11</v>
      </c>
      <c r="B21" s="160" t="s">
        <v>118</v>
      </c>
      <c r="C21" s="193" t="s">
        <v>119</v>
      </c>
      <c r="D21" s="162" t="s">
        <v>103</v>
      </c>
      <c r="E21" s="168">
        <v>1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15</v>
      </c>
      <c r="M21" s="171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0.22</v>
      </c>
      <c r="U21" s="163">
        <f t="shared" si="6"/>
        <v>0.22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95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12</v>
      </c>
      <c r="B22" s="160" t="s">
        <v>120</v>
      </c>
      <c r="C22" s="193" t="s">
        <v>121</v>
      </c>
      <c r="D22" s="162" t="s">
        <v>103</v>
      </c>
      <c r="E22" s="168">
        <v>1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15</v>
      </c>
      <c r="M22" s="171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/>
      <c r="T22" s="164">
        <v>0.18</v>
      </c>
      <c r="U22" s="163">
        <f t="shared" si="6"/>
        <v>0.18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95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13</v>
      </c>
      <c r="B23" s="160" t="s">
        <v>122</v>
      </c>
      <c r="C23" s="193" t="s">
        <v>123</v>
      </c>
      <c r="D23" s="162" t="s">
        <v>113</v>
      </c>
      <c r="E23" s="168">
        <v>1</v>
      </c>
      <c r="F23" s="170"/>
      <c r="G23" s="171">
        <f t="shared" si="0"/>
        <v>0</v>
      </c>
      <c r="H23" s="170"/>
      <c r="I23" s="171">
        <f t="shared" si="1"/>
        <v>0</v>
      </c>
      <c r="J23" s="170"/>
      <c r="K23" s="171">
        <f t="shared" si="2"/>
        <v>0</v>
      </c>
      <c r="L23" s="171">
        <v>15</v>
      </c>
      <c r="M23" s="171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/>
      <c r="T23" s="164">
        <v>0.8</v>
      </c>
      <c r="U23" s="163">
        <f t="shared" si="6"/>
        <v>0.8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95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14</v>
      </c>
      <c r="B24" s="160" t="s">
        <v>124</v>
      </c>
      <c r="C24" s="193" t="s">
        <v>125</v>
      </c>
      <c r="D24" s="162" t="s">
        <v>103</v>
      </c>
      <c r="E24" s="168">
        <v>1</v>
      </c>
      <c r="F24" s="170"/>
      <c r="G24" s="171">
        <f t="shared" si="0"/>
        <v>0</v>
      </c>
      <c r="H24" s="170"/>
      <c r="I24" s="171">
        <f t="shared" si="1"/>
        <v>0</v>
      </c>
      <c r="J24" s="170"/>
      <c r="K24" s="171">
        <f t="shared" si="2"/>
        <v>0</v>
      </c>
      <c r="L24" s="171">
        <v>15</v>
      </c>
      <c r="M24" s="171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/>
      <c r="T24" s="164">
        <v>0.2</v>
      </c>
      <c r="U24" s="163">
        <f t="shared" si="6"/>
        <v>0.2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95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15</v>
      </c>
      <c r="B25" s="160" t="s">
        <v>126</v>
      </c>
      <c r="C25" s="193" t="s">
        <v>127</v>
      </c>
      <c r="D25" s="162" t="s">
        <v>103</v>
      </c>
      <c r="E25" s="168">
        <v>1</v>
      </c>
      <c r="F25" s="170"/>
      <c r="G25" s="171">
        <f t="shared" si="0"/>
        <v>0</v>
      </c>
      <c r="H25" s="170"/>
      <c r="I25" s="171">
        <f t="shared" si="1"/>
        <v>0</v>
      </c>
      <c r="J25" s="170"/>
      <c r="K25" s="171">
        <f t="shared" si="2"/>
        <v>0</v>
      </c>
      <c r="L25" s="171">
        <v>15</v>
      </c>
      <c r="M25" s="171">
        <f t="shared" si="3"/>
        <v>0</v>
      </c>
      <c r="N25" s="163">
        <v>3.85E-2</v>
      </c>
      <c r="O25" s="163">
        <f t="shared" si="4"/>
        <v>3.85E-2</v>
      </c>
      <c r="P25" s="163">
        <v>0</v>
      </c>
      <c r="Q25" s="163">
        <f t="shared" si="5"/>
        <v>0</v>
      </c>
      <c r="R25" s="163"/>
      <c r="S25" s="163"/>
      <c r="T25" s="164">
        <v>0</v>
      </c>
      <c r="U25" s="163">
        <f t="shared" si="6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16</v>
      </c>
      <c r="B26" s="160" t="s">
        <v>126</v>
      </c>
      <c r="C26" s="193" t="s">
        <v>129</v>
      </c>
      <c r="D26" s="162" t="s">
        <v>103</v>
      </c>
      <c r="E26" s="168">
        <v>1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15</v>
      </c>
      <c r="M26" s="171">
        <f t="shared" si="3"/>
        <v>0</v>
      </c>
      <c r="N26" s="163">
        <v>3.85E-2</v>
      </c>
      <c r="O26" s="163">
        <f t="shared" si="4"/>
        <v>3.85E-2</v>
      </c>
      <c r="P26" s="163">
        <v>0</v>
      </c>
      <c r="Q26" s="163">
        <f t="shared" si="5"/>
        <v>0</v>
      </c>
      <c r="R26" s="163"/>
      <c r="S26" s="163"/>
      <c r="T26" s="164">
        <v>0</v>
      </c>
      <c r="U26" s="163">
        <f t="shared" si="6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x14ac:dyDescent="0.2">
      <c r="A27" s="155" t="s">
        <v>90</v>
      </c>
      <c r="B27" s="161" t="s">
        <v>57</v>
      </c>
      <c r="C27" s="194" t="s">
        <v>58</v>
      </c>
      <c r="D27" s="165"/>
      <c r="E27" s="169"/>
      <c r="F27" s="172"/>
      <c r="G27" s="172">
        <f>SUMIF(AE28:AE31,"&lt;&gt;NOR",G28:G31)</f>
        <v>0</v>
      </c>
      <c r="H27" s="172"/>
      <c r="I27" s="172">
        <f>SUM(I28:I31)</f>
        <v>0</v>
      </c>
      <c r="J27" s="172"/>
      <c r="K27" s="172">
        <f>SUM(K28:K31)</f>
        <v>0</v>
      </c>
      <c r="L27" s="172"/>
      <c r="M27" s="172">
        <f>SUM(M28:M31)</f>
        <v>0</v>
      </c>
      <c r="N27" s="166"/>
      <c r="O27" s="166">
        <f>SUM(O28:O31)</f>
        <v>6.6799999999999998E-2</v>
      </c>
      <c r="P27" s="166"/>
      <c r="Q27" s="166">
        <f>SUM(Q28:Q31)</f>
        <v>0</v>
      </c>
      <c r="R27" s="166"/>
      <c r="S27" s="166"/>
      <c r="T27" s="167"/>
      <c r="U27" s="166">
        <f>SUM(U28:U31)</f>
        <v>22.87</v>
      </c>
      <c r="AE27" t="s">
        <v>91</v>
      </c>
    </row>
    <row r="28" spans="1:60" outlineLevel="1" x14ac:dyDescent="0.2">
      <c r="A28" s="154">
        <v>17</v>
      </c>
      <c r="B28" s="160" t="s">
        <v>130</v>
      </c>
      <c r="C28" s="193" t="s">
        <v>131</v>
      </c>
      <c r="D28" s="162" t="s">
        <v>98</v>
      </c>
      <c r="E28" s="168">
        <v>12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15</v>
      </c>
      <c r="M28" s="171">
        <f>G28*(1+L28/100)</f>
        <v>0</v>
      </c>
      <c r="N28" s="163">
        <v>7.6000000000000004E-4</v>
      </c>
      <c r="O28" s="163">
        <f>ROUND(E28*N28,5)</f>
        <v>9.1199999999999996E-3</v>
      </c>
      <c r="P28" s="163">
        <v>0</v>
      </c>
      <c r="Q28" s="163">
        <f>ROUND(E28*P28,5)</f>
        <v>0</v>
      </c>
      <c r="R28" s="163"/>
      <c r="S28" s="163"/>
      <c r="T28" s="164">
        <v>0.29737999999999998</v>
      </c>
      <c r="U28" s="163">
        <f>ROUND(E28*T28,2)</f>
        <v>3.57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95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18</v>
      </c>
      <c r="B29" s="160" t="s">
        <v>132</v>
      </c>
      <c r="C29" s="193" t="s">
        <v>133</v>
      </c>
      <c r="D29" s="162" t="s">
        <v>98</v>
      </c>
      <c r="E29" s="168">
        <v>38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15</v>
      </c>
      <c r="M29" s="171">
        <f>G29*(1+L29/100)</f>
        <v>0</v>
      </c>
      <c r="N29" s="163">
        <v>8.8000000000000003E-4</v>
      </c>
      <c r="O29" s="163">
        <f>ROUND(E29*N29,5)</f>
        <v>3.3439999999999998E-2</v>
      </c>
      <c r="P29" s="163">
        <v>0</v>
      </c>
      <c r="Q29" s="163">
        <f>ROUND(E29*P29,5)</f>
        <v>0</v>
      </c>
      <c r="R29" s="163"/>
      <c r="S29" s="163"/>
      <c r="T29" s="164">
        <v>0.30737999999999999</v>
      </c>
      <c r="U29" s="163">
        <f>ROUND(E29*T29,2)</f>
        <v>11.68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95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19</v>
      </c>
      <c r="B30" s="160" t="s">
        <v>134</v>
      </c>
      <c r="C30" s="193" t="s">
        <v>135</v>
      </c>
      <c r="D30" s="162" t="s">
        <v>98</v>
      </c>
      <c r="E30" s="168">
        <v>24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15</v>
      </c>
      <c r="M30" s="171">
        <f>G30*(1+L30/100)</f>
        <v>0</v>
      </c>
      <c r="N30" s="163">
        <v>1.01E-3</v>
      </c>
      <c r="O30" s="163">
        <f>ROUND(E30*N30,5)</f>
        <v>2.4240000000000001E-2</v>
      </c>
      <c r="P30" s="163">
        <v>0</v>
      </c>
      <c r="Q30" s="163">
        <f>ROUND(E30*P30,5)</f>
        <v>0</v>
      </c>
      <c r="R30" s="163"/>
      <c r="S30" s="163"/>
      <c r="T30" s="164">
        <v>0.31738</v>
      </c>
      <c r="U30" s="163">
        <f>ROUND(E30*T30,2)</f>
        <v>7.62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95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20</v>
      </c>
      <c r="B31" s="160" t="s">
        <v>57</v>
      </c>
      <c r="C31" s="193" t="s">
        <v>136</v>
      </c>
      <c r="D31" s="162" t="s">
        <v>110</v>
      </c>
      <c r="E31" s="168">
        <v>1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15</v>
      </c>
      <c r="M31" s="171">
        <f>G31*(1+L31/100)</f>
        <v>0</v>
      </c>
      <c r="N31" s="163">
        <v>0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0</v>
      </c>
      <c r="U31" s="163">
        <f>ROUND(E31*T31,2)</f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95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90</v>
      </c>
      <c r="B32" s="161" t="s">
        <v>59</v>
      </c>
      <c r="C32" s="194" t="s">
        <v>60</v>
      </c>
      <c r="D32" s="165"/>
      <c r="E32" s="169"/>
      <c r="F32" s="172"/>
      <c r="G32" s="172">
        <f>SUMIF(AE33:AE37,"&lt;&gt;NOR",G33:G37)</f>
        <v>0</v>
      </c>
      <c r="H32" s="172"/>
      <c r="I32" s="172">
        <f>SUM(I33:I37)</f>
        <v>0</v>
      </c>
      <c r="J32" s="172"/>
      <c r="K32" s="172">
        <f>SUM(K33:K37)</f>
        <v>0</v>
      </c>
      <c r="L32" s="172"/>
      <c r="M32" s="172">
        <f>SUM(M33:M37)</f>
        <v>0</v>
      </c>
      <c r="N32" s="166"/>
      <c r="O32" s="166">
        <f>SUM(O33:O37)</f>
        <v>3.9199999999999999E-3</v>
      </c>
      <c r="P32" s="166"/>
      <c r="Q32" s="166">
        <f>SUM(Q33:Q37)</f>
        <v>0</v>
      </c>
      <c r="R32" s="166"/>
      <c r="S32" s="166"/>
      <c r="T32" s="167"/>
      <c r="U32" s="166">
        <f>SUM(U33:U37)</f>
        <v>2.39</v>
      </c>
      <c r="AE32" t="s">
        <v>91</v>
      </c>
    </row>
    <row r="33" spans="1:60" ht="22.5" outlineLevel="1" x14ac:dyDescent="0.2">
      <c r="A33" s="154">
        <v>21</v>
      </c>
      <c r="B33" s="160" t="s">
        <v>137</v>
      </c>
      <c r="C33" s="193" t="s">
        <v>138</v>
      </c>
      <c r="D33" s="162" t="s">
        <v>103</v>
      </c>
      <c r="E33" s="168">
        <v>5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15</v>
      </c>
      <c r="M33" s="171">
        <f>G33*(1+L33/100)</f>
        <v>0</v>
      </c>
      <c r="N33" s="163">
        <v>4.6000000000000001E-4</v>
      </c>
      <c r="O33" s="163">
        <f>ROUND(E33*N33,5)</f>
        <v>2.3E-3</v>
      </c>
      <c r="P33" s="163">
        <v>0</v>
      </c>
      <c r="Q33" s="163">
        <f>ROUND(E33*P33,5)</f>
        <v>0</v>
      </c>
      <c r="R33" s="163"/>
      <c r="S33" s="163"/>
      <c r="T33" s="164">
        <v>0.247</v>
      </c>
      <c r="U33" s="163">
        <f>ROUND(E33*T33,2)</f>
        <v>1.24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95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22</v>
      </c>
      <c r="B34" s="160" t="s">
        <v>139</v>
      </c>
      <c r="C34" s="193" t="s">
        <v>140</v>
      </c>
      <c r="D34" s="162" t="s">
        <v>103</v>
      </c>
      <c r="E34" s="168">
        <v>5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15</v>
      </c>
      <c r="M34" s="171">
        <f>G34*(1+L34/100)</f>
        <v>0</v>
      </c>
      <c r="N34" s="163">
        <v>1.1E-4</v>
      </c>
      <c r="O34" s="163">
        <f>ROUND(E34*N34,5)</f>
        <v>5.5000000000000003E-4</v>
      </c>
      <c r="P34" s="163">
        <v>0</v>
      </c>
      <c r="Q34" s="163">
        <f>ROUND(E34*P34,5)</f>
        <v>0</v>
      </c>
      <c r="R34" s="163"/>
      <c r="S34" s="163"/>
      <c r="T34" s="164">
        <v>8.2000000000000003E-2</v>
      </c>
      <c r="U34" s="163">
        <f>ROUND(E34*T34,2)</f>
        <v>0.41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95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23</v>
      </c>
      <c r="B35" s="160" t="s">
        <v>141</v>
      </c>
      <c r="C35" s="193" t="s">
        <v>142</v>
      </c>
      <c r="D35" s="162" t="s">
        <v>103</v>
      </c>
      <c r="E35" s="168">
        <v>2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15</v>
      </c>
      <c r="M35" s="171">
        <f>G35*(1+L35/100)</f>
        <v>0</v>
      </c>
      <c r="N35" s="163">
        <v>3.1E-4</v>
      </c>
      <c r="O35" s="163">
        <f>ROUND(E35*N35,5)</f>
        <v>6.2E-4</v>
      </c>
      <c r="P35" s="163">
        <v>0</v>
      </c>
      <c r="Q35" s="163">
        <f>ROUND(E35*P35,5)</f>
        <v>0</v>
      </c>
      <c r="R35" s="163"/>
      <c r="S35" s="163"/>
      <c r="T35" s="164">
        <v>0.20699999999999999</v>
      </c>
      <c r="U35" s="163">
        <f>ROUND(E35*T35,2)</f>
        <v>0.41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95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24</v>
      </c>
      <c r="B36" s="160" t="s">
        <v>143</v>
      </c>
      <c r="C36" s="193" t="s">
        <v>144</v>
      </c>
      <c r="D36" s="162" t="s">
        <v>103</v>
      </c>
      <c r="E36" s="168">
        <v>1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15</v>
      </c>
      <c r="M36" s="171">
        <f>G36*(1+L36/100)</f>
        <v>0</v>
      </c>
      <c r="N36" s="163">
        <v>2.5000000000000001E-4</v>
      </c>
      <c r="O36" s="163">
        <f>ROUND(E36*N36,5)</f>
        <v>2.5000000000000001E-4</v>
      </c>
      <c r="P36" s="163">
        <v>0</v>
      </c>
      <c r="Q36" s="163">
        <f>ROUND(E36*P36,5)</f>
        <v>0</v>
      </c>
      <c r="R36" s="163"/>
      <c r="S36" s="163"/>
      <c r="T36" s="164">
        <v>0.20699999999999999</v>
      </c>
      <c r="U36" s="163">
        <f>ROUND(E36*T36,2)</f>
        <v>0.21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95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25</v>
      </c>
      <c r="B37" s="160" t="s">
        <v>145</v>
      </c>
      <c r="C37" s="193" t="s">
        <v>146</v>
      </c>
      <c r="D37" s="162" t="s">
        <v>103</v>
      </c>
      <c r="E37" s="168">
        <v>2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15</v>
      </c>
      <c r="M37" s="171">
        <f>G37*(1+L37/100)</f>
        <v>0</v>
      </c>
      <c r="N37" s="163">
        <v>1E-4</v>
      </c>
      <c r="O37" s="163">
        <f>ROUND(E37*N37,5)</f>
        <v>2.0000000000000001E-4</v>
      </c>
      <c r="P37" s="163">
        <v>0</v>
      </c>
      <c r="Q37" s="163">
        <f>ROUND(E37*P37,5)</f>
        <v>0</v>
      </c>
      <c r="R37" s="163"/>
      <c r="S37" s="163"/>
      <c r="T37" s="164">
        <v>6.2E-2</v>
      </c>
      <c r="U37" s="163">
        <f>ROUND(E37*T37,2)</f>
        <v>0.12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95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x14ac:dyDescent="0.2">
      <c r="A38" s="155" t="s">
        <v>90</v>
      </c>
      <c r="B38" s="161" t="s">
        <v>61</v>
      </c>
      <c r="C38" s="194" t="s">
        <v>62</v>
      </c>
      <c r="D38" s="165"/>
      <c r="E38" s="169"/>
      <c r="F38" s="172"/>
      <c r="G38" s="172">
        <f>SUMIF(AE39:AE42,"&lt;&gt;NOR",G39:G42)</f>
        <v>0</v>
      </c>
      <c r="H38" s="172"/>
      <c r="I38" s="172">
        <f>SUM(I39:I42)</f>
        <v>0</v>
      </c>
      <c r="J38" s="172"/>
      <c r="K38" s="172">
        <f>SUM(K39:K42)</f>
        <v>0</v>
      </c>
      <c r="L38" s="172"/>
      <c r="M38" s="172">
        <f>SUM(M39:M42)</f>
        <v>0</v>
      </c>
      <c r="N38" s="166"/>
      <c r="O38" s="166">
        <f>SUM(O39:O42)</f>
        <v>0.14105999999999999</v>
      </c>
      <c r="P38" s="166"/>
      <c r="Q38" s="166">
        <f>SUM(Q39:Q42)</f>
        <v>0</v>
      </c>
      <c r="R38" s="166"/>
      <c r="S38" s="166"/>
      <c r="T38" s="167"/>
      <c r="U38" s="166">
        <f>SUM(U39:U42)</f>
        <v>4.9800000000000004</v>
      </c>
      <c r="AE38" t="s">
        <v>91</v>
      </c>
    </row>
    <row r="39" spans="1:60" outlineLevel="1" x14ac:dyDescent="0.2">
      <c r="A39" s="154">
        <v>26</v>
      </c>
      <c r="B39" s="160" t="s">
        <v>147</v>
      </c>
      <c r="C39" s="193" t="s">
        <v>148</v>
      </c>
      <c r="D39" s="162" t="s">
        <v>103</v>
      </c>
      <c r="E39" s="168">
        <v>2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15</v>
      </c>
      <c r="M39" s="171">
        <f>G39*(1+L39/100)</f>
        <v>0</v>
      </c>
      <c r="N39" s="163">
        <v>2.426E-2</v>
      </c>
      <c r="O39" s="163">
        <f>ROUND(E39*N39,5)</f>
        <v>4.8520000000000001E-2</v>
      </c>
      <c r="P39" s="163">
        <v>0</v>
      </c>
      <c r="Q39" s="163">
        <f>ROUND(E39*P39,5)</f>
        <v>0</v>
      </c>
      <c r="R39" s="163"/>
      <c r="S39" s="163"/>
      <c r="T39" s="164">
        <v>0.94499999999999995</v>
      </c>
      <c r="U39" s="163">
        <f>ROUND(E39*T39,2)</f>
        <v>1.89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95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27</v>
      </c>
      <c r="B40" s="160" t="s">
        <v>149</v>
      </c>
      <c r="C40" s="193" t="s">
        <v>150</v>
      </c>
      <c r="D40" s="162" t="s">
        <v>103</v>
      </c>
      <c r="E40" s="168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15</v>
      </c>
      <c r="M40" s="171">
        <f>G40*(1+L40/100)</f>
        <v>0</v>
      </c>
      <c r="N40" s="163">
        <v>3.218E-2</v>
      </c>
      <c r="O40" s="163">
        <f>ROUND(E40*N40,5)</f>
        <v>3.218E-2</v>
      </c>
      <c r="P40" s="163">
        <v>0</v>
      </c>
      <c r="Q40" s="163">
        <f>ROUND(E40*P40,5)</f>
        <v>0</v>
      </c>
      <c r="R40" s="163"/>
      <c r="S40" s="163"/>
      <c r="T40" s="164">
        <v>1.0129999999999999</v>
      </c>
      <c r="U40" s="163">
        <f>ROUND(E40*T40,2)</f>
        <v>1.01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95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28</v>
      </c>
      <c r="B41" s="160" t="s">
        <v>151</v>
      </c>
      <c r="C41" s="193" t="s">
        <v>152</v>
      </c>
      <c r="D41" s="162" t="s">
        <v>103</v>
      </c>
      <c r="E41" s="168">
        <v>1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15</v>
      </c>
      <c r="M41" s="171">
        <f>G41*(1+L41/100)</f>
        <v>0</v>
      </c>
      <c r="N41" s="163">
        <v>5.5160000000000001E-2</v>
      </c>
      <c r="O41" s="163">
        <f>ROUND(E41*N41,5)</f>
        <v>5.5160000000000001E-2</v>
      </c>
      <c r="P41" s="163">
        <v>0</v>
      </c>
      <c r="Q41" s="163">
        <f>ROUND(E41*P41,5)</f>
        <v>0</v>
      </c>
      <c r="R41" s="163"/>
      <c r="S41" s="163"/>
      <c r="T41" s="164">
        <v>1.177</v>
      </c>
      <c r="U41" s="163">
        <f>ROUND(E41*T41,2)</f>
        <v>1.18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95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81">
        <v>29</v>
      </c>
      <c r="B42" s="182" t="s">
        <v>153</v>
      </c>
      <c r="C42" s="195" t="s">
        <v>154</v>
      </c>
      <c r="D42" s="183" t="s">
        <v>103</v>
      </c>
      <c r="E42" s="184">
        <v>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15</v>
      </c>
      <c r="M42" s="186">
        <f>G42*(1+L42/100)</f>
        <v>0</v>
      </c>
      <c r="N42" s="187">
        <v>5.1999999999999998E-3</v>
      </c>
      <c r="O42" s="187">
        <f>ROUND(E42*N42,5)</f>
        <v>5.1999999999999998E-3</v>
      </c>
      <c r="P42" s="187">
        <v>0</v>
      </c>
      <c r="Q42" s="187">
        <f>ROUND(E42*P42,5)</f>
        <v>0</v>
      </c>
      <c r="R42" s="187"/>
      <c r="S42" s="187"/>
      <c r="T42" s="188">
        <v>0.90300000000000002</v>
      </c>
      <c r="U42" s="187">
        <f>ROUND(E42*T42,2)</f>
        <v>0.9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95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">
      <c r="A43" s="6"/>
      <c r="B43" s="7" t="s">
        <v>155</v>
      </c>
      <c r="C43" s="196" t="s">
        <v>155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AC43">
        <v>15</v>
      </c>
      <c r="AD43">
        <v>21</v>
      </c>
    </row>
    <row r="44" spans="1:60" x14ac:dyDescent="0.2">
      <c r="A44" s="189"/>
      <c r="B44" s="190">
        <v>26</v>
      </c>
      <c r="C44" s="197" t="s">
        <v>155</v>
      </c>
      <c r="D44" s="191"/>
      <c r="E44" s="191"/>
      <c r="F44" s="191"/>
      <c r="G44" s="192">
        <f>G8+G10+G16+G27+G32+G38</f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AC44">
        <f>SUMIF(L7:L42,AC43,G7:G42)</f>
        <v>0</v>
      </c>
      <c r="AD44">
        <f>SUMIF(L7:L42,AD43,G7:G42)</f>
        <v>0</v>
      </c>
      <c r="AE44" t="s">
        <v>156</v>
      </c>
    </row>
    <row r="45" spans="1:60" x14ac:dyDescent="0.2">
      <c r="A45" s="6"/>
      <c r="B45" s="7" t="s">
        <v>155</v>
      </c>
      <c r="C45" s="196" t="s">
        <v>155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6"/>
      <c r="B46" s="7" t="s">
        <v>155</v>
      </c>
      <c r="C46" s="196" t="s">
        <v>155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A47" s="270">
        <v>33</v>
      </c>
      <c r="B47" s="270"/>
      <c r="C47" s="27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A48" s="251"/>
      <c r="B48" s="252"/>
      <c r="C48" s="253"/>
      <c r="D48" s="252"/>
      <c r="E48" s="252"/>
      <c r="F48" s="252"/>
      <c r="G48" s="254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AE48" t="s">
        <v>157</v>
      </c>
    </row>
    <row r="49" spans="1:31" x14ac:dyDescent="0.2">
      <c r="A49" s="255"/>
      <c r="B49" s="256"/>
      <c r="C49" s="257"/>
      <c r="D49" s="256"/>
      <c r="E49" s="256"/>
      <c r="F49" s="256"/>
      <c r="G49" s="25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A50" s="255"/>
      <c r="B50" s="256"/>
      <c r="C50" s="257"/>
      <c r="D50" s="256"/>
      <c r="E50" s="256"/>
      <c r="F50" s="256"/>
      <c r="G50" s="25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31" x14ac:dyDescent="0.2">
      <c r="A51" s="255"/>
      <c r="B51" s="256"/>
      <c r="C51" s="257"/>
      <c r="D51" s="256"/>
      <c r="E51" s="256"/>
      <c r="F51" s="256"/>
      <c r="G51" s="25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31" x14ac:dyDescent="0.2">
      <c r="A52" s="259"/>
      <c r="B52" s="260"/>
      <c r="C52" s="261"/>
      <c r="D52" s="260"/>
      <c r="E52" s="260"/>
      <c r="F52" s="260"/>
      <c r="G52" s="262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31" x14ac:dyDescent="0.2">
      <c r="A53" s="6"/>
      <c r="B53" s="7" t="s">
        <v>155</v>
      </c>
      <c r="C53" s="196" t="s">
        <v>155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31" x14ac:dyDescent="0.2">
      <c r="C54" s="198"/>
      <c r="AE54" t="s">
        <v>158</v>
      </c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Šmíd</dc:creator>
  <cp:lastModifiedBy>Bc. Marie Pešáková</cp:lastModifiedBy>
  <cp:lastPrinted>2014-02-28T09:52:57Z</cp:lastPrinted>
  <dcterms:created xsi:type="dcterms:W3CDTF">2009-04-08T07:15:50Z</dcterms:created>
  <dcterms:modified xsi:type="dcterms:W3CDTF">2020-09-24T14:21:14Z</dcterms:modified>
</cp:coreProperties>
</file>