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</sheets>
  <definedNames>
    <definedName name="_xlnm.Print_Titles" localSheetId="0">'Stavební rozpočet'!$10:$11</definedName>
    <definedName name="_xlnm.Print_Area" localSheetId="0">'Stavební rozpočet'!$A$1:$I$159</definedName>
  </definedNames>
  <calcPr fullCalcOnLoad="1"/>
</workbook>
</file>

<file path=xl/sharedStrings.xml><?xml version="1.0" encoding="utf-8"?>
<sst xmlns="http://schemas.openxmlformats.org/spreadsheetml/2006/main" count="1042" uniqueCount="374">
  <si>
    <t>Stavební rozpočet</t>
  </si>
  <si>
    <t>Název stavby:</t>
  </si>
  <si>
    <t>Lokalita:</t>
  </si>
  <si>
    <t>JKSO:</t>
  </si>
  <si>
    <t>Č</t>
  </si>
  <si>
    <t xml:space="preserve">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</si>
  <si>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</si>
  <si>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</si>
  <si>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</si>
  <si>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</si>
  <si>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</si>
  <si>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</si>
  <si>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</si>
  <si>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</si>
  <si>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</si>
  <si>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</si>
  <si>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</si>
  <si>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</si>
  <si>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</si>
  <si>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</si>
  <si>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</si>
  <si>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</si>
  <si>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</si>
  <si>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</si>
  <si>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</si>
  <si>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</si>
  <si>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</si>
  <si>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</si>
  <si>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</si>
  <si>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</si>
  <si>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</si>
  <si>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</si>
  <si>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</si>
  <si>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</si>
  <si>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</si>
  <si>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</si>
  <si>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</si>
  <si>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</si>
  <si>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</si>
  <si>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</si>
  <si>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</si>
  <si>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</si>
  <si>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</si>
  <si>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</si>
  <si>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</si>
  <si>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</si>
  <si>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</si>
  <si>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</si>
  <si>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</si>
  <si>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</si>
  <si>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</si>
  <si>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</si>
  <si>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</si>
  <si>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Objekt</t>
  </si>
  <si>
    <t>Kód</t>
  </si>
  <si>
    <t>10371500</t>
  </si>
  <si>
    <t>M46</t>
  </si>
  <si>
    <t>460030007RT2</t>
  </si>
  <si>
    <t>Zkrácený popis / Varianta</t>
  </si>
  <si>
    <t>Rozměry</t>
  </si>
  <si>
    <t>Povrchové úpravy terénu</t>
  </si>
  <si>
    <t>Substrát zahradnický B  VL</t>
  </si>
  <si>
    <t>Zemní práce při montážích</t>
  </si>
  <si>
    <t>Sejmutí ornice vrstvy nad 15 cm se zeminou tř.2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</si>
  <si>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</si>
  <si>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</si>
  <si>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</si>
  <si>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</si>
  <si>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</si>
  <si>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</si>
  <si>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</si>
  <si>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kus</t>
  </si>
  <si>
    <t>ks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</si>
  <si>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</si>
  <si>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</si>
  <si>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</si>
  <si>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</si>
  <si>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</si>
  <si>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</si>
  <si>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</si>
  <si>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</si>
  <si>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</si>
  <si>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</si>
  <si>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</si>
  <si>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</si>
  <si>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Jitka Vágnerová</t>
  </si>
  <si>
    <t>Celkem</t>
  </si>
  <si>
    <t>RTS II / 2014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</si>
  <si>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</si>
  <si>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</si>
  <si>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</si>
  <si>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</si>
  <si>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</si>
  <si>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</si>
  <si>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</si>
  <si>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</si>
  <si>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</si>
  <si>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</si>
  <si>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</si>
  <si>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18_</t>
  </si>
  <si>
    <t>1_</t>
  </si>
  <si>
    <t>_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</si>
  <si>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</si>
  <si>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</si>
  <si>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</si>
  <si>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</si>
  <si>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</si>
  <si>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F</t>
  </si>
  <si>
    <t>Celkem bez DPH</t>
  </si>
  <si>
    <t>Příroda na dosah - přírodní zahrada MŠ Úvoz 57</t>
  </si>
  <si>
    <t>Stavební objekt</t>
  </si>
  <si>
    <t>Dětské hřiště</t>
  </si>
  <si>
    <t>Herní prvky</t>
  </si>
  <si>
    <t>1.</t>
  </si>
  <si>
    <t>Hobití domeček, prům. 1m, délka 1,5 m</t>
  </si>
  <si>
    <t>Dveře k Hobitímu domečku, prům. 1m</t>
  </si>
  <si>
    <t>Montáž Hobbitího domečku, vč. Výkopů a terénních prací</t>
  </si>
  <si>
    <t>Prohazovadlo Ptáček</t>
  </si>
  <si>
    <t>Montáž prohazovadla do betonové patky, vč. Výkopových prací a materiálu</t>
  </si>
  <si>
    <t>Akátový sloupek s patkou pro prohazovadlo</t>
  </si>
  <si>
    <t>Skluzavka terénní nerezová 185x435x50</t>
  </si>
  <si>
    <t>Montáž terénních skluzavek, vč. Potřebných terénních úprav</t>
  </si>
  <si>
    <t>Montáž dřevěných klád do svahu (ocelové roxory v betonových patkách), vč. Potřebných terénních úprav</t>
  </si>
  <si>
    <t>Dřevěné schody - akátové klády ve svahu, sestava 6 ks</t>
  </si>
  <si>
    <t>Rampa s výřezy a lezeckými chyty (cca 3x1,5m)</t>
  </si>
  <si>
    <t>Montáž rampy do betonových patek, vč. Potřebných terénních úprav</t>
  </si>
  <si>
    <t>HOBITÍ DOMEČEK 01, 02</t>
  </si>
  <si>
    <t>PROHAZOVADLA A ZVONKOHRA</t>
  </si>
  <si>
    <t>SESTAVY DO SVAHU 01 A 02</t>
  </si>
  <si>
    <t>t</t>
  </si>
  <si>
    <t>Zhotovení balvaniště,  uložení žulových balvanů a nutné terénní úpravy</t>
  </si>
  <si>
    <t>Výběrové žulové balvany, ohlazené, hmotnost jednotlivých kusů 150 - 500 kg</t>
  </si>
  <si>
    <t>Korýtko pro písek a kamínky, otočné, z akátového dřeva, déla 2,5 m, včetně akátového sloupku s patkou</t>
  </si>
  <si>
    <t>Montáž korýtka vč. osazení do betonové patky, vč. Výkopových prací a materiálu</t>
  </si>
  <si>
    <t>STÍNĚNÍ PRO PÍSKOVIŠTĚ, PÍSKOVIŠTĚ</t>
  </si>
  <si>
    <t>bm</t>
  </si>
  <si>
    <t>Odstranění stávajícího pískoviště o rozměru 4x4m, vč. Likvidace odpadu</t>
  </si>
  <si>
    <t>Zhotovení nového pískoviště, obruby z akátové kulatiny 4x4 m, vč. Montáže</t>
  </si>
  <si>
    <t>Sluneční a krycí plachta pro pískoviště, 23m2</t>
  </si>
  <si>
    <t>Krycí plachta na pískoviště 4x4 m, ze PE-HD, hustota úpletu 1x1mm, zesílený lem, systém pro vypnutí na pískoviště</t>
  </si>
  <si>
    <t>Osazení sloupků ke krycí plachtě a montáž plachty, vč. Betonu a výkopových prací</t>
  </si>
  <si>
    <t>HOUPAČKY</t>
  </si>
  <si>
    <t>Konstrukce pro houpačky, zdvojená, z akátového dřeva</t>
  </si>
  <si>
    <t>Sedátko houpačkové, + řetězy</t>
  </si>
  <si>
    <t>Hnízdo EPDM 950 lanové modré</t>
  </si>
  <si>
    <t>Lanové kruhy - kolotoč-houpačka</t>
  </si>
  <si>
    <t>Montáž houpačkové sestavy, vč kotvení do betonu a nutných výkopových prací</t>
  </si>
  <si>
    <t>Chobotnice - stěna s výřezy a lezeckými chyty</t>
  </si>
  <si>
    <t xml:space="preserve">Síť lanová </t>
  </si>
  <si>
    <t>Síť lanová 1x2,25</t>
  </si>
  <si>
    <t>Lanová lávka se silným lanem</t>
  </si>
  <si>
    <t>Lanový můstek</t>
  </si>
  <si>
    <t>Kladina - délka 3 m</t>
  </si>
  <si>
    <t>Kladina na pružinách</t>
  </si>
  <si>
    <t>Palisáda dřevěná o prům 15 cm, výška 20 cm, délka 2,5m</t>
  </si>
  <si>
    <t>OPIČÍ DRÁHY A BALANČNÍ PRVKY, AMFITEÁTR</t>
  </si>
  <si>
    <t>Palisáda dřevěná o prům 20 cm - amfiteátr, 45 ks</t>
  </si>
  <si>
    <t>Montáž opičích drah, balančních prvků a amfiteátru, včetně výkopů, patek a terénních úprav</t>
  </si>
  <si>
    <t>OSTATNÍ PRVKY</t>
  </si>
  <si>
    <t>Akátová socha vlk</t>
  </si>
  <si>
    <t>Akátová socha houba, prům. 80 cm</t>
  </si>
  <si>
    <t>Hmyzí hotel 40x60 cm</t>
  </si>
  <si>
    <t>Sloup akátový k hmyzímu hotelu</t>
  </si>
  <si>
    <t>Přesun houpadla</t>
  </si>
  <si>
    <t>Lavička dubová</t>
  </si>
  <si>
    <t>Zvýšený záhon 1x2 m, rám z akátových hranolů, celková výška 30 cm, v 5ti barvách</t>
  </si>
  <si>
    <t>Osazení a montáž ostatních prvků</t>
  </si>
  <si>
    <t>181101102R00</t>
  </si>
  <si>
    <t>Úprava pláně v zářezech v hor. 1-4, se zhutněním</t>
  </si>
  <si>
    <t>998223011R00</t>
  </si>
  <si>
    <t>Přesun hmot, pozemní komunikace, kryt dlážděný</t>
  </si>
  <si>
    <t>183901114R00</t>
  </si>
  <si>
    <t>56</t>
  </si>
  <si>
    <t>Podkladní vrstvy komunikací a zpevněných ploch</t>
  </si>
  <si>
    <t>564851112R00</t>
  </si>
  <si>
    <t>Podklad ze štěrkodrti po zhutnění tloušťky 15 cm</t>
  </si>
  <si>
    <t>564932111R00</t>
  </si>
  <si>
    <t>Podklad/kryt z mechanicky zpevněného kameniva tl. 10 cm</t>
  </si>
  <si>
    <t>564271111R00</t>
  </si>
  <si>
    <t>58333664</t>
  </si>
  <si>
    <t>Kamenivo  těžené frakce 8-16 kačírek praný  VL</t>
  </si>
  <si>
    <t>91</t>
  </si>
  <si>
    <t>Doplňující konstrukce a práce na pozemních komunikacích a zpevněných plochách</t>
  </si>
  <si>
    <t>916261111RT1</t>
  </si>
  <si>
    <t>Osazení obruby z kostek drobných, s boční opěrou</t>
  </si>
  <si>
    <t>Kamenivo  těžené frakce 8-16 kačírek praný  VL - doplnění do balvaniště</t>
  </si>
  <si>
    <t>včetně kostek drobných 12 cm, lože C 12/15 - mlatový chodník</t>
  </si>
  <si>
    <t>včetně kostek drobných 12 cm, lože C 12/15 - ohraničení štěrkoviště od trávníku</t>
  </si>
  <si>
    <t>Akátové obrubníky pro záhony, vč. Osazení</t>
  </si>
  <si>
    <t>Certifikace atypických prvků certifikovanou osobou</t>
  </si>
  <si>
    <t>INFOTABULE</t>
  </si>
  <si>
    <t>2.</t>
  </si>
  <si>
    <t>49</t>
  </si>
  <si>
    <t>50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</si>
  <si>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</si>
  <si>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</si>
  <si>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</si>
  <si>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</si>
  <si>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</si>
  <si>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</si>
  <si>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</si>
  <si>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</si>
  <si>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</si>
  <si>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</si>
  <si>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67</t>
  </si>
  <si>
    <t>68</t>
  </si>
  <si>
    <t>69</t>
  </si>
  <si>
    <t>70</t>
  </si>
  <si>
    <t>tlouštka vrstvy do 20 - 30 cm - výkopy pro kačírkovou plochu a mlat, hl 25 cm</t>
  </si>
  <si>
    <t>DPH</t>
  </si>
  <si>
    <t>Celkem vč. DPH</t>
  </si>
  <si>
    <t>Výplň nového pískoviště pískem, vč. Dodávky písku, mocnost 35 cm</t>
  </si>
  <si>
    <t>Výměna písku ve stávajících pískovištích, vč likvidace starého písku a dodávky nového</t>
  </si>
  <si>
    <t>Montáž infotabule dobetonových patek, vč. Betonu a výkopových prací</t>
  </si>
  <si>
    <t>Zvonkohra nerez velká, konstrukce z akátového dřeva</t>
  </si>
  <si>
    <t>Akátová infotabule, panel 100x120 cm, vč. Digitálního tisku</t>
  </si>
  <si>
    <t>Zdi přehradní a opěrné</t>
  </si>
  <si>
    <t xml:space="preserve">Zídka skládaná z kamene na sucho, </t>
  </si>
  <si>
    <t>Dodávka výběrového kamene pro zídku</t>
  </si>
  <si>
    <t>Montáž zvonkohry do betonové patky, vč. Výkopových prací a materiálu</t>
  </si>
  <si>
    <t xml:space="preserve">Sloupky akátové ke sluneční krycí plachtě 4 ks, </t>
  </si>
  <si>
    <t>Zřízení dopadové plochy z kačírku praného, tl. 30 cm - kačírkové jezírko</t>
  </si>
  <si>
    <t>Dopadové plochy s certifikované zatravňovací pryžové rohože, vč. Uložení a zatravnění</t>
  </si>
  <si>
    <t>184802111R00</t>
  </si>
  <si>
    <t>Chem. odplevelení před založ. postřikem, v rovině, vč. Materiálu</t>
  </si>
  <si>
    <t>2 opakování</t>
  </si>
  <si>
    <t>182001111R00</t>
  </si>
  <si>
    <t>Plošná úprava terénu - kompletní příprava půdy před výsadbou</t>
  </si>
  <si>
    <t>9+25+915+600 m</t>
  </si>
  <si>
    <t>182303111R00</t>
  </si>
  <si>
    <t>Doplnění ornice tl. do 10  cm v rovině - doplnění substrátu do záhonů pro jahody a bylinky</t>
  </si>
  <si>
    <t>32+200</t>
  </si>
  <si>
    <t>Příprava nádob na výsadbu, h do 70 cm, pl. Do 2m2 - výplň vyvýšených záhonů substrátem a příprava na výsadbu</t>
  </si>
  <si>
    <t>183403153R00</t>
  </si>
  <si>
    <t>Obdělání půdy hrabáním, v rovině</t>
  </si>
  <si>
    <t>183403161R00</t>
  </si>
  <si>
    <t>Obdělání půdy válením, v rovině</t>
  </si>
  <si>
    <t>183101111R00</t>
  </si>
  <si>
    <t>Hloub. jamek bez výměny půdy do 0,01 m3, svah 1:5</t>
  </si>
  <si>
    <t>183101213R00</t>
  </si>
  <si>
    <t>Hloub. jamek s výměnou 50% půdy do 0,05 m3, 1:5</t>
  </si>
  <si>
    <t>183101215R00</t>
  </si>
  <si>
    <t>Hloub. jamek s výměnou 50% půdy do 0,4 m3 sv.1:5</t>
  </si>
  <si>
    <t>183204115R00</t>
  </si>
  <si>
    <t>Výsadba květin hrnkovaných, květináč do 12 cm</t>
  </si>
  <si>
    <t>0261111VD</t>
  </si>
  <si>
    <t>Trvalky´jahody. květináč 10 cm, seznam viz PD</t>
  </si>
  <si>
    <t>183204113R00</t>
  </si>
  <si>
    <t>Výsadba cibulí nebo hlíz prostokořenných</t>
  </si>
  <si>
    <t>0261115VD</t>
  </si>
  <si>
    <t>Galanthus Nivalis</t>
  </si>
  <si>
    <t>0261112VD</t>
  </si>
  <si>
    <t>Crocus sp.</t>
  </si>
  <si>
    <t>Narcissus hybr.</t>
  </si>
  <si>
    <t>183101214R00</t>
  </si>
  <si>
    <t>Hloub. jamek s výměnou 50% půdy do 0,125 m3 1:5</t>
  </si>
  <si>
    <t>184102111R00</t>
  </si>
  <si>
    <t>Výsadba dřevin s balem D do 20 cm, v rovině</t>
  </si>
  <si>
    <t>0263552VD</t>
  </si>
  <si>
    <t>Keře, 40-60, ko 5l, viz seznam</t>
  </si>
  <si>
    <t>184201111R00</t>
  </si>
  <si>
    <t>Výsadba stromu při výšce kmene do 1,8 m, v rovině - ovocné stromy</t>
  </si>
  <si>
    <t>Třešeň Aranka, podnož P-HL-A, PK</t>
  </si>
  <si>
    <t>Třešeň Burlat, podnož P-HL-A, PK</t>
  </si>
  <si>
    <t>Jabloň Prima, podnož M1 nebo M4, PK</t>
  </si>
  <si>
    <t>Jabloň Topaz, podnož M1 nebo M4, PK</t>
  </si>
  <si>
    <t>Jabloň Biogolden, podnož M1 nebo M4, PK</t>
  </si>
  <si>
    <t>184901111R00</t>
  </si>
  <si>
    <t>Osazení kůlů k dřevině s uvázáním, dl. kůlů do 2 m</t>
  </si>
  <si>
    <t>60850010</t>
  </si>
  <si>
    <t>Kůl vyvazovací impregnovaný 200 x 6 cm</t>
  </si>
  <si>
    <t>184102115R00</t>
  </si>
  <si>
    <t>Výsadba dřevin s balem D do 60 cm, v rovině</t>
  </si>
  <si>
    <t>Acer platanoides  alejový strom, OK 12-14, zemní bal</t>
  </si>
  <si>
    <t>Tilia cordata , alejový strom, OK 12-14, zemní bal</t>
  </si>
  <si>
    <t>Carpinus betulus,  alejový strom, OK 12-14, zemní bal</t>
  </si>
  <si>
    <t>Acer campestre , alejový strom, OK 12-14, zemní bal</t>
  </si>
  <si>
    <t>Sorbus aucuparia , alejový strom, OK 12-14, zemní bal</t>
  </si>
  <si>
    <t>183102215R00</t>
  </si>
  <si>
    <t>Hloub. jamek 50% výměny půdy do 0,4 m3, svah 1:2</t>
  </si>
  <si>
    <t>184102125R00</t>
  </si>
  <si>
    <t>Výsadba dřevin s balem D do 60 cm, na svahu 1:2</t>
  </si>
  <si>
    <t>0262328VD</t>
  </si>
  <si>
    <t>Malus okrasná, OK 12-14, zemní bal - vyvětvena min. do 2 m, úzce rostoucí kultivary</t>
  </si>
  <si>
    <t>184202112R00</t>
  </si>
  <si>
    <t>Ukotvení dřeviny třemi kůly D do 10 cm, dl. do 3 m</t>
  </si>
  <si>
    <t>70836140.A</t>
  </si>
  <si>
    <t>Popruh vázací šíře 40 mm</t>
  </si>
  <si>
    <t>60850031</t>
  </si>
  <si>
    <t>Příčka spojovací ke kůlům impregnovaná 60 x 8 cm</t>
  </si>
  <si>
    <t>60850015</t>
  </si>
  <si>
    <t>Kůl vyvazovací impregnovaný 250 x 6 cm</t>
  </si>
  <si>
    <t>184921093R00</t>
  </si>
  <si>
    <t xml:space="preserve">Mulčování rostlin tl. do 0,1 m rovina </t>
  </si>
  <si>
    <t>10391100</t>
  </si>
  <si>
    <t>Kůra mulčovací VL</t>
  </si>
  <si>
    <t>Mulčování rostlin tl. do 0,1 m rovina - stromové mísy</t>
  </si>
  <si>
    <t>184921094R00</t>
  </si>
  <si>
    <t>Mulčování rostlin tl. do 0,1 m, svah do 1:2 - stromové mísy</t>
  </si>
  <si>
    <t>184816111R00</t>
  </si>
  <si>
    <t>Hnojení sazenic průmysl. hnojivy do 0,25 kg k 1saz</t>
  </si>
  <si>
    <t>111VD</t>
  </si>
  <si>
    <t>Tabletové hnojivo k jednotlivým rostlinám, viz PD</t>
  </si>
  <si>
    <t>kg</t>
  </si>
  <si>
    <t>Amelanchier lamarckii "Ballerina". , soliterní keř, výška 200+ cm</t>
  </si>
  <si>
    <t>Sestava stůl a dvě lavice, akát</t>
  </si>
  <si>
    <t>2,5x0,4x0,6</t>
  </si>
  <si>
    <t>Zahrada MŠ Brno, Úvoz 57, 602 00 Brno</t>
  </si>
  <si>
    <t>1112121312R00</t>
  </si>
  <si>
    <t>Odstranění dřevin výšky nad 1 m, svah 1:5, vč. Pařezu</t>
  </si>
  <si>
    <t>Statutární město Brno, Městská část Brno-střed, Dominikánská 2, 601 69 Brno</t>
  </si>
  <si>
    <t>DOPADOVÉ PLOCHY,</t>
  </si>
  <si>
    <t>Přesunutí stávajícího oplocení svahu - demontáž pletiva, přesun sloupků s opětovným zabetonováním patek, montáž pletiva</t>
  </si>
  <si>
    <t>51</t>
  </si>
  <si>
    <t>60</t>
  </si>
  <si>
    <t>64</t>
  </si>
  <si>
    <t>65</t>
  </si>
  <si>
    <t>66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</si>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</sst>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[$-405]d\.\ mmmm\ yyyy"/>
    <numFmt numFmtId="167" formatCode="#,##0.00\ &quot;Kč&quot;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>
      <alignment vertical="center"/>
    </xf>
    <xf numFmtId="49" fontId="3" fillId="0" borderId="23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9" fontId="1" fillId="0" borderId="23" xfId="0" applyNumberFormat="1" applyFont="1" applyFill="1" applyBorder="1" applyAlignment="1" applyProtection="1">
      <alignment horizontal="right" vertical="center"/>
      <protection/>
    </xf>
    <xf numFmtId="49" fontId="3" fillId="33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vertical="center"/>
    </xf>
    <xf numFmtId="49" fontId="6" fillId="33" borderId="23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 applyProtection="1">
      <alignment vertical="center"/>
      <protection/>
    </xf>
    <xf numFmtId="167" fontId="3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1" fillId="0" borderId="23" xfId="0" applyFont="1" applyBorder="1" applyAlignment="1">
      <alignment vertical="center"/>
    </xf>
    <xf numFmtId="9" fontId="1" fillId="0" borderId="23" xfId="0" applyNumberFormat="1" applyFont="1" applyBorder="1" applyAlignment="1">
      <alignment vertical="center"/>
    </xf>
    <xf numFmtId="167" fontId="1" fillId="0" borderId="23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5"/>
  <sheetViews>
    <sheetView tabSelected="1" zoomScalePageLayoutView="0" workbookViewId="0" topLeftCell="A1">
      <selection activeCell="G167" sqref="G167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57.7109375" style="51" customWidth="1"/>
    <col min="4" max="4" width="4.28125" style="0" customWidth="1"/>
    <col min="5" max="5" width="10.57421875" style="0" customWidth="1"/>
    <col min="6" max="6" width="12.00390625" style="0" customWidth="1"/>
    <col min="7" max="9" width="14.28125" style="0" customWidth="1"/>
    <col min="10" max="10" width="0" style="0" hidden="1" customWidth="1"/>
    <col min="11" max="43" width="12.140625" style="0" hidden="1" customWidth="1"/>
  </cols>
  <sheetData>
    <row r="1" spans="1:9" ht="72.75" customHeight="1" thickBot="1">
      <c r="A1" s="148" t="s">
        <v>0</v>
      </c>
      <c r="B1" s="149"/>
      <c r="C1" s="149"/>
      <c r="D1" s="149"/>
      <c r="E1" s="149"/>
      <c r="F1" s="149"/>
      <c r="G1" s="149"/>
      <c r="H1" s="149"/>
      <c r="I1" s="149"/>
    </row>
    <row r="2" spans="1:10" ht="12.75" customHeight="1">
      <c r="A2" s="150" t="s">
        <v>1</v>
      </c>
      <c r="B2" s="151"/>
      <c r="C2" s="152" t="s">
        <v>109</v>
      </c>
      <c r="D2" s="154" t="s">
        <v>64</v>
      </c>
      <c r="E2" s="151"/>
      <c r="F2" s="120"/>
      <c r="G2" s="155" t="s">
        <v>80</v>
      </c>
      <c r="H2" s="125" t="s">
        <v>310</v>
      </c>
      <c r="I2" s="126"/>
      <c r="J2" s="119"/>
    </row>
    <row r="3" spans="1:10" ht="23.25" customHeight="1">
      <c r="A3" s="145"/>
      <c r="B3" s="142"/>
      <c r="C3" s="153"/>
      <c r="D3" s="142"/>
      <c r="E3" s="142"/>
      <c r="F3" s="119"/>
      <c r="G3" s="142"/>
      <c r="H3" s="127"/>
      <c r="I3" s="128"/>
      <c r="J3" s="119"/>
    </row>
    <row r="4" spans="1:10" ht="12.75" customHeight="1">
      <c r="A4" s="147" t="s">
        <v>110</v>
      </c>
      <c r="B4" s="142"/>
      <c r="C4" s="127" t="s">
        <v>111</v>
      </c>
      <c r="D4" s="144" t="s">
        <v>65</v>
      </c>
      <c r="E4" s="142"/>
      <c r="F4" s="121"/>
      <c r="G4" s="123" t="s">
        <v>81</v>
      </c>
      <c r="H4" s="123" t="s">
        <v>85</v>
      </c>
      <c r="I4" s="129"/>
      <c r="J4" s="119"/>
    </row>
    <row r="5" spans="1:10" ht="12.75">
      <c r="A5" s="145"/>
      <c r="B5" s="142"/>
      <c r="C5" s="123"/>
      <c r="D5" s="142"/>
      <c r="E5" s="142"/>
      <c r="F5" s="119"/>
      <c r="G5" s="142"/>
      <c r="H5" s="123"/>
      <c r="I5" s="129"/>
      <c r="J5" s="119"/>
    </row>
    <row r="6" spans="1:10" ht="12.75">
      <c r="A6" s="141" t="s">
        <v>2</v>
      </c>
      <c r="B6" s="142"/>
      <c r="C6" s="127" t="s">
        <v>307</v>
      </c>
      <c r="D6" s="144" t="s">
        <v>66</v>
      </c>
      <c r="E6" s="142"/>
      <c r="F6" s="119"/>
      <c r="G6" s="123" t="s">
        <v>82</v>
      </c>
      <c r="H6" s="123"/>
      <c r="I6" s="129"/>
      <c r="J6" s="119"/>
    </row>
    <row r="7" spans="1:10" ht="12.75">
      <c r="A7" s="145"/>
      <c r="B7" s="142"/>
      <c r="C7" s="123"/>
      <c r="D7" s="142"/>
      <c r="E7" s="142"/>
      <c r="F7" s="119"/>
      <c r="G7" s="142"/>
      <c r="H7" s="142"/>
      <c r="I7" s="146"/>
      <c r="J7" s="119"/>
    </row>
    <row r="8" spans="1:10" ht="12.75" customHeight="1">
      <c r="A8" s="141" t="s">
        <v>3</v>
      </c>
      <c r="B8" s="142"/>
      <c r="C8" s="123"/>
      <c r="D8" s="144" t="s">
        <v>67</v>
      </c>
      <c r="E8" s="142"/>
      <c r="F8" s="121">
        <v>42073</v>
      </c>
      <c r="G8" s="123" t="s">
        <v>83</v>
      </c>
      <c r="H8" s="123" t="s">
        <v>85</v>
      </c>
      <c r="I8" s="129"/>
      <c r="J8" s="119"/>
    </row>
    <row r="9" spans="1:10" ht="13.5" thickBot="1">
      <c r="A9" s="143"/>
      <c r="B9" s="124"/>
      <c r="C9" s="130"/>
      <c r="D9" s="124"/>
      <c r="E9" s="124"/>
      <c r="F9" s="122"/>
      <c r="G9" s="124"/>
      <c r="H9" s="130"/>
      <c r="I9" s="131"/>
      <c r="J9" s="119"/>
    </row>
    <row r="10" spans="1:10" ht="12.75">
      <c r="A10" s="1" t="s">
        <v>4</v>
      </c>
      <c r="B10" s="6" t="s">
        <v>54</v>
      </c>
      <c r="C10" s="48" t="s">
        <v>58</v>
      </c>
      <c r="D10" s="6" t="s">
        <v>68</v>
      </c>
      <c r="E10" s="9" t="s">
        <v>74</v>
      </c>
      <c r="F10" s="12" t="s">
        <v>75</v>
      </c>
      <c r="G10" s="136" t="s">
        <v>77</v>
      </c>
      <c r="H10" s="137"/>
      <c r="I10" s="138"/>
      <c r="J10" s="21"/>
    </row>
    <row r="11" spans="1:20" ht="12.75">
      <c r="A11" s="2" t="s">
        <v>5</v>
      </c>
      <c r="B11" s="7" t="s">
        <v>5</v>
      </c>
      <c r="C11" s="49" t="s">
        <v>59</v>
      </c>
      <c r="D11" s="7" t="s">
        <v>5</v>
      </c>
      <c r="E11" s="7" t="s">
        <v>5</v>
      </c>
      <c r="F11" s="13" t="s">
        <v>76</v>
      </c>
      <c r="G11" s="14" t="s">
        <v>78</v>
      </c>
      <c r="H11" s="15" t="s">
        <v>84</v>
      </c>
      <c r="I11" s="16" t="s">
        <v>86</v>
      </c>
      <c r="J11" s="21"/>
      <c r="L11" s="17" t="s">
        <v>89</v>
      </c>
      <c r="M11" s="17" t="s">
        <v>90</v>
      </c>
      <c r="N11" s="17" t="s">
        <v>92</v>
      </c>
      <c r="O11" s="17" t="s">
        <v>93</v>
      </c>
      <c r="P11" s="17" t="s">
        <v>94</v>
      </c>
      <c r="Q11" s="17" t="s">
        <v>95</v>
      </c>
      <c r="R11" s="17" t="s">
        <v>96</v>
      </c>
      <c r="S11" s="17" t="s">
        <v>97</v>
      </c>
      <c r="T11" s="17" t="s">
        <v>98</v>
      </c>
    </row>
    <row r="12" spans="1:45" ht="12.75">
      <c r="A12" s="4"/>
      <c r="B12" s="8"/>
      <c r="C12" s="139" t="s">
        <v>112</v>
      </c>
      <c r="D12" s="140"/>
      <c r="E12" s="140"/>
      <c r="F12" s="140"/>
      <c r="G12" s="24">
        <f>SUM(G13:G83)</f>
        <v>0</v>
      </c>
      <c r="H12" s="24">
        <f>SUM(H13:H83)</f>
        <v>0</v>
      </c>
      <c r="I12" s="24">
        <f>SUM(G12:H12)</f>
        <v>0</v>
      </c>
      <c r="L12" s="24">
        <f>IF(M12="PR",I12,SUM(K15:K67))</f>
        <v>0</v>
      </c>
      <c r="M12" s="17" t="s">
        <v>91</v>
      </c>
      <c r="N12" s="24">
        <f>IF(M12="HS",G12,0)</f>
        <v>0</v>
      </c>
      <c r="O12" s="24">
        <f>IF(M12="HS",H12-L12,0)</f>
        <v>0</v>
      </c>
      <c r="P12" s="24">
        <f>IF(M12="PS",G12,0)</f>
        <v>0</v>
      </c>
      <c r="Q12" s="24">
        <f>IF(M12="PS",H12-L12,0)</f>
        <v>0</v>
      </c>
      <c r="R12" s="24">
        <f>IF(M12="MP",G12,0)</f>
        <v>0</v>
      </c>
      <c r="S12" s="24">
        <f>IF(M12="MP",H12-L12,0)</f>
        <v>0</v>
      </c>
      <c r="T12" s="24">
        <f>IF(M12="OM",G12,0)</f>
        <v>0</v>
      </c>
      <c r="U12" s="17"/>
      <c r="AE12" s="24">
        <f>SUM(V15:V67)</f>
        <v>0</v>
      </c>
      <c r="AF12" s="24">
        <f>SUM(W15:W67)</f>
        <v>0</v>
      </c>
      <c r="AG12" s="24">
        <f>SUM(X15:X67)</f>
        <v>0</v>
      </c>
      <c r="AS12" s="65"/>
    </row>
    <row r="13" spans="1:39" s="39" customFormat="1" ht="12.75">
      <c r="A13" s="30" t="s">
        <v>113</v>
      </c>
      <c r="B13" s="3"/>
      <c r="C13" s="31" t="s">
        <v>189</v>
      </c>
      <c r="D13" s="31" t="s">
        <v>72</v>
      </c>
      <c r="E13" s="33">
        <v>1</v>
      </c>
      <c r="F13" s="33"/>
      <c r="G13" s="10"/>
      <c r="H13" s="10"/>
      <c r="I13" s="10">
        <f>ROUND(E13*F13,2)</f>
        <v>0</v>
      </c>
      <c r="J13" s="18" t="s">
        <v>6</v>
      </c>
      <c r="K13" s="10">
        <f>IF(J13="5",H13,0)</f>
        <v>0</v>
      </c>
      <c r="V13" s="10">
        <f>IF(Z13=0,I13,0)</f>
        <v>0</v>
      </c>
      <c r="W13" s="10">
        <f>IF(Z13=15,I13,0)</f>
        <v>0</v>
      </c>
      <c r="X13" s="10">
        <f>IF(Z13=21,I13,0)</f>
        <v>0</v>
      </c>
      <c r="Z13" s="22">
        <v>21</v>
      </c>
      <c r="AA13" s="22">
        <f>F13*0.0172413793103448</f>
        <v>0</v>
      </c>
      <c r="AB13" s="22">
        <f>F13*(1-0.0172413793103448)</f>
        <v>0</v>
      </c>
      <c r="AI13" s="22">
        <f>E13*AA13</f>
        <v>0</v>
      </c>
      <c r="AJ13" s="22">
        <f>E13*AB13</f>
        <v>0</v>
      </c>
      <c r="AK13" s="23" t="s">
        <v>99</v>
      </c>
      <c r="AL13" s="23" t="s">
        <v>100</v>
      </c>
      <c r="AM13" s="38" t="s">
        <v>101</v>
      </c>
    </row>
    <row r="14" spans="1:33" s="77" customFormat="1" ht="12.75">
      <c r="A14" s="72"/>
      <c r="B14" s="73"/>
      <c r="C14" s="74" t="s">
        <v>190</v>
      </c>
      <c r="D14" s="75"/>
      <c r="E14" s="75"/>
      <c r="F14" s="75"/>
      <c r="G14" s="76"/>
      <c r="H14" s="76"/>
      <c r="I14" s="76"/>
      <c r="L14" s="76"/>
      <c r="M14" s="78"/>
      <c r="N14" s="76"/>
      <c r="O14" s="76"/>
      <c r="P14" s="76"/>
      <c r="Q14" s="76"/>
      <c r="R14" s="76"/>
      <c r="S14" s="76"/>
      <c r="T14" s="76"/>
      <c r="U14" s="78"/>
      <c r="AE14" s="76"/>
      <c r="AF14" s="76"/>
      <c r="AG14" s="76"/>
    </row>
    <row r="15" spans="1:39" ht="12.75">
      <c r="A15" s="30" t="s">
        <v>191</v>
      </c>
      <c r="B15" s="3"/>
      <c r="C15" s="31" t="s">
        <v>215</v>
      </c>
      <c r="D15" s="31" t="s">
        <v>72</v>
      </c>
      <c r="E15" s="33">
        <v>1</v>
      </c>
      <c r="F15" s="33"/>
      <c r="G15" s="10"/>
      <c r="H15" s="10"/>
      <c r="I15" s="10">
        <f>ROUND(E15*F15,2)</f>
        <v>0</v>
      </c>
      <c r="J15" s="18" t="s">
        <v>6</v>
      </c>
      <c r="K15" s="10">
        <f>IF(J15="5",H15,0)</f>
        <v>0</v>
      </c>
      <c r="V15" s="10">
        <f>IF(Z15=0,I15,0)</f>
        <v>0</v>
      </c>
      <c r="W15" s="10">
        <f>IF(Z15=15,I15,0)</f>
        <v>0</v>
      </c>
      <c r="X15" s="10">
        <f>IF(Z15=21,I15,0)</f>
        <v>0</v>
      </c>
      <c r="Z15" s="22">
        <v>21</v>
      </c>
      <c r="AA15" s="22">
        <f>F15*0.0172413793103448</f>
        <v>0</v>
      </c>
      <c r="AB15" s="22">
        <f>F15*(1-0.0172413793103448)</f>
        <v>0</v>
      </c>
      <c r="AI15" s="22">
        <f>E15*AA15</f>
        <v>0</v>
      </c>
      <c r="AJ15" s="22">
        <f>E15*AB15</f>
        <v>0</v>
      </c>
      <c r="AK15" s="23" t="s">
        <v>99</v>
      </c>
      <c r="AL15" s="23" t="s">
        <v>100</v>
      </c>
      <c r="AM15" s="17" t="s">
        <v>101</v>
      </c>
    </row>
    <row r="16" spans="1:39" ht="25.5">
      <c r="A16" s="3" t="s">
        <v>7</v>
      </c>
      <c r="B16" s="3"/>
      <c r="C16" s="31" t="s">
        <v>213</v>
      </c>
      <c r="D16" s="31" t="s">
        <v>72</v>
      </c>
      <c r="E16" s="33">
        <v>1</v>
      </c>
      <c r="F16" s="33"/>
      <c r="G16" s="10"/>
      <c r="H16" s="10"/>
      <c r="I16" s="10">
        <f>ROUND(E16*F16,2)</f>
        <v>0</v>
      </c>
      <c r="J16" s="18" t="s">
        <v>6</v>
      </c>
      <c r="K16" s="10">
        <f>IF(J16="5",H16,0)</f>
        <v>0</v>
      </c>
      <c r="V16" s="10">
        <f>IF(Z16=0,I16,0)</f>
        <v>0</v>
      </c>
      <c r="W16" s="10">
        <f>IF(Z16=15,I16,0)</f>
        <v>0</v>
      </c>
      <c r="X16" s="10">
        <f>IF(Z16=21,I16,0)</f>
        <v>0</v>
      </c>
      <c r="Z16" s="22">
        <v>21</v>
      </c>
      <c r="AA16" s="22">
        <f>F16*0</f>
        <v>0</v>
      </c>
      <c r="AB16" s="22">
        <f>F16*(1-0)</f>
        <v>0</v>
      </c>
      <c r="AI16" s="22">
        <f>E16*AA16</f>
        <v>0</v>
      </c>
      <c r="AJ16" s="22">
        <f>E16*AB16</f>
        <v>0</v>
      </c>
      <c r="AK16" s="23" t="s">
        <v>99</v>
      </c>
      <c r="AL16" s="23" t="s">
        <v>100</v>
      </c>
      <c r="AM16" s="17" t="s">
        <v>101</v>
      </c>
    </row>
    <row r="17" spans="1:39" s="84" customFormat="1" ht="12.75">
      <c r="A17" s="79"/>
      <c r="B17" s="79"/>
      <c r="C17" s="80" t="s">
        <v>126</v>
      </c>
      <c r="D17" s="80"/>
      <c r="E17" s="81"/>
      <c r="F17" s="81"/>
      <c r="G17" s="82"/>
      <c r="H17" s="82"/>
      <c r="I17" s="82"/>
      <c r="J17" s="83"/>
      <c r="K17" s="82"/>
      <c r="V17" s="82"/>
      <c r="W17" s="82"/>
      <c r="X17" s="82"/>
      <c r="Z17" s="85"/>
      <c r="AA17" s="85"/>
      <c r="AB17" s="85"/>
      <c r="AI17" s="85"/>
      <c r="AJ17" s="85"/>
      <c r="AK17" s="86"/>
      <c r="AL17" s="86"/>
      <c r="AM17" s="87"/>
    </row>
    <row r="18" spans="1:39" ht="12.75">
      <c r="A18" s="3" t="s">
        <v>8</v>
      </c>
      <c r="B18" s="3"/>
      <c r="C18" s="31" t="s">
        <v>114</v>
      </c>
      <c r="D18" s="31" t="s">
        <v>72</v>
      </c>
      <c r="E18" s="33">
        <v>2</v>
      </c>
      <c r="F18" s="33"/>
      <c r="G18" s="10"/>
      <c r="H18" s="10"/>
      <c r="I18" s="10">
        <f>ROUND(E18*F18,2)</f>
        <v>0</v>
      </c>
      <c r="J18" s="18" t="s">
        <v>6</v>
      </c>
      <c r="K18" s="10">
        <f>IF(J18="5",H18,0)</f>
        <v>0</v>
      </c>
      <c r="V18" s="10">
        <f>IF(Z18=0,I18,0)</f>
        <v>0</v>
      </c>
      <c r="W18" s="10">
        <f>IF(Z18=15,I18,0)</f>
        <v>0</v>
      </c>
      <c r="X18" s="10">
        <f>IF(Z18=21,I18,0)</f>
        <v>0</v>
      </c>
      <c r="Z18" s="22">
        <v>21</v>
      </c>
      <c r="AA18" s="22">
        <f>F18*0</f>
        <v>0</v>
      </c>
      <c r="AB18" s="22">
        <f>F18*(1-0)</f>
        <v>0</v>
      </c>
      <c r="AI18" s="22">
        <f>E18*AA18</f>
        <v>0</v>
      </c>
      <c r="AJ18" s="22">
        <f>E18*AB18</f>
        <v>0</v>
      </c>
      <c r="AK18" s="23" t="s">
        <v>99</v>
      </c>
      <c r="AL18" s="23" t="s">
        <v>100</v>
      </c>
      <c r="AM18" s="17" t="s">
        <v>101</v>
      </c>
    </row>
    <row r="19" spans="1:39" ht="12.75">
      <c r="A19" s="5" t="s">
        <v>9</v>
      </c>
      <c r="B19" s="5"/>
      <c r="C19" s="34" t="s">
        <v>115</v>
      </c>
      <c r="D19" s="34" t="s">
        <v>72</v>
      </c>
      <c r="E19" s="35">
        <v>2</v>
      </c>
      <c r="F19" s="35"/>
      <c r="G19" s="11"/>
      <c r="H19" s="11"/>
      <c r="I19" s="11">
        <f>ROUND(E19*F19,2)</f>
        <v>0</v>
      </c>
      <c r="J19" s="19" t="s">
        <v>88</v>
      </c>
      <c r="K19" s="11">
        <f>IF(J19="5",H19,0)</f>
        <v>0</v>
      </c>
      <c r="V19" s="11">
        <f>IF(Z19=0,I19,0)</f>
        <v>0</v>
      </c>
      <c r="W19" s="11">
        <f>IF(Z19=15,I19,0)</f>
        <v>0</v>
      </c>
      <c r="X19" s="11">
        <f>IF(Z19=21,I19,0)</f>
        <v>0</v>
      </c>
      <c r="Z19" s="22">
        <v>21</v>
      </c>
      <c r="AA19" s="22">
        <f>F19*1</f>
        <v>0</v>
      </c>
      <c r="AB19" s="22">
        <f>F19*(1-1)</f>
        <v>0</v>
      </c>
      <c r="AI19" s="22">
        <f>E19*AA19</f>
        <v>0</v>
      </c>
      <c r="AJ19" s="22">
        <f>E19*AB19</f>
        <v>0</v>
      </c>
      <c r="AK19" s="23" t="s">
        <v>99</v>
      </c>
      <c r="AL19" s="23" t="s">
        <v>100</v>
      </c>
      <c r="AM19" s="17" t="s">
        <v>101</v>
      </c>
    </row>
    <row r="20" spans="1:39" s="45" customFormat="1" ht="12.75">
      <c r="A20" s="40" t="s">
        <v>10</v>
      </c>
      <c r="B20" s="40"/>
      <c r="C20" s="41" t="s">
        <v>116</v>
      </c>
      <c r="D20" s="41" t="s">
        <v>72</v>
      </c>
      <c r="E20" s="42">
        <v>2</v>
      </c>
      <c r="F20" s="42"/>
      <c r="G20" s="43"/>
      <c r="H20" s="43"/>
      <c r="I20" s="43">
        <f>ROUND(E20*F20,2)</f>
        <v>0</v>
      </c>
      <c r="J20" s="44" t="s">
        <v>6</v>
      </c>
      <c r="K20" s="43">
        <f>IF(J20="5",H20,0)</f>
        <v>0</v>
      </c>
      <c r="V20" s="43">
        <f>IF(Z20=0,I20,0)</f>
        <v>0</v>
      </c>
      <c r="W20" s="43">
        <f>IF(Z20=15,I20,0)</f>
        <v>0</v>
      </c>
      <c r="X20" s="43">
        <f>IF(Z20=21,I20,0)</f>
        <v>0</v>
      </c>
      <c r="Z20" s="43">
        <v>21</v>
      </c>
      <c r="AA20" s="43">
        <f>F20*0</f>
        <v>0</v>
      </c>
      <c r="AB20" s="43">
        <f>F20*(1-0)</f>
        <v>0</v>
      </c>
      <c r="AI20" s="43">
        <f>E20*AA20</f>
        <v>0</v>
      </c>
      <c r="AJ20" s="43">
        <f>E20*AB20</f>
        <v>0</v>
      </c>
      <c r="AK20" s="44" t="s">
        <v>99</v>
      </c>
      <c r="AL20" s="44" t="s">
        <v>100</v>
      </c>
      <c r="AM20" s="46" t="s">
        <v>101</v>
      </c>
    </row>
    <row r="21" spans="1:39" s="93" customFormat="1" ht="12.75">
      <c r="A21" s="88"/>
      <c r="B21" s="88"/>
      <c r="C21" s="89" t="s">
        <v>127</v>
      </c>
      <c r="D21" s="89"/>
      <c r="E21" s="90"/>
      <c r="F21" s="90"/>
      <c r="G21" s="91"/>
      <c r="H21" s="91"/>
      <c r="I21" s="91"/>
      <c r="J21" s="92"/>
      <c r="K21" s="91"/>
      <c r="V21" s="91"/>
      <c r="W21" s="91"/>
      <c r="X21" s="91"/>
      <c r="Z21" s="91"/>
      <c r="AA21" s="91"/>
      <c r="AB21" s="91"/>
      <c r="AI21" s="91"/>
      <c r="AJ21" s="91"/>
      <c r="AK21" s="92"/>
      <c r="AL21" s="92"/>
      <c r="AM21" s="94"/>
    </row>
    <row r="22" spans="1:39" ht="12.75">
      <c r="A22" s="3" t="s">
        <v>11</v>
      </c>
      <c r="B22" s="3"/>
      <c r="C22" s="31" t="s">
        <v>117</v>
      </c>
      <c r="D22" s="31" t="s">
        <v>72</v>
      </c>
      <c r="E22" s="33">
        <v>2</v>
      </c>
      <c r="F22" s="33"/>
      <c r="G22" s="10"/>
      <c r="H22" s="10"/>
      <c r="I22" s="10">
        <f>ROUND(E22*F22,2)</f>
        <v>0</v>
      </c>
      <c r="J22" s="18" t="s">
        <v>6</v>
      </c>
      <c r="K22" s="10">
        <f>IF(J22="5",H22,0)</f>
        <v>0</v>
      </c>
      <c r="V22" s="10">
        <f>IF(Z22=0,I22,0)</f>
        <v>0</v>
      </c>
      <c r="W22" s="10">
        <f>IF(Z22=15,I22,0)</f>
        <v>0</v>
      </c>
      <c r="X22" s="10">
        <f>IF(Z22=21,I22,0)</f>
        <v>0</v>
      </c>
      <c r="Z22" s="22">
        <v>21</v>
      </c>
      <c r="AA22" s="22">
        <f>F22*0</f>
        <v>0</v>
      </c>
      <c r="AB22" s="22">
        <f>F22*(1-0)</f>
        <v>0</v>
      </c>
      <c r="AI22" s="22">
        <f>E22*AA22</f>
        <v>0</v>
      </c>
      <c r="AJ22" s="22">
        <f>E22*AB22</f>
        <v>0</v>
      </c>
      <c r="AK22" s="23" t="s">
        <v>99</v>
      </c>
      <c r="AL22" s="23" t="s">
        <v>100</v>
      </c>
      <c r="AM22" s="17" t="s">
        <v>101</v>
      </c>
    </row>
    <row r="23" spans="1:39" ht="12.75">
      <c r="A23" s="3" t="s">
        <v>12</v>
      </c>
      <c r="B23" s="3"/>
      <c r="C23" s="31" t="s">
        <v>119</v>
      </c>
      <c r="D23" s="31" t="s">
        <v>72</v>
      </c>
      <c r="E23" s="33">
        <v>2</v>
      </c>
      <c r="F23" s="33"/>
      <c r="G23" s="10"/>
      <c r="H23" s="10"/>
      <c r="I23" s="10">
        <f>ROUND(E23*F23,2)</f>
        <v>0</v>
      </c>
      <c r="J23" s="18" t="s">
        <v>6</v>
      </c>
      <c r="K23" s="10">
        <f>IF(J23="5",H23,0)</f>
        <v>0</v>
      </c>
      <c r="V23" s="10">
        <f>IF(Z23=0,I23,0)</f>
        <v>0</v>
      </c>
      <c r="W23" s="10">
        <f>IF(Z23=15,I23,0)</f>
        <v>0</v>
      </c>
      <c r="X23" s="10">
        <f>IF(Z23=21,I23,0)</f>
        <v>0</v>
      </c>
      <c r="Z23" s="22">
        <v>21</v>
      </c>
      <c r="AA23" s="22">
        <f>F23*0</f>
        <v>0</v>
      </c>
      <c r="AB23" s="22">
        <f>F23*(1-0)</f>
        <v>0</v>
      </c>
      <c r="AI23" s="22">
        <f>E23*AA23</f>
        <v>0</v>
      </c>
      <c r="AJ23" s="22">
        <f>E23*AB23</f>
        <v>0</v>
      </c>
      <c r="AK23" s="23" t="s">
        <v>99</v>
      </c>
      <c r="AL23" s="23" t="s">
        <v>100</v>
      </c>
      <c r="AM23" s="17" t="s">
        <v>101</v>
      </c>
    </row>
    <row r="24" spans="1:39" ht="25.5">
      <c r="A24" s="3" t="s">
        <v>13</v>
      </c>
      <c r="B24" s="3"/>
      <c r="C24" s="31" t="s">
        <v>118</v>
      </c>
      <c r="D24" s="36" t="s">
        <v>71</v>
      </c>
      <c r="E24" s="33">
        <v>2</v>
      </c>
      <c r="F24" s="33"/>
      <c r="G24" s="10"/>
      <c r="H24" s="10"/>
      <c r="I24" s="10">
        <f>ROUND(E24*F24,2)</f>
        <v>0</v>
      </c>
      <c r="J24" s="18" t="s">
        <v>6</v>
      </c>
      <c r="K24" s="10">
        <f>IF(J24="5",H24,0)</f>
        <v>0</v>
      </c>
      <c r="V24" s="10">
        <f>IF(Z24=0,I24,0)</f>
        <v>0</v>
      </c>
      <c r="W24" s="10">
        <f>IF(Z24=15,I24,0)</f>
        <v>0</v>
      </c>
      <c r="X24" s="10">
        <f>IF(Z24=21,I24,0)</f>
        <v>0</v>
      </c>
      <c r="Z24" s="22">
        <v>21</v>
      </c>
      <c r="AA24" s="22">
        <f>F24*0</f>
        <v>0</v>
      </c>
      <c r="AB24" s="22">
        <f>F24*(1-0)</f>
        <v>0</v>
      </c>
      <c r="AI24" s="22">
        <f>E24*AA24</f>
        <v>0</v>
      </c>
      <c r="AJ24" s="22">
        <f>E24*AB24</f>
        <v>0</v>
      </c>
      <c r="AK24" s="23" t="s">
        <v>99</v>
      </c>
      <c r="AL24" s="23" t="s">
        <v>100</v>
      </c>
      <c r="AM24" s="17" t="s">
        <v>101</v>
      </c>
    </row>
    <row r="25" spans="1:39" ht="12.75">
      <c r="A25" s="3" t="s">
        <v>12</v>
      </c>
      <c r="B25" s="3"/>
      <c r="C25" s="31" t="s">
        <v>214</v>
      </c>
      <c r="D25" s="31" t="s">
        <v>72</v>
      </c>
      <c r="E25" s="33">
        <v>1</v>
      </c>
      <c r="F25" s="33"/>
      <c r="G25" s="10"/>
      <c r="H25" s="10"/>
      <c r="I25" s="10">
        <f>ROUND(E25*F25,2)</f>
        <v>0</v>
      </c>
      <c r="J25" s="18" t="s">
        <v>6</v>
      </c>
      <c r="K25" s="10">
        <f>IF(J25="5",H25,0)</f>
        <v>0</v>
      </c>
      <c r="V25" s="10">
        <f>IF(Z25=0,I25,0)</f>
        <v>0</v>
      </c>
      <c r="W25" s="10">
        <f>IF(Z25=15,I25,0)</f>
        <v>0</v>
      </c>
      <c r="X25" s="10">
        <f>IF(Z25=21,I25,0)</f>
        <v>0</v>
      </c>
      <c r="Z25" s="22">
        <v>21</v>
      </c>
      <c r="AA25" s="22">
        <f>F25*0</f>
        <v>0</v>
      </c>
      <c r="AB25" s="22">
        <f>F25*(1-0)</f>
        <v>0</v>
      </c>
      <c r="AI25" s="22">
        <f>E25*AA25</f>
        <v>0</v>
      </c>
      <c r="AJ25" s="22">
        <f>E25*AB25</f>
        <v>0</v>
      </c>
      <c r="AK25" s="23" t="s">
        <v>99</v>
      </c>
      <c r="AL25" s="23" t="s">
        <v>100</v>
      </c>
      <c r="AM25" s="17" t="s">
        <v>101</v>
      </c>
    </row>
    <row r="26" spans="1:39" ht="25.5">
      <c r="A26" s="3" t="s">
        <v>14</v>
      </c>
      <c r="B26" s="3"/>
      <c r="C26" s="31" t="s">
        <v>219</v>
      </c>
      <c r="D26" s="36" t="s">
        <v>71</v>
      </c>
      <c r="E26" s="33">
        <v>1</v>
      </c>
      <c r="F26" s="33"/>
      <c r="G26" s="10"/>
      <c r="H26" s="10"/>
      <c r="I26" s="10">
        <f aca="true" t="shared" si="0" ref="I26:I46">ROUND(E26*F26,2)</f>
        <v>0</v>
      </c>
      <c r="J26" s="18" t="s">
        <v>6</v>
      </c>
      <c r="K26" s="10">
        <f>IF(J26="5",H26,0)</f>
        <v>0</v>
      </c>
      <c r="V26" s="10">
        <f>IF(Z26=0,I26,0)</f>
        <v>0</v>
      </c>
      <c r="W26" s="10">
        <f>IF(Z26=15,I26,0)</f>
        <v>0</v>
      </c>
      <c r="X26" s="10">
        <f>IF(Z26=21,I26,0)</f>
        <v>0</v>
      </c>
      <c r="Z26" s="22">
        <v>21</v>
      </c>
      <c r="AA26" s="22">
        <f>F26*0</f>
        <v>0</v>
      </c>
      <c r="AB26" s="22">
        <f>F26*(1-0)</f>
        <v>0</v>
      </c>
      <c r="AI26" s="22">
        <f>E26*AA26</f>
        <v>0</v>
      </c>
      <c r="AJ26" s="22">
        <f>E26*AB26</f>
        <v>0</v>
      </c>
      <c r="AK26" s="23" t="s">
        <v>99</v>
      </c>
      <c r="AL26" s="23" t="s">
        <v>100</v>
      </c>
      <c r="AM26" s="17" t="s">
        <v>101</v>
      </c>
    </row>
    <row r="27" spans="1:39" s="84" customFormat="1" ht="12.75">
      <c r="A27" s="79"/>
      <c r="B27" s="79"/>
      <c r="C27" s="80" t="s">
        <v>128</v>
      </c>
      <c r="D27" s="80"/>
      <c r="E27" s="81"/>
      <c r="F27" s="81"/>
      <c r="G27" s="82"/>
      <c r="H27" s="82"/>
      <c r="I27" s="82"/>
      <c r="J27" s="83"/>
      <c r="K27" s="82"/>
      <c r="V27" s="82"/>
      <c r="W27" s="82"/>
      <c r="X27" s="82"/>
      <c r="Z27" s="85"/>
      <c r="AA27" s="85"/>
      <c r="AB27" s="85"/>
      <c r="AI27" s="85"/>
      <c r="AJ27" s="85"/>
      <c r="AK27" s="86"/>
      <c r="AL27" s="86"/>
      <c r="AM27" s="87"/>
    </row>
    <row r="28" spans="1:39" ht="12.75">
      <c r="A28" s="30" t="s">
        <v>15</v>
      </c>
      <c r="B28" s="3"/>
      <c r="C28" s="31" t="s">
        <v>120</v>
      </c>
      <c r="D28" s="31" t="s">
        <v>72</v>
      </c>
      <c r="E28" s="33">
        <v>2</v>
      </c>
      <c r="F28" s="33"/>
      <c r="G28" s="10"/>
      <c r="H28" s="10"/>
      <c r="I28" s="10">
        <f t="shared" si="0"/>
        <v>0</v>
      </c>
      <c r="J28" s="18" t="s">
        <v>6</v>
      </c>
      <c r="K28" s="10">
        <f aca="true" t="shared" si="1" ref="K28:K37">IF(J28="5",H28,0)</f>
        <v>0</v>
      </c>
      <c r="V28" s="10">
        <f aca="true" t="shared" si="2" ref="V28:V37">IF(Z28=0,I28,0)</f>
        <v>0</v>
      </c>
      <c r="W28" s="10">
        <f aca="true" t="shared" si="3" ref="W28:W37">IF(Z28=15,I28,0)</f>
        <v>0</v>
      </c>
      <c r="X28" s="10">
        <f aca="true" t="shared" si="4" ref="X28:X37">IF(Z28=21,I28,0)</f>
        <v>0</v>
      </c>
      <c r="Z28" s="22">
        <v>21</v>
      </c>
      <c r="AA28" s="22">
        <f>F28*0</f>
        <v>0</v>
      </c>
      <c r="AB28" s="22">
        <f>F28*(1-0)</f>
        <v>0</v>
      </c>
      <c r="AI28" s="22">
        <f aca="true" t="shared" si="5" ref="AI28:AI37">E28*AA28</f>
        <v>0</v>
      </c>
      <c r="AJ28" s="22">
        <f aca="true" t="shared" si="6" ref="AJ28:AJ37">E28*AB28</f>
        <v>0</v>
      </c>
      <c r="AK28" s="23" t="s">
        <v>99</v>
      </c>
      <c r="AL28" s="23" t="s">
        <v>100</v>
      </c>
      <c r="AM28" s="17" t="s">
        <v>101</v>
      </c>
    </row>
    <row r="29" spans="1:39" ht="12.75">
      <c r="A29" s="30" t="s">
        <v>16</v>
      </c>
      <c r="B29" s="3"/>
      <c r="C29" s="31" t="s">
        <v>121</v>
      </c>
      <c r="D29" s="31" t="s">
        <v>72</v>
      </c>
      <c r="E29" s="33">
        <v>2</v>
      </c>
      <c r="F29" s="33"/>
      <c r="G29" s="10"/>
      <c r="H29" s="10"/>
      <c r="I29" s="10">
        <f>ROUND(E29*F29,2)</f>
        <v>0</v>
      </c>
      <c r="J29" s="18" t="s">
        <v>6</v>
      </c>
      <c r="K29" s="10">
        <f t="shared" si="1"/>
        <v>0</v>
      </c>
      <c r="V29" s="10">
        <f t="shared" si="2"/>
        <v>0</v>
      </c>
      <c r="W29" s="10">
        <f t="shared" si="3"/>
        <v>0</v>
      </c>
      <c r="X29" s="10">
        <f t="shared" si="4"/>
        <v>0</v>
      </c>
      <c r="Z29" s="22">
        <v>21</v>
      </c>
      <c r="AA29" s="22">
        <f>F29*0</f>
        <v>0</v>
      </c>
      <c r="AB29" s="22">
        <f>F29*(1-0)</f>
        <v>0</v>
      </c>
      <c r="AI29" s="22">
        <f t="shared" si="5"/>
        <v>0</v>
      </c>
      <c r="AJ29" s="22">
        <f t="shared" si="6"/>
        <v>0</v>
      </c>
      <c r="AK29" s="23" t="s">
        <v>99</v>
      </c>
      <c r="AL29" s="23" t="s">
        <v>100</v>
      </c>
      <c r="AM29" s="17" t="s">
        <v>101</v>
      </c>
    </row>
    <row r="30" spans="1:39" ht="12.75">
      <c r="A30" s="30" t="s">
        <v>17</v>
      </c>
      <c r="B30" s="5"/>
      <c r="C30" s="34" t="s">
        <v>123</v>
      </c>
      <c r="D30" s="34" t="s">
        <v>72</v>
      </c>
      <c r="E30" s="35">
        <v>2</v>
      </c>
      <c r="F30" s="35"/>
      <c r="G30" s="11"/>
      <c r="H30" s="11"/>
      <c r="I30" s="11">
        <f t="shared" si="0"/>
        <v>0</v>
      </c>
      <c r="J30" s="19" t="s">
        <v>88</v>
      </c>
      <c r="K30" s="11">
        <f t="shared" si="1"/>
        <v>0</v>
      </c>
      <c r="V30" s="11">
        <f t="shared" si="2"/>
        <v>0</v>
      </c>
      <c r="W30" s="11">
        <f t="shared" si="3"/>
        <v>0</v>
      </c>
      <c r="X30" s="11">
        <f t="shared" si="4"/>
        <v>0</v>
      </c>
      <c r="Z30" s="22">
        <v>21</v>
      </c>
      <c r="AA30" s="22">
        <f>F30*1</f>
        <v>0</v>
      </c>
      <c r="AB30" s="22">
        <f>F30*(1-1)</f>
        <v>0</v>
      </c>
      <c r="AI30" s="22">
        <f t="shared" si="5"/>
        <v>0</v>
      </c>
      <c r="AJ30" s="22">
        <f t="shared" si="6"/>
        <v>0</v>
      </c>
      <c r="AK30" s="23" t="s">
        <v>99</v>
      </c>
      <c r="AL30" s="23" t="s">
        <v>100</v>
      </c>
      <c r="AM30" s="17" t="s">
        <v>101</v>
      </c>
    </row>
    <row r="31" spans="1:39" ht="25.5">
      <c r="A31" s="30" t="s">
        <v>18</v>
      </c>
      <c r="B31" s="3"/>
      <c r="C31" s="31" t="s">
        <v>122</v>
      </c>
      <c r="D31" s="31" t="s">
        <v>72</v>
      </c>
      <c r="E31" s="33">
        <v>2</v>
      </c>
      <c r="F31" s="33"/>
      <c r="G31" s="10"/>
      <c r="H31" s="11"/>
      <c r="I31" s="10">
        <f>ROUND(E31*F31,2)</f>
        <v>0</v>
      </c>
      <c r="J31" s="18" t="s">
        <v>6</v>
      </c>
      <c r="K31" s="10">
        <f t="shared" si="1"/>
        <v>0</v>
      </c>
      <c r="V31" s="10">
        <f t="shared" si="2"/>
        <v>0</v>
      </c>
      <c r="W31" s="10">
        <f t="shared" si="3"/>
        <v>0</v>
      </c>
      <c r="X31" s="10">
        <f t="shared" si="4"/>
        <v>0</v>
      </c>
      <c r="Z31" s="22">
        <v>21</v>
      </c>
      <c r="AA31" s="22">
        <f>F31*0</f>
        <v>0</v>
      </c>
      <c r="AB31" s="22">
        <f>F31*(1-0)</f>
        <v>0</v>
      </c>
      <c r="AI31" s="22">
        <f t="shared" si="5"/>
        <v>0</v>
      </c>
      <c r="AJ31" s="22">
        <f t="shared" si="6"/>
        <v>0</v>
      </c>
      <c r="AK31" s="23" t="s">
        <v>99</v>
      </c>
      <c r="AL31" s="23" t="s">
        <v>100</v>
      </c>
      <c r="AM31" s="17" t="s">
        <v>101</v>
      </c>
    </row>
    <row r="32" spans="1:39" ht="12.75">
      <c r="A32" s="30" t="s">
        <v>19</v>
      </c>
      <c r="B32" s="5"/>
      <c r="C32" s="34" t="s">
        <v>124</v>
      </c>
      <c r="D32" s="37" t="s">
        <v>72</v>
      </c>
      <c r="E32" s="35">
        <v>1</v>
      </c>
      <c r="F32" s="35"/>
      <c r="G32" s="11"/>
      <c r="H32" s="11"/>
      <c r="I32" s="11">
        <f t="shared" si="0"/>
        <v>0</v>
      </c>
      <c r="J32" s="19" t="s">
        <v>88</v>
      </c>
      <c r="K32" s="11">
        <f t="shared" si="1"/>
        <v>0</v>
      </c>
      <c r="V32" s="11">
        <f t="shared" si="2"/>
        <v>0</v>
      </c>
      <c r="W32" s="11">
        <f t="shared" si="3"/>
        <v>0</v>
      </c>
      <c r="X32" s="11">
        <f t="shared" si="4"/>
        <v>0</v>
      </c>
      <c r="Z32" s="22">
        <v>21</v>
      </c>
      <c r="AA32" s="22">
        <f>F32*1</f>
        <v>0</v>
      </c>
      <c r="AB32" s="22">
        <f>F32*(1-1)</f>
        <v>0</v>
      </c>
      <c r="AI32" s="22">
        <f t="shared" si="5"/>
        <v>0</v>
      </c>
      <c r="AJ32" s="22">
        <f t="shared" si="6"/>
        <v>0</v>
      </c>
      <c r="AK32" s="23" t="s">
        <v>99</v>
      </c>
      <c r="AL32" s="23" t="s">
        <v>100</v>
      </c>
      <c r="AM32" s="17" t="s">
        <v>101</v>
      </c>
    </row>
    <row r="33" spans="1:39" ht="25.5">
      <c r="A33" s="30" t="s">
        <v>20</v>
      </c>
      <c r="B33" s="3"/>
      <c r="C33" s="31" t="s">
        <v>125</v>
      </c>
      <c r="D33" s="31" t="s">
        <v>72</v>
      </c>
      <c r="E33" s="33">
        <v>1</v>
      </c>
      <c r="F33" s="33"/>
      <c r="G33" s="10"/>
      <c r="H33" s="11"/>
      <c r="I33" s="10">
        <f>ROUND(E33*F33,2)</f>
        <v>0</v>
      </c>
      <c r="J33" s="18" t="s">
        <v>6</v>
      </c>
      <c r="K33" s="10">
        <f t="shared" si="1"/>
        <v>0</v>
      </c>
      <c r="V33" s="10">
        <f t="shared" si="2"/>
        <v>0</v>
      </c>
      <c r="W33" s="10">
        <f t="shared" si="3"/>
        <v>0</v>
      </c>
      <c r="X33" s="10">
        <f t="shared" si="4"/>
        <v>0</v>
      </c>
      <c r="Z33" s="22">
        <v>21</v>
      </c>
      <c r="AA33" s="22">
        <f>F33*0</f>
        <v>0</v>
      </c>
      <c r="AB33" s="22">
        <f>F33*(1-0)</f>
        <v>0</v>
      </c>
      <c r="AI33" s="22">
        <f t="shared" si="5"/>
        <v>0</v>
      </c>
      <c r="AJ33" s="22">
        <f t="shared" si="6"/>
        <v>0</v>
      </c>
      <c r="AK33" s="23" t="s">
        <v>99</v>
      </c>
      <c r="AL33" s="23" t="s">
        <v>100</v>
      </c>
      <c r="AM33" s="17" t="s">
        <v>101</v>
      </c>
    </row>
    <row r="34" spans="1:39" ht="25.5">
      <c r="A34" s="30" t="s">
        <v>21</v>
      </c>
      <c r="B34" s="5"/>
      <c r="C34" s="34" t="s">
        <v>130</v>
      </c>
      <c r="D34" s="34" t="s">
        <v>129</v>
      </c>
      <c r="E34" s="35">
        <v>8</v>
      </c>
      <c r="F34" s="35"/>
      <c r="G34" s="11"/>
      <c r="H34" s="11"/>
      <c r="I34" s="11">
        <f t="shared" si="0"/>
        <v>0</v>
      </c>
      <c r="J34" s="19" t="s">
        <v>88</v>
      </c>
      <c r="K34" s="11">
        <f t="shared" si="1"/>
        <v>0</v>
      </c>
      <c r="V34" s="11">
        <f t="shared" si="2"/>
        <v>0</v>
      </c>
      <c r="W34" s="11">
        <f t="shared" si="3"/>
        <v>0</v>
      </c>
      <c r="X34" s="11">
        <f t="shared" si="4"/>
        <v>0</v>
      </c>
      <c r="Z34" s="22">
        <v>21</v>
      </c>
      <c r="AA34" s="22">
        <f>F34*1</f>
        <v>0</v>
      </c>
      <c r="AB34" s="22">
        <f>F34*(1-1)</f>
        <v>0</v>
      </c>
      <c r="AI34" s="22">
        <f t="shared" si="5"/>
        <v>0</v>
      </c>
      <c r="AJ34" s="22">
        <f t="shared" si="6"/>
        <v>0</v>
      </c>
      <c r="AK34" s="23" t="s">
        <v>99</v>
      </c>
      <c r="AL34" s="23" t="s">
        <v>100</v>
      </c>
      <c r="AM34" s="17" t="s">
        <v>101</v>
      </c>
    </row>
    <row r="35" spans="1:39" ht="25.5">
      <c r="A35" s="30" t="s">
        <v>22</v>
      </c>
      <c r="B35" s="5"/>
      <c r="C35" s="34" t="s">
        <v>131</v>
      </c>
      <c r="D35" s="34" t="s">
        <v>129</v>
      </c>
      <c r="E35" s="35">
        <v>8</v>
      </c>
      <c r="F35" s="35"/>
      <c r="G35" s="11"/>
      <c r="H35" s="11"/>
      <c r="I35" s="11">
        <f>ROUND(E35*F35,2)</f>
        <v>0</v>
      </c>
      <c r="J35" s="19" t="s">
        <v>88</v>
      </c>
      <c r="K35" s="11">
        <f t="shared" si="1"/>
        <v>0</v>
      </c>
      <c r="V35" s="11">
        <f t="shared" si="2"/>
        <v>0</v>
      </c>
      <c r="W35" s="11">
        <f t="shared" si="3"/>
        <v>0</v>
      </c>
      <c r="X35" s="11">
        <f t="shared" si="4"/>
        <v>0</v>
      </c>
      <c r="Z35" s="22">
        <v>21</v>
      </c>
      <c r="AA35" s="22">
        <f>F35*1</f>
        <v>0</v>
      </c>
      <c r="AB35" s="22">
        <f>F35*(1-1)</f>
        <v>0</v>
      </c>
      <c r="AI35" s="22">
        <f t="shared" si="5"/>
        <v>0</v>
      </c>
      <c r="AJ35" s="22">
        <f t="shared" si="6"/>
        <v>0</v>
      </c>
      <c r="AK35" s="23" t="s">
        <v>99</v>
      </c>
      <c r="AL35" s="23" t="s">
        <v>100</v>
      </c>
      <c r="AM35" s="17" t="s">
        <v>101</v>
      </c>
    </row>
    <row r="36" spans="1:39" ht="25.5">
      <c r="A36" s="30" t="s">
        <v>23</v>
      </c>
      <c r="B36" s="5"/>
      <c r="C36" s="34" t="s">
        <v>132</v>
      </c>
      <c r="D36" s="37" t="s">
        <v>72</v>
      </c>
      <c r="E36" s="35">
        <v>2</v>
      </c>
      <c r="F36" s="35"/>
      <c r="G36" s="11"/>
      <c r="H36" s="11"/>
      <c r="I36" s="11">
        <f t="shared" si="0"/>
        <v>0</v>
      </c>
      <c r="J36" s="19" t="s">
        <v>88</v>
      </c>
      <c r="K36" s="11">
        <f t="shared" si="1"/>
        <v>0</v>
      </c>
      <c r="V36" s="11">
        <f t="shared" si="2"/>
        <v>0</v>
      </c>
      <c r="W36" s="11">
        <f t="shared" si="3"/>
        <v>0</v>
      </c>
      <c r="X36" s="11">
        <f t="shared" si="4"/>
        <v>0</v>
      </c>
      <c r="Z36" s="22">
        <v>21</v>
      </c>
      <c r="AA36" s="22">
        <f>F36*1</f>
        <v>0</v>
      </c>
      <c r="AB36" s="22">
        <f>F36*(1-1)</f>
        <v>0</v>
      </c>
      <c r="AI36" s="22">
        <f t="shared" si="5"/>
        <v>0</v>
      </c>
      <c r="AJ36" s="22">
        <f t="shared" si="6"/>
        <v>0</v>
      </c>
      <c r="AK36" s="23" t="s">
        <v>99</v>
      </c>
      <c r="AL36" s="23" t="s">
        <v>100</v>
      </c>
      <c r="AM36" s="17" t="s">
        <v>101</v>
      </c>
    </row>
    <row r="37" spans="1:39" ht="25.5">
      <c r="A37" s="30" t="s">
        <v>24</v>
      </c>
      <c r="B37" s="3"/>
      <c r="C37" s="31" t="s">
        <v>133</v>
      </c>
      <c r="D37" s="36" t="s">
        <v>71</v>
      </c>
      <c r="E37" s="33">
        <v>2</v>
      </c>
      <c r="F37" s="33"/>
      <c r="G37" s="10"/>
      <c r="H37" s="11"/>
      <c r="I37" s="10">
        <f>ROUND(E37*F37,2)</f>
        <v>0</v>
      </c>
      <c r="J37" s="18" t="s">
        <v>6</v>
      </c>
      <c r="K37" s="10">
        <f t="shared" si="1"/>
        <v>0</v>
      </c>
      <c r="V37" s="10">
        <f t="shared" si="2"/>
        <v>0</v>
      </c>
      <c r="W37" s="10">
        <f t="shared" si="3"/>
        <v>0</v>
      </c>
      <c r="X37" s="10">
        <f t="shared" si="4"/>
        <v>0</v>
      </c>
      <c r="Z37" s="22">
        <v>21</v>
      </c>
      <c r="AA37" s="22">
        <f>F37*0</f>
        <v>0</v>
      </c>
      <c r="AB37" s="22">
        <f>F37*(1-0)</f>
        <v>0</v>
      </c>
      <c r="AI37" s="22">
        <f t="shared" si="5"/>
        <v>0</v>
      </c>
      <c r="AJ37" s="22">
        <f t="shared" si="6"/>
        <v>0</v>
      </c>
      <c r="AK37" s="23" t="s">
        <v>99</v>
      </c>
      <c r="AL37" s="23" t="s">
        <v>100</v>
      </c>
      <c r="AM37" s="17" t="s">
        <v>101</v>
      </c>
    </row>
    <row r="38" spans="1:39" s="84" customFormat="1" ht="12.75">
      <c r="A38" s="79"/>
      <c r="B38" s="79"/>
      <c r="C38" s="80" t="s">
        <v>134</v>
      </c>
      <c r="D38" s="95"/>
      <c r="E38" s="81"/>
      <c r="F38" s="81"/>
      <c r="G38" s="82"/>
      <c r="H38" s="82"/>
      <c r="I38" s="82"/>
      <c r="J38" s="83"/>
      <c r="K38" s="82"/>
      <c r="V38" s="82"/>
      <c r="W38" s="82"/>
      <c r="X38" s="82"/>
      <c r="Z38" s="85"/>
      <c r="AA38" s="85"/>
      <c r="AB38" s="85"/>
      <c r="AI38" s="85"/>
      <c r="AJ38" s="85"/>
      <c r="AK38" s="86"/>
      <c r="AL38" s="86"/>
      <c r="AM38" s="87"/>
    </row>
    <row r="39" spans="1:39" ht="25.5">
      <c r="A39" s="5" t="s">
        <v>25</v>
      </c>
      <c r="B39" s="5"/>
      <c r="C39" s="34" t="s">
        <v>136</v>
      </c>
      <c r="D39" s="34" t="s">
        <v>69</v>
      </c>
      <c r="E39" s="35">
        <v>16</v>
      </c>
      <c r="F39" s="35"/>
      <c r="G39" s="11"/>
      <c r="H39" s="11"/>
      <c r="I39" s="11">
        <f t="shared" si="0"/>
        <v>0</v>
      </c>
      <c r="J39" s="19" t="s">
        <v>88</v>
      </c>
      <c r="K39" s="11">
        <f aca="true" t="shared" si="7" ref="K39:K46">IF(J39="5",H39,0)</f>
        <v>0</v>
      </c>
      <c r="V39" s="11">
        <f aca="true" t="shared" si="8" ref="V39:V46">IF(Z39=0,I39,0)</f>
        <v>0</v>
      </c>
      <c r="W39" s="11">
        <f aca="true" t="shared" si="9" ref="W39:W46">IF(Z39=15,I39,0)</f>
        <v>0</v>
      </c>
      <c r="X39" s="11">
        <f aca="true" t="shared" si="10" ref="X39:X46">IF(Z39=21,I39,0)</f>
        <v>0</v>
      </c>
      <c r="Z39" s="22">
        <v>21</v>
      </c>
      <c r="AA39" s="22">
        <f>F39*1</f>
        <v>0</v>
      </c>
      <c r="AB39" s="22">
        <f>F39*(1-1)</f>
        <v>0</v>
      </c>
      <c r="AI39" s="22">
        <f aca="true" t="shared" si="11" ref="AI39:AI46">E39*AA39</f>
        <v>0</v>
      </c>
      <c r="AJ39" s="22">
        <f aca="true" t="shared" si="12" ref="AJ39:AJ46">E39*AB39</f>
        <v>0</v>
      </c>
      <c r="AK39" s="23" t="s">
        <v>99</v>
      </c>
      <c r="AL39" s="23" t="s">
        <v>100</v>
      </c>
      <c r="AM39" s="17" t="s">
        <v>101</v>
      </c>
    </row>
    <row r="40" spans="1:39" ht="25.5">
      <c r="A40" s="3" t="s">
        <v>26</v>
      </c>
      <c r="B40" s="3"/>
      <c r="C40" s="31" t="s">
        <v>212</v>
      </c>
      <c r="D40" s="31" t="s">
        <v>70</v>
      </c>
      <c r="E40" s="33">
        <v>15</v>
      </c>
      <c r="F40" s="33"/>
      <c r="G40" s="10"/>
      <c r="H40" s="11"/>
      <c r="I40" s="10">
        <f>ROUND(E40*F40,2)</f>
        <v>0</v>
      </c>
      <c r="J40" s="18" t="s">
        <v>6</v>
      </c>
      <c r="K40" s="10">
        <f t="shared" si="7"/>
        <v>0</v>
      </c>
      <c r="V40" s="10">
        <f t="shared" si="8"/>
        <v>0</v>
      </c>
      <c r="W40" s="10">
        <f t="shared" si="9"/>
        <v>0</v>
      </c>
      <c r="X40" s="10">
        <f t="shared" si="10"/>
        <v>0</v>
      </c>
      <c r="Z40" s="22">
        <v>21</v>
      </c>
      <c r="AA40" s="22">
        <f>F40*0.0138686131386861</f>
        <v>0</v>
      </c>
      <c r="AB40" s="22">
        <f>F40*(1-0.0138686131386861)</f>
        <v>0</v>
      </c>
      <c r="AI40" s="22">
        <f t="shared" si="11"/>
        <v>0</v>
      </c>
      <c r="AJ40" s="22">
        <f t="shared" si="12"/>
        <v>0</v>
      </c>
      <c r="AK40" s="23" t="s">
        <v>99</v>
      </c>
      <c r="AL40" s="23" t="s">
        <v>100</v>
      </c>
      <c r="AM40" s="17" t="s">
        <v>101</v>
      </c>
    </row>
    <row r="41" spans="1:39" ht="25.5">
      <c r="A41" s="3" t="s">
        <v>27</v>
      </c>
      <c r="B41" s="3"/>
      <c r="C41" s="31" t="s">
        <v>137</v>
      </c>
      <c r="D41" s="36" t="s">
        <v>71</v>
      </c>
      <c r="E41" s="33">
        <v>1</v>
      </c>
      <c r="F41" s="33"/>
      <c r="G41" s="10"/>
      <c r="H41" s="11"/>
      <c r="I41" s="10">
        <f t="shared" si="0"/>
        <v>0</v>
      </c>
      <c r="J41" s="18" t="s">
        <v>6</v>
      </c>
      <c r="K41" s="10">
        <f t="shared" si="7"/>
        <v>0</v>
      </c>
      <c r="V41" s="10">
        <f t="shared" si="8"/>
        <v>0</v>
      </c>
      <c r="W41" s="10">
        <f t="shared" si="9"/>
        <v>0</v>
      </c>
      <c r="X41" s="10">
        <f t="shared" si="10"/>
        <v>0</v>
      </c>
      <c r="Z41" s="22">
        <v>21</v>
      </c>
      <c r="AA41" s="22">
        <f>F41*0.0138686131386861</f>
        <v>0</v>
      </c>
      <c r="AB41" s="22">
        <f>F41*(1-0.0138686131386861)</f>
        <v>0</v>
      </c>
      <c r="AI41" s="22">
        <f t="shared" si="11"/>
        <v>0</v>
      </c>
      <c r="AJ41" s="22">
        <f t="shared" si="12"/>
        <v>0</v>
      </c>
      <c r="AK41" s="23" t="s">
        <v>99</v>
      </c>
      <c r="AL41" s="23" t="s">
        <v>100</v>
      </c>
      <c r="AM41" s="17" t="s">
        <v>101</v>
      </c>
    </row>
    <row r="42" spans="1:39" ht="25.5">
      <c r="A42" s="3" t="s">
        <v>28</v>
      </c>
      <c r="B42" s="5"/>
      <c r="C42" s="34" t="s">
        <v>211</v>
      </c>
      <c r="D42" s="34" t="s">
        <v>70</v>
      </c>
      <c r="E42" s="35">
        <v>5.6</v>
      </c>
      <c r="F42" s="35"/>
      <c r="G42" s="11"/>
      <c r="H42" s="11"/>
      <c r="I42" s="11">
        <f t="shared" si="0"/>
        <v>0</v>
      </c>
      <c r="J42" s="19" t="s">
        <v>88</v>
      </c>
      <c r="K42" s="11">
        <f t="shared" si="7"/>
        <v>0</v>
      </c>
      <c r="V42" s="11">
        <f t="shared" si="8"/>
        <v>0</v>
      </c>
      <c r="W42" s="11">
        <f t="shared" si="9"/>
        <v>0</v>
      </c>
      <c r="X42" s="11">
        <f t="shared" si="10"/>
        <v>0</v>
      </c>
      <c r="Z42" s="22">
        <v>21</v>
      </c>
      <c r="AA42" s="22">
        <f>F42*1</f>
        <v>0</v>
      </c>
      <c r="AB42" s="22">
        <f>F42*(1-1)</f>
        <v>0</v>
      </c>
      <c r="AI42" s="22">
        <f t="shared" si="11"/>
        <v>0</v>
      </c>
      <c r="AJ42" s="22">
        <f t="shared" si="12"/>
        <v>0</v>
      </c>
      <c r="AK42" s="23" t="s">
        <v>99</v>
      </c>
      <c r="AL42" s="23" t="s">
        <v>100</v>
      </c>
      <c r="AM42" s="17" t="s">
        <v>101</v>
      </c>
    </row>
    <row r="43" spans="1:39" ht="25.5">
      <c r="A43" s="3" t="s">
        <v>29</v>
      </c>
      <c r="B43" s="3"/>
      <c r="C43" s="31" t="s">
        <v>139</v>
      </c>
      <c r="D43" s="36" t="s">
        <v>71</v>
      </c>
      <c r="E43" s="33">
        <v>1</v>
      </c>
      <c r="F43" s="33"/>
      <c r="G43" s="10"/>
      <c r="H43" s="11"/>
      <c r="I43" s="10">
        <f>ROUND(E43*F43,2)</f>
        <v>0</v>
      </c>
      <c r="J43" s="18" t="s">
        <v>6</v>
      </c>
      <c r="K43" s="10">
        <f t="shared" si="7"/>
        <v>0</v>
      </c>
      <c r="V43" s="10">
        <f t="shared" si="8"/>
        <v>0</v>
      </c>
      <c r="W43" s="10">
        <f t="shared" si="9"/>
        <v>0</v>
      </c>
      <c r="X43" s="10">
        <f t="shared" si="10"/>
        <v>0</v>
      </c>
      <c r="Z43" s="22">
        <v>21</v>
      </c>
      <c r="AA43" s="22">
        <f>F43*0.107604017216643</f>
        <v>0</v>
      </c>
      <c r="AB43" s="22">
        <f>F43*(1-0.107604017216643)</f>
        <v>0</v>
      </c>
      <c r="AI43" s="22">
        <f t="shared" si="11"/>
        <v>0</v>
      </c>
      <c r="AJ43" s="22">
        <f t="shared" si="12"/>
        <v>0</v>
      </c>
      <c r="AK43" s="23" t="s">
        <v>99</v>
      </c>
      <c r="AL43" s="23" t="s">
        <v>100</v>
      </c>
      <c r="AM43" s="17" t="s">
        <v>101</v>
      </c>
    </row>
    <row r="44" spans="1:39" ht="12.75">
      <c r="A44" s="3" t="s">
        <v>30</v>
      </c>
      <c r="B44" s="5"/>
      <c r="C44" s="34" t="s">
        <v>138</v>
      </c>
      <c r="D44" s="37" t="s">
        <v>72</v>
      </c>
      <c r="E44" s="35">
        <v>2</v>
      </c>
      <c r="F44" s="35"/>
      <c r="G44" s="11"/>
      <c r="H44" s="11"/>
      <c r="I44" s="11">
        <f t="shared" si="0"/>
        <v>0</v>
      </c>
      <c r="J44" s="19" t="s">
        <v>88</v>
      </c>
      <c r="K44" s="11">
        <f t="shared" si="7"/>
        <v>0</v>
      </c>
      <c r="V44" s="11">
        <f t="shared" si="8"/>
        <v>0</v>
      </c>
      <c r="W44" s="11">
        <f t="shared" si="9"/>
        <v>0</v>
      </c>
      <c r="X44" s="11">
        <f t="shared" si="10"/>
        <v>0</v>
      </c>
      <c r="Z44" s="22">
        <v>21</v>
      </c>
      <c r="AA44" s="22">
        <f>F44*1</f>
        <v>0</v>
      </c>
      <c r="AB44" s="22">
        <f>F44*(1-1)</f>
        <v>0</v>
      </c>
      <c r="AI44" s="22">
        <f t="shared" si="11"/>
        <v>0</v>
      </c>
      <c r="AJ44" s="22">
        <f t="shared" si="12"/>
        <v>0</v>
      </c>
      <c r="AK44" s="23" t="s">
        <v>99</v>
      </c>
      <c r="AL44" s="23" t="s">
        <v>100</v>
      </c>
      <c r="AM44" s="17" t="s">
        <v>101</v>
      </c>
    </row>
    <row r="45" spans="1:39" ht="12.75">
      <c r="A45" s="3" t="s">
        <v>31</v>
      </c>
      <c r="B45" s="5"/>
      <c r="C45" s="34" t="s">
        <v>220</v>
      </c>
      <c r="D45" s="34" t="s">
        <v>72</v>
      </c>
      <c r="E45" s="35">
        <v>2</v>
      </c>
      <c r="F45" s="35"/>
      <c r="G45" s="11"/>
      <c r="H45" s="11"/>
      <c r="I45" s="11">
        <f t="shared" si="0"/>
        <v>0</v>
      </c>
      <c r="J45" s="19" t="s">
        <v>88</v>
      </c>
      <c r="K45" s="11">
        <f t="shared" si="7"/>
        <v>0</v>
      </c>
      <c r="V45" s="11">
        <f t="shared" si="8"/>
        <v>0</v>
      </c>
      <c r="W45" s="11">
        <f t="shared" si="9"/>
        <v>0</v>
      </c>
      <c r="X45" s="11">
        <f t="shared" si="10"/>
        <v>0</v>
      </c>
      <c r="Z45" s="22">
        <v>21</v>
      </c>
      <c r="AA45" s="22">
        <f>F45*1</f>
        <v>0</v>
      </c>
      <c r="AB45" s="22">
        <f>F45*(1-1)</f>
        <v>0</v>
      </c>
      <c r="AI45" s="22">
        <f t="shared" si="11"/>
        <v>0</v>
      </c>
      <c r="AJ45" s="22">
        <f t="shared" si="12"/>
        <v>0</v>
      </c>
      <c r="AK45" s="23" t="s">
        <v>99</v>
      </c>
      <c r="AL45" s="23" t="s">
        <v>100</v>
      </c>
      <c r="AM45" s="17" t="s">
        <v>101</v>
      </c>
    </row>
    <row r="46" spans="1:39" ht="25.5">
      <c r="A46" s="3" t="s">
        <v>32</v>
      </c>
      <c r="B46" s="3"/>
      <c r="C46" s="31" t="s">
        <v>140</v>
      </c>
      <c r="D46" s="31" t="s">
        <v>72</v>
      </c>
      <c r="E46" s="33">
        <v>2</v>
      </c>
      <c r="F46" s="33"/>
      <c r="G46" s="10"/>
      <c r="H46" s="11"/>
      <c r="I46" s="10">
        <f t="shared" si="0"/>
        <v>0</v>
      </c>
      <c r="J46" s="18" t="s">
        <v>6</v>
      </c>
      <c r="K46" s="10">
        <f t="shared" si="7"/>
        <v>0</v>
      </c>
      <c r="V46" s="10">
        <f t="shared" si="8"/>
        <v>0</v>
      </c>
      <c r="W46" s="10">
        <f t="shared" si="9"/>
        <v>0</v>
      </c>
      <c r="X46" s="10">
        <f t="shared" si="10"/>
        <v>0</v>
      </c>
      <c r="Z46" s="22">
        <v>21</v>
      </c>
      <c r="AA46" s="22">
        <f>F46*0</f>
        <v>0</v>
      </c>
      <c r="AB46" s="22">
        <f>F46*(1-0)</f>
        <v>0</v>
      </c>
      <c r="AI46" s="22">
        <f t="shared" si="11"/>
        <v>0</v>
      </c>
      <c r="AJ46" s="22">
        <f t="shared" si="12"/>
        <v>0</v>
      </c>
      <c r="AK46" s="23" t="s">
        <v>99</v>
      </c>
      <c r="AL46" s="23" t="s">
        <v>100</v>
      </c>
      <c r="AM46" s="17" t="s">
        <v>101</v>
      </c>
    </row>
    <row r="47" spans="1:39" s="84" customFormat="1" ht="12.75">
      <c r="A47" s="79"/>
      <c r="B47" s="79"/>
      <c r="C47" s="80" t="s">
        <v>141</v>
      </c>
      <c r="D47" s="95"/>
      <c r="E47" s="81"/>
      <c r="F47" s="81"/>
      <c r="G47" s="82"/>
      <c r="H47" s="82"/>
      <c r="I47" s="82"/>
      <c r="J47" s="83"/>
      <c r="K47" s="82"/>
      <c r="V47" s="82"/>
      <c r="W47" s="82"/>
      <c r="X47" s="82"/>
      <c r="Z47" s="85"/>
      <c r="AA47" s="85"/>
      <c r="AB47" s="85"/>
      <c r="AI47" s="85"/>
      <c r="AJ47" s="85"/>
      <c r="AK47" s="86"/>
      <c r="AL47" s="86"/>
      <c r="AM47" s="87"/>
    </row>
    <row r="48" spans="1:39" ht="12.75">
      <c r="A48" s="28" t="s">
        <v>33</v>
      </c>
      <c r="B48" s="5"/>
      <c r="C48" s="34" t="s">
        <v>142</v>
      </c>
      <c r="D48" s="37" t="s">
        <v>72</v>
      </c>
      <c r="E48" s="35">
        <v>2</v>
      </c>
      <c r="F48" s="35"/>
      <c r="G48" s="11"/>
      <c r="H48" s="11"/>
      <c r="I48" s="11">
        <f aca="true" t="shared" si="13" ref="I48:I57">ROUND(E48*F48,2)</f>
        <v>0</v>
      </c>
      <c r="J48" s="19" t="s">
        <v>88</v>
      </c>
      <c r="K48" s="11">
        <f>IF(J48="5",H48,0)</f>
        <v>0</v>
      </c>
      <c r="V48" s="11">
        <f>IF(Z48=0,I48,0)</f>
        <v>0</v>
      </c>
      <c r="W48" s="11">
        <f>IF(Z48=15,I48,0)</f>
        <v>0</v>
      </c>
      <c r="X48" s="11">
        <f>IF(Z48=21,I48,0)</f>
        <v>0</v>
      </c>
      <c r="Z48" s="22">
        <v>21</v>
      </c>
      <c r="AA48" s="22">
        <f>F48*1</f>
        <v>0</v>
      </c>
      <c r="AB48" s="22">
        <f>F48*(1-1)</f>
        <v>0</v>
      </c>
      <c r="AI48" s="22">
        <f>E48*AA48</f>
        <v>0</v>
      </c>
      <c r="AJ48" s="22">
        <f>E48*AB48</f>
        <v>0</v>
      </c>
      <c r="AK48" s="23" t="s">
        <v>99</v>
      </c>
      <c r="AL48" s="23" t="s">
        <v>100</v>
      </c>
      <c r="AM48" s="17" t="s">
        <v>101</v>
      </c>
    </row>
    <row r="49" spans="1:39" ht="12.75">
      <c r="A49" s="28" t="s">
        <v>34</v>
      </c>
      <c r="B49" s="5"/>
      <c r="C49" s="34" t="s">
        <v>143</v>
      </c>
      <c r="D49" s="37" t="s">
        <v>72</v>
      </c>
      <c r="E49" s="35">
        <v>4</v>
      </c>
      <c r="F49" s="35"/>
      <c r="G49" s="11"/>
      <c r="H49" s="11"/>
      <c r="I49" s="11">
        <f>ROUND(E49*F49,2)</f>
        <v>0</v>
      </c>
      <c r="J49" s="19" t="s">
        <v>88</v>
      </c>
      <c r="K49" s="11">
        <f>IF(J49="5",H49,0)</f>
        <v>0</v>
      </c>
      <c r="V49" s="11">
        <f>IF(Z49=0,I49,0)</f>
        <v>0</v>
      </c>
      <c r="W49" s="11">
        <f>IF(Z49=15,I49,0)</f>
        <v>0</v>
      </c>
      <c r="X49" s="11">
        <f>IF(Z49=21,I49,0)</f>
        <v>0</v>
      </c>
      <c r="Z49" s="22">
        <v>21</v>
      </c>
      <c r="AA49" s="22">
        <f>F49*1</f>
        <v>0</v>
      </c>
      <c r="AB49" s="22">
        <f>F49*(1-1)</f>
        <v>0</v>
      </c>
      <c r="AI49" s="22">
        <f>E49*AA49</f>
        <v>0</v>
      </c>
      <c r="AJ49" s="22">
        <f>E49*AB49</f>
        <v>0</v>
      </c>
      <c r="AK49" s="23" t="s">
        <v>99</v>
      </c>
      <c r="AL49" s="23" t="s">
        <v>100</v>
      </c>
      <c r="AM49" s="17" t="s">
        <v>101</v>
      </c>
    </row>
    <row r="50" spans="1:39" ht="12.75">
      <c r="A50" s="28" t="s">
        <v>35</v>
      </c>
      <c r="B50" s="5"/>
      <c r="C50" s="34" t="s">
        <v>144</v>
      </c>
      <c r="D50" s="37" t="s">
        <v>72</v>
      </c>
      <c r="E50" s="35">
        <v>1</v>
      </c>
      <c r="F50" s="35"/>
      <c r="G50" s="11"/>
      <c r="H50" s="11"/>
      <c r="I50" s="11">
        <f>ROUND(E50*F50,2)</f>
        <v>0</v>
      </c>
      <c r="J50" s="19" t="s">
        <v>88</v>
      </c>
      <c r="K50" s="11">
        <f>IF(J50="5",H50,0)</f>
        <v>0</v>
      </c>
      <c r="V50" s="11">
        <f>IF(Z50=0,I50,0)</f>
        <v>0</v>
      </c>
      <c r="W50" s="11">
        <f>IF(Z50=15,I50,0)</f>
        <v>0</v>
      </c>
      <c r="X50" s="11">
        <f>IF(Z50=21,I50,0)</f>
        <v>0</v>
      </c>
      <c r="Z50" s="22">
        <v>21</v>
      </c>
      <c r="AA50" s="22">
        <f>F50*1</f>
        <v>0</v>
      </c>
      <c r="AB50" s="22">
        <f>F50*(1-1)</f>
        <v>0</v>
      </c>
      <c r="AI50" s="22">
        <f>E50*AA50</f>
        <v>0</v>
      </c>
      <c r="AJ50" s="22">
        <f>E50*AB50</f>
        <v>0</v>
      </c>
      <c r="AK50" s="23" t="s">
        <v>99</v>
      </c>
      <c r="AL50" s="23" t="s">
        <v>100</v>
      </c>
      <c r="AM50" s="17" t="s">
        <v>101</v>
      </c>
    </row>
    <row r="51" spans="1:39" ht="12.75">
      <c r="A51" s="28" t="s">
        <v>36</v>
      </c>
      <c r="B51" s="5"/>
      <c r="C51" s="34" t="s">
        <v>145</v>
      </c>
      <c r="D51" s="37" t="s">
        <v>72</v>
      </c>
      <c r="E51" s="35">
        <v>1</v>
      </c>
      <c r="F51" s="35"/>
      <c r="G51" s="11"/>
      <c r="H51" s="11"/>
      <c r="I51" s="11">
        <f>ROUND(E51*F51,2)</f>
        <v>0</v>
      </c>
      <c r="J51" s="19" t="s">
        <v>88</v>
      </c>
      <c r="K51" s="11">
        <f>IF(J51="5",H51,0)</f>
        <v>0</v>
      </c>
      <c r="V51" s="11">
        <f>IF(Z51=0,I51,0)</f>
        <v>0</v>
      </c>
      <c r="W51" s="11">
        <f>IF(Z51=15,I51,0)</f>
        <v>0</v>
      </c>
      <c r="X51" s="11">
        <f>IF(Z51=21,I51,0)</f>
        <v>0</v>
      </c>
      <c r="Z51" s="22">
        <v>21</v>
      </c>
      <c r="AA51" s="22">
        <f>F51*1</f>
        <v>0</v>
      </c>
      <c r="AB51" s="22">
        <f>F51*(1-1)</f>
        <v>0</v>
      </c>
      <c r="AI51" s="22">
        <f>E51*AA51</f>
        <v>0</v>
      </c>
      <c r="AJ51" s="22">
        <f>E51*AB51</f>
        <v>0</v>
      </c>
      <c r="AK51" s="23" t="s">
        <v>99</v>
      </c>
      <c r="AL51" s="23" t="s">
        <v>100</v>
      </c>
      <c r="AM51" s="17" t="s">
        <v>101</v>
      </c>
    </row>
    <row r="52" spans="1:39" ht="25.5">
      <c r="A52" s="28" t="s">
        <v>37</v>
      </c>
      <c r="B52" s="3"/>
      <c r="C52" s="31" t="s">
        <v>146</v>
      </c>
      <c r="D52" s="31" t="s">
        <v>72</v>
      </c>
      <c r="E52" s="33">
        <v>2</v>
      </c>
      <c r="F52" s="33"/>
      <c r="G52" s="10"/>
      <c r="H52" s="10"/>
      <c r="I52" s="10">
        <f t="shared" si="13"/>
        <v>0</v>
      </c>
      <c r="J52" s="18" t="s">
        <v>6</v>
      </c>
      <c r="K52" s="10">
        <f>IF(J52="5",H52,0)</f>
        <v>0</v>
      </c>
      <c r="V52" s="10">
        <f>IF(Z52=0,I52,0)</f>
        <v>0</v>
      </c>
      <c r="W52" s="10">
        <f>IF(Z52=15,I52,0)</f>
        <v>0</v>
      </c>
      <c r="X52" s="10">
        <f>IF(Z52=21,I52,0)</f>
        <v>0</v>
      </c>
      <c r="Z52" s="22">
        <v>21</v>
      </c>
      <c r="AA52" s="22">
        <f>F52*0</f>
        <v>0</v>
      </c>
      <c r="AB52" s="22">
        <f>F52*(1-0)</f>
        <v>0</v>
      </c>
      <c r="AI52" s="22">
        <f>E52*AA52</f>
        <v>0</v>
      </c>
      <c r="AJ52" s="22">
        <f>E52*AB52</f>
        <v>0</v>
      </c>
      <c r="AK52" s="23" t="s">
        <v>99</v>
      </c>
      <c r="AL52" s="23" t="s">
        <v>100</v>
      </c>
      <c r="AM52" s="17" t="s">
        <v>101</v>
      </c>
    </row>
    <row r="53" spans="1:39" s="84" customFormat="1" ht="12.75">
      <c r="A53" s="96"/>
      <c r="B53" s="96"/>
      <c r="C53" s="97" t="s">
        <v>155</v>
      </c>
      <c r="D53" s="98"/>
      <c r="E53" s="99"/>
      <c r="F53" s="99"/>
      <c r="G53" s="100"/>
      <c r="H53" s="100"/>
      <c r="I53" s="100"/>
      <c r="J53" s="101"/>
      <c r="K53" s="100"/>
      <c r="V53" s="100"/>
      <c r="W53" s="100"/>
      <c r="X53" s="100"/>
      <c r="Z53" s="85"/>
      <c r="AA53" s="85"/>
      <c r="AB53" s="85"/>
      <c r="AI53" s="85"/>
      <c r="AJ53" s="85"/>
      <c r="AK53" s="86"/>
      <c r="AL53" s="86"/>
      <c r="AM53" s="87"/>
    </row>
    <row r="54" spans="1:39" ht="12.75">
      <c r="A54" s="30" t="s">
        <v>38</v>
      </c>
      <c r="B54" s="3"/>
      <c r="C54" s="31" t="s">
        <v>147</v>
      </c>
      <c r="D54" s="31" t="s">
        <v>72</v>
      </c>
      <c r="E54" s="33">
        <v>1</v>
      </c>
      <c r="F54" s="33"/>
      <c r="G54" s="10"/>
      <c r="H54" s="10"/>
      <c r="I54" s="10">
        <f t="shared" si="13"/>
        <v>0</v>
      </c>
      <c r="J54" s="18" t="s">
        <v>6</v>
      </c>
      <c r="K54" s="10">
        <f aca="true" t="shared" si="14" ref="K54:K63">IF(J54="5",H54,0)</f>
        <v>0</v>
      </c>
      <c r="V54" s="10">
        <f aca="true" t="shared" si="15" ref="V54:V63">IF(Z54=0,I54,0)</f>
        <v>0</v>
      </c>
      <c r="W54" s="10">
        <f aca="true" t="shared" si="16" ref="W54:W63">IF(Z54=15,I54,0)</f>
        <v>0</v>
      </c>
      <c r="X54" s="10">
        <f aca="true" t="shared" si="17" ref="X54:X63">IF(Z54=21,I54,0)</f>
        <v>0</v>
      </c>
      <c r="Z54" s="22">
        <v>21</v>
      </c>
      <c r="AA54" s="22">
        <f>F54*0.000609318996415771</f>
        <v>0</v>
      </c>
      <c r="AB54" s="22">
        <f>F54*(1-0.000609318996415771)</f>
        <v>0</v>
      </c>
      <c r="AI54" s="22">
        <f aca="true" t="shared" si="18" ref="AI54:AI63">E54*AA54</f>
        <v>0</v>
      </c>
      <c r="AJ54" s="22">
        <f aca="true" t="shared" si="19" ref="AJ54:AJ63">E54*AB54</f>
        <v>0</v>
      </c>
      <c r="AK54" s="23" t="s">
        <v>99</v>
      </c>
      <c r="AL54" s="23" t="s">
        <v>100</v>
      </c>
      <c r="AM54" s="17" t="s">
        <v>101</v>
      </c>
    </row>
    <row r="55" spans="1:39" ht="12.75">
      <c r="A55" s="30" t="s">
        <v>39</v>
      </c>
      <c r="B55" s="5"/>
      <c r="C55" s="34" t="s">
        <v>148</v>
      </c>
      <c r="D55" s="37" t="s">
        <v>72</v>
      </c>
      <c r="E55" s="35">
        <v>1</v>
      </c>
      <c r="F55" s="35"/>
      <c r="G55" s="11"/>
      <c r="H55" s="11"/>
      <c r="I55" s="11">
        <f t="shared" si="13"/>
        <v>0</v>
      </c>
      <c r="J55" s="19" t="s">
        <v>88</v>
      </c>
      <c r="K55" s="11">
        <f t="shared" si="14"/>
        <v>0</v>
      </c>
      <c r="V55" s="11">
        <f t="shared" si="15"/>
        <v>0</v>
      </c>
      <c r="W55" s="11">
        <f t="shared" si="16"/>
        <v>0</v>
      </c>
      <c r="X55" s="11">
        <f t="shared" si="17"/>
        <v>0</v>
      </c>
      <c r="Z55" s="22">
        <v>21</v>
      </c>
      <c r="AA55" s="22">
        <f>F55*1</f>
        <v>0</v>
      </c>
      <c r="AB55" s="22">
        <f>F55*(1-1)</f>
        <v>0</v>
      </c>
      <c r="AI55" s="22">
        <f t="shared" si="18"/>
        <v>0</v>
      </c>
      <c r="AJ55" s="22">
        <f t="shared" si="19"/>
        <v>0</v>
      </c>
      <c r="AK55" s="23" t="s">
        <v>99</v>
      </c>
      <c r="AL55" s="23" t="s">
        <v>100</v>
      </c>
      <c r="AM55" s="17" t="s">
        <v>101</v>
      </c>
    </row>
    <row r="56" spans="1:39" ht="12.75">
      <c r="A56" s="30" t="s">
        <v>40</v>
      </c>
      <c r="B56" s="3"/>
      <c r="C56" s="31" t="s">
        <v>149</v>
      </c>
      <c r="D56" s="31" t="s">
        <v>72</v>
      </c>
      <c r="E56" s="33">
        <v>1</v>
      </c>
      <c r="F56" s="35"/>
      <c r="G56" s="11"/>
      <c r="H56" s="10"/>
      <c r="I56" s="10">
        <f t="shared" si="13"/>
        <v>0</v>
      </c>
      <c r="J56" s="18" t="s">
        <v>6</v>
      </c>
      <c r="K56" s="10">
        <f t="shared" si="14"/>
        <v>0</v>
      </c>
      <c r="V56" s="10">
        <f t="shared" si="15"/>
        <v>0</v>
      </c>
      <c r="W56" s="10">
        <f t="shared" si="16"/>
        <v>0</v>
      </c>
      <c r="X56" s="10">
        <f t="shared" si="17"/>
        <v>0</v>
      </c>
      <c r="Z56" s="22">
        <v>21</v>
      </c>
      <c r="AA56" s="22">
        <f>F56*0.143766990291262</f>
        <v>0</v>
      </c>
      <c r="AB56" s="22">
        <f>F56*(1-0.143766990291262)</f>
        <v>0</v>
      </c>
      <c r="AI56" s="22">
        <f t="shared" si="18"/>
        <v>0</v>
      </c>
      <c r="AJ56" s="22">
        <f t="shared" si="19"/>
        <v>0</v>
      </c>
      <c r="AK56" s="23" t="s">
        <v>99</v>
      </c>
      <c r="AL56" s="23" t="s">
        <v>100</v>
      </c>
      <c r="AM56" s="17" t="s">
        <v>101</v>
      </c>
    </row>
    <row r="57" spans="1:39" ht="12.75">
      <c r="A57" s="30" t="s">
        <v>41</v>
      </c>
      <c r="B57" s="5"/>
      <c r="C57" s="34" t="s">
        <v>150</v>
      </c>
      <c r="D57" s="34" t="s">
        <v>72</v>
      </c>
      <c r="E57" s="35">
        <v>1</v>
      </c>
      <c r="F57" s="35"/>
      <c r="G57" s="11"/>
      <c r="H57" s="11"/>
      <c r="I57" s="11">
        <f t="shared" si="13"/>
        <v>0</v>
      </c>
      <c r="J57" s="19" t="s">
        <v>88</v>
      </c>
      <c r="K57" s="11">
        <f t="shared" si="14"/>
        <v>0</v>
      </c>
      <c r="V57" s="11">
        <f t="shared" si="15"/>
        <v>0</v>
      </c>
      <c r="W57" s="11">
        <f t="shared" si="16"/>
        <v>0</v>
      </c>
      <c r="X57" s="11">
        <f t="shared" si="17"/>
        <v>0</v>
      </c>
      <c r="Z57" s="22">
        <v>21</v>
      </c>
      <c r="AA57" s="22">
        <f>F57*1</f>
        <v>0</v>
      </c>
      <c r="AB57" s="22">
        <f>F57*(1-1)</f>
        <v>0</v>
      </c>
      <c r="AI57" s="22">
        <f t="shared" si="18"/>
        <v>0</v>
      </c>
      <c r="AJ57" s="22">
        <f t="shared" si="19"/>
        <v>0</v>
      </c>
      <c r="AK57" s="23" t="s">
        <v>99</v>
      </c>
      <c r="AL57" s="23" t="s">
        <v>100</v>
      </c>
      <c r="AM57" s="17" t="s">
        <v>101</v>
      </c>
    </row>
    <row r="58" spans="1:39" ht="12.75">
      <c r="A58" s="30" t="s">
        <v>42</v>
      </c>
      <c r="B58" s="5"/>
      <c r="C58" s="34" t="s">
        <v>151</v>
      </c>
      <c r="D58" s="34" t="s">
        <v>72</v>
      </c>
      <c r="E58" s="35">
        <v>1</v>
      </c>
      <c r="F58" s="35"/>
      <c r="G58" s="11"/>
      <c r="H58" s="11"/>
      <c r="I58" s="11">
        <f aca="true" t="shared" si="20" ref="I58:I63">ROUND(E58*F58,2)</f>
        <v>0</v>
      </c>
      <c r="J58" s="19" t="s">
        <v>88</v>
      </c>
      <c r="K58" s="11">
        <f t="shared" si="14"/>
        <v>0</v>
      </c>
      <c r="V58" s="11">
        <f t="shared" si="15"/>
        <v>0</v>
      </c>
      <c r="W58" s="11">
        <f t="shared" si="16"/>
        <v>0</v>
      </c>
      <c r="X58" s="11">
        <f t="shared" si="17"/>
        <v>0</v>
      </c>
      <c r="Z58" s="22">
        <v>21</v>
      </c>
      <c r="AA58" s="22">
        <f>F58*1</f>
        <v>0</v>
      </c>
      <c r="AB58" s="22">
        <f>F58*(1-1)</f>
        <v>0</v>
      </c>
      <c r="AI58" s="22">
        <f t="shared" si="18"/>
        <v>0</v>
      </c>
      <c r="AJ58" s="22">
        <f t="shared" si="19"/>
        <v>0</v>
      </c>
      <c r="AK58" s="23" t="s">
        <v>99</v>
      </c>
      <c r="AL58" s="23" t="s">
        <v>100</v>
      </c>
      <c r="AM58" s="17" t="s">
        <v>101</v>
      </c>
    </row>
    <row r="59" spans="1:39" ht="12.75">
      <c r="A59" s="30" t="s">
        <v>43</v>
      </c>
      <c r="B59" s="5"/>
      <c r="C59" s="34" t="s">
        <v>152</v>
      </c>
      <c r="D59" s="34" t="s">
        <v>72</v>
      </c>
      <c r="E59" s="35">
        <v>2</v>
      </c>
      <c r="F59" s="35"/>
      <c r="G59" s="11"/>
      <c r="H59" s="11"/>
      <c r="I59" s="11">
        <f t="shared" si="20"/>
        <v>0</v>
      </c>
      <c r="J59" s="19" t="s">
        <v>88</v>
      </c>
      <c r="K59" s="11">
        <f t="shared" si="14"/>
        <v>0</v>
      </c>
      <c r="V59" s="11">
        <f t="shared" si="15"/>
        <v>0</v>
      </c>
      <c r="W59" s="11">
        <f t="shared" si="16"/>
        <v>0</v>
      </c>
      <c r="X59" s="11">
        <f t="shared" si="17"/>
        <v>0</v>
      </c>
      <c r="Z59" s="22">
        <v>21</v>
      </c>
      <c r="AA59" s="22">
        <f>F59*1</f>
        <v>0</v>
      </c>
      <c r="AB59" s="22">
        <f>F59*(1-1)</f>
        <v>0</v>
      </c>
      <c r="AI59" s="22">
        <f t="shared" si="18"/>
        <v>0</v>
      </c>
      <c r="AJ59" s="22">
        <f t="shared" si="19"/>
        <v>0</v>
      </c>
      <c r="AK59" s="23" t="s">
        <v>99</v>
      </c>
      <c r="AL59" s="23" t="s">
        <v>100</v>
      </c>
      <c r="AM59" s="17" t="s">
        <v>101</v>
      </c>
    </row>
    <row r="60" spans="1:39" ht="12.75">
      <c r="A60" s="30" t="s">
        <v>44</v>
      </c>
      <c r="B60" s="3"/>
      <c r="C60" s="31" t="s">
        <v>153</v>
      </c>
      <c r="D60" s="31" t="s">
        <v>72</v>
      </c>
      <c r="E60" s="33">
        <v>2</v>
      </c>
      <c r="F60" s="33"/>
      <c r="G60" s="11"/>
      <c r="H60" s="10"/>
      <c r="I60" s="10">
        <f t="shared" si="20"/>
        <v>0</v>
      </c>
      <c r="J60" s="18" t="s">
        <v>6</v>
      </c>
      <c r="K60" s="10">
        <f t="shared" si="14"/>
        <v>0</v>
      </c>
      <c r="V60" s="10">
        <f t="shared" si="15"/>
        <v>0</v>
      </c>
      <c r="W60" s="10">
        <f t="shared" si="16"/>
        <v>0</v>
      </c>
      <c r="X60" s="10">
        <f t="shared" si="17"/>
        <v>0</v>
      </c>
      <c r="Z60" s="22">
        <v>21</v>
      </c>
      <c r="AA60" s="22">
        <f>F60*0</f>
        <v>0</v>
      </c>
      <c r="AB60" s="22">
        <f>F60*(1-0)</f>
        <v>0</v>
      </c>
      <c r="AI60" s="22">
        <f t="shared" si="18"/>
        <v>0</v>
      </c>
      <c r="AJ60" s="22">
        <f t="shared" si="19"/>
        <v>0</v>
      </c>
      <c r="AK60" s="23" t="s">
        <v>99</v>
      </c>
      <c r="AL60" s="23" t="s">
        <v>100</v>
      </c>
      <c r="AM60" s="17" t="s">
        <v>101</v>
      </c>
    </row>
    <row r="61" spans="1:39" ht="12.75">
      <c r="A61" s="30" t="s">
        <v>45</v>
      </c>
      <c r="B61" s="5"/>
      <c r="C61" s="34" t="s">
        <v>154</v>
      </c>
      <c r="D61" s="34" t="s">
        <v>72</v>
      </c>
      <c r="E61" s="35">
        <v>1</v>
      </c>
      <c r="F61" s="35"/>
      <c r="G61" s="11"/>
      <c r="H61" s="11"/>
      <c r="I61" s="11">
        <f t="shared" si="20"/>
        <v>0</v>
      </c>
      <c r="J61" s="19" t="s">
        <v>88</v>
      </c>
      <c r="K61" s="11">
        <f t="shared" si="14"/>
        <v>0</v>
      </c>
      <c r="V61" s="11">
        <f t="shared" si="15"/>
        <v>0</v>
      </c>
      <c r="W61" s="11">
        <f t="shared" si="16"/>
        <v>0</v>
      </c>
      <c r="X61" s="11">
        <f t="shared" si="17"/>
        <v>0</v>
      </c>
      <c r="Z61" s="22">
        <v>21</v>
      </c>
      <c r="AA61" s="22">
        <f>F61*1</f>
        <v>0</v>
      </c>
      <c r="AB61" s="22">
        <f>F61*(1-1)</f>
        <v>0</v>
      </c>
      <c r="AI61" s="22">
        <f t="shared" si="18"/>
        <v>0</v>
      </c>
      <c r="AJ61" s="22">
        <f t="shared" si="19"/>
        <v>0</v>
      </c>
      <c r="AK61" s="23" t="s">
        <v>99</v>
      </c>
      <c r="AL61" s="23" t="s">
        <v>100</v>
      </c>
      <c r="AM61" s="17" t="s">
        <v>101</v>
      </c>
    </row>
    <row r="62" spans="1:39" ht="12.75">
      <c r="A62" s="30" t="s">
        <v>46</v>
      </c>
      <c r="B62" s="3"/>
      <c r="C62" s="34" t="s">
        <v>156</v>
      </c>
      <c r="D62" s="31" t="s">
        <v>72</v>
      </c>
      <c r="E62" s="33">
        <v>1</v>
      </c>
      <c r="F62" s="35"/>
      <c r="G62" s="11"/>
      <c r="H62" s="10"/>
      <c r="I62" s="10">
        <f t="shared" si="20"/>
        <v>0</v>
      </c>
      <c r="J62" s="18" t="s">
        <v>6</v>
      </c>
      <c r="K62" s="10">
        <f t="shared" si="14"/>
        <v>0</v>
      </c>
      <c r="V62" s="10">
        <f t="shared" si="15"/>
        <v>0</v>
      </c>
      <c r="W62" s="10">
        <f t="shared" si="16"/>
        <v>0</v>
      </c>
      <c r="X62" s="10">
        <f t="shared" si="17"/>
        <v>0</v>
      </c>
      <c r="Z62" s="22">
        <v>21</v>
      </c>
      <c r="AA62" s="22">
        <f>F62*0</f>
        <v>0</v>
      </c>
      <c r="AB62" s="22">
        <f>F62*(1-0)</f>
        <v>0</v>
      </c>
      <c r="AI62" s="22">
        <f t="shared" si="18"/>
        <v>0</v>
      </c>
      <c r="AJ62" s="22">
        <f t="shared" si="19"/>
        <v>0</v>
      </c>
      <c r="AK62" s="23" t="s">
        <v>99</v>
      </c>
      <c r="AL62" s="23" t="s">
        <v>100</v>
      </c>
      <c r="AM62" s="17" t="s">
        <v>101</v>
      </c>
    </row>
    <row r="63" spans="1:39" ht="25.5">
      <c r="A63" s="30" t="s">
        <v>47</v>
      </c>
      <c r="B63" s="3"/>
      <c r="C63" s="31" t="s">
        <v>157</v>
      </c>
      <c r="D63" s="31" t="s">
        <v>72</v>
      </c>
      <c r="E63" s="33">
        <v>1</v>
      </c>
      <c r="F63" s="33"/>
      <c r="G63" s="10"/>
      <c r="H63" s="10"/>
      <c r="I63" s="10">
        <f t="shared" si="20"/>
        <v>0</v>
      </c>
      <c r="J63" s="18" t="s">
        <v>6</v>
      </c>
      <c r="K63" s="10">
        <f t="shared" si="14"/>
        <v>0</v>
      </c>
      <c r="V63" s="10">
        <f t="shared" si="15"/>
        <v>0</v>
      </c>
      <c r="W63" s="10">
        <f t="shared" si="16"/>
        <v>0</v>
      </c>
      <c r="X63" s="10">
        <f t="shared" si="17"/>
        <v>0</v>
      </c>
      <c r="Z63" s="22">
        <v>21</v>
      </c>
      <c r="AA63" s="22">
        <f>F63*0</f>
        <v>0</v>
      </c>
      <c r="AB63" s="22">
        <f>F63*(1-0)</f>
        <v>0</v>
      </c>
      <c r="AI63" s="22">
        <f t="shared" si="18"/>
        <v>0</v>
      </c>
      <c r="AJ63" s="22">
        <f t="shared" si="19"/>
        <v>0</v>
      </c>
      <c r="AK63" s="23" t="s">
        <v>99</v>
      </c>
      <c r="AL63" s="23" t="s">
        <v>100</v>
      </c>
      <c r="AM63" s="17" t="s">
        <v>101</v>
      </c>
    </row>
    <row r="64" spans="1:39" s="84" customFormat="1" ht="12.75">
      <c r="A64" s="79"/>
      <c r="B64" s="79"/>
      <c r="C64" s="80" t="s">
        <v>158</v>
      </c>
      <c r="D64" s="95"/>
      <c r="E64" s="81"/>
      <c r="F64" s="81"/>
      <c r="G64" s="82"/>
      <c r="H64" s="82"/>
      <c r="I64" s="82"/>
      <c r="J64" s="83"/>
      <c r="K64" s="82"/>
      <c r="V64" s="82"/>
      <c r="W64" s="82"/>
      <c r="X64" s="82"/>
      <c r="Z64" s="85"/>
      <c r="AA64" s="85"/>
      <c r="AB64" s="85"/>
      <c r="AI64" s="85"/>
      <c r="AJ64" s="85"/>
      <c r="AK64" s="86"/>
      <c r="AL64" s="86"/>
      <c r="AM64" s="87"/>
    </row>
    <row r="65" spans="1:39" ht="12.75">
      <c r="A65" s="28" t="s">
        <v>48</v>
      </c>
      <c r="B65" s="5"/>
      <c r="C65" s="34" t="s">
        <v>159</v>
      </c>
      <c r="D65" s="34" t="s">
        <v>72</v>
      </c>
      <c r="E65" s="35">
        <v>1</v>
      </c>
      <c r="F65" s="35"/>
      <c r="G65" s="11"/>
      <c r="H65" s="11"/>
      <c r="I65" s="11">
        <f aca="true" t="shared" si="21" ref="I65:I75">ROUND(E65*F65,2)</f>
        <v>0</v>
      </c>
      <c r="J65" s="19" t="s">
        <v>88</v>
      </c>
      <c r="K65" s="11">
        <f>IF(J65="5",H65,0)</f>
        <v>0</v>
      </c>
      <c r="V65" s="11">
        <f>IF(Z65=0,I65,0)</f>
        <v>0</v>
      </c>
      <c r="W65" s="11">
        <f>IF(Z65=15,I65,0)</f>
        <v>0</v>
      </c>
      <c r="X65" s="11">
        <f>IF(Z65=21,I65,0)</f>
        <v>0</v>
      </c>
      <c r="Z65" s="22">
        <v>21</v>
      </c>
      <c r="AA65" s="22">
        <f>F65*1</f>
        <v>0</v>
      </c>
      <c r="AB65" s="22">
        <f>F65*(1-1)</f>
        <v>0</v>
      </c>
      <c r="AI65" s="22">
        <f>E65*AA65</f>
        <v>0</v>
      </c>
      <c r="AJ65" s="22">
        <f>E65*AB65</f>
        <v>0</v>
      </c>
      <c r="AK65" s="23" t="s">
        <v>99</v>
      </c>
      <c r="AL65" s="23" t="s">
        <v>100</v>
      </c>
      <c r="AM65" s="17" t="s">
        <v>101</v>
      </c>
    </row>
    <row r="66" spans="1:39" ht="12.75">
      <c r="A66" s="28" t="s">
        <v>49</v>
      </c>
      <c r="B66" s="5"/>
      <c r="C66" s="34" t="s">
        <v>160</v>
      </c>
      <c r="D66" s="34" t="s">
        <v>72</v>
      </c>
      <c r="E66" s="35">
        <v>2</v>
      </c>
      <c r="F66" s="35"/>
      <c r="G66" s="11"/>
      <c r="H66" s="11"/>
      <c r="I66" s="11">
        <f t="shared" si="21"/>
        <v>0</v>
      </c>
      <c r="J66" s="19" t="s">
        <v>88</v>
      </c>
      <c r="K66" s="11">
        <f>IF(J66="5",H66,0)</f>
        <v>0</v>
      </c>
      <c r="V66" s="11">
        <f>IF(Z66=0,I66,0)</f>
        <v>0</v>
      </c>
      <c r="W66" s="11">
        <f>IF(Z66=15,I66,0)</f>
        <v>0</v>
      </c>
      <c r="X66" s="11">
        <f>IF(Z66=21,I66,0)</f>
        <v>0</v>
      </c>
      <c r="Z66" s="22">
        <v>21</v>
      </c>
      <c r="AA66" s="22">
        <f>F66*1</f>
        <v>0</v>
      </c>
      <c r="AB66" s="22">
        <f>F66*(1-1)</f>
        <v>0</v>
      </c>
      <c r="AI66" s="22">
        <f>E66*AA66</f>
        <v>0</v>
      </c>
      <c r="AJ66" s="22">
        <f>E66*AB66</f>
        <v>0</v>
      </c>
      <c r="AK66" s="23" t="s">
        <v>99</v>
      </c>
      <c r="AL66" s="23" t="s">
        <v>100</v>
      </c>
      <c r="AM66" s="17" t="s">
        <v>101</v>
      </c>
    </row>
    <row r="67" spans="1:39" ht="12.75">
      <c r="A67" s="28" t="s">
        <v>50</v>
      </c>
      <c r="B67" s="5"/>
      <c r="C67" s="34" t="s">
        <v>160</v>
      </c>
      <c r="D67" s="34" t="s">
        <v>72</v>
      </c>
      <c r="E67" s="35">
        <v>1</v>
      </c>
      <c r="F67" s="35"/>
      <c r="G67" s="11"/>
      <c r="H67" s="11"/>
      <c r="I67" s="11">
        <f t="shared" si="21"/>
        <v>0</v>
      </c>
      <c r="J67" s="19" t="s">
        <v>88</v>
      </c>
      <c r="K67" s="11">
        <f>IF(J67="5",H67,0)</f>
        <v>0</v>
      </c>
      <c r="V67" s="11">
        <f>IF(Z67=0,I67,0)</f>
        <v>0</v>
      </c>
      <c r="W67" s="11">
        <f>IF(Z67=15,I67,0)</f>
        <v>0</v>
      </c>
      <c r="X67" s="11">
        <f>IF(Z67=21,I67,0)</f>
        <v>0</v>
      </c>
      <c r="Z67" s="22">
        <v>21</v>
      </c>
      <c r="AA67" s="22">
        <f>F67*1</f>
        <v>0</v>
      </c>
      <c r="AB67" s="22">
        <f>F67*(1-1)</f>
        <v>0</v>
      </c>
      <c r="AI67" s="22">
        <f>E67*AA67</f>
        <v>0</v>
      </c>
      <c r="AJ67" s="22">
        <f>E67*AB67</f>
        <v>0</v>
      </c>
      <c r="AK67" s="23" t="s">
        <v>99</v>
      </c>
      <c r="AL67" s="23" t="s">
        <v>100</v>
      </c>
      <c r="AM67" s="17" t="s">
        <v>101</v>
      </c>
    </row>
    <row r="68" spans="1:39" ht="12.75">
      <c r="A68" s="28" t="s">
        <v>51</v>
      </c>
      <c r="B68" s="3"/>
      <c r="C68" s="31" t="s">
        <v>161</v>
      </c>
      <c r="D68" s="31" t="s">
        <v>72</v>
      </c>
      <c r="E68" s="33">
        <v>1</v>
      </c>
      <c r="F68" s="33"/>
      <c r="G68" s="11"/>
      <c r="H68" s="10"/>
      <c r="I68" s="10">
        <f t="shared" si="21"/>
        <v>0</v>
      </c>
      <c r="J68" s="18" t="s">
        <v>6</v>
      </c>
      <c r="K68" s="10">
        <f>IF(J68="5",H68,0)</f>
        <v>0</v>
      </c>
      <c r="V68" s="10">
        <f>IF(Z68=0,I68,0)</f>
        <v>0</v>
      </c>
      <c r="W68" s="10">
        <f>IF(Z68=15,I68,0)</f>
        <v>0</v>
      </c>
      <c r="X68" s="10">
        <f>IF(Z68=21,I68,0)</f>
        <v>0</v>
      </c>
      <c r="Z68" s="22">
        <v>21</v>
      </c>
      <c r="AA68" s="22">
        <f>F68*0</f>
        <v>0</v>
      </c>
      <c r="AB68" s="22">
        <f>F68*(1-0)</f>
        <v>0</v>
      </c>
      <c r="AI68" s="22">
        <f>E68*AA68</f>
        <v>0</v>
      </c>
      <c r="AJ68" s="22">
        <f>E68*AB68</f>
        <v>0</v>
      </c>
      <c r="AK68" s="23" t="s">
        <v>99</v>
      </c>
      <c r="AL68" s="23" t="s">
        <v>100</v>
      </c>
      <c r="AM68" s="17" t="s">
        <v>101</v>
      </c>
    </row>
    <row r="69" spans="1:39" ht="12.75">
      <c r="A69" s="28" t="s">
        <v>52</v>
      </c>
      <c r="B69" s="3"/>
      <c r="C69" s="31" t="s">
        <v>162</v>
      </c>
      <c r="D69" s="31" t="s">
        <v>72</v>
      </c>
      <c r="E69" s="33">
        <v>1</v>
      </c>
      <c r="F69" s="33"/>
      <c r="G69" s="11"/>
      <c r="H69" s="10"/>
      <c r="I69" s="10">
        <f t="shared" si="21"/>
        <v>0</v>
      </c>
      <c r="J69" s="18" t="s">
        <v>6</v>
      </c>
      <c r="K69" s="10">
        <f>IF(J69="5",H69,0)</f>
        <v>0</v>
      </c>
      <c r="V69" s="10">
        <f>IF(Z69=0,I69,0)</f>
        <v>0</v>
      </c>
      <c r="W69" s="10">
        <f>IF(Z69=15,I69,0)</f>
        <v>0</v>
      </c>
      <c r="X69" s="10">
        <f>IF(Z69=21,I69,0)</f>
        <v>0</v>
      </c>
      <c r="Z69" s="22">
        <v>21</v>
      </c>
      <c r="AA69" s="22">
        <f>F69*0</f>
        <v>0</v>
      </c>
      <c r="AB69" s="22">
        <f>F69*(1-0)</f>
        <v>0</v>
      </c>
      <c r="AI69" s="22">
        <f>E69*AA69</f>
        <v>0</v>
      </c>
      <c r="AJ69" s="22">
        <f>E69*AB69</f>
        <v>0</v>
      </c>
      <c r="AK69" s="23" t="s">
        <v>99</v>
      </c>
      <c r="AL69" s="23" t="s">
        <v>100</v>
      </c>
      <c r="AM69" s="17" t="s">
        <v>101</v>
      </c>
    </row>
    <row r="70" spans="1:9" ht="12.75">
      <c r="A70" s="28" t="s">
        <v>192</v>
      </c>
      <c r="C70" s="50" t="s">
        <v>163</v>
      </c>
      <c r="D70" s="47" t="s">
        <v>72</v>
      </c>
      <c r="E70" s="33">
        <v>1</v>
      </c>
      <c r="F70" s="33"/>
      <c r="G70" s="10"/>
      <c r="H70" s="10"/>
      <c r="I70" s="10">
        <f t="shared" si="21"/>
        <v>0</v>
      </c>
    </row>
    <row r="71" spans="1:39" ht="12.75">
      <c r="A71" s="28" t="s">
        <v>193</v>
      </c>
      <c r="B71" s="3"/>
      <c r="C71" s="31" t="s">
        <v>164</v>
      </c>
      <c r="D71" s="31" t="s">
        <v>72</v>
      </c>
      <c r="E71" s="33">
        <v>4</v>
      </c>
      <c r="F71" s="33"/>
      <c r="G71" s="11"/>
      <c r="H71" s="10"/>
      <c r="I71" s="10">
        <f t="shared" si="21"/>
        <v>0</v>
      </c>
      <c r="J71" s="18" t="s">
        <v>6</v>
      </c>
      <c r="K71" s="10">
        <f>IF(J71="5",H71,0)</f>
        <v>0</v>
      </c>
      <c r="V71" s="10">
        <f>IF(Z71=0,I71,0)</f>
        <v>0</v>
      </c>
      <c r="W71" s="10">
        <f>IF(Z71=15,I71,0)</f>
        <v>0</v>
      </c>
      <c r="X71" s="10">
        <f>IF(Z71=21,I71,0)</f>
        <v>0</v>
      </c>
      <c r="Z71" s="22">
        <v>21</v>
      </c>
      <c r="AA71" s="22">
        <f>F71*0</f>
        <v>0</v>
      </c>
      <c r="AB71" s="22">
        <f>F71*(1-0)</f>
        <v>0</v>
      </c>
      <c r="AI71" s="22">
        <f>E71*AA71</f>
        <v>0</v>
      </c>
      <c r="AJ71" s="22">
        <f>E71*AB71</f>
        <v>0</v>
      </c>
      <c r="AK71" s="23" t="s">
        <v>99</v>
      </c>
      <c r="AL71" s="23" t="s">
        <v>100</v>
      </c>
      <c r="AM71" s="17" t="s">
        <v>101</v>
      </c>
    </row>
    <row r="72" spans="1:39" ht="12.75">
      <c r="A72" s="28" t="s">
        <v>313</v>
      </c>
      <c r="B72" s="3"/>
      <c r="C72" s="31" t="s">
        <v>305</v>
      </c>
      <c r="D72" s="31" t="s">
        <v>72</v>
      </c>
      <c r="E72" s="33">
        <v>2</v>
      </c>
      <c r="F72" s="33"/>
      <c r="G72" s="11"/>
      <c r="H72" s="10"/>
      <c r="I72" s="10">
        <f t="shared" si="21"/>
        <v>0</v>
      </c>
      <c r="J72" s="18" t="s">
        <v>6</v>
      </c>
      <c r="K72" s="10">
        <f>IF(J72="5",H72,0)</f>
        <v>0</v>
      </c>
      <c r="V72" s="10">
        <f>IF(Z72=0,I72,0)</f>
        <v>0</v>
      </c>
      <c r="W72" s="10">
        <f>IF(Z72=15,I72,0)</f>
        <v>0</v>
      </c>
      <c r="X72" s="10">
        <f>IF(Z72=21,I72,0)</f>
        <v>0</v>
      </c>
      <c r="Z72" s="22">
        <v>21</v>
      </c>
      <c r="AA72" s="22">
        <f>F72*0</f>
        <v>0</v>
      </c>
      <c r="AB72" s="22">
        <f>F72*(1-0)</f>
        <v>0</v>
      </c>
      <c r="AI72" s="22">
        <f>E72*AA72</f>
        <v>0</v>
      </c>
      <c r="AJ72" s="22">
        <f>E72*AB72</f>
        <v>0</v>
      </c>
      <c r="AK72" s="23" t="s">
        <v>99</v>
      </c>
      <c r="AL72" s="23" t="s">
        <v>100</v>
      </c>
      <c r="AM72" s="17" t="s">
        <v>101</v>
      </c>
    </row>
    <row r="73" spans="1:9" ht="25.5">
      <c r="A73" s="28" t="s">
        <v>194</v>
      </c>
      <c r="C73" s="50" t="s">
        <v>165</v>
      </c>
      <c r="D73" s="47" t="s">
        <v>72</v>
      </c>
      <c r="E73" s="33">
        <v>5</v>
      </c>
      <c r="F73" s="33"/>
      <c r="G73" s="11"/>
      <c r="H73" s="10"/>
      <c r="I73" s="10">
        <f>ROUND(E73*F73,2)</f>
        <v>0</v>
      </c>
    </row>
    <row r="74" spans="1:9" ht="25.5">
      <c r="A74" s="28" t="s">
        <v>195</v>
      </c>
      <c r="C74" s="50" t="s">
        <v>312</v>
      </c>
      <c r="D74" s="47" t="s">
        <v>73</v>
      </c>
      <c r="E74" s="33">
        <v>115</v>
      </c>
      <c r="F74" s="33"/>
      <c r="G74" s="11"/>
      <c r="H74" s="10"/>
      <c r="I74" s="10">
        <f t="shared" si="21"/>
        <v>0</v>
      </c>
    </row>
    <row r="75" spans="1:9" ht="12.75">
      <c r="A75" s="28" t="s">
        <v>196</v>
      </c>
      <c r="C75" s="50" t="s">
        <v>166</v>
      </c>
      <c r="D75" s="47" t="s">
        <v>72</v>
      </c>
      <c r="E75" s="33">
        <v>1</v>
      </c>
      <c r="F75" s="33"/>
      <c r="G75" s="10"/>
      <c r="H75" s="10"/>
      <c r="I75" s="10">
        <f t="shared" si="21"/>
        <v>0</v>
      </c>
    </row>
    <row r="76" spans="1:39" s="84" customFormat="1" ht="12.75">
      <c r="A76" s="79"/>
      <c r="B76" s="79"/>
      <c r="C76" s="80" t="s">
        <v>311</v>
      </c>
      <c r="D76" s="95"/>
      <c r="E76" s="81"/>
      <c r="F76" s="81"/>
      <c r="G76" s="82"/>
      <c r="H76" s="82"/>
      <c r="I76" s="82"/>
      <c r="J76" s="83"/>
      <c r="K76" s="82"/>
      <c r="V76" s="82"/>
      <c r="W76" s="82"/>
      <c r="X76" s="82"/>
      <c r="Z76" s="85"/>
      <c r="AA76" s="85"/>
      <c r="AB76" s="85"/>
      <c r="AI76" s="85"/>
      <c r="AJ76" s="85"/>
      <c r="AK76" s="86"/>
      <c r="AL76" s="86"/>
      <c r="AM76" s="87"/>
    </row>
    <row r="77" spans="1:12" ht="25.5">
      <c r="A77" s="30" t="s">
        <v>197</v>
      </c>
      <c r="B77" s="30" t="s">
        <v>178</v>
      </c>
      <c r="C77" s="31" t="s">
        <v>221</v>
      </c>
      <c r="D77" s="30" t="s">
        <v>69</v>
      </c>
      <c r="E77" s="52">
        <v>40</v>
      </c>
      <c r="F77" s="52"/>
      <c r="G77" s="52"/>
      <c r="H77" s="52"/>
      <c r="I77" s="52">
        <f>ROUND(E77*F77,2)</f>
        <v>0</v>
      </c>
      <c r="J77" s="52">
        <v>0.50601</v>
      </c>
      <c r="K77" s="52">
        <f>E77*J77</f>
        <v>20.240399999999998</v>
      </c>
      <c r="L77" s="53" t="s">
        <v>87</v>
      </c>
    </row>
    <row r="78" spans="1:12" ht="12.75">
      <c r="A78" s="30" t="s">
        <v>172</v>
      </c>
      <c r="B78" s="28" t="s">
        <v>179</v>
      </c>
      <c r="C78" s="34" t="s">
        <v>180</v>
      </c>
      <c r="D78" s="28" t="s">
        <v>70</v>
      </c>
      <c r="E78" s="54">
        <v>7</v>
      </c>
      <c r="F78" s="54"/>
      <c r="G78" s="54"/>
      <c r="H78" s="54"/>
      <c r="I78" s="54">
        <f>ROUND(E78*F78,2)</f>
        <v>0</v>
      </c>
      <c r="J78" s="54">
        <v>1.6</v>
      </c>
      <c r="K78" s="54">
        <f>E78*J78</f>
        <v>11.200000000000001</v>
      </c>
      <c r="L78" s="55" t="s">
        <v>87</v>
      </c>
    </row>
    <row r="79" spans="1:12" ht="25.5">
      <c r="A79" s="30" t="s">
        <v>198</v>
      </c>
      <c r="B79" s="28" t="s">
        <v>179</v>
      </c>
      <c r="C79" s="34" t="s">
        <v>185</v>
      </c>
      <c r="D79" s="28" t="s">
        <v>70</v>
      </c>
      <c r="E79" s="54">
        <v>2</v>
      </c>
      <c r="F79" s="54"/>
      <c r="G79" s="54"/>
      <c r="H79" s="54"/>
      <c r="I79" s="54">
        <f>ROUND(E79*F79,2)</f>
        <v>0</v>
      </c>
      <c r="J79" s="54">
        <v>1.6</v>
      </c>
      <c r="K79" s="54">
        <f>E79*J79</f>
        <v>3.2</v>
      </c>
      <c r="L79" s="55" t="s">
        <v>87</v>
      </c>
    </row>
    <row r="80" spans="1:12" ht="12.75">
      <c r="A80" s="30" t="s">
        <v>199</v>
      </c>
      <c r="B80" s="30" t="s">
        <v>183</v>
      </c>
      <c r="C80" s="31" t="s">
        <v>184</v>
      </c>
      <c r="D80" s="30" t="s">
        <v>73</v>
      </c>
      <c r="E80" s="52">
        <v>25</v>
      </c>
      <c r="F80" s="52"/>
      <c r="G80" s="52"/>
      <c r="H80" s="10"/>
      <c r="I80" s="52">
        <f>ROUND(E80*F80,2)</f>
        <v>0</v>
      </c>
      <c r="J80" s="52">
        <v>0.12471</v>
      </c>
      <c r="K80" s="52">
        <f>E80*J80</f>
        <v>3.11775</v>
      </c>
      <c r="L80" s="53" t="s">
        <v>87</v>
      </c>
    </row>
    <row r="81" spans="1:12" ht="25.5">
      <c r="A81" s="30" t="s">
        <v>200</v>
      </c>
      <c r="B81" s="47"/>
      <c r="C81" s="60" t="s">
        <v>187</v>
      </c>
      <c r="D81" s="47"/>
      <c r="E81" s="47"/>
      <c r="F81" s="47"/>
      <c r="G81" s="47"/>
      <c r="H81" s="47"/>
      <c r="I81" s="47"/>
      <c r="J81" s="47"/>
      <c r="K81" s="47"/>
      <c r="L81" s="47"/>
    </row>
    <row r="82" spans="1:39" ht="25.5">
      <c r="A82" s="30" t="s">
        <v>314</v>
      </c>
      <c r="B82" s="5"/>
      <c r="C82" s="34" t="s">
        <v>222</v>
      </c>
      <c r="D82" s="34" t="s">
        <v>69</v>
      </c>
      <c r="E82" s="35">
        <v>240</v>
      </c>
      <c r="F82" s="35"/>
      <c r="G82" s="11"/>
      <c r="H82" s="10"/>
      <c r="I82" s="11">
        <f>ROUND(E82*F82,2)</f>
        <v>0</v>
      </c>
      <c r="J82" s="19" t="s">
        <v>88</v>
      </c>
      <c r="K82" s="11">
        <f>IF(J82="5",H82,0)</f>
        <v>0</v>
      </c>
      <c r="V82" s="11">
        <f>IF(Z82=0,I82,0)</f>
        <v>0</v>
      </c>
      <c r="W82" s="11">
        <f>IF(Z82=15,I82,0)</f>
        <v>0</v>
      </c>
      <c r="X82" s="11">
        <f>IF(Z82=21,I82,0)</f>
        <v>0</v>
      </c>
      <c r="Z82" s="22">
        <v>21</v>
      </c>
      <c r="AA82" s="22">
        <f>F82*1</f>
        <v>0</v>
      </c>
      <c r="AB82" s="22">
        <f>F82*(1-1)</f>
        <v>0</v>
      </c>
      <c r="AI82" s="22">
        <f>E82*AA82</f>
        <v>0</v>
      </c>
      <c r="AJ82" s="22">
        <f>E82*AB82</f>
        <v>0</v>
      </c>
      <c r="AK82" s="23" t="s">
        <v>99</v>
      </c>
      <c r="AL82" s="23" t="s">
        <v>100</v>
      </c>
      <c r="AM82" s="17" t="s">
        <v>101</v>
      </c>
    </row>
    <row r="83" spans="1:44" ht="12.75">
      <c r="A83" s="30" t="s">
        <v>201</v>
      </c>
      <c r="B83" s="5"/>
      <c r="C83" s="34" t="s">
        <v>188</v>
      </c>
      <c r="D83" s="34" t="s">
        <v>135</v>
      </c>
      <c r="E83" s="35">
        <v>22</v>
      </c>
      <c r="F83" s="35"/>
      <c r="G83" s="11"/>
      <c r="H83" s="11"/>
      <c r="I83" s="11">
        <f>ROUND(E83*F83,2)</f>
        <v>0</v>
      </c>
      <c r="J83" s="19" t="s">
        <v>88</v>
      </c>
      <c r="K83" s="11">
        <f>IF(J83="5",H83,0)</f>
        <v>0</v>
      </c>
      <c r="V83" s="11">
        <f>IF(Z83=0,I83,0)</f>
        <v>0</v>
      </c>
      <c r="W83" s="11">
        <f>IF(Z83=15,I83,0)</f>
        <v>0</v>
      </c>
      <c r="X83" s="11">
        <f>IF(Z83=21,I83,0)</f>
        <v>0</v>
      </c>
      <c r="Z83" s="22">
        <v>21</v>
      </c>
      <c r="AA83" s="22">
        <f>F83*1</f>
        <v>0</v>
      </c>
      <c r="AB83" s="22">
        <f>F83*(1-1)</f>
        <v>0</v>
      </c>
      <c r="AI83" s="22">
        <f>E83*AA83</f>
        <v>0</v>
      </c>
      <c r="AJ83" s="22">
        <f>E83*AB83</f>
        <v>0</v>
      </c>
      <c r="AK83" s="23" t="s">
        <v>99</v>
      </c>
      <c r="AL83" s="23" t="s">
        <v>100</v>
      </c>
      <c r="AM83" s="17" t="s">
        <v>101</v>
      </c>
      <c r="AR83" s="65"/>
    </row>
    <row r="84" spans="1:12" ht="12.75">
      <c r="A84" s="56"/>
      <c r="B84" s="57" t="s">
        <v>172</v>
      </c>
      <c r="C84" s="32" t="s">
        <v>173</v>
      </c>
      <c r="D84" s="63"/>
      <c r="E84" s="63"/>
      <c r="F84" s="63"/>
      <c r="G84" s="58">
        <f>SUM(G85:G86)</f>
        <v>0</v>
      </c>
      <c r="H84" s="58">
        <f>SUM(H85:H86)</f>
        <v>0</v>
      </c>
      <c r="I84" s="58">
        <f>G84+H84</f>
        <v>0</v>
      </c>
      <c r="J84" s="59"/>
      <c r="K84" s="58">
        <f>SUM(K85:K86)</f>
        <v>17.13036</v>
      </c>
      <c r="L84" s="59"/>
    </row>
    <row r="85" spans="1:12" ht="12.75">
      <c r="A85" s="30" t="s">
        <v>202</v>
      </c>
      <c r="B85" s="30" t="s">
        <v>174</v>
      </c>
      <c r="C85" s="31" t="s">
        <v>175</v>
      </c>
      <c r="D85" s="30" t="s">
        <v>69</v>
      </c>
      <c r="E85" s="52">
        <v>31.2</v>
      </c>
      <c r="F85" s="52"/>
      <c r="G85" s="52"/>
      <c r="H85" s="10"/>
      <c r="I85" s="52">
        <f>ROUND(E85*F85,2)</f>
        <v>0</v>
      </c>
      <c r="J85" s="52">
        <v>0.29811</v>
      </c>
      <c r="K85" s="52">
        <f>E85*J85</f>
        <v>9.301032</v>
      </c>
      <c r="L85" s="53" t="s">
        <v>87</v>
      </c>
    </row>
    <row r="86" spans="1:12" ht="12.75">
      <c r="A86" s="30" t="s">
        <v>203</v>
      </c>
      <c r="B86" s="30" t="s">
        <v>176</v>
      </c>
      <c r="C86" s="31" t="s">
        <v>177</v>
      </c>
      <c r="D86" s="30" t="s">
        <v>69</v>
      </c>
      <c r="E86" s="52">
        <v>31.2</v>
      </c>
      <c r="F86" s="52"/>
      <c r="G86" s="52"/>
      <c r="H86" s="10"/>
      <c r="I86" s="52">
        <f>ROUND(E86*F86,2)</f>
        <v>0</v>
      </c>
      <c r="J86" s="52">
        <v>0.25094</v>
      </c>
      <c r="K86" s="52">
        <f>E86*J86</f>
        <v>7.829327999999999</v>
      </c>
      <c r="L86" s="53" t="s">
        <v>87</v>
      </c>
    </row>
    <row r="87" spans="1:12" ht="12.75">
      <c r="A87" s="56"/>
      <c r="B87" s="57" t="s">
        <v>172</v>
      </c>
      <c r="C87" s="32" t="s">
        <v>216</v>
      </c>
      <c r="D87" s="63"/>
      <c r="E87" s="63"/>
      <c r="F87" s="63"/>
      <c r="G87" s="58">
        <f>SUM(G88:G90)</f>
        <v>0</v>
      </c>
      <c r="H87" s="58">
        <f>SUM(H88:H90)</f>
        <v>0</v>
      </c>
      <c r="I87" s="58">
        <f>G87+H87</f>
        <v>0</v>
      </c>
      <c r="J87" s="59"/>
      <c r="K87" s="58">
        <f>SUM(K90:K91)</f>
        <v>7.680345</v>
      </c>
      <c r="L87" s="59"/>
    </row>
    <row r="88" spans="1:12" ht="12.75">
      <c r="A88" s="30" t="s">
        <v>315</v>
      </c>
      <c r="B88" s="30" t="s">
        <v>174</v>
      </c>
      <c r="C88" s="31" t="s">
        <v>217</v>
      </c>
      <c r="D88" s="30" t="s">
        <v>70</v>
      </c>
      <c r="E88" s="52">
        <v>0.6</v>
      </c>
      <c r="F88" s="52"/>
      <c r="G88" s="52"/>
      <c r="H88" s="10"/>
      <c r="I88" s="52">
        <f>ROUND(E88*F88,2)</f>
        <v>0</v>
      </c>
      <c r="J88" s="52">
        <v>0.29811</v>
      </c>
      <c r="K88" s="52">
        <f>E88*J88</f>
        <v>0.178866</v>
      </c>
      <c r="L88" s="53" t="s">
        <v>87</v>
      </c>
    </row>
    <row r="89" spans="1:12" ht="12.75">
      <c r="A89" s="30"/>
      <c r="B89" s="30"/>
      <c r="C89" s="31" t="s">
        <v>306</v>
      </c>
      <c r="D89" s="30"/>
      <c r="E89" s="52"/>
      <c r="F89" s="52"/>
      <c r="G89" s="52"/>
      <c r="H89" s="52"/>
      <c r="I89" s="52"/>
      <c r="J89" s="52"/>
      <c r="K89" s="52"/>
      <c r="L89" s="53"/>
    </row>
    <row r="90" spans="1:12" ht="12.75">
      <c r="A90" s="30" t="s">
        <v>316</v>
      </c>
      <c r="B90" s="30" t="s">
        <v>174</v>
      </c>
      <c r="C90" s="31" t="s">
        <v>218</v>
      </c>
      <c r="D90" s="30" t="s">
        <v>129</v>
      </c>
      <c r="E90" s="52">
        <f>E88*2.5</f>
        <v>1.5</v>
      </c>
      <c r="F90" s="52"/>
      <c r="G90" s="52"/>
      <c r="H90" s="10"/>
      <c r="I90" s="52">
        <f>ROUND(E90*F90,2)</f>
        <v>0</v>
      </c>
      <c r="J90" s="52">
        <v>0.29811</v>
      </c>
      <c r="K90" s="52">
        <f>E90*J90</f>
        <v>0.447165</v>
      </c>
      <c r="L90" s="53" t="s">
        <v>87</v>
      </c>
    </row>
    <row r="91" spans="1:12" ht="25.5">
      <c r="A91" s="56"/>
      <c r="B91" s="57" t="s">
        <v>181</v>
      </c>
      <c r="C91" s="32" t="s">
        <v>182</v>
      </c>
      <c r="D91" s="63"/>
      <c r="E91" s="63"/>
      <c r="F91" s="63"/>
      <c r="G91" s="58">
        <f>SUM(G92:G92)</f>
        <v>0</v>
      </c>
      <c r="H91" s="58">
        <f>SUM(H92:H92)</f>
        <v>0</v>
      </c>
      <c r="I91" s="58">
        <f>G91+H91</f>
        <v>0</v>
      </c>
      <c r="J91" s="59"/>
      <c r="K91" s="58">
        <f>SUM(K92:K92)</f>
        <v>7.23318</v>
      </c>
      <c r="L91" s="59"/>
    </row>
    <row r="92" spans="1:12" ht="12.75">
      <c r="A92" s="30" t="s">
        <v>317</v>
      </c>
      <c r="B92" s="30" t="s">
        <v>183</v>
      </c>
      <c r="C92" s="31" t="s">
        <v>184</v>
      </c>
      <c r="D92" s="30" t="s">
        <v>73</v>
      </c>
      <c r="E92" s="52">
        <v>58</v>
      </c>
      <c r="F92" s="52"/>
      <c r="G92" s="52"/>
      <c r="H92" s="10"/>
      <c r="I92" s="52">
        <f>ROUND(E92*F92,2)</f>
        <v>0</v>
      </c>
      <c r="J92" s="52">
        <v>0.12471</v>
      </c>
      <c r="K92" s="52">
        <f>E92*J92</f>
        <v>7.23318</v>
      </c>
      <c r="L92" s="53" t="s">
        <v>87</v>
      </c>
    </row>
    <row r="93" spans="1:12" ht="12.75">
      <c r="A93" s="47"/>
      <c r="B93" s="47"/>
      <c r="C93" s="60" t="s">
        <v>186</v>
      </c>
      <c r="D93" s="47"/>
      <c r="E93" s="47"/>
      <c r="F93" s="47"/>
      <c r="G93" s="47"/>
      <c r="H93" s="47"/>
      <c r="I93" s="47"/>
      <c r="J93" s="47"/>
      <c r="K93" s="47"/>
      <c r="L93" s="47"/>
    </row>
    <row r="94" spans="1:12" ht="12.75">
      <c r="A94" s="56"/>
      <c r="B94" s="57" t="s">
        <v>56</v>
      </c>
      <c r="C94" s="32" t="s">
        <v>62</v>
      </c>
      <c r="D94" s="63"/>
      <c r="E94" s="63"/>
      <c r="F94" s="63"/>
      <c r="G94" s="58">
        <f>SUM(G95:G95)</f>
        <v>0</v>
      </c>
      <c r="H94" s="58">
        <f>SUM(H95:H95)</f>
        <v>0</v>
      </c>
      <c r="I94" s="58">
        <f>G94+H94</f>
        <v>0</v>
      </c>
      <c r="J94" s="59"/>
      <c r="K94" s="58">
        <f>SUM(K95:K95)</f>
        <v>0</v>
      </c>
      <c r="L94" s="59"/>
    </row>
    <row r="95" spans="1:12" ht="12.75">
      <c r="A95" s="30" t="s">
        <v>204</v>
      </c>
      <c r="B95" s="30" t="s">
        <v>57</v>
      </c>
      <c r="C95" s="31" t="s">
        <v>63</v>
      </c>
      <c r="D95" s="30" t="s">
        <v>70</v>
      </c>
      <c r="E95" s="52">
        <v>11.55</v>
      </c>
      <c r="F95" s="52"/>
      <c r="G95" s="52"/>
      <c r="H95" s="52"/>
      <c r="I95" s="52">
        <f>ROUND(E95*F95,2)</f>
        <v>0</v>
      </c>
      <c r="J95" s="52">
        <v>0</v>
      </c>
      <c r="K95" s="52">
        <f>E95*J95</f>
        <v>0</v>
      </c>
      <c r="L95" s="53" t="s">
        <v>87</v>
      </c>
    </row>
    <row r="96" spans="1:12" ht="25.5">
      <c r="A96" s="61"/>
      <c r="B96" s="61"/>
      <c r="C96" s="62" t="s">
        <v>208</v>
      </c>
      <c r="D96" s="61"/>
      <c r="E96" s="61"/>
      <c r="F96" s="61"/>
      <c r="G96" s="61"/>
      <c r="H96" s="61"/>
      <c r="I96" s="61"/>
      <c r="J96" s="61"/>
      <c r="K96" s="61"/>
      <c r="L96" s="61"/>
    </row>
    <row r="97" spans="1:36" s="47" customFormat="1" ht="12.75">
      <c r="A97" s="56"/>
      <c r="B97" s="57" t="s">
        <v>22</v>
      </c>
      <c r="C97" s="132" t="s">
        <v>60</v>
      </c>
      <c r="D97" s="133"/>
      <c r="E97" s="133"/>
      <c r="F97" s="133"/>
      <c r="G97" s="58">
        <f>SUM(G98:G157)</f>
        <v>0</v>
      </c>
      <c r="H97" s="58">
        <f>SUM(H98:H157)</f>
        <v>0</v>
      </c>
      <c r="I97" s="58">
        <f>G97+H97</f>
        <v>0</v>
      </c>
      <c r="J97" s="59"/>
      <c r="K97" s="58">
        <f>SUM(K101:K157)</f>
        <v>32.98194999999999</v>
      </c>
      <c r="L97" s="59"/>
      <c r="O97" s="58">
        <f>IF(P97="PR",I97,SUM(N101:N157))</f>
        <v>0</v>
      </c>
      <c r="P97" s="59" t="s">
        <v>91</v>
      </c>
      <c r="Q97" s="58">
        <f>IF(P97="HS",G97,0)</f>
        <v>0</v>
      </c>
      <c r="R97" s="58">
        <f>IF(P97="HS",H97-O97,0)</f>
        <v>0</v>
      </c>
      <c r="S97" s="58">
        <f>IF(P97="PS",G97,0)</f>
        <v>0</v>
      </c>
      <c r="T97" s="58">
        <f>IF(P97="PS",H97-O97,0)</f>
        <v>0</v>
      </c>
      <c r="U97" s="58">
        <f>IF(P97="MP",G97,0)</f>
        <v>0</v>
      </c>
      <c r="V97" s="58">
        <f>IF(P97="MP",H97-O97,0)</f>
        <v>0</v>
      </c>
      <c r="W97" s="58">
        <f>IF(P97="OM",G97,0)</f>
        <v>0</v>
      </c>
      <c r="X97" s="59"/>
      <c r="AH97" s="58">
        <f>SUM(Y101:Y157)</f>
        <v>0</v>
      </c>
      <c r="AI97" s="58">
        <f>SUM(Z101:Z157)</f>
        <v>0</v>
      </c>
      <c r="AJ97" s="58">
        <f>SUM(AA101:AA157)</f>
        <v>0</v>
      </c>
    </row>
    <row r="98" spans="1:12" ht="12.75">
      <c r="A98" s="30" t="s">
        <v>205</v>
      </c>
      <c r="B98" s="30" t="s">
        <v>308</v>
      </c>
      <c r="C98" s="31" t="s">
        <v>309</v>
      </c>
      <c r="D98" s="30" t="s">
        <v>69</v>
      </c>
      <c r="E98" s="52">
        <v>75</v>
      </c>
      <c r="F98" s="52"/>
      <c r="G98" s="52"/>
      <c r="H98" s="52"/>
      <c r="I98" s="52">
        <f>ROUND(E98*F98,2)</f>
        <v>0</v>
      </c>
      <c r="J98" s="52">
        <v>0</v>
      </c>
      <c r="K98" s="52">
        <f>E98*J98</f>
        <v>0</v>
      </c>
      <c r="L98" s="53" t="s">
        <v>87</v>
      </c>
    </row>
    <row r="99" spans="1:12" ht="12.75">
      <c r="A99" s="30" t="s">
        <v>206</v>
      </c>
      <c r="B99" s="30" t="s">
        <v>167</v>
      </c>
      <c r="C99" s="31" t="s">
        <v>168</v>
      </c>
      <c r="D99" s="30" t="s">
        <v>69</v>
      </c>
      <c r="E99" s="52">
        <v>46.2</v>
      </c>
      <c r="F99" s="52"/>
      <c r="G99" s="52"/>
      <c r="H99" s="52"/>
      <c r="I99" s="52">
        <f>ROUND(E99*F99,2)</f>
        <v>0</v>
      </c>
      <c r="J99" s="52">
        <v>0</v>
      </c>
      <c r="K99" s="52">
        <f>E99*J99</f>
        <v>0</v>
      </c>
      <c r="L99" s="53" t="s">
        <v>87</v>
      </c>
    </row>
    <row r="100" spans="1:12" ht="12.75">
      <c r="A100" s="30" t="s">
        <v>207</v>
      </c>
      <c r="B100" s="30" t="s">
        <v>169</v>
      </c>
      <c r="C100" s="31" t="s">
        <v>170</v>
      </c>
      <c r="D100" s="30" t="s">
        <v>129</v>
      </c>
      <c r="E100" s="52">
        <v>24.36354</v>
      </c>
      <c r="F100" s="52"/>
      <c r="G100" s="52"/>
      <c r="H100" s="52"/>
      <c r="I100" s="52">
        <f>ROUND(E100*F100,2)</f>
        <v>0</v>
      </c>
      <c r="J100" s="52">
        <v>0</v>
      </c>
      <c r="K100" s="52">
        <f>E100*J100</f>
        <v>0</v>
      </c>
      <c r="L100" s="53" t="s">
        <v>87</v>
      </c>
    </row>
    <row r="101" spans="1:42" s="47" customFormat="1" ht="12.75">
      <c r="A101" s="30" t="s">
        <v>318</v>
      </c>
      <c r="B101" s="30" t="s">
        <v>223</v>
      </c>
      <c r="C101" s="30" t="s">
        <v>224</v>
      </c>
      <c r="D101" s="30" t="s">
        <v>69</v>
      </c>
      <c r="E101" s="52">
        <f>E103*2</f>
        <v>3098</v>
      </c>
      <c r="F101" s="52"/>
      <c r="G101" s="52"/>
      <c r="H101" s="52"/>
      <c r="I101" s="52">
        <f>ROUND(E101*F101,2)</f>
        <v>0</v>
      </c>
      <c r="J101" s="52">
        <v>0</v>
      </c>
      <c r="K101" s="52">
        <f>E101*J101</f>
        <v>0</v>
      </c>
      <c r="L101" s="53" t="s">
        <v>87</v>
      </c>
      <c r="M101" s="53" t="s">
        <v>6</v>
      </c>
      <c r="N101" s="52">
        <f>IF(M101="5",H101,0)</f>
        <v>0</v>
      </c>
      <c r="Y101" s="52">
        <f>IF(AC101=0,I101,0)</f>
        <v>0</v>
      </c>
      <c r="Z101" s="52">
        <f>IF(AC101=15,I101,0)</f>
        <v>0</v>
      </c>
      <c r="AA101" s="52">
        <f>IF(AC101=21,I101,0)</f>
        <v>0</v>
      </c>
      <c r="AC101" s="67">
        <v>21</v>
      </c>
      <c r="AD101" s="67">
        <f>F101*0.0172413793103448</f>
        <v>0</v>
      </c>
      <c r="AE101" s="67">
        <f>F101*(1-0.0172413793103448)</f>
        <v>0</v>
      </c>
      <c r="AL101" s="67">
        <f>E101*AD101</f>
        <v>0</v>
      </c>
      <c r="AM101" s="67">
        <f>E101*AE101</f>
        <v>0</v>
      </c>
      <c r="AN101" s="112" t="s">
        <v>99</v>
      </c>
      <c r="AO101" s="112" t="s">
        <v>100</v>
      </c>
      <c r="AP101" s="59" t="s">
        <v>101</v>
      </c>
    </row>
    <row r="102" spans="1:3" s="47" customFormat="1" ht="12.75">
      <c r="A102" s="30" t="s">
        <v>319</v>
      </c>
      <c r="C102" s="113" t="s">
        <v>225</v>
      </c>
    </row>
    <row r="103" spans="1:42" s="47" customFormat="1" ht="12.75">
      <c r="A103" s="30" t="s">
        <v>320</v>
      </c>
      <c r="B103" s="30" t="s">
        <v>226</v>
      </c>
      <c r="C103" s="30" t="s">
        <v>227</v>
      </c>
      <c r="D103" s="30" t="s">
        <v>69</v>
      </c>
      <c r="E103" s="52">
        <v>1549</v>
      </c>
      <c r="F103" s="52"/>
      <c r="G103" s="52"/>
      <c r="H103" s="52"/>
      <c r="I103" s="52">
        <f>ROUND(E103*F103,2)</f>
        <v>0</v>
      </c>
      <c r="J103" s="52">
        <v>0</v>
      </c>
      <c r="K103" s="52">
        <f>E103*J103</f>
        <v>0</v>
      </c>
      <c r="L103" s="53" t="s">
        <v>87</v>
      </c>
      <c r="M103" s="53" t="s">
        <v>6</v>
      </c>
      <c r="N103" s="52">
        <f>IF(M103="5",H103,0)</f>
        <v>0</v>
      </c>
      <c r="Y103" s="52">
        <f>IF(AC103=0,I103,0)</f>
        <v>0</v>
      </c>
      <c r="Z103" s="52">
        <f>IF(AC103=15,I103,0)</f>
        <v>0</v>
      </c>
      <c r="AA103" s="52">
        <f>IF(AC103=21,I103,0)</f>
        <v>0</v>
      </c>
      <c r="AC103" s="67">
        <v>21</v>
      </c>
      <c r="AD103" s="67">
        <f>F103*0</f>
        <v>0</v>
      </c>
      <c r="AE103" s="67">
        <f>F103*(1-0)</f>
        <v>0</v>
      </c>
      <c r="AL103" s="67">
        <f>E103*AD103</f>
        <v>0</v>
      </c>
      <c r="AM103" s="67">
        <f>E103*AE103</f>
        <v>0</v>
      </c>
      <c r="AN103" s="112" t="s">
        <v>99</v>
      </c>
      <c r="AO103" s="112" t="s">
        <v>100</v>
      </c>
      <c r="AP103" s="59" t="s">
        <v>101</v>
      </c>
    </row>
    <row r="104" spans="1:3" s="47" customFormat="1" ht="12.75">
      <c r="A104" s="30" t="s">
        <v>321</v>
      </c>
      <c r="C104" s="113" t="s">
        <v>228</v>
      </c>
    </row>
    <row r="105" spans="1:42" s="47" customFormat="1" ht="25.5">
      <c r="A105" s="30" t="s">
        <v>322</v>
      </c>
      <c r="B105" s="30" t="s">
        <v>229</v>
      </c>
      <c r="C105" s="31" t="s">
        <v>230</v>
      </c>
      <c r="D105" s="30" t="s">
        <v>69</v>
      </c>
      <c r="E105" s="52">
        <v>40</v>
      </c>
      <c r="F105" s="52"/>
      <c r="G105" s="52"/>
      <c r="H105" s="52"/>
      <c r="I105" s="52">
        <f>ROUND(E105*F105,2)</f>
        <v>0</v>
      </c>
      <c r="J105" s="52">
        <v>0</v>
      </c>
      <c r="K105" s="52">
        <f>E105*J105</f>
        <v>0</v>
      </c>
      <c r="L105" s="53" t="s">
        <v>87</v>
      </c>
      <c r="M105" s="53" t="s">
        <v>6</v>
      </c>
      <c r="N105" s="52">
        <f>IF(M105="5",H105,0)</f>
        <v>0</v>
      </c>
      <c r="Y105" s="52">
        <f>IF(AC105=0,I105,0)</f>
        <v>0</v>
      </c>
      <c r="Z105" s="52">
        <f>IF(AC105=15,I105,0)</f>
        <v>0</v>
      </c>
      <c r="AA105" s="52">
        <f>IF(AC105=21,I105,0)</f>
        <v>0</v>
      </c>
      <c r="AC105" s="67">
        <v>21</v>
      </c>
      <c r="AD105" s="67">
        <f>F105*0</f>
        <v>0</v>
      </c>
      <c r="AE105" s="67">
        <f>F105*(1-0)</f>
        <v>0</v>
      </c>
      <c r="AL105" s="67">
        <f>E105*AD105</f>
        <v>0</v>
      </c>
      <c r="AM105" s="67">
        <f>E105*AE105</f>
        <v>0</v>
      </c>
      <c r="AN105" s="112" t="s">
        <v>99</v>
      </c>
      <c r="AO105" s="112" t="s">
        <v>100</v>
      </c>
      <c r="AP105" s="59" t="s">
        <v>101</v>
      </c>
    </row>
    <row r="106" spans="1:3" s="47" customFormat="1" ht="12.75">
      <c r="A106" s="30" t="s">
        <v>323</v>
      </c>
      <c r="C106" s="113" t="s">
        <v>231</v>
      </c>
    </row>
    <row r="107" spans="1:42" s="47" customFormat="1" ht="12.75">
      <c r="A107" s="30" t="s">
        <v>324</v>
      </c>
      <c r="B107" s="28" t="s">
        <v>55</v>
      </c>
      <c r="C107" s="28" t="s">
        <v>61</v>
      </c>
      <c r="D107" s="28" t="s">
        <v>70</v>
      </c>
      <c r="E107" s="54">
        <v>4</v>
      </c>
      <c r="F107" s="54"/>
      <c r="G107" s="54"/>
      <c r="H107" s="54"/>
      <c r="I107" s="54">
        <f>ROUND(E107*F107,2)</f>
        <v>0</v>
      </c>
      <c r="J107" s="54">
        <v>0.6</v>
      </c>
      <c r="K107" s="54">
        <f>E107*J107</f>
        <v>2.4</v>
      </c>
      <c r="L107" s="55" t="s">
        <v>87</v>
      </c>
      <c r="M107" s="55" t="s">
        <v>88</v>
      </c>
      <c r="N107" s="54">
        <f>IF(M107="5",H107,0)</f>
        <v>0</v>
      </c>
      <c r="Y107" s="54">
        <f>IF(AC107=0,I107,0)</f>
        <v>0</v>
      </c>
      <c r="Z107" s="54">
        <f>IF(AC107=15,I107,0)</f>
        <v>0</v>
      </c>
      <c r="AA107" s="54">
        <f>IF(AC107=21,I107,0)</f>
        <v>0</v>
      </c>
      <c r="AC107" s="67">
        <v>21</v>
      </c>
      <c r="AD107" s="67">
        <f>F107*1</f>
        <v>0</v>
      </c>
      <c r="AE107" s="67">
        <f>F107*(1-1)</f>
        <v>0</v>
      </c>
      <c r="AL107" s="67">
        <f>E107*AD107</f>
        <v>0</v>
      </c>
      <c r="AM107" s="67">
        <f>E107*AE107</f>
        <v>0</v>
      </c>
      <c r="AN107" s="112" t="s">
        <v>99</v>
      </c>
      <c r="AO107" s="112" t="s">
        <v>100</v>
      </c>
      <c r="AP107" s="59" t="s">
        <v>101</v>
      </c>
    </row>
    <row r="108" spans="1:42" s="47" customFormat="1" ht="25.5">
      <c r="A108" s="30" t="s">
        <v>325</v>
      </c>
      <c r="B108" s="30" t="s">
        <v>171</v>
      </c>
      <c r="C108" s="31" t="s">
        <v>232</v>
      </c>
      <c r="D108" s="30" t="s">
        <v>72</v>
      </c>
      <c r="E108" s="52">
        <v>5</v>
      </c>
      <c r="F108" s="52"/>
      <c r="G108" s="52"/>
      <c r="H108" s="52"/>
      <c r="I108" s="52">
        <f>ROUND(E108*F108,2)</f>
        <v>0</v>
      </c>
      <c r="J108" s="52">
        <v>0</v>
      </c>
      <c r="K108" s="52">
        <f>E108*J108</f>
        <v>0</v>
      </c>
      <c r="L108" s="53" t="s">
        <v>87</v>
      </c>
      <c r="M108" s="53" t="s">
        <v>6</v>
      </c>
      <c r="N108" s="52">
        <f>IF(M108="5",H108,0)</f>
        <v>0</v>
      </c>
      <c r="Y108" s="52">
        <f>IF(AC108=0,I108,0)</f>
        <v>0</v>
      </c>
      <c r="Z108" s="52">
        <f>IF(AC108=15,I108,0)</f>
        <v>0</v>
      </c>
      <c r="AA108" s="52">
        <f>IF(AC108=21,I108,0)</f>
        <v>0</v>
      </c>
      <c r="AC108" s="67">
        <v>21</v>
      </c>
      <c r="AD108" s="67">
        <f>F108*0</f>
        <v>0</v>
      </c>
      <c r="AE108" s="67">
        <f>F108*(1-0)</f>
        <v>0</v>
      </c>
      <c r="AL108" s="67">
        <f>E108*AD108</f>
        <v>0</v>
      </c>
      <c r="AM108" s="67">
        <f>E108*AE108</f>
        <v>0</v>
      </c>
      <c r="AN108" s="112" t="s">
        <v>99</v>
      </c>
      <c r="AO108" s="112" t="s">
        <v>100</v>
      </c>
      <c r="AP108" s="59" t="s">
        <v>101</v>
      </c>
    </row>
    <row r="109" spans="1:42" s="47" customFormat="1" ht="12.75">
      <c r="A109" s="30" t="s">
        <v>326</v>
      </c>
      <c r="B109" s="28" t="s">
        <v>55</v>
      </c>
      <c r="C109" s="28" t="s">
        <v>61</v>
      </c>
      <c r="D109" s="28" t="s">
        <v>70</v>
      </c>
      <c r="E109" s="54">
        <v>3</v>
      </c>
      <c r="F109" s="54"/>
      <c r="G109" s="54"/>
      <c r="H109" s="54"/>
      <c r="I109" s="54">
        <f>ROUND(E109*F109,2)</f>
        <v>0</v>
      </c>
      <c r="J109" s="54">
        <v>0.6</v>
      </c>
      <c r="K109" s="54">
        <f>E109*J109</f>
        <v>1.7999999999999998</v>
      </c>
      <c r="L109" s="55" t="s">
        <v>87</v>
      </c>
      <c r="M109" s="55" t="s">
        <v>88</v>
      </c>
      <c r="N109" s="54">
        <f>IF(M109="5",H109,0)</f>
        <v>0</v>
      </c>
      <c r="Y109" s="54">
        <f>IF(AC109=0,I109,0)</f>
        <v>0</v>
      </c>
      <c r="Z109" s="54">
        <f>IF(AC109=15,I109,0)</f>
        <v>0</v>
      </c>
      <c r="AA109" s="54">
        <f>IF(AC109=21,I109,0)</f>
        <v>0</v>
      </c>
      <c r="AC109" s="67">
        <v>21</v>
      </c>
      <c r="AD109" s="67">
        <f>F109*1</f>
        <v>0</v>
      </c>
      <c r="AE109" s="67">
        <f>F109*(1-1)</f>
        <v>0</v>
      </c>
      <c r="AL109" s="67">
        <f>E109*AD109</f>
        <v>0</v>
      </c>
      <c r="AM109" s="67">
        <f>E109*AE109</f>
        <v>0</v>
      </c>
      <c r="AN109" s="112" t="s">
        <v>99</v>
      </c>
      <c r="AO109" s="112" t="s">
        <v>100</v>
      </c>
      <c r="AP109" s="59" t="s">
        <v>101</v>
      </c>
    </row>
    <row r="110" spans="1:42" s="47" customFormat="1" ht="12.75">
      <c r="A110" s="30" t="s">
        <v>327</v>
      </c>
      <c r="B110" s="30" t="s">
        <v>233</v>
      </c>
      <c r="C110" s="30" t="s">
        <v>234</v>
      </c>
      <c r="D110" s="30" t="s">
        <v>69</v>
      </c>
      <c r="E110" s="52">
        <v>1200</v>
      </c>
      <c r="F110" s="52"/>
      <c r="G110" s="52"/>
      <c r="H110" s="52"/>
      <c r="I110" s="52">
        <f>ROUND(E110*F110,2)</f>
        <v>0</v>
      </c>
      <c r="J110" s="52">
        <v>0</v>
      </c>
      <c r="K110" s="52">
        <f>E110*J110</f>
        <v>0</v>
      </c>
      <c r="L110" s="53" t="s">
        <v>87</v>
      </c>
      <c r="M110" s="53" t="s">
        <v>6</v>
      </c>
      <c r="N110" s="52">
        <f>IF(M110="5",H110,0)</f>
        <v>0</v>
      </c>
      <c r="Y110" s="52">
        <f>IF(AC110=0,I110,0)</f>
        <v>0</v>
      </c>
      <c r="Z110" s="52">
        <f>IF(AC110=15,I110,0)</f>
        <v>0</v>
      </c>
      <c r="AA110" s="52">
        <f>IF(AC110=21,I110,0)</f>
        <v>0</v>
      </c>
      <c r="AC110" s="67">
        <v>21</v>
      </c>
      <c r="AD110" s="67">
        <f>F110*0</f>
        <v>0</v>
      </c>
      <c r="AE110" s="67">
        <f>F110*(1-0)</f>
        <v>0</v>
      </c>
      <c r="AL110" s="67">
        <f>E110*AD110</f>
        <v>0</v>
      </c>
      <c r="AM110" s="67">
        <f>E110*AE110</f>
        <v>0</v>
      </c>
      <c r="AN110" s="112" t="s">
        <v>99</v>
      </c>
      <c r="AO110" s="112" t="s">
        <v>100</v>
      </c>
      <c r="AP110" s="59" t="s">
        <v>101</v>
      </c>
    </row>
    <row r="111" spans="1:42" s="47" customFormat="1" ht="12.75">
      <c r="A111" s="30" t="s">
        <v>328</v>
      </c>
      <c r="B111" s="30" t="s">
        <v>235</v>
      </c>
      <c r="C111" s="30" t="s">
        <v>236</v>
      </c>
      <c r="D111" s="30" t="s">
        <v>69</v>
      </c>
      <c r="E111" s="52">
        <v>600</v>
      </c>
      <c r="F111" s="52"/>
      <c r="G111" s="52"/>
      <c r="H111" s="52"/>
      <c r="I111" s="52">
        <f>ROUND(E111*F111,2)</f>
        <v>0</v>
      </c>
      <c r="J111" s="52">
        <v>0</v>
      </c>
      <c r="K111" s="52">
        <f>E111*J111</f>
        <v>0</v>
      </c>
      <c r="L111" s="53" t="s">
        <v>87</v>
      </c>
      <c r="M111" s="53" t="s">
        <v>6</v>
      </c>
      <c r="N111" s="52">
        <f>IF(M111="5",H111,0)</f>
        <v>0</v>
      </c>
      <c r="Y111" s="52">
        <f>IF(AC111=0,I111,0)</f>
        <v>0</v>
      </c>
      <c r="Z111" s="52">
        <f>IF(AC111=15,I111,0)</f>
        <v>0</v>
      </c>
      <c r="AA111" s="52">
        <f>IF(AC111=21,I111,0)</f>
        <v>0</v>
      </c>
      <c r="AC111" s="67">
        <v>21</v>
      </c>
      <c r="AD111" s="67">
        <f>F111*0</f>
        <v>0</v>
      </c>
      <c r="AE111" s="67">
        <f>F111*(1-0)</f>
        <v>0</v>
      </c>
      <c r="AL111" s="67">
        <f>E111*AD111</f>
        <v>0</v>
      </c>
      <c r="AM111" s="67">
        <f>E111*AE111</f>
        <v>0</v>
      </c>
      <c r="AN111" s="112" t="s">
        <v>99</v>
      </c>
      <c r="AO111" s="112" t="s">
        <v>100</v>
      </c>
      <c r="AP111" s="59" t="s">
        <v>101</v>
      </c>
    </row>
    <row r="112" spans="1:42" s="47" customFormat="1" ht="12.75">
      <c r="A112" s="30" t="s">
        <v>329</v>
      </c>
      <c r="B112" s="30" t="s">
        <v>237</v>
      </c>
      <c r="C112" s="30" t="s">
        <v>238</v>
      </c>
      <c r="D112" s="30" t="s">
        <v>71</v>
      </c>
      <c r="E112" s="52">
        <f>E118+E119</f>
        <v>333</v>
      </c>
      <c r="F112" s="52"/>
      <c r="G112" s="52"/>
      <c r="H112" s="52"/>
      <c r="I112" s="52">
        <f aca="true" t="shared" si="22" ref="I112:I147">ROUND(E112*F112,2)</f>
        <v>0</v>
      </c>
      <c r="J112" s="52">
        <v>0</v>
      </c>
      <c r="K112" s="52">
        <f aca="true" t="shared" si="23" ref="K112:K147">E112*J112</f>
        <v>0</v>
      </c>
      <c r="L112" s="53" t="s">
        <v>87</v>
      </c>
      <c r="M112" s="53" t="s">
        <v>6</v>
      </c>
      <c r="N112" s="52">
        <f aca="true" t="shared" si="24" ref="N112:N147">IF(M112="5",H112,0)</f>
        <v>0</v>
      </c>
      <c r="Y112" s="52">
        <f aca="true" t="shared" si="25" ref="Y112:Y147">IF(AC112=0,I112,0)</f>
        <v>0</v>
      </c>
      <c r="Z112" s="52">
        <f aca="true" t="shared" si="26" ref="Z112:Z147">IF(AC112=15,I112,0)</f>
        <v>0</v>
      </c>
      <c r="AA112" s="52">
        <f aca="true" t="shared" si="27" ref="AA112:AA147">IF(AC112=21,I112,0)</f>
        <v>0</v>
      </c>
      <c r="AC112" s="67">
        <v>21</v>
      </c>
      <c r="AD112" s="67">
        <f>F112*0</f>
        <v>0</v>
      </c>
      <c r="AE112" s="67">
        <f>F112*(1-0)</f>
        <v>0</v>
      </c>
      <c r="AL112" s="67">
        <f aca="true" t="shared" si="28" ref="AL112:AL147">E112*AD112</f>
        <v>0</v>
      </c>
      <c r="AM112" s="67">
        <f aca="true" t="shared" si="29" ref="AM112:AM147">E112*AE112</f>
        <v>0</v>
      </c>
      <c r="AN112" s="112" t="s">
        <v>99</v>
      </c>
      <c r="AO112" s="112" t="s">
        <v>100</v>
      </c>
      <c r="AP112" s="59" t="s">
        <v>101</v>
      </c>
    </row>
    <row r="113" spans="1:42" s="47" customFormat="1" ht="12.75">
      <c r="A113" s="30" t="s">
        <v>330</v>
      </c>
      <c r="B113" s="30" t="s">
        <v>239</v>
      </c>
      <c r="C113" s="30" t="s">
        <v>240</v>
      </c>
      <c r="D113" s="30" t="s">
        <v>71</v>
      </c>
      <c r="E113" s="52">
        <v>211</v>
      </c>
      <c r="F113" s="52"/>
      <c r="G113" s="52"/>
      <c r="H113" s="52"/>
      <c r="I113" s="52">
        <f t="shared" si="22"/>
        <v>0</v>
      </c>
      <c r="J113" s="52">
        <v>0</v>
      </c>
      <c r="K113" s="52">
        <f t="shared" si="23"/>
        <v>0</v>
      </c>
      <c r="L113" s="53" t="s">
        <v>87</v>
      </c>
      <c r="M113" s="53" t="s">
        <v>6</v>
      </c>
      <c r="N113" s="52">
        <f t="shared" si="24"/>
        <v>0</v>
      </c>
      <c r="Y113" s="52">
        <f t="shared" si="25"/>
        <v>0</v>
      </c>
      <c r="Z113" s="52">
        <f t="shared" si="26"/>
        <v>0</v>
      </c>
      <c r="AA113" s="52">
        <f t="shared" si="27"/>
        <v>0</v>
      </c>
      <c r="AC113" s="67">
        <v>21</v>
      </c>
      <c r="AD113" s="67">
        <f>F113*0</f>
        <v>0</v>
      </c>
      <c r="AE113" s="67">
        <f>F113*(1-0)</f>
        <v>0</v>
      </c>
      <c r="AL113" s="67">
        <f t="shared" si="28"/>
        <v>0</v>
      </c>
      <c r="AM113" s="67">
        <f t="shared" si="29"/>
        <v>0</v>
      </c>
      <c r="AN113" s="112" t="s">
        <v>99</v>
      </c>
      <c r="AO113" s="112" t="s">
        <v>100</v>
      </c>
      <c r="AP113" s="59" t="s">
        <v>101</v>
      </c>
    </row>
    <row r="114" spans="1:42" s="47" customFormat="1" ht="12.75">
      <c r="A114" s="30" t="s">
        <v>331</v>
      </c>
      <c r="B114" s="28" t="s">
        <v>55</v>
      </c>
      <c r="C114" s="28" t="s">
        <v>61</v>
      </c>
      <c r="D114" s="28" t="s">
        <v>70</v>
      </c>
      <c r="E114" s="54">
        <f>E113*0.025</f>
        <v>5.275</v>
      </c>
      <c r="F114" s="54"/>
      <c r="G114" s="54"/>
      <c r="H114" s="54"/>
      <c r="I114" s="54">
        <f t="shared" si="22"/>
        <v>0</v>
      </c>
      <c r="J114" s="54">
        <v>0.6</v>
      </c>
      <c r="K114" s="54">
        <f t="shared" si="23"/>
        <v>3.165</v>
      </c>
      <c r="L114" s="55" t="s">
        <v>87</v>
      </c>
      <c r="M114" s="55" t="s">
        <v>88</v>
      </c>
      <c r="N114" s="54">
        <f t="shared" si="24"/>
        <v>0</v>
      </c>
      <c r="Y114" s="54">
        <f t="shared" si="25"/>
        <v>0</v>
      </c>
      <c r="Z114" s="54">
        <f t="shared" si="26"/>
        <v>0</v>
      </c>
      <c r="AA114" s="54">
        <f t="shared" si="27"/>
        <v>0</v>
      </c>
      <c r="AC114" s="67">
        <v>21</v>
      </c>
      <c r="AD114" s="67">
        <f>F114*1</f>
        <v>0</v>
      </c>
      <c r="AE114" s="67">
        <f>F114*(1-1)</f>
        <v>0</v>
      </c>
      <c r="AL114" s="67">
        <f t="shared" si="28"/>
        <v>0</v>
      </c>
      <c r="AM114" s="67">
        <f t="shared" si="29"/>
        <v>0</v>
      </c>
      <c r="AN114" s="112" t="s">
        <v>99</v>
      </c>
      <c r="AO114" s="112" t="s">
        <v>100</v>
      </c>
      <c r="AP114" s="59" t="s">
        <v>101</v>
      </c>
    </row>
    <row r="115" spans="1:42" s="47" customFormat="1" ht="12.75">
      <c r="A115" s="30" t="s">
        <v>332</v>
      </c>
      <c r="B115" s="30" t="s">
        <v>241</v>
      </c>
      <c r="C115" s="30" t="s">
        <v>242</v>
      </c>
      <c r="D115" s="30" t="s">
        <v>71</v>
      </c>
      <c r="E115" s="52">
        <v>10</v>
      </c>
      <c r="F115" s="52"/>
      <c r="G115" s="52"/>
      <c r="H115" s="52"/>
      <c r="I115" s="52">
        <f t="shared" si="22"/>
        <v>0</v>
      </c>
      <c r="J115" s="52">
        <v>0</v>
      </c>
      <c r="K115" s="52">
        <f t="shared" si="23"/>
        <v>0</v>
      </c>
      <c r="L115" s="53" t="s">
        <v>87</v>
      </c>
      <c r="M115" s="53" t="s">
        <v>6</v>
      </c>
      <c r="N115" s="52">
        <f t="shared" si="24"/>
        <v>0</v>
      </c>
      <c r="Y115" s="52">
        <f t="shared" si="25"/>
        <v>0</v>
      </c>
      <c r="Z115" s="52">
        <f t="shared" si="26"/>
        <v>0</v>
      </c>
      <c r="AA115" s="52">
        <f t="shared" si="27"/>
        <v>0</v>
      </c>
      <c r="AC115" s="67">
        <v>21</v>
      </c>
      <c r="AD115" s="67">
        <f>F115*0</f>
        <v>0</v>
      </c>
      <c r="AE115" s="67">
        <f>F115*(1-0)</f>
        <v>0</v>
      </c>
      <c r="AL115" s="67">
        <f t="shared" si="28"/>
        <v>0</v>
      </c>
      <c r="AM115" s="67">
        <f t="shared" si="29"/>
        <v>0</v>
      </c>
      <c r="AN115" s="112" t="s">
        <v>99</v>
      </c>
      <c r="AO115" s="112" t="s">
        <v>100</v>
      </c>
      <c r="AP115" s="59" t="s">
        <v>101</v>
      </c>
    </row>
    <row r="116" spans="1:42" s="47" customFormat="1" ht="12.75">
      <c r="A116" s="30" t="s">
        <v>333</v>
      </c>
      <c r="B116" s="28" t="s">
        <v>55</v>
      </c>
      <c r="C116" s="28" t="s">
        <v>61</v>
      </c>
      <c r="D116" s="28" t="s">
        <v>70</v>
      </c>
      <c r="E116" s="54">
        <f>E115*0.2</f>
        <v>2</v>
      </c>
      <c r="F116" s="54"/>
      <c r="G116" s="54"/>
      <c r="H116" s="54"/>
      <c r="I116" s="54">
        <f t="shared" si="22"/>
        <v>0</v>
      </c>
      <c r="J116" s="54">
        <v>0.6</v>
      </c>
      <c r="K116" s="54">
        <f t="shared" si="23"/>
        <v>1.2</v>
      </c>
      <c r="L116" s="55" t="s">
        <v>87</v>
      </c>
      <c r="M116" s="55" t="s">
        <v>88</v>
      </c>
      <c r="N116" s="54">
        <f t="shared" si="24"/>
        <v>0</v>
      </c>
      <c r="Y116" s="54">
        <f t="shared" si="25"/>
        <v>0</v>
      </c>
      <c r="Z116" s="54">
        <f t="shared" si="26"/>
        <v>0</v>
      </c>
      <c r="AA116" s="54">
        <f t="shared" si="27"/>
        <v>0</v>
      </c>
      <c r="AC116" s="67">
        <v>21</v>
      </c>
      <c r="AD116" s="67">
        <f>F116*1</f>
        <v>0</v>
      </c>
      <c r="AE116" s="67">
        <f>F116*(1-1)</f>
        <v>0</v>
      </c>
      <c r="AL116" s="67">
        <f t="shared" si="28"/>
        <v>0</v>
      </c>
      <c r="AM116" s="67">
        <f t="shared" si="29"/>
        <v>0</v>
      </c>
      <c r="AN116" s="112" t="s">
        <v>99</v>
      </c>
      <c r="AO116" s="112" t="s">
        <v>100</v>
      </c>
      <c r="AP116" s="59" t="s">
        <v>101</v>
      </c>
    </row>
    <row r="117" spans="1:42" s="47" customFormat="1" ht="12.75">
      <c r="A117" s="30" t="s">
        <v>334</v>
      </c>
      <c r="B117" s="30" t="s">
        <v>243</v>
      </c>
      <c r="C117" s="30" t="s">
        <v>244</v>
      </c>
      <c r="D117" s="30" t="s">
        <v>71</v>
      </c>
      <c r="E117" s="52">
        <v>173</v>
      </c>
      <c r="F117" s="52"/>
      <c r="G117" s="52"/>
      <c r="H117" s="52"/>
      <c r="I117" s="52">
        <f t="shared" si="22"/>
        <v>0</v>
      </c>
      <c r="J117" s="52">
        <v>0</v>
      </c>
      <c r="K117" s="52">
        <f t="shared" si="23"/>
        <v>0</v>
      </c>
      <c r="L117" s="53" t="s">
        <v>87</v>
      </c>
      <c r="M117" s="53" t="s">
        <v>6</v>
      </c>
      <c r="N117" s="52">
        <f t="shared" si="24"/>
        <v>0</v>
      </c>
      <c r="Y117" s="52">
        <f t="shared" si="25"/>
        <v>0</v>
      </c>
      <c r="Z117" s="52">
        <f t="shared" si="26"/>
        <v>0</v>
      </c>
      <c r="AA117" s="52">
        <f t="shared" si="27"/>
        <v>0</v>
      </c>
      <c r="AC117" s="67">
        <v>21</v>
      </c>
      <c r="AD117" s="67">
        <f>F117*0.0146699266503667</f>
        <v>0</v>
      </c>
      <c r="AE117" s="67">
        <f>F117*(1-0.0146699266503667)</f>
        <v>0</v>
      </c>
      <c r="AL117" s="67">
        <f t="shared" si="28"/>
        <v>0</v>
      </c>
      <c r="AM117" s="67">
        <f t="shared" si="29"/>
        <v>0</v>
      </c>
      <c r="AN117" s="112" t="s">
        <v>99</v>
      </c>
      <c r="AO117" s="112" t="s">
        <v>100</v>
      </c>
      <c r="AP117" s="59" t="s">
        <v>101</v>
      </c>
    </row>
    <row r="118" spans="1:42" s="47" customFormat="1" ht="12.75">
      <c r="A118" s="30" t="s">
        <v>335</v>
      </c>
      <c r="B118" s="28" t="s">
        <v>245</v>
      </c>
      <c r="C118" s="28" t="s">
        <v>246</v>
      </c>
      <c r="D118" s="28" t="s">
        <v>72</v>
      </c>
      <c r="E118" s="54">
        <v>173</v>
      </c>
      <c r="F118" s="54"/>
      <c r="G118" s="54"/>
      <c r="H118" s="54"/>
      <c r="I118" s="54">
        <f t="shared" si="22"/>
        <v>0</v>
      </c>
      <c r="J118" s="54">
        <v>0</v>
      </c>
      <c r="K118" s="54">
        <f t="shared" si="23"/>
        <v>0</v>
      </c>
      <c r="L118" s="55" t="s">
        <v>87</v>
      </c>
      <c r="M118" s="55" t="s">
        <v>88</v>
      </c>
      <c r="N118" s="54">
        <f t="shared" si="24"/>
        <v>0</v>
      </c>
      <c r="Y118" s="54">
        <f t="shared" si="25"/>
        <v>0</v>
      </c>
      <c r="Z118" s="54">
        <f t="shared" si="26"/>
        <v>0</v>
      </c>
      <c r="AA118" s="54">
        <f t="shared" si="27"/>
        <v>0</v>
      </c>
      <c r="AC118" s="67">
        <v>21</v>
      </c>
      <c r="AD118" s="67">
        <f>F118*1</f>
        <v>0</v>
      </c>
      <c r="AE118" s="67">
        <f>F118*(1-1)</f>
        <v>0</v>
      </c>
      <c r="AL118" s="67">
        <f t="shared" si="28"/>
        <v>0</v>
      </c>
      <c r="AM118" s="67">
        <f t="shared" si="29"/>
        <v>0</v>
      </c>
      <c r="AN118" s="112" t="s">
        <v>99</v>
      </c>
      <c r="AO118" s="112" t="s">
        <v>100</v>
      </c>
      <c r="AP118" s="59" t="s">
        <v>101</v>
      </c>
    </row>
    <row r="119" spans="1:42" s="47" customFormat="1" ht="12.75">
      <c r="A119" s="30" t="s">
        <v>336</v>
      </c>
      <c r="B119" s="30" t="s">
        <v>247</v>
      </c>
      <c r="C119" s="30" t="s">
        <v>248</v>
      </c>
      <c r="D119" s="30" t="s">
        <v>71</v>
      </c>
      <c r="E119" s="52">
        <f>E120+E121+E122</f>
        <v>160</v>
      </c>
      <c r="F119" s="52"/>
      <c r="G119" s="52"/>
      <c r="H119" s="52"/>
      <c r="I119" s="52">
        <f t="shared" si="22"/>
        <v>0</v>
      </c>
      <c r="J119" s="52">
        <v>0</v>
      </c>
      <c r="K119" s="52">
        <f t="shared" si="23"/>
        <v>0</v>
      </c>
      <c r="L119" s="53" t="s">
        <v>87</v>
      </c>
      <c r="M119" s="53" t="s">
        <v>6</v>
      </c>
      <c r="N119" s="52">
        <f t="shared" si="24"/>
        <v>0</v>
      </c>
      <c r="Y119" s="52">
        <f t="shared" si="25"/>
        <v>0</v>
      </c>
      <c r="Z119" s="52">
        <f t="shared" si="26"/>
        <v>0</v>
      </c>
      <c r="AA119" s="52">
        <f t="shared" si="27"/>
        <v>0</v>
      </c>
      <c r="AC119" s="67">
        <v>21</v>
      </c>
      <c r="AD119" s="67">
        <f>F119*0.0241691842900302</f>
        <v>0</v>
      </c>
      <c r="AE119" s="67">
        <f>F119*(1-0.0241691842900302)</f>
        <v>0</v>
      </c>
      <c r="AL119" s="67">
        <f t="shared" si="28"/>
        <v>0</v>
      </c>
      <c r="AM119" s="67">
        <f t="shared" si="29"/>
        <v>0</v>
      </c>
      <c r="AN119" s="112" t="s">
        <v>99</v>
      </c>
      <c r="AO119" s="112" t="s">
        <v>100</v>
      </c>
      <c r="AP119" s="59" t="s">
        <v>101</v>
      </c>
    </row>
    <row r="120" spans="1:42" s="47" customFormat="1" ht="12.75">
      <c r="A120" s="30" t="s">
        <v>337</v>
      </c>
      <c r="B120" s="28" t="s">
        <v>249</v>
      </c>
      <c r="C120" s="28" t="s">
        <v>250</v>
      </c>
      <c r="D120" s="28" t="s">
        <v>72</v>
      </c>
      <c r="E120" s="54">
        <v>40</v>
      </c>
      <c r="F120" s="54"/>
      <c r="G120" s="54"/>
      <c r="H120" s="54"/>
      <c r="I120" s="54">
        <f t="shared" si="22"/>
        <v>0</v>
      </c>
      <c r="J120" s="54">
        <v>0</v>
      </c>
      <c r="K120" s="54">
        <f t="shared" si="23"/>
        <v>0</v>
      </c>
      <c r="L120" s="55" t="s">
        <v>87</v>
      </c>
      <c r="M120" s="55" t="s">
        <v>88</v>
      </c>
      <c r="N120" s="54">
        <f t="shared" si="24"/>
        <v>0</v>
      </c>
      <c r="Y120" s="54">
        <f t="shared" si="25"/>
        <v>0</v>
      </c>
      <c r="Z120" s="54">
        <f t="shared" si="26"/>
        <v>0</v>
      </c>
      <c r="AA120" s="54">
        <f t="shared" si="27"/>
        <v>0</v>
      </c>
      <c r="AC120" s="67">
        <v>21</v>
      </c>
      <c r="AD120" s="67">
        <f>F120*1</f>
        <v>0</v>
      </c>
      <c r="AE120" s="67">
        <f>F120*(1-1)</f>
        <v>0</v>
      </c>
      <c r="AL120" s="67">
        <f t="shared" si="28"/>
        <v>0</v>
      </c>
      <c r="AM120" s="67">
        <f t="shared" si="29"/>
        <v>0</v>
      </c>
      <c r="AN120" s="112" t="s">
        <v>99</v>
      </c>
      <c r="AO120" s="112" t="s">
        <v>100</v>
      </c>
      <c r="AP120" s="59" t="s">
        <v>101</v>
      </c>
    </row>
    <row r="121" spans="1:42" s="47" customFormat="1" ht="12.75">
      <c r="A121" s="30" t="s">
        <v>181</v>
      </c>
      <c r="B121" s="28" t="s">
        <v>251</v>
      </c>
      <c r="C121" s="28" t="s">
        <v>252</v>
      </c>
      <c r="D121" s="28" t="s">
        <v>72</v>
      </c>
      <c r="E121" s="54">
        <v>50</v>
      </c>
      <c r="F121" s="54"/>
      <c r="G121" s="54"/>
      <c r="H121" s="54"/>
      <c r="I121" s="54">
        <f>ROUND(E121*F121,2)</f>
        <v>0</v>
      </c>
      <c r="J121" s="54">
        <v>0</v>
      </c>
      <c r="K121" s="54">
        <f>E121*J121</f>
        <v>0</v>
      </c>
      <c r="L121" s="55" t="s">
        <v>87</v>
      </c>
      <c r="M121" s="55" t="s">
        <v>88</v>
      </c>
      <c r="N121" s="54">
        <f>IF(M121="5",H121,0)</f>
        <v>0</v>
      </c>
      <c r="Y121" s="54">
        <f>IF(AC121=0,I121,0)</f>
        <v>0</v>
      </c>
      <c r="Z121" s="54">
        <f>IF(AC121=15,I121,0)</f>
        <v>0</v>
      </c>
      <c r="AA121" s="54">
        <f>IF(AC121=21,I121,0)</f>
        <v>0</v>
      </c>
      <c r="AC121" s="67">
        <v>21</v>
      </c>
      <c r="AD121" s="67">
        <f>F121*1</f>
        <v>0</v>
      </c>
      <c r="AE121" s="67">
        <f>F121*(1-1)</f>
        <v>0</v>
      </c>
      <c r="AL121" s="67">
        <f>E121*AD121</f>
        <v>0</v>
      </c>
      <c r="AM121" s="67">
        <f>E121*AE121</f>
        <v>0</v>
      </c>
      <c r="AN121" s="112" t="s">
        <v>99</v>
      </c>
      <c r="AO121" s="112" t="s">
        <v>100</v>
      </c>
      <c r="AP121" s="59" t="s">
        <v>101</v>
      </c>
    </row>
    <row r="122" spans="1:42" s="47" customFormat="1" ht="12.75">
      <c r="A122" s="30" t="s">
        <v>338</v>
      </c>
      <c r="B122" s="28" t="s">
        <v>251</v>
      </c>
      <c r="C122" s="28" t="s">
        <v>253</v>
      </c>
      <c r="D122" s="28" t="s">
        <v>72</v>
      </c>
      <c r="E122" s="54">
        <v>70</v>
      </c>
      <c r="F122" s="54"/>
      <c r="G122" s="54"/>
      <c r="H122" s="54"/>
      <c r="I122" s="54">
        <f t="shared" si="22"/>
        <v>0</v>
      </c>
      <c r="J122" s="54">
        <v>0</v>
      </c>
      <c r="K122" s="54">
        <f t="shared" si="23"/>
        <v>0</v>
      </c>
      <c r="L122" s="55" t="s">
        <v>87</v>
      </c>
      <c r="M122" s="55" t="s">
        <v>88</v>
      </c>
      <c r="N122" s="54">
        <f t="shared" si="24"/>
        <v>0</v>
      </c>
      <c r="Y122" s="54">
        <f t="shared" si="25"/>
        <v>0</v>
      </c>
      <c r="Z122" s="54">
        <f t="shared" si="26"/>
        <v>0</v>
      </c>
      <c r="AA122" s="54">
        <f t="shared" si="27"/>
        <v>0</v>
      </c>
      <c r="AC122" s="67">
        <v>21</v>
      </c>
      <c r="AD122" s="67">
        <f>F122*1</f>
        <v>0</v>
      </c>
      <c r="AE122" s="67">
        <f>F122*(1-1)</f>
        <v>0</v>
      </c>
      <c r="AL122" s="67">
        <f t="shared" si="28"/>
        <v>0</v>
      </c>
      <c r="AM122" s="67">
        <f t="shared" si="29"/>
        <v>0</v>
      </c>
      <c r="AN122" s="112" t="s">
        <v>99</v>
      </c>
      <c r="AO122" s="112" t="s">
        <v>100</v>
      </c>
      <c r="AP122" s="59" t="s">
        <v>101</v>
      </c>
    </row>
    <row r="123" spans="1:42" s="47" customFormat="1" ht="12.75">
      <c r="A123" s="30" t="s">
        <v>339</v>
      </c>
      <c r="B123" s="30" t="s">
        <v>254</v>
      </c>
      <c r="C123" s="30" t="s">
        <v>255</v>
      </c>
      <c r="D123" s="30" t="s">
        <v>71</v>
      </c>
      <c r="E123" s="52">
        <v>5</v>
      </c>
      <c r="F123" s="52"/>
      <c r="G123" s="52"/>
      <c r="H123" s="52"/>
      <c r="I123" s="52">
        <f t="shared" si="22"/>
        <v>0</v>
      </c>
      <c r="J123" s="52">
        <v>0</v>
      </c>
      <c r="K123" s="52">
        <f t="shared" si="23"/>
        <v>0</v>
      </c>
      <c r="L123" s="53" t="s">
        <v>87</v>
      </c>
      <c r="M123" s="53" t="s">
        <v>6</v>
      </c>
      <c r="N123" s="52">
        <f t="shared" si="24"/>
        <v>0</v>
      </c>
      <c r="Y123" s="52">
        <f t="shared" si="25"/>
        <v>0</v>
      </c>
      <c r="Z123" s="52">
        <f t="shared" si="26"/>
        <v>0</v>
      </c>
      <c r="AA123" s="52">
        <f t="shared" si="27"/>
        <v>0</v>
      </c>
      <c r="AC123" s="67">
        <v>21</v>
      </c>
      <c r="AD123" s="67">
        <f>F123*0</f>
        <v>0</v>
      </c>
      <c r="AE123" s="67">
        <f>F123*(1-0)</f>
        <v>0</v>
      </c>
      <c r="AL123" s="67">
        <f t="shared" si="28"/>
        <v>0</v>
      </c>
      <c r="AM123" s="67">
        <f t="shared" si="29"/>
        <v>0</v>
      </c>
      <c r="AN123" s="112" t="s">
        <v>99</v>
      </c>
      <c r="AO123" s="112" t="s">
        <v>100</v>
      </c>
      <c r="AP123" s="59" t="s">
        <v>101</v>
      </c>
    </row>
    <row r="124" spans="1:42" s="47" customFormat="1" ht="12.75">
      <c r="A124" s="30" t="s">
        <v>340</v>
      </c>
      <c r="B124" s="28" t="s">
        <v>55</v>
      </c>
      <c r="C124" s="28" t="s">
        <v>61</v>
      </c>
      <c r="D124" s="28" t="s">
        <v>70</v>
      </c>
      <c r="E124" s="54">
        <f>E123*0.06</f>
        <v>0.3</v>
      </c>
      <c r="F124" s="54"/>
      <c r="G124" s="54"/>
      <c r="H124" s="54"/>
      <c r="I124" s="54">
        <f t="shared" si="22"/>
        <v>0</v>
      </c>
      <c r="J124" s="54">
        <v>0.6</v>
      </c>
      <c r="K124" s="54">
        <f t="shared" si="23"/>
        <v>0.18</v>
      </c>
      <c r="L124" s="55" t="s">
        <v>87</v>
      </c>
      <c r="M124" s="55" t="s">
        <v>88</v>
      </c>
      <c r="N124" s="54">
        <f t="shared" si="24"/>
        <v>0</v>
      </c>
      <c r="Y124" s="54">
        <f t="shared" si="25"/>
        <v>0</v>
      </c>
      <c r="Z124" s="54">
        <f t="shared" si="26"/>
        <v>0</v>
      </c>
      <c r="AA124" s="54">
        <f t="shared" si="27"/>
        <v>0</v>
      </c>
      <c r="AC124" s="67">
        <v>21</v>
      </c>
      <c r="AD124" s="67">
        <f>F124*1</f>
        <v>0</v>
      </c>
      <c r="AE124" s="67">
        <f>F124*(1-1)</f>
        <v>0</v>
      </c>
      <c r="AL124" s="67">
        <f t="shared" si="28"/>
        <v>0</v>
      </c>
      <c r="AM124" s="67">
        <f t="shared" si="29"/>
        <v>0</v>
      </c>
      <c r="AN124" s="112" t="s">
        <v>99</v>
      </c>
      <c r="AO124" s="112" t="s">
        <v>100</v>
      </c>
      <c r="AP124" s="59" t="s">
        <v>101</v>
      </c>
    </row>
    <row r="125" spans="1:42" s="47" customFormat="1" ht="12.75">
      <c r="A125" s="30" t="s">
        <v>341</v>
      </c>
      <c r="B125" s="30" t="s">
        <v>256</v>
      </c>
      <c r="C125" s="30" t="s">
        <v>257</v>
      </c>
      <c r="D125" s="30" t="s">
        <v>71</v>
      </c>
      <c r="E125" s="52">
        <v>211</v>
      </c>
      <c r="F125" s="52"/>
      <c r="G125" s="52"/>
      <c r="H125" s="52"/>
      <c r="I125" s="52">
        <f t="shared" si="22"/>
        <v>0</v>
      </c>
      <c r="J125" s="52">
        <v>0</v>
      </c>
      <c r="K125" s="52">
        <f t="shared" si="23"/>
        <v>0</v>
      </c>
      <c r="L125" s="53" t="s">
        <v>87</v>
      </c>
      <c r="M125" s="53" t="s">
        <v>6</v>
      </c>
      <c r="N125" s="52">
        <f t="shared" si="24"/>
        <v>0</v>
      </c>
      <c r="Y125" s="52">
        <f t="shared" si="25"/>
        <v>0</v>
      </c>
      <c r="Z125" s="52">
        <f t="shared" si="26"/>
        <v>0</v>
      </c>
      <c r="AA125" s="52">
        <f t="shared" si="27"/>
        <v>0</v>
      </c>
      <c r="AC125" s="67">
        <v>21</v>
      </c>
      <c r="AD125" s="67">
        <f>F125*0.0138686131386861</f>
        <v>0</v>
      </c>
      <c r="AE125" s="67">
        <f>F125*(1-0.0138686131386861)</f>
        <v>0</v>
      </c>
      <c r="AL125" s="67">
        <f t="shared" si="28"/>
        <v>0</v>
      </c>
      <c r="AM125" s="67">
        <f t="shared" si="29"/>
        <v>0</v>
      </c>
      <c r="AN125" s="112" t="s">
        <v>99</v>
      </c>
      <c r="AO125" s="112" t="s">
        <v>100</v>
      </c>
      <c r="AP125" s="59" t="s">
        <v>101</v>
      </c>
    </row>
    <row r="126" spans="1:42" s="47" customFormat="1" ht="12.75">
      <c r="A126" s="30" t="s">
        <v>342</v>
      </c>
      <c r="B126" s="28" t="s">
        <v>258</v>
      </c>
      <c r="C126" s="28" t="s">
        <v>259</v>
      </c>
      <c r="D126" s="28" t="s">
        <v>72</v>
      </c>
      <c r="E126" s="54">
        <v>211</v>
      </c>
      <c r="F126" s="54"/>
      <c r="G126" s="54"/>
      <c r="H126" s="54"/>
      <c r="I126" s="54">
        <f t="shared" si="22"/>
        <v>0</v>
      </c>
      <c r="J126" s="54">
        <v>0.002</v>
      </c>
      <c r="K126" s="54">
        <f t="shared" si="23"/>
        <v>0.422</v>
      </c>
      <c r="L126" s="55" t="s">
        <v>87</v>
      </c>
      <c r="M126" s="55" t="s">
        <v>88</v>
      </c>
      <c r="N126" s="54">
        <f t="shared" si="24"/>
        <v>0</v>
      </c>
      <c r="Y126" s="54">
        <f t="shared" si="25"/>
        <v>0</v>
      </c>
      <c r="Z126" s="54">
        <f t="shared" si="26"/>
        <v>0</v>
      </c>
      <c r="AA126" s="54">
        <f t="shared" si="27"/>
        <v>0</v>
      </c>
      <c r="AC126" s="67">
        <v>21</v>
      </c>
      <c r="AD126" s="67">
        <f>F126*1</f>
        <v>0</v>
      </c>
      <c r="AE126" s="67">
        <f>F126*(1-1)</f>
        <v>0</v>
      </c>
      <c r="AL126" s="67">
        <f t="shared" si="28"/>
        <v>0</v>
      </c>
      <c r="AM126" s="67">
        <f t="shared" si="29"/>
        <v>0</v>
      </c>
      <c r="AN126" s="112" t="s">
        <v>99</v>
      </c>
      <c r="AO126" s="112" t="s">
        <v>100</v>
      </c>
      <c r="AP126" s="59" t="s">
        <v>101</v>
      </c>
    </row>
    <row r="127" spans="1:42" s="47" customFormat="1" ht="12.75">
      <c r="A127" s="30" t="s">
        <v>343</v>
      </c>
      <c r="B127" s="30" t="s">
        <v>260</v>
      </c>
      <c r="C127" s="30" t="s">
        <v>261</v>
      </c>
      <c r="D127" s="30" t="s">
        <v>71</v>
      </c>
      <c r="E127" s="52">
        <f>E128+E129+E130+E131+E132</f>
        <v>5</v>
      </c>
      <c r="F127" s="52"/>
      <c r="G127" s="52"/>
      <c r="H127" s="52"/>
      <c r="I127" s="52">
        <f t="shared" si="22"/>
        <v>0</v>
      </c>
      <c r="J127" s="52">
        <v>0</v>
      </c>
      <c r="K127" s="52">
        <f t="shared" si="23"/>
        <v>0</v>
      </c>
      <c r="L127" s="53" t="s">
        <v>87</v>
      </c>
      <c r="M127" s="53" t="s">
        <v>6</v>
      </c>
      <c r="N127" s="52">
        <f t="shared" si="24"/>
        <v>0</v>
      </c>
      <c r="Y127" s="52">
        <f t="shared" si="25"/>
        <v>0</v>
      </c>
      <c r="Z127" s="52">
        <f t="shared" si="26"/>
        <v>0</v>
      </c>
      <c r="AA127" s="52">
        <f t="shared" si="27"/>
        <v>0</v>
      </c>
      <c r="AC127" s="67">
        <v>21</v>
      </c>
      <c r="AD127" s="67">
        <f>F127*0.0129587155963303</f>
        <v>0</v>
      </c>
      <c r="AE127" s="67">
        <f>F127*(1-0.0129587155963303)</f>
        <v>0</v>
      </c>
      <c r="AL127" s="67">
        <f t="shared" si="28"/>
        <v>0</v>
      </c>
      <c r="AM127" s="67">
        <f t="shared" si="29"/>
        <v>0</v>
      </c>
      <c r="AN127" s="112" t="s">
        <v>99</v>
      </c>
      <c r="AO127" s="112" t="s">
        <v>100</v>
      </c>
      <c r="AP127" s="59" t="s">
        <v>101</v>
      </c>
    </row>
    <row r="128" spans="1:42" s="47" customFormat="1" ht="12.75">
      <c r="A128" s="30" t="s">
        <v>344</v>
      </c>
      <c r="B128" s="28"/>
      <c r="C128" s="28" t="s">
        <v>262</v>
      </c>
      <c r="D128" s="28" t="s">
        <v>72</v>
      </c>
      <c r="E128" s="54">
        <v>1</v>
      </c>
      <c r="F128" s="54"/>
      <c r="G128" s="54"/>
      <c r="H128" s="54"/>
      <c r="I128" s="54">
        <f t="shared" si="22"/>
        <v>0</v>
      </c>
      <c r="J128" s="54">
        <v>0.004</v>
      </c>
      <c r="K128" s="54">
        <f t="shared" si="23"/>
        <v>0.004</v>
      </c>
      <c r="L128" s="55" t="s">
        <v>87</v>
      </c>
      <c r="M128" s="55" t="s">
        <v>88</v>
      </c>
      <c r="N128" s="54">
        <f t="shared" si="24"/>
        <v>0</v>
      </c>
      <c r="Y128" s="54">
        <f t="shared" si="25"/>
        <v>0</v>
      </c>
      <c r="Z128" s="54">
        <f t="shared" si="26"/>
        <v>0</v>
      </c>
      <c r="AA128" s="54">
        <f t="shared" si="27"/>
        <v>0</v>
      </c>
      <c r="AC128" s="67">
        <v>21</v>
      </c>
      <c r="AD128" s="67">
        <f>F128*1</f>
        <v>0</v>
      </c>
      <c r="AE128" s="67">
        <f>F128*(1-1)</f>
        <v>0</v>
      </c>
      <c r="AL128" s="67">
        <f t="shared" si="28"/>
        <v>0</v>
      </c>
      <c r="AM128" s="67">
        <f t="shared" si="29"/>
        <v>0</v>
      </c>
      <c r="AN128" s="112" t="s">
        <v>99</v>
      </c>
      <c r="AO128" s="112" t="s">
        <v>100</v>
      </c>
      <c r="AP128" s="59" t="s">
        <v>101</v>
      </c>
    </row>
    <row r="129" spans="1:42" s="47" customFormat="1" ht="12.75">
      <c r="A129" s="30" t="s">
        <v>345</v>
      </c>
      <c r="B129" s="28"/>
      <c r="C129" s="28" t="s">
        <v>263</v>
      </c>
      <c r="D129" s="28" t="s">
        <v>72</v>
      </c>
      <c r="E129" s="54">
        <v>1</v>
      </c>
      <c r="F129" s="54"/>
      <c r="G129" s="54"/>
      <c r="H129" s="54"/>
      <c r="I129" s="54">
        <f t="shared" si="22"/>
        <v>0</v>
      </c>
      <c r="J129" s="54">
        <v>0.004</v>
      </c>
      <c r="K129" s="54">
        <f t="shared" si="23"/>
        <v>0.004</v>
      </c>
      <c r="L129" s="55" t="s">
        <v>87</v>
      </c>
      <c r="M129" s="55" t="s">
        <v>88</v>
      </c>
      <c r="N129" s="54">
        <f t="shared" si="24"/>
        <v>0</v>
      </c>
      <c r="Y129" s="54">
        <f t="shared" si="25"/>
        <v>0</v>
      </c>
      <c r="Z129" s="54">
        <f t="shared" si="26"/>
        <v>0</v>
      </c>
      <c r="AA129" s="54">
        <f t="shared" si="27"/>
        <v>0</v>
      </c>
      <c r="AC129" s="67">
        <v>21</v>
      </c>
      <c r="AD129" s="67">
        <f>F129*1</f>
        <v>0</v>
      </c>
      <c r="AE129" s="67">
        <f>F129*(1-1)</f>
        <v>0</v>
      </c>
      <c r="AL129" s="67">
        <f t="shared" si="28"/>
        <v>0</v>
      </c>
      <c r="AM129" s="67">
        <f t="shared" si="29"/>
        <v>0</v>
      </c>
      <c r="AN129" s="112" t="s">
        <v>99</v>
      </c>
      <c r="AO129" s="112" t="s">
        <v>100</v>
      </c>
      <c r="AP129" s="59" t="s">
        <v>101</v>
      </c>
    </row>
    <row r="130" spans="1:42" s="47" customFormat="1" ht="12.75">
      <c r="A130" s="30" t="s">
        <v>346</v>
      </c>
      <c r="B130" s="28"/>
      <c r="C130" s="28" t="s">
        <v>264</v>
      </c>
      <c r="D130" s="28" t="s">
        <v>72</v>
      </c>
      <c r="E130" s="54">
        <v>1</v>
      </c>
      <c r="F130" s="54"/>
      <c r="G130" s="54"/>
      <c r="H130" s="54"/>
      <c r="I130" s="54">
        <f t="shared" si="22"/>
        <v>0</v>
      </c>
      <c r="J130" s="54">
        <v>0.004</v>
      </c>
      <c r="K130" s="54">
        <f t="shared" si="23"/>
        <v>0.004</v>
      </c>
      <c r="L130" s="55" t="s">
        <v>87</v>
      </c>
      <c r="M130" s="55" t="s">
        <v>88</v>
      </c>
      <c r="N130" s="54">
        <f t="shared" si="24"/>
        <v>0</v>
      </c>
      <c r="Y130" s="54">
        <f t="shared" si="25"/>
        <v>0</v>
      </c>
      <c r="Z130" s="54">
        <f t="shared" si="26"/>
        <v>0</v>
      </c>
      <c r="AA130" s="54">
        <f t="shared" si="27"/>
        <v>0</v>
      </c>
      <c r="AC130" s="67">
        <v>21</v>
      </c>
      <c r="AD130" s="67">
        <f>F130*1</f>
        <v>0</v>
      </c>
      <c r="AE130" s="67">
        <f>F130*(1-1)</f>
        <v>0</v>
      </c>
      <c r="AL130" s="67">
        <f t="shared" si="28"/>
        <v>0</v>
      </c>
      <c r="AM130" s="67">
        <f t="shared" si="29"/>
        <v>0</v>
      </c>
      <c r="AN130" s="112" t="s">
        <v>99</v>
      </c>
      <c r="AO130" s="112" t="s">
        <v>100</v>
      </c>
      <c r="AP130" s="59" t="s">
        <v>101</v>
      </c>
    </row>
    <row r="131" spans="1:42" s="47" customFormat="1" ht="12.75">
      <c r="A131" s="30" t="s">
        <v>347</v>
      </c>
      <c r="B131" s="28"/>
      <c r="C131" s="28" t="s">
        <v>265</v>
      </c>
      <c r="D131" s="28" t="s">
        <v>72</v>
      </c>
      <c r="E131" s="54">
        <v>1</v>
      </c>
      <c r="F131" s="54"/>
      <c r="G131" s="54"/>
      <c r="H131" s="54"/>
      <c r="I131" s="54">
        <f t="shared" si="22"/>
        <v>0</v>
      </c>
      <c r="J131" s="54">
        <v>0.004</v>
      </c>
      <c r="K131" s="54">
        <f t="shared" si="23"/>
        <v>0.004</v>
      </c>
      <c r="L131" s="55" t="s">
        <v>87</v>
      </c>
      <c r="M131" s="55" t="s">
        <v>88</v>
      </c>
      <c r="N131" s="54">
        <f t="shared" si="24"/>
        <v>0</v>
      </c>
      <c r="Y131" s="54">
        <f t="shared" si="25"/>
        <v>0</v>
      </c>
      <c r="Z131" s="54">
        <f t="shared" si="26"/>
        <v>0</v>
      </c>
      <c r="AA131" s="54">
        <f t="shared" si="27"/>
        <v>0</v>
      </c>
      <c r="AC131" s="67">
        <v>21</v>
      </c>
      <c r="AD131" s="67">
        <f>F131*1</f>
        <v>0</v>
      </c>
      <c r="AE131" s="67">
        <f>F131*(1-1)</f>
        <v>0</v>
      </c>
      <c r="AL131" s="67">
        <f t="shared" si="28"/>
        <v>0</v>
      </c>
      <c r="AM131" s="67">
        <f t="shared" si="29"/>
        <v>0</v>
      </c>
      <c r="AN131" s="112" t="s">
        <v>99</v>
      </c>
      <c r="AO131" s="112" t="s">
        <v>100</v>
      </c>
      <c r="AP131" s="59" t="s">
        <v>101</v>
      </c>
    </row>
    <row r="132" spans="1:42" s="47" customFormat="1" ht="12.75">
      <c r="A132" s="30" t="s">
        <v>348</v>
      </c>
      <c r="B132" s="28"/>
      <c r="C132" s="28" t="s">
        <v>266</v>
      </c>
      <c r="D132" s="28" t="s">
        <v>72</v>
      </c>
      <c r="E132" s="54">
        <v>1</v>
      </c>
      <c r="F132" s="54"/>
      <c r="G132" s="54"/>
      <c r="H132" s="54"/>
      <c r="I132" s="54">
        <f t="shared" si="22"/>
        <v>0</v>
      </c>
      <c r="J132" s="54">
        <v>0.004</v>
      </c>
      <c r="K132" s="54">
        <f t="shared" si="23"/>
        <v>0.004</v>
      </c>
      <c r="L132" s="55" t="s">
        <v>87</v>
      </c>
      <c r="M132" s="55" t="s">
        <v>88</v>
      </c>
      <c r="N132" s="54">
        <f t="shared" si="24"/>
        <v>0</v>
      </c>
      <c r="Y132" s="54">
        <f t="shared" si="25"/>
        <v>0</v>
      </c>
      <c r="Z132" s="54">
        <f t="shared" si="26"/>
        <v>0</v>
      </c>
      <c r="AA132" s="54">
        <f t="shared" si="27"/>
        <v>0</v>
      </c>
      <c r="AC132" s="67">
        <v>21</v>
      </c>
      <c r="AD132" s="67">
        <f>F132*1</f>
        <v>0</v>
      </c>
      <c r="AE132" s="67">
        <f>F132*(1-1)</f>
        <v>0</v>
      </c>
      <c r="AL132" s="67">
        <f t="shared" si="28"/>
        <v>0</v>
      </c>
      <c r="AM132" s="67">
        <f t="shared" si="29"/>
        <v>0</v>
      </c>
      <c r="AN132" s="112" t="s">
        <v>99</v>
      </c>
      <c r="AO132" s="112" t="s">
        <v>100</v>
      </c>
      <c r="AP132" s="59" t="s">
        <v>101</v>
      </c>
    </row>
    <row r="133" spans="1:42" s="47" customFormat="1" ht="12.75">
      <c r="A133" s="30" t="s">
        <v>349</v>
      </c>
      <c r="B133" s="30" t="s">
        <v>267</v>
      </c>
      <c r="C133" s="30" t="s">
        <v>268</v>
      </c>
      <c r="D133" s="30" t="s">
        <v>71</v>
      </c>
      <c r="E133" s="52">
        <v>5</v>
      </c>
      <c r="F133" s="52"/>
      <c r="G133" s="52"/>
      <c r="H133" s="52"/>
      <c r="I133" s="52">
        <f t="shared" si="22"/>
        <v>0</v>
      </c>
      <c r="J133" s="52">
        <v>1E-05</v>
      </c>
      <c r="K133" s="52">
        <f t="shared" si="23"/>
        <v>5E-05</v>
      </c>
      <c r="L133" s="53" t="s">
        <v>87</v>
      </c>
      <c r="M133" s="53" t="s">
        <v>6</v>
      </c>
      <c r="N133" s="52">
        <f t="shared" si="24"/>
        <v>0</v>
      </c>
      <c r="Y133" s="52">
        <f t="shared" si="25"/>
        <v>0</v>
      </c>
      <c r="Z133" s="52">
        <f t="shared" si="26"/>
        <v>0</v>
      </c>
      <c r="AA133" s="52">
        <f t="shared" si="27"/>
        <v>0</v>
      </c>
      <c r="AC133" s="67">
        <v>21</v>
      </c>
      <c r="AD133" s="67">
        <f>F133*0.107604017216643</f>
        <v>0</v>
      </c>
      <c r="AE133" s="67">
        <f>F133*(1-0.107604017216643)</f>
        <v>0</v>
      </c>
      <c r="AL133" s="67">
        <f t="shared" si="28"/>
        <v>0</v>
      </c>
      <c r="AM133" s="67">
        <f t="shared" si="29"/>
        <v>0</v>
      </c>
      <c r="AN133" s="112" t="s">
        <v>99</v>
      </c>
      <c r="AO133" s="112" t="s">
        <v>100</v>
      </c>
      <c r="AP133" s="59" t="s">
        <v>101</v>
      </c>
    </row>
    <row r="134" spans="1:42" s="47" customFormat="1" ht="12.75">
      <c r="A134" s="30" t="s">
        <v>350</v>
      </c>
      <c r="B134" s="28" t="s">
        <v>269</v>
      </c>
      <c r="C134" s="28" t="s">
        <v>270</v>
      </c>
      <c r="D134" s="28" t="s">
        <v>71</v>
      </c>
      <c r="E134" s="54">
        <v>5</v>
      </c>
      <c r="F134" s="54"/>
      <c r="G134" s="54"/>
      <c r="H134" s="54"/>
      <c r="I134" s="54">
        <f t="shared" si="22"/>
        <v>0</v>
      </c>
      <c r="J134" s="54">
        <v>0.005</v>
      </c>
      <c r="K134" s="54">
        <f t="shared" si="23"/>
        <v>0.025</v>
      </c>
      <c r="L134" s="55" t="s">
        <v>87</v>
      </c>
      <c r="M134" s="55" t="s">
        <v>88</v>
      </c>
      <c r="N134" s="54">
        <f t="shared" si="24"/>
        <v>0</v>
      </c>
      <c r="Y134" s="54">
        <f t="shared" si="25"/>
        <v>0</v>
      </c>
      <c r="Z134" s="54">
        <f t="shared" si="26"/>
        <v>0</v>
      </c>
      <c r="AA134" s="54">
        <f t="shared" si="27"/>
        <v>0</v>
      </c>
      <c r="AC134" s="67">
        <v>21</v>
      </c>
      <c r="AD134" s="67">
        <f>F134*1</f>
        <v>0</v>
      </c>
      <c r="AE134" s="67">
        <f>F134*(1-1)</f>
        <v>0</v>
      </c>
      <c r="AL134" s="67">
        <f t="shared" si="28"/>
        <v>0</v>
      </c>
      <c r="AM134" s="67">
        <f t="shared" si="29"/>
        <v>0</v>
      </c>
      <c r="AN134" s="112" t="s">
        <v>99</v>
      </c>
      <c r="AO134" s="112" t="s">
        <v>100</v>
      </c>
      <c r="AP134" s="59" t="s">
        <v>101</v>
      </c>
    </row>
    <row r="135" spans="1:42" s="47" customFormat="1" ht="12.75">
      <c r="A135" s="30" t="s">
        <v>351</v>
      </c>
      <c r="B135" s="30" t="s">
        <v>271</v>
      </c>
      <c r="C135" s="30" t="s">
        <v>272</v>
      </c>
      <c r="D135" s="30" t="s">
        <v>71</v>
      </c>
      <c r="E135" s="52">
        <v>10</v>
      </c>
      <c r="F135" s="52"/>
      <c r="G135" s="52"/>
      <c r="H135" s="52"/>
      <c r="I135" s="52">
        <f t="shared" si="22"/>
        <v>0</v>
      </c>
      <c r="J135" s="52">
        <v>0</v>
      </c>
      <c r="K135" s="52">
        <f t="shared" si="23"/>
        <v>0</v>
      </c>
      <c r="L135" s="53" t="s">
        <v>87</v>
      </c>
      <c r="M135" s="53" t="s">
        <v>6</v>
      </c>
      <c r="N135" s="52">
        <f t="shared" si="24"/>
        <v>0</v>
      </c>
      <c r="Y135" s="52">
        <f t="shared" si="25"/>
        <v>0</v>
      </c>
      <c r="Z135" s="52">
        <f t="shared" si="26"/>
        <v>0</v>
      </c>
      <c r="AA135" s="52">
        <f t="shared" si="27"/>
        <v>0</v>
      </c>
      <c r="AC135" s="67">
        <v>21</v>
      </c>
      <c r="AD135" s="67">
        <f>F135*0.00842647897097821</f>
        <v>0</v>
      </c>
      <c r="AE135" s="67">
        <f>F135*(1-0.00842647897097821)</f>
        <v>0</v>
      </c>
      <c r="AL135" s="67">
        <f t="shared" si="28"/>
        <v>0</v>
      </c>
      <c r="AM135" s="67">
        <f t="shared" si="29"/>
        <v>0</v>
      </c>
      <c r="AN135" s="112" t="s">
        <v>99</v>
      </c>
      <c r="AO135" s="112" t="s">
        <v>100</v>
      </c>
      <c r="AP135" s="59" t="s">
        <v>101</v>
      </c>
    </row>
    <row r="136" spans="1:42" s="47" customFormat="1" ht="12.75">
      <c r="A136" s="30" t="s">
        <v>352</v>
      </c>
      <c r="B136" s="28"/>
      <c r="C136" s="28" t="s">
        <v>273</v>
      </c>
      <c r="D136" s="28" t="s">
        <v>72</v>
      </c>
      <c r="E136" s="54">
        <v>1</v>
      </c>
      <c r="F136" s="54"/>
      <c r="G136" s="54"/>
      <c r="H136" s="54"/>
      <c r="I136" s="54">
        <f t="shared" si="22"/>
        <v>0</v>
      </c>
      <c r="J136" s="54">
        <v>0.015</v>
      </c>
      <c r="K136" s="54">
        <f t="shared" si="23"/>
        <v>0.015</v>
      </c>
      <c r="L136" s="55" t="s">
        <v>87</v>
      </c>
      <c r="M136" s="55" t="s">
        <v>88</v>
      </c>
      <c r="N136" s="54">
        <f t="shared" si="24"/>
        <v>0</v>
      </c>
      <c r="Y136" s="54">
        <f t="shared" si="25"/>
        <v>0</v>
      </c>
      <c r="Z136" s="54">
        <f t="shared" si="26"/>
        <v>0</v>
      </c>
      <c r="AA136" s="54">
        <f t="shared" si="27"/>
        <v>0</v>
      </c>
      <c r="AC136" s="67">
        <v>21</v>
      </c>
      <c r="AD136" s="67">
        <f aca="true" t="shared" si="30" ref="AD136:AD141">F136*1</f>
        <v>0</v>
      </c>
      <c r="AE136" s="67">
        <f aca="true" t="shared" si="31" ref="AE136:AE141">F136*(1-1)</f>
        <v>0</v>
      </c>
      <c r="AL136" s="67">
        <f t="shared" si="28"/>
        <v>0</v>
      </c>
      <c r="AM136" s="67">
        <f t="shared" si="29"/>
        <v>0</v>
      </c>
      <c r="AN136" s="112" t="s">
        <v>99</v>
      </c>
      <c r="AO136" s="112" t="s">
        <v>100</v>
      </c>
      <c r="AP136" s="59" t="s">
        <v>101</v>
      </c>
    </row>
    <row r="137" spans="1:42" s="47" customFormat="1" ht="12.75">
      <c r="A137" s="30" t="s">
        <v>353</v>
      </c>
      <c r="B137" s="28"/>
      <c r="C137" s="28" t="s">
        <v>274</v>
      </c>
      <c r="D137" s="28" t="s">
        <v>72</v>
      </c>
      <c r="E137" s="54">
        <v>1</v>
      </c>
      <c r="F137" s="54"/>
      <c r="G137" s="54"/>
      <c r="H137" s="54"/>
      <c r="I137" s="54">
        <f t="shared" si="22"/>
        <v>0</v>
      </c>
      <c r="J137" s="54">
        <v>0.008</v>
      </c>
      <c r="K137" s="54">
        <f t="shared" si="23"/>
        <v>0.008</v>
      </c>
      <c r="L137" s="55" t="s">
        <v>87</v>
      </c>
      <c r="M137" s="55" t="s">
        <v>88</v>
      </c>
      <c r="N137" s="54">
        <f t="shared" si="24"/>
        <v>0</v>
      </c>
      <c r="Y137" s="54">
        <f t="shared" si="25"/>
        <v>0</v>
      </c>
      <c r="Z137" s="54">
        <f t="shared" si="26"/>
        <v>0</v>
      </c>
      <c r="AA137" s="54">
        <f t="shared" si="27"/>
        <v>0</v>
      </c>
      <c r="AC137" s="67">
        <v>21</v>
      </c>
      <c r="AD137" s="67">
        <f t="shared" si="30"/>
        <v>0</v>
      </c>
      <c r="AE137" s="67">
        <f t="shared" si="31"/>
        <v>0</v>
      </c>
      <c r="AL137" s="67">
        <f t="shared" si="28"/>
        <v>0</v>
      </c>
      <c r="AM137" s="67">
        <f t="shared" si="29"/>
        <v>0</v>
      </c>
      <c r="AN137" s="112" t="s">
        <v>99</v>
      </c>
      <c r="AO137" s="112" t="s">
        <v>100</v>
      </c>
      <c r="AP137" s="59" t="s">
        <v>101</v>
      </c>
    </row>
    <row r="138" spans="1:42" s="47" customFormat="1" ht="12.75">
      <c r="A138" s="30" t="s">
        <v>354</v>
      </c>
      <c r="B138" s="28"/>
      <c r="C138" s="28" t="s">
        <v>275</v>
      </c>
      <c r="D138" s="28" t="s">
        <v>72</v>
      </c>
      <c r="E138" s="54">
        <v>1</v>
      </c>
      <c r="F138" s="54"/>
      <c r="G138" s="54"/>
      <c r="H138" s="54"/>
      <c r="I138" s="54">
        <f>ROUND(E138*F138,2)</f>
        <v>0</v>
      </c>
      <c r="J138" s="54">
        <v>0.015</v>
      </c>
      <c r="K138" s="54">
        <f>E138*J138</f>
        <v>0.015</v>
      </c>
      <c r="L138" s="55" t="s">
        <v>87</v>
      </c>
      <c r="M138" s="55" t="s">
        <v>88</v>
      </c>
      <c r="N138" s="54">
        <f>IF(M138="5",H138,0)</f>
        <v>0</v>
      </c>
      <c r="Y138" s="54">
        <f>IF(AC138=0,I138,0)</f>
        <v>0</v>
      </c>
      <c r="Z138" s="54">
        <f>IF(AC138=15,I138,0)</f>
        <v>0</v>
      </c>
      <c r="AA138" s="54">
        <f>IF(AC138=21,I138,0)</f>
        <v>0</v>
      </c>
      <c r="AC138" s="67">
        <v>21</v>
      </c>
      <c r="AD138" s="67">
        <f t="shared" si="30"/>
        <v>0</v>
      </c>
      <c r="AE138" s="67">
        <f t="shared" si="31"/>
        <v>0</v>
      </c>
      <c r="AL138" s="67">
        <f>E138*AD138</f>
        <v>0</v>
      </c>
      <c r="AM138" s="67">
        <f>E138*AE138</f>
        <v>0</v>
      </c>
      <c r="AN138" s="112" t="s">
        <v>99</v>
      </c>
      <c r="AO138" s="112" t="s">
        <v>100</v>
      </c>
      <c r="AP138" s="59" t="s">
        <v>101</v>
      </c>
    </row>
    <row r="139" spans="1:42" s="47" customFormat="1" ht="12.75">
      <c r="A139" s="30" t="s">
        <v>355</v>
      </c>
      <c r="B139" s="28"/>
      <c r="C139" s="28" t="s">
        <v>276</v>
      </c>
      <c r="D139" s="28" t="s">
        <v>72</v>
      </c>
      <c r="E139" s="54">
        <v>1</v>
      </c>
      <c r="F139" s="54"/>
      <c r="G139" s="54"/>
      <c r="H139" s="54"/>
      <c r="I139" s="54">
        <f>ROUND(E139*F139,2)</f>
        <v>0</v>
      </c>
      <c r="J139" s="54">
        <v>0.008</v>
      </c>
      <c r="K139" s="54">
        <f>E139*J139</f>
        <v>0.008</v>
      </c>
      <c r="L139" s="55" t="s">
        <v>87</v>
      </c>
      <c r="M139" s="55" t="s">
        <v>88</v>
      </c>
      <c r="N139" s="54">
        <f>IF(M139="5",H139,0)</f>
        <v>0</v>
      </c>
      <c r="Y139" s="54">
        <f>IF(AC139=0,I139,0)</f>
        <v>0</v>
      </c>
      <c r="Z139" s="54">
        <f>IF(AC139=15,I139,0)</f>
        <v>0</v>
      </c>
      <c r="AA139" s="54">
        <f>IF(AC139=21,I139,0)</f>
        <v>0</v>
      </c>
      <c r="AC139" s="67">
        <v>21</v>
      </c>
      <c r="AD139" s="67">
        <f t="shared" si="30"/>
        <v>0</v>
      </c>
      <c r="AE139" s="67">
        <f t="shared" si="31"/>
        <v>0</v>
      </c>
      <c r="AL139" s="67">
        <f>E139*AD139</f>
        <v>0</v>
      </c>
      <c r="AM139" s="67">
        <f>E139*AE139</f>
        <v>0</v>
      </c>
      <c r="AN139" s="112" t="s">
        <v>99</v>
      </c>
      <c r="AO139" s="112" t="s">
        <v>100</v>
      </c>
      <c r="AP139" s="59" t="s">
        <v>101</v>
      </c>
    </row>
    <row r="140" spans="1:42" s="47" customFormat="1" ht="12.75">
      <c r="A140" s="30" t="s">
        <v>356</v>
      </c>
      <c r="B140" s="28"/>
      <c r="C140" s="28" t="s">
        <v>277</v>
      </c>
      <c r="D140" s="28" t="s">
        <v>72</v>
      </c>
      <c r="E140" s="54">
        <v>1</v>
      </c>
      <c r="F140" s="54"/>
      <c r="G140" s="54"/>
      <c r="H140" s="54"/>
      <c r="I140" s="54">
        <f>ROUND(E140*F140,2)</f>
        <v>0</v>
      </c>
      <c r="J140" s="54">
        <v>0.008</v>
      </c>
      <c r="K140" s="54">
        <f>E140*J140</f>
        <v>0.008</v>
      </c>
      <c r="L140" s="55" t="s">
        <v>87</v>
      </c>
      <c r="M140" s="55" t="s">
        <v>88</v>
      </c>
      <c r="N140" s="54">
        <f>IF(M140="5",H140,0)</f>
        <v>0</v>
      </c>
      <c r="Y140" s="54">
        <f>IF(AC140=0,I140,0)</f>
        <v>0</v>
      </c>
      <c r="Z140" s="54">
        <f>IF(AC140=15,I140,0)</f>
        <v>0</v>
      </c>
      <c r="AA140" s="54">
        <f>IF(AC140=21,I140,0)</f>
        <v>0</v>
      </c>
      <c r="AC140" s="67">
        <v>21</v>
      </c>
      <c r="AD140" s="67">
        <f t="shared" si="30"/>
        <v>0</v>
      </c>
      <c r="AE140" s="67">
        <f t="shared" si="31"/>
        <v>0</v>
      </c>
      <c r="AL140" s="67">
        <f>E140*AD140</f>
        <v>0</v>
      </c>
      <c r="AM140" s="67">
        <f>E140*AE140</f>
        <v>0</v>
      </c>
      <c r="AN140" s="112" t="s">
        <v>99</v>
      </c>
      <c r="AO140" s="112" t="s">
        <v>100</v>
      </c>
      <c r="AP140" s="59" t="s">
        <v>101</v>
      </c>
    </row>
    <row r="141" spans="1:42" s="47" customFormat="1" ht="12.75">
      <c r="A141" s="30" t="s">
        <v>357</v>
      </c>
      <c r="B141" s="28"/>
      <c r="C141" s="28" t="s">
        <v>304</v>
      </c>
      <c r="D141" s="28" t="s">
        <v>72</v>
      </c>
      <c r="E141" s="54">
        <v>5</v>
      </c>
      <c r="F141" s="54"/>
      <c r="G141" s="54"/>
      <c r="H141" s="54"/>
      <c r="I141" s="54">
        <f>ROUND(E141*F141,2)</f>
        <v>0</v>
      </c>
      <c r="J141" s="54">
        <v>0.008</v>
      </c>
      <c r="K141" s="54">
        <f>E141*J141</f>
        <v>0.04</v>
      </c>
      <c r="L141" s="55" t="s">
        <v>87</v>
      </c>
      <c r="M141" s="55" t="s">
        <v>88</v>
      </c>
      <c r="N141" s="54">
        <f>IF(M141="5",H141,0)</f>
        <v>0</v>
      </c>
      <c r="Y141" s="54">
        <f>IF(AC141=0,I141,0)</f>
        <v>0</v>
      </c>
      <c r="Z141" s="54">
        <f>IF(AC141=15,I141,0)</f>
        <v>0</v>
      </c>
      <c r="AA141" s="54">
        <f>IF(AC141=21,I141,0)</f>
        <v>0</v>
      </c>
      <c r="AC141" s="67">
        <v>21</v>
      </c>
      <c r="AD141" s="67">
        <f t="shared" si="30"/>
        <v>0</v>
      </c>
      <c r="AE141" s="67">
        <f t="shared" si="31"/>
        <v>0</v>
      </c>
      <c r="AL141" s="67">
        <f>E141*AD141</f>
        <v>0</v>
      </c>
      <c r="AM141" s="67">
        <f>E141*AE141</f>
        <v>0</v>
      </c>
      <c r="AN141" s="112" t="s">
        <v>99</v>
      </c>
      <c r="AO141" s="112" t="s">
        <v>100</v>
      </c>
      <c r="AP141" s="59" t="s">
        <v>101</v>
      </c>
    </row>
    <row r="142" spans="1:42" s="47" customFormat="1" ht="12.75">
      <c r="A142" s="30" t="s">
        <v>358</v>
      </c>
      <c r="B142" s="30" t="s">
        <v>278</v>
      </c>
      <c r="C142" s="30" t="s">
        <v>279</v>
      </c>
      <c r="D142" s="30" t="s">
        <v>71</v>
      </c>
      <c r="E142" s="52">
        <v>5</v>
      </c>
      <c r="F142" s="52"/>
      <c r="G142" s="52"/>
      <c r="H142" s="52"/>
      <c r="I142" s="52">
        <f t="shared" si="22"/>
        <v>0</v>
      </c>
      <c r="J142" s="52">
        <v>0</v>
      </c>
      <c r="K142" s="52">
        <f t="shared" si="23"/>
        <v>0</v>
      </c>
      <c r="L142" s="53" t="s">
        <v>87</v>
      </c>
      <c r="M142" s="53" t="s">
        <v>6</v>
      </c>
      <c r="N142" s="52">
        <f t="shared" si="24"/>
        <v>0</v>
      </c>
      <c r="Y142" s="52">
        <f t="shared" si="25"/>
        <v>0</v>
      </c>
      <c r="Z142" s="52">
        <f t="shared" si="26"/>
        <v>0</v>
      </c>
      <c r="AA142" s="52">
        <f t="shared" si="27"/>
        <v>0</v>
      </c>
      <c r="AC142" s="67">
        <v>21</v>
      </c>
      <c r="AD142" s="67">
        <f>F142*0</f>
        <v>0</v>
      </c>
      <c r="AE142" s="67">
        <f>F142*(1-0)</f>
        <v>0</v>
      </c>
      <c r="AL142" s="67">
        <f t="shared" si="28"/>
        <v>0</v>
      </c>
      <c r="AM142" s="67">
        <f t="shared" si="29"/>
        <v>0</v>
      </c>
      <c r="AN142" s="112" t="s">
        <v>99</v>
      </c>
      <c r="AO142" s="112" t="s">
        <v>100</v>
      </c>
      <c r="AP142" s="59" t="s">
        <v>101</v>
      </c>
    </row>
    <row r="143" spans="1:42" s="47" customFormat="1" ht="12.75">
      <c r="A143" s="30" t="s">
        <v>359</v>
      </c>
      <c r="B143" s="28" t="s">
        <v>55</v>
      </c>
      <c r="C143" s="28" t="s">
        <v>61</v>
      </c>
      <c r="D143" s="28" t="s">
        <v>70</v>
      </c>
      <c r="E143" s="54">
        <f>E142*0.2</f>
        <v>1</v>
      </c>
      <c r="F143" s="54"/>
      <c r="G143" s="54"/>
      <c r="H143" s="54"/>
      <c r="I143" s="54">
        <f t="shared" si="22"/>
        <v>0</v>
      </c>
      <c r="J143" s="54">
        <v>0.6</v>
      </c>
      <c r="K143" s="54">
        <f t="shared" si="23"/>
        <v>0.6</v>
      </c>
      <c r="L143" s="55" t="s">
        <v>87</v>
      </c>
      <c r="M143" s="55" t="s">
        <v>88</v>
      </c>
      <c r="N143" s="54">
        <f t="shared" si="24"/>
        <v>0</v>
      </c>
      <c r="Y143" s="54">
        <f t="shared" si="25"/>
        <v>0</v>
      </c>
      <c r="Z143" s="54">
        <f t="shared" si="26"/>
        <v>0</v>
      </c>
      <c r="AA143" s="54">
        <f t="shared" si="27"/>
        <v>0</v>
      </c>
      <c r="AC143" s="67">
        <v>21</v>
      </c>
      <c r="AD143" s="67">
        <f>F143*1</f>
        <v>0</v>
      </c>
      <c r="AE143" s="67">
        <f>F143*(1-1)</f>
        <v>0</v>
      </c>
      <c r="AL143" s="67">
        <f t="shared" si="28"/>
        <v>0</v>
      </c>
      <c r="AM143" s="67">
        <f t="shared" si="29"/>
        <v>0</v>
      </c>
      <c r="AN143" s="112" t="s">
        <v>99</v>
      </c>
      <c r="AO143" s="112" t="s">
        <v>100</v>
      </c>
      <c r="AP143" s="59" t="s">
        <v>101</v>
      </c>
    </row>
    <row r="144" spans="1:42" s="47" customFormat="1" ht="12.75">
      <c r="A144" s="30" t="s">
        <v>360</v>
      </c>
      <c r="B144" s="30" t="s">
        <v>280</v>
      </c>
      <c r="C144" s="30" t="s">
        <v>281</v>
      </c>
      <c r="D144" s="30" t="s">
        <v>71</v>
      </c>
      <c r="E144" s="52">
        <v>5</v>
      </c>
      <c r="F144" s="52"/>
      <c r="G144" s="52"/>
      <c r="H144" s="52"/>
      <c r="I144" s="52">
        <f t="shared" si="22"/>
        <v>0</v>
      </c>
      <c r="J144" s="52">
        <v>0</v>
      </c>
      <c r="K144" s="52">
        <f t="shared" si="23"/>
        <v>0</v>
      </c>
      <c r="L144" s="53" t="s">
        <v>87</v>
      </c>
      <c r="M144" s="53" t="s">
        <v>6</v>
      </c>
      <c r="N144" s="52">
        <f t="shared" si="24"/>
        <v>0</v>
      </c>
      <c r="Y144" s="52">
        <f t="shared" si="25"/>
        <v>0</v>
      </c>
      <c r="Z144" s="52">
        <f t="shared" si="26"/>
        <v>0</v>
      </c>
      <c r="AA144" s="52">
        <f t="shared" si="27"/>
        <v>0</v>
      </c>
      <c r="AC144" s="67">
        <v>21</v>
      </c>
      <c r="AD144" s="67">
        <f>F144*0.000609318996415771</f>
        <v>0</v>
      </c>
      <c r="AE144" s="67">
        <f>F144*(1-0.000609318996415771)</f>
        <v>0</v>
      </c>
      <c r="AL144" s="67">
        <f t="shared" si="28"/>
        <v>0</v>
      </c>
      <c r="AM144" s="67">
        <f t="shared" si="29"/>
        <v>0</v>
      </c>
      <c r="AN144" s="112" t="s">
        <v>99</v>
      </c>
      <c r="AO144" s="112" t="s">
        <v>100</v>
      </c>
      <c r="AP144" s="59" t="s">
        <v>101</v>
      </c>
    </row>
    <row r="145" spans="1:42" s="47" customFormat="1" ht="12.75">
      <c r="A145" s="30" t="s">
        <v>361</v>
      </c>
      <c r="B145" s="28" t="s">
        <v>282</v>
      </c>
      <c r="C145" s="28" t="s">
        <v>283</v>
      </c>
      <c r="D145" s="28" t="s">
        <v>72</v>
      </c>
      <c r="E145" s="54">
        <v>5</v>
      </c>
      <c r="F145" s="54"/>
      <c r="G145" s="54"/>
      <c r="H145" s="54"/>
      <c r="I145" s="54">
        <f t="shared" si="22"/>
        <v>0</v>
      </c>
      <c r="J145" s="54">
        <v>0.003</v>
      </c>
      <c r="K145" s="54">
        <f t="shared" si="23"/>
        <v>0.015</v>
      </c>
      <c r="L145" s="55" t="s">
        <v>87</v>
      </c>
      <c r="M145" s="55" t="s">
        <v>88</v>
      </c>
      <c r="N145" s="54">
        <f t="shared" si="24"/>
        <v>0</v>
      </c>
      <c r="Y145" s="54">
        <f t="shared" si="25"/>
        <v>0</v>
      </c>
      <c r="Z145" s="54">
        <f t="shared" si="26"/>
        <v>0</v>
      </c>
      <c r="AA145" s="54">
        <f t="shared" si="27"/>
        <v>0</v>
      </c>
      <c r="AC145" s="67">
        <v>21</v>
      </c>
      <c r="AD145" s="67">
        <f>F145*1</f>
        <v>0</v>
      </c>
      <c r="AE145" s="67">
        <f>F145*(1-1)</f>
        <v>0</v>
      </c>
      <c r="AL145" s="67">
        <f t="shared" si="28"/>
        <v>0</v>
      </c>
      <c r="AM145" s="67">
        <f t="shared" si="29"/>
        <v>0</v>
      </c>
      <c r="AN145" s="112" t="s">
        <v>99</v>
      </c>
      <c r="AO145" s="112" t="s">
        <v>100</v>
      </c>
      <c r="AP145" s="59" t="s">
        <v>101</v>
      </c>
    </row>
    <row r="146" spans="1:42" s="47" customFormat="1" ht="12.75">
      <c r="A146" s="30" t="s">
        <v>362</v>
      </c>
      <c r="B146" s="30" t="s">
        <v>284</v>
      </c>
      <c r="C146" s="30" t="s">
        <v>285</v>
      </c>
      <c r="D146" s="30" t="s">
        <v>71</v>
      </c>
      <c r="E146" s="52">
        <v>10</v>
      </c>
      <c r="F146" s="52"/>
      <c r="G146" s="52"/>
      <c r="H146" s="52"/>
      <c r="I146" s="52">
        <f t="shared" si="22"/>
        <v>0</v>
      </c>
      <c r="J146" s="52">
        <v>0.00056</v>
      </c>
      <c r="K146" s="52">
        <f t="shared" si="23"/>
        <v>0.005599999999999999</v>
      </c>
      <c r="L146" s="53" t="s">
        <v>87</v>
      </c>
      <c r="M146" s="53" t="s">
        <v>6</v>
      </c>
      <c r="N146" s="52">
        <f t="shared" si="24"/>
        <v>0</v>
      </c>
      <c r="Y146" s="52">
        <f t="shared" si="25"/>
        <v>0</v>
      </c>
      <c r="Z146" s="52">
        <f t="shared" si="26"/>
        <v>0</v>
      </c>
      <c r="AA146" s="52">
        <f t="shared" si="27"/>
        <v>0</v>
      </c>
      <c r="AC146" s="67">
        <v>21</v>
      </c>
      <c r="AD146" s="67">
        <f>F146*0.143766990291262</f>
        <v>0</v>
      </c>
      <c r="AE146" s="67">
        <f>F146*(1-0.143766990291262)</f>
        <v>0</v>
      </c>
      <c r="AL146" s="67">
        <f t="shared" si="28"/>
        <v>0</v>
      </c>
      <c r="AM146" s="67">
        <f t="shared" si="29"/>
        <v>0</v>
      </c>
      <c r="AN146" s="112" t="s">
        <v>99</v>
      </c>
      <c r="AO146" s="112" t="s">
        <v>100</v>
      </c>
      <c r="AP146" s="59" t="s">
        <v>101</v>
      </c>
    </row>
    <row r="147" spans="1:42" s="47" customFormat="1" ht="12.75">
      <c r="A147" s="30" t="s">
        <v>363</v>
      </c>
      <c r="B147" s="28" t="s">
        <v>286</v>
      </c>
      <c r="C147" s="28" t="s">
        <v>287</v>
      </c>
      <c r="D147" s="28" t="s">
        <v>73</v>
      </c>
      <c r="E147" s="54">
        <v>15</v>
      </c>
      <c r="F147" s="54"/>
      <c r="G147" s="54"/>
      <c r="H147" s="54"/>
      <c r="I147" s="54">
        <f t="shared" si="22"/>
        <v>0</v>
      </c>
      <c r="J147" s="54">
        <v>2E-05</v>
      </c>
      <c r="K147" s="54">
        <f t="shared" si="23"/>
        <v>0.00030000000000000003</v>
      </c>
      <c r="L147" s="55" t="s">
        <v>87</v>
      </c>
      <c r="M147" s="55" t="s">
        <v>88</v>
      </c>
      <c r="N147" s="54">
        <f t="shared" si="24"/>
        <v>0</v>
      </c>
      <c r="Y147" s="54">
        <f t="shared" si="25"/>
        <v>0</v>
      </c>
      <c r="Z147" s="54">
        <f t="shared" si="26"/>
        <v>0</v>
      </c>
      <c r="AA147" s="54">
        <f t="shared" si="27"/>
        <v>0</v>
      </c>
      <c r="AC147" s="67">
        <v>21</v>
      </c>
      <c r="AD147" s="67">
        <f>F147*1</f>
        <v>0</v>
      </c>
      <c r="AE147" s="67">
        <f>F147*(1-1)</f>
        <v>0</v>
      </c>
      <c r="AL147" s="67">
        <f t="shared" si="28"/>
        <v>0</v>
      </c>
      <c r="AM147" s="67">
        <f t="shared" si="29"/>
        <v>0</v>
      </c>
      <c r="AN147" s="112" t="s">
        <v>99</v>
      </c>
      <c r="AO147" s="112" t="s">
        <v>100</v>
      </c>
      <c r="AP147" s="59" t="s">
        <v>101</v>
      </c>
    </row>
    <row r="148" spans="1:42" s="47" customFormat="1" ht="12.75">
      <c r="A148" s="30" t="s">
        <v>364</v>
      </c>
      <c r="B148" s="28" t="s">
        <v>288</v>
      </c>
      <c r="C148" s="28" t="s">
        <v>289</v>
      </c>
      <c r="D148" s="28" t="s">
        <v>71</v>
      </c>
      <c r="E148" s="54">
        <v>30</v>
      </c>
      <c r="F148" s="54"/>
      <c r="G148" s="54"/>
      <c r="H148" s="54"/>
      <c r="I148" s="54">
        <f>ROUND(E148*F148,2)</f>
        <v>0</v>
      </c>
      <c r="J148" s="54">
        <v>0.0025</v>
      </c>
      <c r="K148" s="54">
        <f>E148*J148</f>
        <v>0.075</v>
      </c>
      <c r="L148" s="55" t="s">
        <v>87</v>
      </c>
      <c r="M148" s="55" t="s">
        <v>88</v>
      </c>
      <c r="N148" s="54">
        <f>IF(M148="5",H148,0)</f>
        <v>0</v>
      </c>
      <c r="Y148" s="54">
        <f>IF(AC148=0,I148,0)</f>
        <v>0</v>
      </c>
      <c r="Z148" s="54">
        <f>IF(AC148=15,I148,0)</f>
        <v>0</v>
      </c>
      <c r="AA148" s="54">
        <f>IF(AC148=21,I148,0)</f>
        <v>0</v>
      </c>
      <c r="AC148" s="67">
        <v>21</v>
      </c>
      <c r="AD148" s="67">
        <f>F148*1</f>
        <v>0</v>
      </c>
      <c r="AE148" s="67">
        <f>F148*(1-1)</f>
        <v>0</v>
      </c>
      <c r="AL148" s="67">
        <f>E148*AD148</f>
        <v>0</v>
      </c>
      <c r="AM148" s="67">
        <f>E148*AE148</f>
        <v>0</v>
      </c>
      <c r="AN148" s="112" t="s">
        <v>99</v>
      </c>
      <c r="AO148" s="112" t="s">
        <v>100</v>
      </c>
      <c r="AP148" s="59" t="s">
        <v>101</v>
      </c>
    </row>
    <row r="149" spans="1:42" s="47" customFormat="1" ht="12.75">
      <c r="A149" s="30" t="s">
        <v>365</v>
      </c>
      <c r="B149" s="28" t="s">
        <v>290</v>
      </c>
      <c r="C149" s="28" t="s">
        <v>291</v>
      </c>
      <c r="D149" s="28" t="s">
        <v>71</v>
      </c>
      <c r="E149" s="54">
        <v>30</v>
      </c>
      <c r="F149" s="54"/>
      <c r="G149" s="54"/>
      <c r="H149" s="54"/>
      <c r="I149" s="54">
        <f>ROUND(E149*F149,2)</f>
        <v>0</v>
      </c>
      <c r="J149" s="54">
        <v>0.006</v>
      </c>
      <c r="K149" s="54">
        <f>E149*J149</f>
        <v>0.18</v>
      </c>
      <c r="L149" s="55" t="s">
        <v>87</v>
      </c>
      <c r="M149" s="55" t="s">
        <v>88</v>
      </c>
      <c r="N149" s="54">
        <f>IF(M149="5",H149,0)</f>
        <v>0</v>
      </c>
      <c r="Y149" s="54">
        <f>IF(AC149=0,I149,0)</f>
        <v>0</v>
      </c>
      <c r="Z149" s="54">
        <f>IF(AC149=15,I149,0)</f>
        <v>0</v>
      </c>
      <c r="AA149" s="54">
        <f>IF(AC149=21,I149,0)</f>
        <v>0</v>
      </c>
      <c r="AC149" s="67">
        <v>21</v>
      </c>
      <c r="AD149" s="67">
        <f>F149*1</f>
        <v>0</v>
      </c>
      <c r="AE149" s="67">
        <f>F149*(1-1)</f>
        <v>0</v>
      </c>
      <c r="AL149" s="67">
        <f>E149*AD149</f>
        <v>0</v>
      </c>
      <c r="AM149" s="67">
        <f>E149*AE149</f>
        <v>0</v>
      </c>
      <c r="AN149" s="112" t="s">
        <v>99</v>
      </c>
      <c r="AO149" s="112" t="s">
        <v>100</v>
      </c>
      <c r="AP149" s="59" t="s">
        <v>101</v>
      </c>
    </row>
    <row r="150" spans="1:42" s="47" customFormat="1" ht="12.75">
      <c r="A150" s="30" t="s">
        <v>366</v>
      </c>
      <c r="B150" s="30" t="s">
        <v>292</v>
      </c>
      <c r="C150" s="30" t="s">
        <v>293</v>
      </c>
      <c r="D150" s="30" t="s">
        <v>69</v>
      </c>
      <c r="E150" s="52">
        <v>915</v>
      </c>
      <c r="F150" s="52"/>
      <c r="G150" s="52"/>
      <c r="H150" s="52"/>
      <c r="I150" s="52">
        <f>ROUND(E150*F150,2)</f>
        <v>0</v>
      </c>
      <c r="J150" s="52">
        <v>0</v>
      </c>
      <c r="K150" s="52">
        <f>E150*J150</f>
        <v>0</v>
      </c>
      <c r="L150" s="53" t="s">
        <v>87</v>
      </c>
      <c r="M150" s="53" t="s">
        <v>6</v>
      </c>
      <c r="N150" s="52">
        <f>IF(M150="5",H150,0)</f>
        <v>0</v>
      </c>
      <c r="Y150" s="52">
        <f>IF(AC150=0,I150,0)</f>
        <v>0</v>
      </c>
      <c r="Z150" s="52">
        <f>IF(AC150=15,I150,0)</f>
        <v>0</v>
      </c>
      <c r="AA150" s="52">
        <f>IF(AC150=21,I150,0)</f>
        <v>0</v>
      </c>
      <c r="AC150" s="67">
        <v>21</v>
      </c>
      <c r="AD150" s="67">
        <f>F150*0</f>
        <v>0</v>
      </c>
      <c r="AE150" s="67">
        <f>F150*(1-0)</f>
        <v>0</v>
      </c>
      <c r="AL150" s="67">
        <f>E150*AD150</f>
        <v>0</v>
      </c>
      <c r="AM150" s="67">
        <f>E150*AE150</f>
        <v>0</v>
      </c>
      <c r="AN150" s="112" t="s">
        <v>99</v>
      </c>
      <c r="AO150" s="112" t="s">
        <v>100</v>
      </c>
      <c r="AP150" s="59" t="s">
        <v>101</v>
      </c>
    </row>
    <row r="151" spans="1:42" s="47" customFormat="1" ht="12.75">
      <c r="A151" s="30" t="s">
        <v>367</v>
      </c>
      <c r="B151" s="28" t="s">
        <v>294</v>
      </c>
      <c r="C151" s="28" t="s">
        <v>295</v>
      </c>
      <c r="D151" s="28" t="s">
        <v>70</v>
      </c>
      <c r="E151" s="54">
        <v>15</v>
      </c>
      <c r="F151" s="54"/>
      <c r="G151" s="54"/>
      <c r="H151" s="54"/>
      <c r="I151" s="54">
        <f>ROUND(E151*F151,2)</f>
        <v>0</v>
      </c>
      <c r="J151" s="54">
        <v>0.6</v>
      </c>
      <c r="K151" s="54">
        <f>E151*J151</f>
        <v>9</v>
      </c>
      <c r="L151" s="55" t="s">
        <v>87</v>
      </c>
      <c r="M151" s="55" t="s">
        <v>88</v>
      </c>
      <c r="N151" s="54">
        <f>IF(M151="5",H151,0)</f>
        <v>0</v>
      </c>
      <c r="Y151" s="54">
        <f>IF(AC151=0,I151,0)</f>
        <v>0</v>
      </c>
      <c r="Z151" s="54">
        <f>IF(AC151=15,I151,0)</f>
        <v>0</v>
      </c>
      <c r="AA151" s="54">
        <f>IF(AC151=21,I151,0)</f>
        <v>0</v>
      </c>
      <c r="AC151" s="67">
        <v>21</v>
      </c>
      <c r="AD151" s="67">
        <f>F151*1</f>
        <v>0</v>
      </c>
      <c r="AE151" s="67">
        <f>F151*(1-1)</f>
        <v>0</v>
      </c>
      <c r="AL151" s="67">
        <f>E151*AD151</f>
        <v>0</v>
      </c>
      <c r="AM151" s="67">
        <f>E151*AE151</f>
        <v>0</v>
      </c>
      <c r="AN151" s="112" t="s">
        <v>99</v>
      </c>
      <c r="AO151" s="112" t="s">
        <v>100</v>
      </c>
      <c r="AP151" s="59" t="s">
        <v>101</v>
      </c>
    </row>
    <row r="152" spans="1:42" s="47" customFormat="1" ht="12.75">
      <c r="A152" s="30" t="s">
        <v>368</v>
      </c>
      <c r="B152" s="30" t="s">
        <v>292</v>
      </c>
      <c r="C152" s="30" t="s">
        <v>296</v>
      </c>
      <c r="D152" s="30" t="s">
        <v>69</v>
      </c>
      <c r="E152" s="52">
        <v>15</v>
      </c>
      <c r="F152" s="52"/>
      <c r="G152" s="52"/>
      <c r="H152" s="52"/>
      <c r="I152" s="52">
        <f aca="true" t="shared" si="32" ref="I152:I157">ROUND(E152*F152,2)</f>
        <v>0</v>
      </c>
      <c r="J152" s="52">
        <v>0</v>
      </c>
      <c r="K152" s="52">
        <f aca="true" t="shared" si="33" ref="K152:K157">E152*J152</f>
        <v>0</v>
      </c>
      <c r="L152" s="53" t="s">
        <v>87</v>
      </c>
      <c r="M152" s="53" t="s">
        <v>6</v>
      </c>
      <c r="N152" s="52">
        <f aca="true" t="shared" si="34" ref="N152:N157">IF(M152="5",H152,0)</f>
        <v>0</v>
      </c>
      <c r="Y152" s="52">
        <f aca="true" t="shared" si="35" ref="Y152:Y157">IF(AC152=0,I152,0)</f>
        <v>0</v>
      </c>
      <c r="Z152" s="52">
        <f aca="true" t="shared" si="36" ref="Z152:Z157">IF(AC152=15,I152,0)</f>
        <v>0</v>
      </c>
      <c r="AA152" s="52">
        <f aca="true" t="shared" si="37" ref="AA152:AA157">IF(AC152=21,I152,0)</f>
        <v>0</v>
      </c>
      <c r="AC152" s="67">
        <v>21</v>
      </c>
      <c r="AD152" s="67">
        <f>F152*0</f>
        <v>0</v>
      </c>
      <c r="AE152" s="67">
        <f>F152*(1-0)</f>
        <v>0</v>
      </c>
      <c r="AL152" s="67">
        <f aca="true" t="shared" si="38" ref="AL152:AL157">E152*AD152</f>
        <v>0</v>
      </c>
      <c r="AM152" s="67">
        <f aca="true" t="shared" si="39" ref="AM152:AM157">E152*AE152</f>
        <v>0</v>
      </c>
      <c r="AN152" s="112" t="s">
        <v>99</v>
      </c>
      <c r="AO152" s="112" t="s">
        <v>100</v>
      </c>
      <c r="AP152" s="59" t="s">
        <v>101</v>
      </c>
    </row>
    <row r="153" spans="1:42" s="47" customFormat="1" ht="12.75">
      <c r="A153" s="30" t="s">
        <v>369</v>
      </c>
      <c r="B153" s="28" t="s">
        <v>294</v>
      </c>
      <c r="C153" s="28" t="s">
        <v>295</v>
      </c>
      <c r="D153" s="28" t="s">
        <v>70</v>
      </c>
      <c r="E153" s="54">
        <v>15</v>
      </c>
      <c r="F153" s="54"/>
      <c r="G153" s="54"/>
      <c r="H153" s="54"/>
      <c r="I153" s="54">
        <f t="shared" si="32"/>
        <v>0</v>
      </c>
      <c r="J153" s="54">
        <v>0.6</v>
      </c>
      <c r="K153" s="54">
        <f t="shared" si="33"/>
        <v>9</v>
      </c>
      <c r="L153" s="55" t="s">
        <v>87</v>
      </c>
      <c r="M153" s="55" t="s">
        <v>88</v>
      </c>
      <c r="N153" s="54">
        <f t="shared" si="34"/>
        <v>0</v>
      </c>
      <c r="Y153" s="54">
        <f t="shared" si="35"/>
        <v>0</v>
      </c>
      <c r="Z153" s="54">
        <f t="shared" si="36"/>
        <v>0</v>
      </c>
      <c r="AA153" s="54">
        <f t="shared" si="37"/>
        <v>0</v>
      </c>
      <c r="AC153" s="67">
        <v>21</v>
      </c>
      <c r="AD153" s="67">
        <f>F153*1</f>
        <v>0</v>
      </c>
      <c r="AE153" s="67">
        <f>F153*(1-1)</f>
        <v>0</v>
      </c>
      <c r="AL153" s="67">
        <f t="shared" si="38"/>
        <v>0</v>
      </c>
      <c r="AM153" s="67">
        <f t="shared" si="39"/>
        <v>0</v>
      </c>
      <c r="AN153" s="112" t="s">
        <v>99</v>
      </c>
      <c r="AO153" s="112" t="s">
        <v>100</v>
      </c>
      <c r="AP153" s="59" t="s">
        <v>101</v>
      </c>
    </row>
    <row r="154" spans="1:42" s="47" customFormat="1" ht="12.75">
      <c r="A154" s="30" t="s">
        <v>370</v>
      </c>
      <c r="B154" s="30" t="s">
        <v>297</v>
      </c>
      <c r="C154" s="30" t="s">
        <v>298</v>
      </c>
      <c r="D154" s="30" t="s">
        <v>69</v>
      </c>
      <c r="E154" s="52">
        <v>8</v>
      </c>
      <c r="F154" s="52"/>
      <c r="G154" s="52"/>
      <c r="H154" s="52"/>
      <c r="I154" s="52">
        <f t="shared" si="32"/>
        <v>0</v>
      </c>
      <c r="J154" s="52">
        <v>0</v>
      </c>
      <c r="K154" s="52">
        <f t="shared" si="33"/>
        <v>0</v>
      </c>
      <c r="L154" s="53" t="s">
        <v>87</v>
      </c>
      <c r="M154" s="53" t="s">
        <v>6</v>
      </c>
      <c r="N154" s="52">
        <f t="shared" si="34"/>
        <v>0</v>
      </c>
      <c r="Y154" s="52">
        <f t="shared" si="35"/>
        <v>0</v>
      </c>
      <c r="Z154" s="52">
        <f t="shared" si="36"/>
        <v>0</v>
      </c>
      <c r="AA154" s="52">
        <f t="shared" si="37"/>
        <v>0</v>
      </c>
      <c r="AC154" s="67">
        <v>21</v>
      </c>
      <c r="AD154" s="67">
        <f>F154*0</f>
        <v>0</v>
      </c>
      <c r="AE154" s="67">
        <f>F154*(1-0)</f>
        <v>0</v>
      </c>
      <c r="AL154" s="67">
        <f t="shared" si="38"/>
        <v>0</v>
      </c>
      <c r="AM154" s="67">
        <f t="shared" si="39"/>
        <v>0</v>
      </c>
      <c r="AN154" s="112" t="s">
        <v>99</v>
      </c>
      <c r="AO154" s="112" t="s">
        <v>100</v>
      </c>
      <c r="AP154" s="59" t="s">
        <v>101</v>
      </c>
    </row>
    <row r="155" spans="1:42" s="47" customFormat="1" ht="12.75">
      <c r="A155" s="30" t="s">
        <v>371</v>
      </c>
      <c r="B155" s="28" t="s">
        <v>294</v>
      </c>
      <c r="C155" s="28" t="s">
        <v>295</v>
      </c>
      <c r="D155" s="28" t="s">
        <v>70</v>
      </c>
      <c r="E155" s="54">
        <v>8</v>
      </c>
      <c r="F155" s="54"/>
      <c r="G155" s="54"/>
      <c r="H155" s="54"/>
      <c r="I155" s="54">
        <f t="shared" si="32"/>
        <v>0</v>
      </c>
      <c r="J155" s="54">
        <v>0.6</v>
      </c>
      <c r="K155" s="54">
        <f t="shared" si="33"/>
        <v>4.8</v>
      </c>
      <c r="L155" s="55" t="s">
        <v>87</v>
      </c>
      <c r="M155" s="55" t="s">
        <v>88</v>
      </c>
      <c r="N155" s="54">
        <f t="shared" si="34"/>
        <v>0</v>
      </c>
      <c r="Y155" s="54">
        <f t="shared" si="35"/>
        <v>0</v>
      </c>
      <c r="Z155" s="54">
        <f t="shared" si="36"/>
        <v>0</v>
      </c>
      <c r="AA155" s="54">
        <f t="shared" si="37"/>
        <v>0</v>
      </c>
      <c r="AC155" s="67">
        <v>21</v>
      </c>
      <c r="AD155" s="67">
        <f>F155*1</f>
        <v>0</v>
      </c>
      <c r="AE155" s="67">
        <f>F155*(1-1)</f>
        <v>0</v>
      </c>
      <c r="AL155" s="67">
        <f t="shared" si="38"/>
        <v>0</v>
      </c>
      <c r="AM155" s="67">
        <f t="shared" si="39"/>
        <v>0</v>
      </c>
      <c r="AN155" s="112" t="s">
        <v>99</v>
      </c>
      <c r="AO155" s="112" t="s">
        <v>100</v>
      </c>
      <c r="AP155" s="59" t="s">
        <v>101</v>
      </c>
    </row>
    <row r="156" spans="1:42" s="47" customFormat="1" ht="12.75">
      <c r="A156" s="30" t="s">
        <v>372</v>
      </c>
      <c r="B156" s="30" t="s">
        <v>299</v>
      </c>
      <c r="C156" s="30" t="s">
        <v>300</v>
      </c>
      <c r="D156" s="30" t="s">
        <v>71</v>
      </c>
      <c r="E156" s="52">
        <v>300</v>
      </c>
      <c r="F156" s="52"/>
      <c r="G156" s="52"/>
      <c r="H156" s="52"/>
      <c r="I156" s="52">
        <f t="shared" si="32"/>
        <v>0</v>
      </c>
      <c r="J156" s="52">
        <v>0</v>
      </c>
      <c r="K156" s="52">
        <f t="shared" si="33"/>
        <v>0</v>
      </c>
      <c r="L156" s="53" t="s">
        <v>87</v>
      </c>
      <c r="M156" s="53" t="s">
        <v>6</v>
      </c>
      <c r="N156" s="52">
        <f t="shared" si="34"/>
        <v>0</v>
      </c>
      <c r="Y156" s="52">
        <f t="shared" si="35"/>
        <v>0</v>
      </c>
      <c r="Z156" s="52">
        <f t="shared" si="36"/>
        <v>0</v>
      </c>
      <c r="AA156" s="52">
        <f t="shared" si="37"/>
        <v>0</v>
      </c>
      <c r="AC156" s="67">
        <v>21</v>
      </c>
      <c r="AD156" s="67">
        <f>F156*0</f>
        <v>0</v>
      </c>
      <c r="AE156" s="67">
        <f>F156*(1-0)</f>
        <v>0</v>
      </c>
      <c r="AL156" s="67">
        <f t="shared" si="38"/>
        <v>0</v>
      </c>
      <c r="AM156" s="67">
        <f t="shared" si="39"/>
        <v>0</v>
      </c>
      <c r="AN156" s="112" t="s">
        <v>99</v>
      </c>
      <c r="AO156" s="112" t="s">
        <v>100</v>
      </c>
      <c r="AP156" s="59" t="s">
        <v>101</v>
      </c>
    </row>
    <row r="157" spans="1:42" s="47" customFormat="1" ht="12.75">
      <c r="A157" s="30" t="s">
        <v>373</v>
      </c>
      <c r="B157" s="28" t="s">
        <v>301</v>
      </c>
      <c r="C157" s="28" t="s">
        <v>302</v>
      </c>
      <c r="D157" s="28" t="s">
        <v>303</v>
      </c>
      <c r="E157" s="54">
        <f>E156*0.02</f>
        <v>6</v>
      </c>
      <c r="F157" s="54"/>
      <c r="G157" s="54"/>
      <c r="H157" s="54"/>
      <c r="I157" s="54">
        <f t="shared" si="32"/>
        <v>0</v>
      </c>
      <c r="J157" s="54">
        <v>0</v>
      </c>
      <c r="K157" s="54">
        <f t="shared" si="33"/>
        <v>0</v>
      </c>
      <c r="L157" s="55"/>
      <c r="M157" s="55" t="s">
        <v>88</v>
      </c>
      <c r="N157" s="54">
        <f t="shared" si="34"/>
        <v>0</v>
      </c>
      <c r="Y157" s="54">
        <f t="shared" si="35"/>
        <v>0</v>
      </c>
      <c r="Z157" s="54">
        <f t="shared" si="36"/>
        <v>0</v>
      </c>
      <c r="AA157" s="54">
        <f t="shared" si="37"/>
        <v>0</v>
      </c>
      <c r="AC157" s="67">
        <v>21</v>
      </c>
      <c r="AD157" s="67">
        <f>F157*1</f>
        <v>0</v>
      </c>
      <c r="AE157" s="67">
        <f>F157*(1-1)</f>
        <v>0</v>
      </c>
      <c r="AL157" s="67">
        <f t="shared" si="38"/>
        <v>0</v>
      </c>
      <c r="AM157" s="67">
        <f t="shared" si="39"/>
        <v>0</v>
      </c>
      <c r="AN157" s="112" t="s">
        <v>99</v>
      </c>
      <c r="AO157" s="112" t="s">
        <v>100</v>
      </c>
      <c r="AP157" s="59" t="s">
        <v>101</v>
      </c>
    </row>
    <row r="158" spans="1:27" s="47" customFormat="1" ht="12.75">
      <c r="A158" s="114"/>
      <c r="B158" s="114"/>
      <c r="C158" s="114"/>
      <c r="D158" s="114"/>
      <c r="E158" s="114"/>
      <c r="F158" s="114"/>
      <c r="G158" s="134" t="s">
        <v>79</v>
      </c>
      <c r="H158" s="135"/>
      <c r="I158" s="115"/>
      <c r="J158" s="114"/>
      <c r="K158" s="114"/>
      <c r="L158" s="114"/>
      <c r="Y158" s="116">
        <f>SUM(Y97:Y157)</f>
        <v>0</v>
      </c>
      <c r="Z158" s="116">
        <f>SUM(Z97:Z157)</f>
        <v>0</v>
      </c>
      <c r="AA158" s="116">
        <f>SUM(AA97:AA157)</f>
        <v>0</v>
      </c>
    </row>
    <row r="159" spans="2:9" s="66" customFormat="1" ht="12.75">
      <c r="B159" s="70" t="s">
        <v>79</v>
      </c>
      <c r="C159" s="70"/>
      <c r="G159" s="71">
        <f>G94+G91+G84+G12+G87+G97</f>
        <v>0</v>
      </c>
      <c r="H159" s="71">
        <f>H94+H91+H84+H12+H87+H97</f>
        <v>0</v>
      </c>
      <c r="I159" s="71">
        <f>H159+G159</f>
        <v>0</v>
      </c>
    </row>
    <row r="160" ht="12.75">
      <c r="B160" s="51"/>
    </row>
    <row r="161" spans="2:9" ht="12.75">
      <c r="B161" s="51"/>
      <c r="G161" s="64"/>
      <c r="H161" s="65"/>
      <c r="I161" s="65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</sheetData>
  <sheetProtection/>
  <mergeCells count="26">
    <mergeCell ref="G6:G7"/>
    <mergeCell ref="A4:B5"/>
    <mergeCell ref="C4:C5"/>
    <mergeCell ref="D4:E5"/>
    <mergeCell ref="G4:G5"/>
    <mergeCell ref="A1:I1"/>
    <mergeCell ref="A2:B3"/>
    <mergeCell ref="C2:C3"/>
    <mergeCell ref="D2:E3"/>
    <mergeCell ref="G2:G3"/>
    <mergeCell ref="A8:B9"/>
    <mergeCell ref="C8:C9"/>
    <mergeCell ref="D8:E9"/>
    <mergeCell ref="A6:B7"/>
    <mergeCell ref="C6:C7"/>
    <mergeCell ref="D6:E7"/>
    <mergeCell ref="G8:G9"/>
    <mergeCell ref="H2:I3"/>
    <mergeCell ref="H4:I5"/>
    <mergeCell ref="H8:I9"/>
    <mergeCell ref="C97:F97"/>
    <mergeCell ref="G158:H158"/>
    <mergeCell ref="G10:I10"/>
    <mergeCell ref="C12:F12"/>
    <mergeCell ref="H6:H7"/>
    <mergeCell ref="I6:I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zoomScalePageLayoutView="0" workbookViewId="0" topLeftCell="A1">
      <selection activeCell="J11" sqref="J1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0" style="0" hidden="1" customWidth="1"/>
  </cols>
  <sheetData>
    <row r="1" spans="1:6" ht="72.75" customHeight="1">
      <c r="A1" s="148" t="s">
        <v>102</v>
      </c>
      <c r="B1" s="149"/>
      <c r="C1" s="149"/>
      <c r="D1" s="149"/>
      <c r="E1" s="149"/>
      <c r="F1" s="149"/>
    </row>
    <row r="2" spans="1:7" ht="12.75">
      <c r="A2" s="160" t="s">
        <v>1</v>
      </c>
      <c r="B2" s="161" t="str">
        <f>'Stavební rozpočet'!C2:C3</f>
        <v>Příroda na dosah - přírodní zahrada MŠ Úvoz 57</v>
      </c>
      <c r="C2" s="162"/>
      <c r="D2" s="160" t="s">
        <v>80</v>
      </c>
      <c r="E2" s="164" t="s">
        <v>310</v>
      </c>
      <c r="F2" s="164"/>
      <c r="G2" s="119"/>
    </row>
    <row r="3" spans="1:7" ht="12.75">
      <c r="A3" s="142"/>
      <c r="B3" s="163"/>
      <c r="C3" s="163"/>
      <c r="D3" s="142"/>
      <c r="E3" s="127"/>
      <c r="F3" s="127"/>
      <c r="G3" s="119"/>
    </row>
    <row r="4" spans="1:7" ht="12.75">
      <c r="A4" s="165" t="s">
        <v>110</v>
      </c>
      <c r="B4" s="127" t="s">
        <v>111</v>
      </c>
      <c r="C4" s="142"/>
      <c r="D4" s="123" t="s">
        <v>81</v>
      </c>
      <c r="E4" s="123" t="s">
        <v>85</v>
      </c>
      <c r="F4" s="142"/>
      <c r="G4" s="20"/>
    </row>
    <row r="5" spans="1:7" ht="12.75">
      <c r="A5" s="157"/>
      <c r="B5" s="142"/>
      <c r="C5" s="142"/>
      <c r="D5" s="142"/>
      <c r="E5" s="142"/>
      <c r="F5" s="142"/>
      <c r="G5" s="20"/>
    </row>
    <row r="6" spans="1:7" ht="12.75">
      <c r="A6" s="156" t="s">
        <v>2</v>
      </c>
      <c r="B6" s="123" t="str">
        <f>'Stavební rozpočet'!C6:C7</f>
        <v>Zahrada MŠ Brno, Úvoz 57, 602 00 Brno</v>
      </c>
      <c r="C6" s="142"/>
      <c r="D6" s="123" t="s">
        <v>82</v>
      </c>
      <c r="E6" s="123"/>
      <c r="F6" s="142"/>
      <c r="G6" s="20"/>
    </row>
    <row r="7" spans="1:7" ht="12.75">
      <c r="A7" s="157"/>
      <c r="B7" s="142"/>
      <c r="C7" s="142"/>
      <c r="D7" s="142"/>
      <c r="E7" s="142"/>
      <c r="F7" s="142"/>
      <c r="G7" s="20"/>
    </row>
    <row r="8" spans="1:7" ht="12.75">
      <c r="A8" s="156" t="s">
        <v>83</v>
      </c>
      <c r="B8" s="123" t="s">
        <v>85</v>
      </c>
      <c r="C8" s="142"/>
      <c r="D8" s="144" t="s">
        <v>67</v>
      </c>
      <c r="E8" s="159">
        <v>42073</v>
      </c>
      <c r="F8" s="142"/>
      <c r="G8" s="20"/>
    </row>
    <row r="9" spans="1:7" ht="13.5" thickBot="1">
      <c r="A9" s="158"/>
      <c r="B9" s="124"/>
      <c r="C9" s="124"/>
      <c r="D9" s="124"/>
      <c r="E9" s="124"/>
      <c r="F9" s="124"/>
      <c r="G9" s="20"/>
    </row>
    <row r="10" spans="1:7" ht="13.5" thickBot="1">
      <c r="A10" s="68" t="s">
        <v>53</v>
      </c>
      <c r="B10" s="25" t="s">
        <v>54</v>
      </c>
      <c r="C10" s="26" t="s">
        <v>103</v>
      </c>
      <c r="D10" s="27" t="s">
        <v>104</v>
      </c>
      <c r="E10" s="27" t="s">
        <v>105</v>
      </c>
      <c r="F10" s="27" t="s">
        <v>106</v>
      </c>
      <c r="G10" s="21"/>
    </row>
    <row r="11" spans="1:8" ht="12.75">
      <c r="A11" s="29" t="s">
        <v>111</v>
      </c>
      <c r="B11" s="29"/>
      <c r="C11" s="29" t="s">
        <v>112</v>
      </c>
      <c r="D11" s="102">
        <f>'Stavební rozpočet'!G12</f>
        <v>0</v>
      </c>
      <c r="E11" s="104">
        <f>'Stavební rozpočet'!H12</f>
        <v>0</v>
      </c>
      <c r="F11" s="102">
        <f aca="true" t="shared" si="0" ref="F11:F16">D11+E11</f>
        <v>0</v>
      </c>
      <c r="G11" s="22" t="s">
        <v>107</v>
      </c>
      <c r="H11" s="22">
        <f>IF(G11="T",0,F11)</f>
        <v>0</v>
      </c>
    </row>
    <row r="12" spans="1:8" ht="12.75">
      <c r="A12" s="29" t="s">
        <v>111</v>
      </c>
      <c r="B12" s="29" t="s">
        <v>22</v>
      </c>
      <c r="C12" s="29" t="s">
        <v>60</v>
      </c>
      <c r="D12" s="102">
        <f>'Stavební rozpočet'!G97</f>
        <v>0</v>
      </c>
      <c r="E12" s="104">
        <f>'Stavební rozpočet'!H97</f>
        <v>0</v>
      </c>
      <c r="F12" s="102">
        <f t="shared" si="0"/>
        <v>0</v>
      </c>
      <c r="G12" s="22" t="s">
        <v>107</v>
      </c>
      <c r="H12" s="22">
        <f>IF(G12="T",0,F12)</f>
        <v>0</v>
      </c>
    </row>
    <row r="13" spans="1:8" ht="25.5">
      <c r="A13" s="29" t="s">
        <v>111</v>
      </c>
      <c r="B13" s="29" t="s">
        <v>172</v>
      </c>
      <c r="C13" s="69" t="s">
        <v>173</v>
      </c>
      <c r="D13" s="102">
        <f>'Stavební rozpočet'!G84</f>
        <v>0</v>
      </c>
      <c r="E13" s="104">
        <f>'Stavební rozpočet'!H84</f>
        <v>0</v>
      </c>
      <c r="F13" s="102">
        <f t="shared" si="0"/>
        <v>0</v>
      </c>
      <c r="G13" s="22" t="s">
        <v>107</v>
      </c>
      <c r="H13" s="22">
        <f>IF(G13="T",0,F13)</f>
        <v>0</v>
      </c>
    </row>
    <row r="14" spans="1:6" ht="25.5">
      <c r="A14" s="29" t="s">
        <v>111</v>
      </c>
      <c r="B14" s="29" t="s">
        <v>181</v>
      </c>
      <c r="C14" s="69" t="s">
        <v>182</v>
      </c>
      <c r="D14" s="103">
        <f>'Stavební rozpočet'!G91</f>
        <v>0</v>
      </c>
      <c r="E14" s="103">
        <f>'Stavební rozpočet'!H91</f>
        <v>0</v>
      </c>
      <c r="F14" s="102">
        <f t="shared" si="0"/>
        <v>0</v>
      </c>
    </row>
    <row r="15" spans="1:255" s="39" customFormat="1" ht="12.75">
      <c r="A15" s="117"/>
      <c r="B15" s="29" t="s">
        <v>172</v>
      </c>
      <c r="C15" s="69" t="s">
        <v>216</v>
      </c>
      <c r="D15" s="103">
        <f>'Stavební rozpočet'!G87</f>
        <v>0</v>
      </c>
      <c r="E15" s="103">
        <f>'Stavební rozpočet'!H87</f>
        <v>0</v>
      </c>
      <c r="F15" s="102">
        <f t="shared" si="0"/>
        <v>0</v>
      </c>
      <c r="G15" s="118"/>
      <c r="H15" s="117"/>
      <c r="I15" s="118"/>
      <c r="J15" s="117"/>
      <c r="K15" s="118"/>
      <c r="L15" s="117"/>
      <c r="M15" s="118"/>
      <c r="N15" s="117"/>
      <c r="O15" s="118"/>
      <c r="P15" s="117"/>
      <c r="Q15" s="118"/>
      <c r="R15" s="117"/>
      <c r="S15" s="118"/>
      <c r="T15" s="117"/>
      <c r="U15" s="118"/>
      <c r="V15" s="117"/>
      <c r="W15" s="118"/>
      <c r="X15" s="117"/>
      <c r="Y15" s="118"/>
      <c r="Z15" s="117"/>
      <c r="AA15" s="118"/>
      <c r="AB15" s="117"/>
      <c r="AC15" s="118"/>
      <c r="AD15" s="117"/>
      <c r="AE15" s="118"/>
      <c r="AF15" s="117"/>
      <c r="AG15" s="118"/>
      <c r="AH15" s="117"/>
      <c r="AI15" s="118"/>
      <c r="AJ15" s="117"/>
      <c r="AK15" s="118"/>
      <c r="AL15" s="117"/>
      <c r="AM15" s="118"/>
      <c r="AN15" s="117"/>
      <c r="AO15" s="118"/>
      <c r="AP15" s="117"/>
      <c r="AQ15" s="118"/>
      <c r="AR15" s="117"/>
      <c r="AS15" s="118"/>
      <c r="AT15" s="117"/>
      <c r="AU15" s="118"/>
      <c r="AV15" s="117"/>
      <c r="AW15" s="118"/>
      <c r="AX15" s="117"/>
      <c r="AY15" s="118"/>
      <c r="AZ15" s="117"/>
      <c r="BA15" s="118"/>
      <c r="BB15" s="117"/>
      <c r="BC15" s="118"/>
      <c r="BD15" s="117"/>
      <c r="BE15" s="118"/>
      <c r="BF15" s="117"/>
      <c r="BG15" s="118"/>
      <c r="BH15" s="117"/>
      <c r="BI15" s="118"/>
      <c r="BJ15" s="117"/>
      <c r="BK15" s="118"/>
      <c r="BL15" s="117"/>
      <c r="BM15" s="118"/>
      <c r="BN15" s="117"/>
      <c r="BO15" s="118"/>
      <c r="BP15" s="117"/>
      <c r="BQ15" s="118"/>
      <c r="BR15" s="117"/>
      <c r="BS15" s="118"/>
      <c r="BT15" s="117"/>
      <c r="BU15" s="118"/>
      <c r="BV15" s="117"/>
      <c r="BW15" s="118"/>
      <c r="BX15" s="117"/>
      <c r="BY15" s="118"/>
      <c r="BZ15" s="117"/>
      <c r="CA15" s="118"/>
      <c r="CB15" s="117"/>
      <c r="CC15" s="118"/>
      <c r="CD15" s="117"/>
      <c r="CE15" s="118"/>
      <c r="CF15" s="117"/>
      <c r="CG15" s="118"/>
      <c r="CH15" s="117"/>
      <c r="CI15" s="118"/>
      <c r="CJ15" s="117"/>
      <c r="CK15" s="118"/>
      <c r="CL15" s="117"/>
      <c r="CM15" s="118"/>
      <c r="CN15" s="117"/>
      <c r="CO15" s="118"/>
      <c r="CP15" s="117"/>
      <c r="CQ15" s="118"/>
      <c r="CR15" s="117"/>
      <c r="CS15" s="118"/>
      <c r="CT15" s="117"/>
      <c r="CU15" s="118"/>
      <c r="CV15" s="117"/>
      <c r="CW15" s="118"/>
      <c r="CX15" s="117"/>
      <c r="CY15" s="118"/>
      <c r="CZ15" s="117"/>
      <c r="DA15" s="118"/>
      <c r="DB15" s="117"/>
      <c r="DC15" s="118"/>
      <c r="DD15" s="117"/>
      <c r="DE15" s="118"/>
      <c r="DF15" s="117"/>
      <c r="DG15" s="118"/>
      <c r="DH15" s="117"/>
      <c r="DI15" s="118"/>
      <c r="DJ15" s="117"/>
      <c r="DK15" s="118"/>
      <c r="DL15" s="117"/>
      <c r="DM15" s="118"/>
      <c r="DN15" s="117"/>
      <c r="DO15" s="118"/>
      <c r="DP15" s="117"/>
      <c r="DQ15" s="118"/>
      <c r="DR15" s="117"/>
      <c r="DS15" s="118"/>
      <c r="DT15" s="117"/>
      <c r="DU15" s="118"/>
      <c r="DV15" s="117"/>
      <c r="DW15" s="118"/>
      <c r="DX15" s="117"/>
      <c r="DY15" s="118"/>
      <c r="DZ15" s="117"/>
      <c r="EA15" s="118"/>
      <c r="EB15" s="117"/>
      <c r="EC15" s="118"/>
      <c r="ED15" s="117"/>
      <c r="EE15" s="118"/>
      <c r="EF15" s="117"/>
      <c r="EG15" s="118"/>
      <c r="EH15" s="117"/>
      <c r="EI15" s="118"/>
      <c r="EJ15" s="117"/>
      <c r="EK15" s="118"/>
      <c r="EL15" s="117"/>
      <c r="EM15" s="118"/>
      <c r="EN15" s="117"/>
      <c r="EO15" s="118"/>
      <c r="EP15" s="117"/>
      <c r="EQ15" s="118"/>
      <c r="ER15" s="117"/>
      <c r="ES15" s="118"/>
      <c r="ET15" s="117"/>
      <c r="EU15" s="118"/>
      <c r="EV15" s="117"/>
      <c r="EW15" s="118"/>
      <c r="EX15" s="117"/>
      <c r="EY15" s="118"/>
      <c r="EZ15" s="117"/>
      <c r="FA15" s="118"/>
      <c r="FB15" s="117"/>
      <c r="FC15" s="118"/>
      <c r="FD15" s="117"/>
      <c r="FE15" s="118"/>
      <c r="FF15" s="117"/>
      <c r="FG15" s="118"/>
      <c r="FH15" s="117"/>
      <c r="FI15" s="118"/>
      <c r="FJ15" s="117"/>
      <c r="FK15" s="118"/>
      <c r="FL15" s="117"/>
      <c r="FM15" s="118"/>
      <c r="FN15" s="117"/>
      <c r="FO15" s="118"/>
      <c r="FP15" s="117"/>
      <c r="FQ15" s="118"/>
      <c r="FR15" s="117"/>
      <c r="FS15" s="118"/>
      <c r="FT15" s="117"/>
      <c r="FU15" s="118"/>
      <c r="FV15" s="117"/>
      <c r="FW15" s="118"/>
      <c r="FX15" s="117"/>
      <c r="FY15" s="118"/>
      <c r="FZ15" s="117"/>
      <c r="GA15" s="118"/>
      <c r="GB15" s="117"/>
      <c r="GC15" s="118"/>
      <c r="GD15" s="117"/>
      <c r="GE15" s="118"/>
      <c r="GF15" s="117"/>
      <c r="GG15" s="118"/>
      <c r="GH15" s="117"/>
      <c r="GI15" s="118"/>
      <c r="GJ15" s="117"/>
      <c r="GK15" s="118"/>
      <c r="GL15" s="117"/>
      <c r="GM15" s="118"/>
      <c r="GN15" s="117"/>
      <c r="GO15" s="118"/>
      <c r="GP15" s="117"/>
      <c r="GQ15" s="118"/>
      <c r="GR15" s="117"/>
      <c r="GS15" s="118"/>
      <c r="GT15" s="117"/>
      <c r="GU15" s="118"/>
      <c r="GV15" s="117"/>
      <c r="GW15" s="118"/>
      <c r="GX15" s="117"/>
      <c r="GY15" s="118"/>
      <c r="GZ15" s="117"/>
      <c r="HA15" s="118"/>
      <c r="HB15" s="117"/>
      <c r="HC15" s="118"/>
      <c r="HD15" s="117"/>
      <c r="HE15" s="118"/>
      <c r="HF15" s="117"/>
      <c r="HG15" s="118"/>
      <c r="HH15" s="117"/>
      <c r="HI15" s="118"/>
      <c r="HJ15" s="117"/>
      <c r="HK15" s="118"/>
      <c r="HL15" s="117"/>
      <c r="HM15" s="118"/>
      <c r="HN15" s="117"/>
      <c r="HO15" s="118"/>
      <c r="HP15" s="117"/>
      <c r="HQ15" s="118"/>
      <c r="HR15" s="117"/>
      <c r="HS15" s="118"/>
      <c r="HT15" s="117"/>
      <c r="HU15" s="118"/>
      <c r="HV15" s="117"/>
      <c r="HW15" s="118"/>
      <c r="HX15" s="117"/>
      <c r="HY15" s="118"/>
      <c r="HZ15" s="117"/>
      <c r="IA15" s="118"/>
      <c r="IB15" s="117"/>
      <c r="IC15" s="118"/>
      <c r="ID15" s="117"/>
      <c r="IE15" s="118"/>
      <c r="IF15" s="117"/>
      <c r="IG15" s="118"/>
      <c r="IH15" s="117"/>
      <c r="II15" s="118"/>
      <c r="IJ15" s="117"/>
      <c r="IK15" s="118"/>
      <c r="IL15" s="117"/>
      <c r="IM15" s="118"/>
      <c r="IN15" s="117"/>
      <c r="IO15" s="118"/>
      <c r="IP15" s="117"/>
      <c r="IQ15" s="118"/>
      <c r="IR15" s="117"/>
      <c r="IS15" s="118"/>
      <c r="IT15" s="117"/>
      <c r="IU15" s="118"/>
    </row>
    <row r="16" spans="1:6" ht="12.75">
      <c r="A16" s="29" t="s">
        <v>111</v>
      </c>
      <c r="B16" s="29" t="s">
        <v>56</v>
      </c>
      <c r="C16" s="29" t="s">
        <v>62</v>
      </c>
      <c r="D16" s="103">
        <f>'Stavební rozpočet'!G94</f>
        <v>0</v>
      </c>
      <c r="E16" s="104">
        <f>'Stavební rozpočet'!H94</f>
        <v>0</v>
      </c>
      <c r="F16" s="102">
        <f t="shared" si="0"/>
        <v>0</v>
      </c>
    </row>
    <row r="17" spans="1:6" s="66" customFormat="1" ht="12.75">
      <c r="A17" s="66" t="s">
        <v>108</v>
      </c>
      <c r="D17" s="105"/>
      <c r="E17" s="105"/>
      <c r="F17" s="105">
        <f>SUM(F11:F16)</f>
        <v>0</v>
      </c>
    </row>
    <row r="18" spans="1:6" ht="12.75">
      <c r="A18" s="109" t="s">
        <v>209</v>
      </c>
      <c r="B18" s="110">
        <v>0.21</v>
      </c>
      <c r="C18" s="84"/>
      <c r="D18" s="111"/>
      <c r="E18" s="111"/>
      <c r="F18" s="111">
        <f>F17*0.21</f>
        <v>0</v>
      </c>
    </row>
    <row r="19" spans="1:6" ht="15.75">
      <c r="A19" s="107" t="s">
        <v>210</v>
      </c>
      <c r="B19" s="107"/>
      <c r="C19" s="107"/>
      <c r="D19" s="108"/>
      <c r="E19" s="108"/>
      <c r="F19" s="108">
        <f>SUM(F17:F18)</f>
        <v>0</v>
      </c>
    </row>
    <row r="23" ht="12.75">
      <c r="F23" s="106"/>
    </row>
  </sheetData>
  <sheetProtection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</cp:lastModifiedBy>
  <cp:lastPrinted>2015-03-17T21:39:51Z</cp:lastPrinted>
  <dcterms:created xsi:type="dcterms:W3CDTF">2015-03-10T11:45:22Z</dcterms:created>
  <dcterms:modified xsi:type="dcterms:W3CDTF">2015-03-20T01:17:21Z</dcterms:modified>
  <cp:category/>
  <cp:version/>
  <cp:contentType/>
  <cp:contentStatus/>
</cp:coreProperties>
</file>