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outez 2020\Pekarska 70, c.b.10\"/>
    </mc:Choice>
  </mc:AlternateContent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Pol'!$A$1:$U$62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D52" i="12" l="1"/>
  <c r="G39" i="1" s="1"/>
  <c r="G40" i="1" s="1"/>
  <c r="G25" i="1" s="1"/>
  <c r="G26" i="1" s="1"/>
  <c r="G9" i="12"/>
  <c r="M9" i="12" s="1"/>
  <c r="I9" i="12"/>
  <c r="K9" i="12"/>
  <c r="O9" i="12"/>
  <c r="Q9" i="12"/>
  <c r="U9" i="12"/>
  <c r="G10" i="12"/>
  <c r="AC52" i="12" s="1"/>
  <c r="F39" i="1" s="1"/>
  <c r="I10" i="12"/>
  <c r="K10" i="12"/>
  <c r="M10" i="12"/>
  <c r="O10" i="12"/>
  <c r="Q10" i="12"/>
  <c r="U10" i="12"/>
  <c r="G12" i="12"/>
  <c r="I12" i="12"/>
  <c r="K12" i="12"/>
  <c r="M12" i="12"/>
  <c r="O12" i="12"/>
  <c r="Q12" i="12"/>
  <c r="U12" i="12"/>
  <c r="G13" i="12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8" i="12"/>
  <c r="M18" i="12" s="1"/>
  <c r="I18" i="12"/>
  <c r="K18" i="12"/>
  <c r="O18" i="12"/>
  <c r="Q18" i="12"/>
  <c r="U18" i="12"/>
  <c r="G22" i="12"/>
  <c r="M22" i="12" s="1"/>
  <c r="I22" i="12"/>
  <c r="K22" i="12"/>
  <c r="O22" i="12"/>
  <c r="Q22" i="12"/>
  <c r="U22" i="12"/>
  <c r="G24" i="12"/>
  <c r="I24" i="12"/>
  <c r="K24" i="12"/>
  <c r="M24" i="12"/>
  <c r="O24" i="12"/>
  <c r="Q24" i="12"/>
  <c r="U24" i="12"/>
  <c r="G26" i="12"/>
  <c r="M26" i="12" s="1"/>
  <c r="I26" i="12"/>
  <c r="K26" i="12"/>
  <c r="O26" i="12"/>
  <c r="Q26" i="12"/>
  <c r="U26" i="12"/>
  <c r="G27" i="12"/>
  <c r="I27" i="12"/>
  <c r="K27" i="12"/>
  <c r="M27" i="12"/>
  <c r="O27" i="12"/>
  <c r="Q27" i="12"/>
  <c r="U27" i="12"/>
  <c r="G28" i="12"/>
  <c r="M28" i="12" s="1"/>
  <c r="I28" i="12"/>
  <c r="K28" i="12"/>
  <c r="O28" i="12"/>
  <c r="Q28" i="12"/>
  <c r="U28" i="12"/>
  <c r="G30" i="12"/>
  <c r="I30" i="12"/>
  <c r="K30" i="12"/>
  <c r="M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4" i="12"/>
  <c r="I34" i="12"/>
  <c r="K34" i="12"/>
  <c r="K33" i="12" s="1"/>
  <c r="M34" i="12"/>
  <c r="O34" i="12"/>
  <c r="Q34" i="12"/>
  <c r="U34" i="12"/>
  <c r="U33" i="12" s="1"/>
  <c r="G36" i="12"/>
  <c r="M36" i="12" s="1"/>
  <c r="I36" i="12"/>
  <c r="K36" i="12"/>
  <c r="O36" i="12"/>
  <c r="O33" i="12" s="1"/>
  <c r="Q36" i="12"/>
  <c r="U36" i="12"/>
  <c r="G38" i="12"/>
  <c r="G37" i="12" s="1"/>
  <c r="I50" i="1" s="1"/>
  <c r="I38" i="12"/>
  <c r="I37" i="12" s="1"/>
  <c r="K38" i="12"/>
  <c r="K37" i="12" s="1"/>
  <c r="O38" i="12"/>
  <c r="O37" i="12" s="1"/>
  <c r="Q38" i="12"/>
  <c r="Q37" i="12" s="1"/>
  <c r="U38" i="12"/>
  <c r="U37" i="12" s="1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3" i="12"/>
  <c r="M43" i="12" s="1"/>
  <c r="I43" i="12"/>
  <c r="K43" i="12"/>
  <c r="O43" i="12"/>
  <c r="Q43" i="12"/>
  <c r="U43" i="12"/>
  <c r="G44" i="12"/>
  <c r="I44" i="12"/>
  <c r="K44" i="12"/>
  <c r="M44" i="12"/>
  <c r="O44" i="12"/>
  <c r="Q44" i="12"/>
  <c r="U44" i="12"/>
  <c r="G45" i="12"/>
  <c r="M45" i="12" s="1"/>
  <c r="I45" i="12"/>
  <c r="K45" i="12"/>
  <c r="O45" i="12"/>
  <c r="O42" i="12" s="1"/>
  <c r="Q45" i="12"/>
  <c r="U45" i="12"/>
  <c r="G46" i="12"/>
  <c r="M46" i="12" s="1"/>
  <c r="I46" i="12"/>
  <c r="K46" i="12"/>
  <c r="O46" i="12"/>
  <c r="Q46" i="12"/>
  <c r="U46" i="12"/>
  <c r="G48" i="12"/>
  <c r="G47" i="12" s="1"/>
  <c r="I52" i="1" s="1"/>
  <c r="I48" i="12"/>
  <c r="I47" i="12" s="1"/>
  <c r="K48" i="12"/>
  <c r="K47" i="12" s="1"/>
  <c r="M48" i="12"/>
  <c r="M47" i="12" s="1"/>
  <c r="O48" i="12"/>
  <c r="O47" i="12" s="1"/>
  <c r="Q48" i="12"/>
  <c r="Q47" i="12" s="1"/>
  <c r="U48" i="12"/>
  <c r="U47" i="12" s="1"/>
  <c r="G50" i="12"/>
  <c r="M50" i="12" s="1"/>
  <c r="M49" i="12" s="1"/>
  <c r="I50" i="12"/>
  <c r="I49" i="12" s="1"/>
  <c r="K50" i="12"/>
  <c r="K49" i="12" s="1"/>
  <c r="O50" i="12"/>
  <c r="O49" i="12" s="1"/>
  <c r="Q50" i="12"/>
  <c r="Q49" i="12" s="1"/>
  <c r="U50" i="12"/>
  <c r="U49" i="12" s="1"/>
  <c r="I20" i="1"/>
  <c r="I19" i="1"/>
  <c r="G27" i="1"/>
  <c r="J28" i="1"/>
  <c r="J26" i="1"/>
  <c r="G38" i="1"/>
  <c r="F38" i="1"/>
  <c r="J23" i="1"/>
  <c r="J24" i="1"/>
  <c r="J25" i="1"/>
  <c r="J27" i="1"/>
  <c r="E24" i="1"/>
  <c r="E26" i="1"/>
  <c r="F40" i="1" l="1"/>
  <c r="G23" i="1" s="1"/>
  <c r="H39" i="1"/>
  <c r="H40" i="1" s="1"/>
  <c r="Q17" i="12"/>
  <c r="I42" i="12"/>
  <c r="U17" i="12"/>
  <c r="U8" i="12"/>
  <c r="K8" i="12"/>
  <c r="I17" i="12"/>
  <c r="I33" i="12"/>
  <c r="O17" i="12"/>
  <c r="O8" i="12"/>
  <c r="G49" i="12"/>
  <c r="I53" i="1" s="1"/>
  <c r="I18" i="1" s="1"/>
  <c r="U42" i="12"/>
  <c r="Q42" i="12"/>
  <c r="K17" i="12"/>
  <c r="Q8" i="12"/>
  <c r="Q33" i="12"/>
  <c r="K42" i="12"/>
  <c r="I8" i="12"/>
  <c r="G8" i="12"/>
  <c r="G28" i="1"/>
  <c r="G24" i="1"/>
  <c r="G29" i="1" s="1"/>
  <c r="M42" i="12"/>
  <c r="M17" i="12"/>
  <c r="M33" i="12"/>
  <c r="G33" i="12"/>
  <c r="I49" i="1" s="1"/>
  <c r="M38" i="12"/>
  <c r="M37" i="12" s="1"/>
  <c r="M13" i="12"/>
  <c r="M8" i="12" s="1"/>
  <c r="G17" i="12"/>
  <c r="I48" i="1" s="1"/>
  <c r="G42" i="12"/>
  <c r="I51" i="1" s="1"/>
  <c r="I17" i="1" l="1"/>
  <c r="I47" i="1"/>
  <c r="G52" i="12"/>
  <c r="I39" i="1"/>
  <c r="I40" i="1" s="1"/>
  <c r="J39" i="1" s="1"/>
  <c r="J40" i="1" s="1"/>
  <c r="I54" i="1" l="1"/>
  <c r="I16" i="1"/>
  <c r="I21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<sst xmlns="http://schemas.openxmlformats.org/spreadsheetml/2006/main" count="290" uniqueCount="174">
  <si>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</si>
  <si>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</si>
  <si>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</si>
  <si>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</si>
  <si>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</si>
  <si>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</si>
  <si>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</si>
  <si>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</si>
  <si>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</si>
  <si>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</si>
  <si>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</si>
  <si>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</si>
  <si>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</si>
  <si>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</si>
  <si>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</si>
  <si>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</si>
  <si>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</si>
  <si>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</si>
  <si>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</si>
  <si>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</si>
  <si>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</si>
  <si>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</si>
  <si>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</si>
  <si>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</si>
  <si>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</si>
  <si>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</si>
  <si>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</si>
  <si>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</si>
  <si>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</si>
  <si>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</si>
  <si>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</si>
  <si>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</si>
  <si>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</si>
  <si>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</si>
  <si>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</si>
  <si>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</si>
  <si>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</si>
  <si>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</si>
  <si>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</si>
  <si>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</si>
  <si>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</si>
  <si>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</si>
  <si>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</si>
  <si>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</si>
  <si>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</si>
  <si>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</si>
  <si>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Oprava bytu Pekařská 70, byt č. 10</t>
  </si>
  <si>
    <t xml:space="preserve">Statutární město Brno		</t>
  </si>
  <si>
    <t xml:space="preserve">Dominikánské náměstí 196/1		</t>
  </si>
  <si>
    <t xml:space="preserve">Brno		</t>
  </si>
  <si>
    <t>60200</t>
  </si>
  <si>
    <t>IČO 4499278</t>
  </si>
  <si>
    <t xml:space="preserve">CZIČO 44992785	</t>
  </si>
  <si>
    <t>Celkem za stavbu</t>
  </si>
  <si>
    <t>CZK</t>
  </si>
  <si>
    <t>Rekapitulace dílů</t>
  </si>
  <si>
    <t>Typ dílu</t>
  </si>
  <si>
    <t>61</t>
  </si>
  <si>
    <t>Upravy povrchů vnitřní</t>
  </si>
  <si>
    <t>97</t>
  </si>
  <si>
    <t>Prorážení otvorů</t>
  </si>
  <si>
    <t>762</t>
  </si>
  <si>
    <t>Konstrukce tesařské</t>
  </si>
  <si>
    <t>766</t>
  </si>
  <si>
    <t>Konstrukce truhlářské</t>
  </si>
  <si>
    <t>776</t>
  </si>
  <si>
    <t>Podlahy povlakové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</si>
  <si>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</si>
  <si>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</si>
  <si>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</si>
  <si>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</si>
  <si>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</si>
  <si>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</si>
  <si>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</si>
  <si>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</si>
  <si>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</si>
  <si>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</si>
  <si>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</si>
  <si>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</si>
  <si>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</si>
  <si>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</si>
  <si>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</si>
  <si>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</si>
  <si>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</si>
  <si>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</si>
  <si>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</si>
  <si>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</si>
  <si>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</si>
  <si>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</si>
  <si>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</si>
  <si>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</si>
  <si>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</si>
  <si>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</si>
  <si>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</si>
  <si>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</si>
  <si>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</si>
  <si>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</si>
  <si>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</si>
  <si>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</si>
  <si>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</si>
  <si>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612401191RT2</t>
  </si>
  <si>
    <t>Omítka malých ploch vnitřních stěn do 0,09 m2, vápennou štukovou omítkou</t>
  </si>
  <si>
    <t>kus</t>
  </si>
  <si>
    <t>POL1_0</t>
  </si>
  <si>
    <t>611421231RT2</t>
  </si>
  <si>
    <t>Oprava váp.omítek stropů do 10% plochy - štukových, s použitím suché maltové směsi</t>
  </si>
  <si>
    <t>m2</t>
  </si>
  <si>
    <t>3,2*4,7+1,5*4,4+3,15*4,04+4,2*5,48+5,48*3,95</t>
  </si>
  <si>
    <t>VV</t>
  </si>
  <si>
    <t>612403382R00</t>
  </si>
  <si>
    <t>Hrubá výplň rýh ve stěnách do 5x5 cm maltou ze SMS</t>
  </si>
  <si>
    <t>m</t>
  </si>
  <si>
    <t>612403386R00</t>
  </si>
  <si>
    <t>Hrubá výplň rýh ve stěnách do 10x10cm maltou z SMS</t>
  </si>
  <si>
    <t>612421231RT2</t>
  </si>
  <si>
    <t>Oprava vápen.omítek stěn do 10 % pl. - štukových, s použitím suché maltové směsi</t>
  </si>
  <si>
    <t>4,7*2*2,8+3,2*2,8</t>
  </si>
  <si>
    <t>4,04*2*2,8+3,2*2*2,84+5,4*4*2,8+4,2*2,8+3,95*2,8</t>
  </si>
  <si>
    <t>974031132R00</t>
  </si>
  <si>
    <t>Vysekání rýh ve zdi cihelné 5 x 7 cm</t>
  </si>
  <si>
    <t>6*2,85+4*4*0,5</t>
  </si>
  <si>
    <t>4,7*2+3,2+4,7+4,4*2+3,18*2+4,2*2+3,95*2+5,48*4</t>
  </si>
  <si>
    <t>3,2+1,6+4,5*2+3,1*2+4,2</t>
  </si>
  <si>
    <t>974031133R00</t>
  </si>
  <si>
    <t>Vysekání rýh ve zdi cihelné 5 x 10 cm</t>
  </si>
  <si>
    <t>2,6+3,8+1,5</t>
  </si>
  <si>
    <t>978059531R00</t>
  </si>
  <si>
    <t>Odsekání vnitřních obkladů stěn nad 2 m2</t>
  </si>
  <si>
    <t>1,6*4</t>
  </si>
  <si>
    <t>979990111R00</t>
  </si>
  <si>
    <t>Poplatek za skládku suti - stavební keramika</t>
  </si>
  <si>
    <t>t</t>
  </si>
  <si>
    <t>979011211R00</t>
  </si>
  <si>
    <t>Svislá doprava suti a vybour. hmot za 2.NP nošením</t>
  </si>
  <si>
    <t>979011121R00</t>
  </si>
  <si>
    <t>Příplatek za každé další podlaží</t>
  </si>
  <si>
    <t>1,266*3</t>
  </si>
  <si>
    <t>979981101R00</t>
  </si>
  <si>
    <t>Kontejner, suť bez příměsí, odvoz a likvidace, 3 t</t>
  </si>
  <si>
    <t>979082111R00</t>
  </si>
  <si>
    <t>Vnitrostaveništní doprava suti do 10 m</t>
  </si>
  <si>
    <t>979082121R00</t>
  </si>
  <si>
    <t>Příplatek k vnitrost. dopravě suti za dalších 5 m</t>
  </si>
  <si>
    <t>762522812R00</t>
  </si>
  <si>
    <t>Demontáž podlah s polštáři z prken tl. do 50 mm</t>
  </si>
  <si>
    <t>4,17*3,2+1,55*4,7</t>
  </si>
  <si>
    <t>762512125R00</t>
  </si>
  <si>
    <t>Položení podlah. desek ve dvou vrstvách šroubovan.</t>
  </si>
  <si>
    <t>766411821R00</t>
  </si>
  <si>
    <t>Demontáž obložení stěn palubkami</t>
  </si>
  <si>
    <t>2*1,7</t>
  </si>
  <si>
    <t>766411822R00</t>
  </si>
  <si>
    <t>Demontáž podkladových roštů obložení stěn</t>
  </si>
  <si>
    <t>60725038R</t>
  </si>
  <si>
    <t>Deska dřevoštěpková OSB ECO 3 N - 4PD tl. 18 mm</t>
  </si>
  <si>
    <t>POL3_0</t>
  </si>
  <si>
    <t>776101121R00</t>
  </si>
  <si>
    <t>Provedení penetrace podkladu</t>
  </si>
  <si>
    <t>776101115R00</t>
  </si>
  <si>
    <t>Vyrovnání podkladů samonivelační hmotou</t>
  </si>
  <si>
    <t>776521100RU3</t>
  </si>
  <si>
    <t>Lepení povlak.podlah z pásů PVC na Chemopren, včetně podlahoviny Novoflor standard tl. 1,5 mm</t>
  </si>
  <si>
    <t>776421100RU1</t>
  </si>
  <si>
    <t>Lepení podlahových soklíků z PVC a vinylu, včetně dodávky soklíku PVC</t>
  </si>
  <si>
    <t>784195312R00</t>
  </si>
  <si>
    <t>Malba Primalex Fortisimo, bílá, bez penetrace, 2 x</t>
  </si>
  <si>
    <t>210190001R00</t>
  </si>
  <si>
    <t>Elektroinstalace</t>
  </si>
  <si>
    <t>soubor</t>
  </si>
  <si>
    <t/>
  </si>
  <si>
    <t>SUM</t>
  </si>
  <si>
    <t>POPUZIV</t>
  </si>
  <si>
    <t>END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</si>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</sst>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opLeftCell="B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4" t="s">
        <v>42</v>
      </c>
      <c r="C1" s="235"/>
      <c r="D1" s="235"/>
      <c r="E1" s="235"/>
      <c r="F1" s="235"/>
      <c r="G1" s="235"/>
      <c r="H1" s="235"/>
      <c r="I1" s="235"/>
      <c r="J1" s="236"/>
    </row>
    <row r="2" spans="1:15" ht="23.25" customHeight="1" x14ac:dyDescent="0.2">
      <c r="A2" s="4"/>
      <c r="B2" s="81" t="s">
        <v>40</v>
      </c>
      <c r="C2" s="82"/>
      <c r="D2" s="219" t="s">
        <v>46</v>
      </c>
      <c r="E2" s="220"/>
      <c r="F2" s="220"/>
      <c r="G2" s="220"/>
      <c r="H2" s="220"/>
      <c r="I2" s="220"/>
      <c r="J2" s="221"/>
      <c r="O2" s="2"/>
    </row>
    <row r="3" spans="1:15" ht="23.25" customHeight="1" x14ac:dyDescent="0.2">
      <c r="A3" s="4"/>
      <c r="B3" s="83" t="s">
        <v>45</v>
      </c>
      <c r="C3" s="84"/>
      <c r="D3" s="247" t="s">
        <v>43</v>
      </c>
      <c r="E3" s="248"/>
      <c r="F3" s="248"/>
      <c r="G3" s="248"/>
      <c r="H3" s="248"/>
      <c r="I3" s="248"/>
      <c r="J3" s="249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51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 t="s">
        <v>52</v>
      </c>
      <c r="J6" s="11"/>
    </row>
    <row r="7" spans="1:15" ht="15.75" customHeight="1" x14ac:dyDescent="0.2">
      <c r="A7" s="4"/>
      <c r="B7" s="42"/>
      <c r="C7" s="92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6"/>
      <c r="E11" s="226"/>
      <c r="F11" s="226"/>
      <c r="G11" s="226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5"/>
      <c r="E12" s="245"/>
      <c r="F12" s="245"/>
      <c r="G12" s="245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6"/>
      <c r="E13" s="246"/>
      <c r="F13" s="246"/>
      <c r="G13" s="24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5"/>
      <c r="F15" s="225"/>
      <c r="G15" s="243"/>
      <c r="H15" s="243"/>
      <c r="I15" s="243" t="s">
        <v>28</v>
      </c>
      <c r="J15" s="244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22"/>
      <c r="F16" s="223"/>
      <c r="G16" s="222"/>
      <c r="H16" s="223"/>
      <c r="I16" s="222">
        <f>SUMIF(F47:F53,A16,I47:I53)+SUMIF(F47:F53,"PSU",I47:I53)</f>
        <v>0</v>
      </c>
      <c r="J16" s="224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22"/>
      <c r="F17" s="223"/>
      <c r="G17" s="222"/>
      <c r="H17" s="223"/>
      <c r="I17" s="222">
        <f>SUMIF(F47:F53,A17,I47:I53)</f>
        <v>0</v>
      </c>
      <c r="J17" s="224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22"/>
      <c r="F18" s="223"/>
      <c r="G18" s="222"/>
      <c r="H18" s="223"/>
      <c r="I18" s="222">
        <f>SUMIF(F47:F53,A18,I47:I53)</f>
        <v>0</v>
      </c>
      <c r="J18" s="224"/>
    </row>
    <row r="19" spans="1:10" ht="23.25" customHeight="1" x14ac:dyDescent="0.2">
      <c r="A19" s="141" t="s">
        <v>71</v>
      </c>
      <c r="B19" s="142" t="s">
        <v>26</v>
      </c>
      <c r="C19" s="58"/>
      <c r="D19" s="59"/>
      <c r="E19" s="222"/>
      <c r="F19" s="223"/>
      <c r="G19" s="222"/>
      <c r="H19" s="223"/>
      <c r="I19" s="222">
        <f>SUMIF(F47:F53,A19,I47:I53)</f>
        <v>0</v>
      </c>
      <c r="J19" s="224"/>
    </row>
    <row r="20" spans="1:10" ht="23.25" customHeight="1" x14ac:dyDescent="0.2">
      <c r="A20" s="141" t="s">
        <v>72</v>
      </c>
      <c r="B20" s="142" t="s">
        <v>27</v>
      </c>
      <c r="C20" s="58"/>
      <c r="D20" s="59"/>
      <c r="E20" s="222"/>
      <c r="F20" s="223"/>
      <c r="G20" s="222"/>
      <c r="H20" s="223"/>
      <c r="I20" s="222">
        <f>SUMIF(F47:F53,A20,I47:I53)</f>
        <v>0</v>
      </c>
      <c r="J20" s="224"/>
    </row>
    <row r="21" spans="1:10" ht="23.25" customHeight="1" x14ac:dyDescent="0.2">
      <c r="A21" s="4"/>
      <c r="B21" s="74" t="s">
        <v>28</v>
      </c>
      <c r="C21" s="75"/>
      <c r="D21" s="76"/>
      <c r="E21" s="232"/>
      <c r="F21" s="241"/>
      <c r="G21" s="232"/>
      <c r="H21" s="241"/>
      <c r="I21" s="232">
        <f>SUM(I16:J20)</f>
        <v>0</v>
      </c>
      <c r="J21" s="23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0">
        <f>ZakladDPHSniVypocet</f>
        <v>0</v>
      </c>
      <c r="H23" s="231"/>
      <c r="I23" s="23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8">
        <f>ZakladDPHSni*SazbaDPH1/100</f>
        <v>0</v>
      </c>
      <c r="H24" s="229"/>
      <c r="I24" s="22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0">
        <f>ZakladDPHZaklVypocet</f>
        <v>0</v>
      </c>
      <c r="H25" s="231"/>
      <c r="I25" s="23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7">
        <f>ZakladDPHZakl*SazbaDPH2/100</f>
        <v>0</v>
      </c>
      <c r="H26" s="238"/>
      <c r="I26" s="238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9">
        <f>0</f>
        <v>0</v>
      </c>
      <c r="H27" s="239"/>
      <c r="I27" s="239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42">
        <f>ZakladDPHSniVypocet+ZakladDPHZaklVypocet</f>
        <v>0</v>
      </c>
      <c r="H28" s="242"/>
      <c r="I28" s="242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40">
        <f>ZakladDPHSni+DPHSni+ZakladDPHZakl+DPHZakl+Zaokrouhleni</f>
        <v>0</v>
      </c>
      <c r="H29" s="240"/>
      <c r="I29" s="240"/>
      <c r="J29" s="119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 t="s">
        <v>173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7" t="s">
        <v>2</v>
      </c>
      <c r="E35" s="22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/>
      <c r="C39" s="210"/>
      <c r="D39" s="211"/>
      <c r="E39" s="211"/>
      <c r="F39" s="108">
        <f>' Pol'!AC52</f>
        <v>0</v>
      </c>
      <c r="G39" s="109">
        <f>' Pol'!AD52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12" t="s">
        <v>53</v>
      </c>
      <c r="C40" s="213"/>
      <c r="D40" s="213"/>
      <c r="E40" s="214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55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56</v>
      </c>
      <c r="G46" s="129"/>
      <c r="H46" s="129"/>
      <c r="I46" s="215" t="s">
        <v>28</v>
      </c>
      <c r="J46" s="215"/>
    </row>
    <row r="47" spans="1:10" ht="25.5" customHeight="1" x14ac:dyDescent="0.2">
      <c r="A47" s="122"/>
      <c r="B47" s="130" t="s">
        <v>57</v>
      </c>
      <c r="C47" s="217" t="s">
        <v>58</v>
      </c>
      <c r="D47" s="218"/>
      <c r="E47" s="218"/>
      <c r="F47" s="132" t="s">
        <v>23</v>
      </c>
      <c r="G47" s="133"/>
      <c r="H47" s="133"/>
      <c r="I47" s="216">
        <f>' Pol'!G8</f>
        <v>0</v>
      </c>
      <c r="J47" s="216"/>
    </row>
    <row r="48" spans="1:10" ht="25.5" customHeight="1" x14ac:dyDescent="0.2">
      <c r="A48" s="122"/>
      <c r="B48" s="124" t="s">
        <v>59</v>
      </c>
      <c r="C48" s="204" t="s">
        <v>60</v>
      </c>
      <c r="D48" s="205"/>
      <c r="E48" s="205"/>
      <c r="F48" s="134" t="s">
        <v>23</v>
      </c>
      <c r="G48" s="135"/>
      <c r="H48" s="135"/>
      <c r="I48" s="203">
        <f>' Pol'!G17</f>
        <v>0</v>
      </c>
      <c r="J48" s="203"/>
    </row>
    <row r="49" spans="1:10" ht="25.5" customHeight="1" x14ac:dyDescent="0.2">
      <c r="A49" s="122"/>
      <c r="B49" s="124" t="s">
        <v>61</v>
      </c>
      <c r="C49" s="204" t="s">
        <v>62</v>
      </c>
      <c r="D49" s="205"/>
      <c r="E49" s="205"/>
      <c r="F49" s="134" t="s">
        <v>24</v>
      </c>
      <c r="G49" s="135"/>
      <c r="H49" s="135"/>
      <c r="I49" s="203">
        <f>' Pol'!G33</f>
        <v>0</v>
      </c>
      <c r="J49" s="203"/>
    </row>
    <row r="50" spans="1:10" ht="25.5" customHeight="1" x14ac:dyDescent="0.2">
      <c r="A50" s="122"/>
      <c r="B50" s="124" t="s">
        <v>63</v>
      </c>
      <c r="C50" s="204" t="s">
        <v>64</v>
      </c>
      <c r="D50" s="205"/>
      <c r="E50" s="205"/>
      <c r="F50" s="134" t="s">
        <v>24</v>
      </c>
      <c r="G50" s="135"/>
      <c r="H50" s="135"/>
      <c r="I50" s="203">
        <f>' Pol'!G37</f>
        <v>0</v>
      </c>
      <c r="J50" s="203"/>
    </row>
    <row r="51" spans="1:10" ht="25.5" customHeight="1" x14ac:dyDescent="0.2">
      <c r="A51" s="122"/>
      <c r="B51" s="124" t="s">
        <v>65</v>
      </c>
      <c r="C51" s="204" t="s">
        <v>66</v>
      </c>
      <c r="D51" s="205"/>
      <c r="E51" s="205"/>
      <c r="F51" s="134" t="s">
        <v>24</v>
      </c>
      <c r="G51" s="135"/>
      <c r="H51" s="135"/>
      <c r="I51" s="203">
        <f>' Pol'!G42</f>
        <v>0</v>
      </c>
      <c r="J51" s="203"/>
    </row>
    <row r="52" spans="1:10" ht="25.5" customHeight="1" x14ac:dyDescent="0.2">
      <c r="A52" s="122"/>
      <c r="B52" s="124" t="s">
        <v>67</v>
      </c>
      <c r="C52" s="204" t="s">
        <v>68</v>
      </c>
      <c r="D52" s="205"/>
      <c r="E52" s="205"/>
      <c r="F52" s="134" t="s">
        <v>24</v>
      </c>
      <c r="G52" s="135"/>
      <c r="H52" s="135"/>
      <c r="I52" s="203">
        <f>' Pol'!G47</f>
        <v>0</v>
      </c>
      <c r="J52" s="203"/>
    </row>
    <row r="53" spans="1:10" ht="25.5" customHeight="1" x14ac:dyDescent="0.2">
      <c r="A53" s="122"/>
      <c r="B53" s="131" t="s">
        <v>69</v>
      </c>
      <c r="C53" s="207" t="s">
        <v>70</v>
      </c>
      <c r="D53" s="208"/>
      <c r="E53" s="208"/>
      <c r="F53" s="136" t="s">
        <v>25</v>
      </c>
      <c r="G53" s="137"/>
      <c r="H53" s="137"/>
      <c r="I53" s="206">
        <f>' Pol'!G49</f>
        <v>0</v>
      </c>
      <c r="J53" s="206"/>
    </row>
    <row r="54" spans="1:10" ht="25.5" customHeight="1" x14ac:dyDescent="0.2">
      <c r="A54" s="123"/>
      <c r="B54" s="127" t="s">
        <v>1</v>
      </c>
      <c r="C54" s="127"/>
      <c r="D54" s="128"/>
      <c r="E54" s="128"/>
      <c r="F54" s="138"/>
      <c r="G54" s="139"/>
      <c r="H54" s="139"/>
      <c r="I54" s="209">
        <f>SUM(I47:I53)</f>
        <v>0</v>
      </c>
      <c r="J54" s="209"/>
    </row>
    <row r="55" spans="1:10" x14ac:dyDescent="0.2">
      <c r="F55" s="140"/>
      <c r="G55" s="96"/>
      <c r="H55" s="140"/>
      <c r="I55" s="96"/>
      <c r="J55" s="96"/>
    </row>
    <row r="56" spans="1:10" x14ac:dyDescent="0.2">
      <c r="F56" s="140"/>
      <c r="G56" s="96"/>
      <c r="H56" s="140"/>
      <c r="I56" s="96"/>
      <c r="J56" s="96"/>
    </row>
    <row r="57" spans="1:10" x14ac:dyDescent="0.2">
      <c r="F57" s="140"/>
      <c r="G57" s="96"/>
      <c r="H57" s="140"/>
      <c r="I57" s="96"/>
      <c r="J57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9" t="s">
        <v>41</v>
      </c>
      <c r="B2" s="78"/>
      <c r="C2" s="252"/>
      <c r="D2" s="252"/>
      <c r="E2" s="252"/>
      <c r="F2" s="252"/>
      <c r="G2" s="253"/>
    </row>
    <row r="3" spans="1:7" ht="24.95" hidden="1" customHeight="1" x14ac:dyDescent="0.2">
      <c r="A3" s="79" t="s">
        <v>7</v>
      </c>
      <c r="B3" s="78"/>
      <c r="C3" s="252"/>
      <c r="D3" s="252"/>
      <c r="E3" s="252"/>
      <c r="F3" s="252"/>
      <c r="G3" s="253"/>
    </row>
    <row r="4" spans="1:7" ht="24.95" hidden="1" customHeight="1" x14ac:dyDescent="0.2">
      <c r="A4" s="79" t="s">
        <v>8</v>
      </c>
      <c r="B4" s="78"/>
      <c r="C4" s="252"/>
      <c r="D4" s="252"/>
      <c r="E4" s="252"/>
      <c r="F4" s="252"/>
      <c r="G4" s="25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62"/>
  <sheetViews>
    <sheetView topLeftCell="A33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4" t="s">
        <v>6</v>
      </c>
      <c r="B1" s="254"/>
      <c r="C1" s="254"/>
      <c r="D1" s="254"/>
      <c r="E1" s="254"/>
      <c r="F1" s="254"/>
      <c r="G1" s="254"/>
      <c r="AE1" t="s">
        <v>74</v>
      </c>
    </row>
    <row r="2" spans="1:60" ht="24.95" customHeight="1" x14ac:dyDescent="0.2">
      <c r="A2" s="145" t="s">
        <v>73</v>
      </c>
      <c r="B2" s="143"/>
      <c r="C2" s="255" t="s">
        <v>46</v>
      </c>
      <c r="D2" s="256"/>
      <c r="E2" s="256"/>
      <c r="F2" s="256"/>
      <c r="G2" s="257"/>
      <c r="AE2" t="s">
        <v>75</v>
      </c>
    </row>
    <row r="3" spans="1:60" ht="24.95" customHeight="1" x14ac:dyDescent="0.2">
      <c r="A3" s="146" t="s">
        <v>7</v>
      </c>
      <c r="B3" s="144"/>
      <c r="C3" s="258" t="s">
        <v>43</v>
      </c>
      <c r="D3" s="259"/>
      <c r="E3" s="259"/>
      <c r="F3" s="259"/>
      <c r="G3" s="260"/>
      <c r="AE3" t="s">
        <v>76</v>
      </c>
    </row>
    <row r="4" spans="1:60" ht="24.95" hidden="1" customHeight="1" x14ac:dyDescent="0.2">
      <c r="A4" s="146" t="s">
        <v>8</v>
      </c>
      <c r="B4" s="144"/>
      <c r="C4" s="258"/>
      <c r="D4" s="259"/>
      <c r="E4" s="259"/>
      <c r="F4" s="259"/>
      <c r="G4" s="260"/>
      <c r="AE4" t="s">
        <v>77</v>
      </c>
    </row>
    <row r="5" spans="1:60" hidden="1" x14ac:dyDescent="0.2">
      <c r="A5" s="147" t="s">
        <v>78</v>
      </c>
      <c r="B5" s="148"/>
      <c r="C5" s="149"/>
      <c r="D5" s="150"/>
      <c r="E5" s="150"/>
      <c r="F5" s="150"/>
      <c r="G5" s="151"/>
      <c r="AE5" t="s">
        <v>79</v>
      </c>
    </row>
    <row r="7" spans="1:60" ht="38.25" x14ac:dyDescent="0.2">
      <c r="A7" s="156" t="s">
        <v>80</v>
      </c>
      <c r="B7" s="157" t="s">
        <v>81</v>
      </c>
      <c r="C7" s="157" t="s">
        <v>82</v>
      </c>
      <c r="D7" s="156" t="s">
        <v>83</v>
      </c>
      <c r="E7" s="156" t="s">
        <v>84</v>
      </c>
      <c r="F7" s="152" t="s">
        <v>85</v>
      </c>
      <c r="G7" s="175" t="s">
        <v>28</v>
      </c>
      <c r="H7" s="176" t="s">
        <v>29</v>
      </c>
      <c r="I7" s="176" t="s">
        <v>86</v>
      </c>
      <c r="J7" s="176" t="s">
        <v>30</v>
      </c>
      <c r="K7" s="176" t="s">
        <v>87</v>
      </c>
      <c r="L7" s="176" t="s">
        <v>88</v>
      </c>
      <c r="M7" s="176" t="s">
        <v>89</v>
      </c>
      <c r="N7" s="176" t="s">
        <v>90</v>
      </c>
      <c r="O7" s="176" t="s">
        <v>91</v>
      </c>
      <c r="P7" s="176" t="s">
        <v>92</v>
      </c>
      <c r="Q7" s="176" t="s">
        <v>93</v>
      </c>
      <c r="R7" s="176" t="s">
        <v>94</v>
      </c>
      <c r="S7" s="176" t="s">
        <v>95</v>
      </c>
      <c r="T7" s="176" t="s">
        <v>96</v>
      </c>
      <c r="U7" s="159" t="s">
        <v>97</v>
      </c>
    </row>
    <row r="8" spans="1:60" x14ac:dyDescent="0.2">
      <c r="A8" s="177" t="s">
        <v>98</v>
      </c>
      <c r="B8" s="178" t="s">
        <v>57</v>
      </c>
      <c r="C8" s="179" t="s">
        <v>58</v>
      </c>
      <c r="D8" s="180"/>
      <c r="E8" s="181"/>
      <c r="F8" s="182"/>
      <c r="G8" s="182">
        <f>SUMIF(AE9:AE16,"&lt;&gt;NOR",G9:G16)</f>
        <v>0</v>
      </c>
      <c r="H8" s="182"/>
      <c r="I8" s="182">
        <f>SUM(I9:I16)</f>
        <v>0</v>
      </c>
      <c r="J8" s="182"/>
      <c r="K8" s="182">
        <f>SUM(K9:K16)</f>
        <v>0</v>
      </c>
      <c r="L8" s="182"/>
      <c r="M8" s="182">
        <f>SUM(M9:M16)</f>
        <v>0</v>
      </c>
      <c r="N8" s="158"/>
      <c r="O8" s="158">
        <f>SUM(O9:O16)</f>
        <v>1.78363</v>
      </c>
      <c r="P8" s="158"/>
      <c r="Q8" s="158">
        <f>SUM(Q9:Q16)</f>
        <v>0</v>
      </c>
      <c r="R8" s="158"/>
      <c r="S8" s="158"/>
      <c r="T8" s="177"/>
      <c r="U8" s="158">
        <f>SUM(U9:U16)</f>
        <v>66.960000000000008</v>
      </c>
      <c r="AE8" t="s">
        <v>99</v>
      </c>
    </row>
    <row r="9" spans="1:60" ht="22.5" outlineLevel="1" x14ac:dyDescent="0.2">
      <c r="A9" s="154">
        <v>1</v>
      </c>
      <c r="B9" s="160" t="s">
        <v>100</v>
      </c>
      <c r="C9" s="195" t="s">
        <v>101</v>
      </c>
      <c r="D9" s="162" t="s">
        <v>102</v>
      </c>
      <c r="E9" s="169">
        <v>5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63">
        <v>3.2000000000000002E-3</v>
      </c>
      <c r="O9" s="163">
        <f>ROUND(E9*N9,5)</f>
        <v>1.6E-2</v>
      </c>
      <c r="P9" s="163">
        <v>0</v>
      </c>
      <c r="Q9" s="163">
        <f>ROUND(E9*P9,5)</f>
        <v>0</v>
      </c>
      <c r="R9" s="163"/>
      <c r="S9" s="163"/>
      <c r="T9" s="164">
        <v>0.22498000000000001</v>
      </c>
      <c r="U9" s="163">
        <f>ROUND(E9*T9,2)</f>
        <v>1.1200000000000001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103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154">
        <v>2</v>
      </c>
      <c r="B10" s="160" t="s">
        <v>104</v>
      </c>
      <c r="C10" s="195" t="s">
        <v>105</v>
      </c>
      <c r="D10" s="162" t="s">
        <v>106</v>
      </c>
      <c r="E10" s="169">
        <v>79.028000000000006</v>
      </c>
      <c r="F10" s="172"/>
      <c r="G10" s="173">
        <f>ROUND(E10*F10,2)</f>
        <v>0</v>
      </c>
      <c r="H10" s="172"/>
      <c r="I10" s="173">
        <f>ROUND(E10*H10,2)</f>
        <v>0</v>
      </c>
      <c r="J10" s="172"/>
      <c r="K10" s="173">
        <f>ROUND(E10*J10,2)</f>
        <v>0</v>
      </c>
      <c r="L10" s="173">
        <v>15</v>
      </c>
      <c r="M10" s="173">
        <f>G10*(1+L10/100)</f>
        <v>0</v>
      </c>
      <c r="N10" s="163">
        <v>4.1200000000000004E-3</v>
      </c>
      <c r="O10" s="163">
        <f>ROUND(E10*N10,5)</f>
        <v>0.3256</v>
      </c>
      <c r="P10" s="163">
        <v>0</v>
      </c>
      <c r="Q10" s="163">
        <f>ROUND(E10*P10,5)</f>
        <v>0</v>
      </c>
      <c r="R10" s="163"/>
      <c r="S10" s="163"/>
      <c r="T10" s="164">
        <v>0.19350999999999999</v>
      </c>
      <c r="U10" s="163">
        <f>ROUND(E10*T10,2)</f>
        <v>15.29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103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/>
      <c r="B11" s="160"/>
      <c r="C11" s="196" t="s">
        <v>107</v>
      </c>
      <c r="D11" s="165"/>
      <c r="E11" s="170">
        <v>79.028000000000006</v>
      </c>
      <c r="F11" s="173"/>
      <c r="G11" s="173"/>
      <c r="H11" s="173"/>
      <c r="I11" s="173"/>
      <c r="J11" s="173"/>
      <c r="K11" s="173"/>
      <c r="L11" s="173"/>
      <c r="M11" s="173"/>
      <c r="N11" s="163"/>
      <c r="O11" s="163"/>
      <c r="P11" s="163"/>
      <c r="Q11" s="163"/>
      <c r="R11" s="163"/>
      <c r="S11" s="163"/>
      <c r="T11" s="164"/>
      <c r="U11" s="163"/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108</v>
      </c>
      <c r="AF11" s="153">
        <v>0</v>
      </c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54">
        <v>3</v>
      </c>
      <c r="B12" s="160" t="s">
        <v>109</v>
      </c>
      <c r="C12" s="195" t="s">
        <v>110</v>
      </c>
      <c r="D12" s="162" t="s">
        <v>111</v>
      </c>
      <c r="E12" s="169">
        <v>119.8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15</v>
      </c>
      <c r="M12" s="173">
        <f>G12*(1+L12/100)</f>
        <v>0</v>
      </c>
      <c r="N12" s="163">
        <v>4.3299999999999996E-3</v>
      </c>
      <c r="O12" s="163">
        <f>ROUND(E12*N12,5)</f>
        <v>0.51873000000000002</v>
      </c>
      <c r="P12" s="163">
        <v>0</v>
      </c>
      <c r="Q12" s="163">
        <f>ROUND(E12*P12,5)</f>
        <v>0</v>
      </c>
      <c r="R12" s="163"/>
      <c r="S12" s="163"/>
      <c r="T12" s="164">
        <v>0.152</v>
      </c>
      <c r="U12" s="163">
        <f>ROUND(E12*T12,2)</f>
        <v>18.21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103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 x14ac:dyDescent="0.2">
      <c r="A13" s="154">
        <v>4</v>
      </c>
      <c r="B13" s="160" t="s">
        <v>112</v>
      </c>
      <c r="C13" s="195" t="s">
        <v>113</v>
      </c>
      <c r="D13" s="162" t="s">
        <v>111</v>
      </c>
      <c r="E13" s="169">
        <v>20.629000000000001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15</v>
      </c>
      <c r="M13" s="173">
        <f>G13*(1+L13/100)</f>
        <v>0</v>
      </c>
      <c r="N13" s="163">
        <v>1.7330000000000002E-2</v>
      </c>
      <c r="O13" s="163">
        <f>ROUND(E13*N13,5)</f>
        <v>0.35749999999999998</v>
      </c>
      <c r="P13" s="163">
        <v>0</v>
      </c>
      <c r="Q13" s="163">
        <f>ROUND(E13*P13,5)</f>
        <v>0</v>
      </c>
      <c r="R13" s="163"/>
      <c r="S13" s="163"/>
      <c r="T13" s="164">
        <v>0.253</v>
      </c>
      <c r="U13" s="163">
        <f>ROUND(E13*T13,2)</f>
        <v>5.22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103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 x14ac:dyDescent="0.2">
      <c r="A14" s="154">
        <v>5</v>
      </c>
      <c r="B14" s="160" t="s">
        <v>114</v>
      </c>
      <c r="C14" s="195" t="s">
        <v>115</v>
      </c>
      <c r="D14" s="162" t="s">
        <v>106</v>
      </c>
      <c r="E14" s="169">
        <v>159.38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15</v>
      </c>
      <c r="M14" s="173">
        <f>G14*(1+L14/100)</f>
        <v>0</v>
      </c>
      <c r="N14" s="163">
        <v>3.5500000000000002E-3</v>
      </c>
      <c r="O14" s="163">
        <f>ROUND(E14*N14,5)</f>
        <v>0.56579999999999997</v>
      </c>
      <c r="P14" s="163">
        <v>0</v>
      </c>
      <c r="Q14" s="163">
        <f>ROUND(E14*P14,5)</f>
        <v>0</v>
      </c>
      <c r="R14" s="163"/>
      <c r="S14" s="163"/>
      <c r="T14" s="164">
        <v>0.17016000000000001</v>
      </c>
      <c r="U14" s="163">
        <f>ROUND(E14*T14,2)</f>
        <v>27.12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103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/>
      <c r="B15" s="160"/>
      <c r="C15" s="196" t="s">
        <v>116</v>
      </c>
      <c r="D15" s="165"/>
      <c r="E15" s="170">
        <v>35.28</v>
      </c>
      <c r="F15" s="173"/>
      <c r="G15" s="173"/>
      <c r="H15" s="173"/>
      <c r="I15" s="173"/>
      <c r="J15" s="173"/>
      <c r="K15" s="173"/>
      <c r="L15" s="173"/>
      <c r="M15" s="173"/>
      <c r="N15" s="163"/>
      <c r="O15" s="163"/>
      <c r="P15" s="163"/>
      <c r="Q15" s="163"/>
      <c r="R15" s="163"/>
      <c r="S15" s="163"/>
      <c r="T15" s="164"/>
      <c r="U15" s="163"/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108</v>
      </c>
      <c r="AF15" s="153">
        <v>0</v>
      </c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/>
      <c r="B16" s="160"/>
      <c r="C16" s="196" t="s">
        <v>117</v>
      </c>
      <c r="D16" s="165"/>
      <c r="E16" s="170">
        <v>124.1</v>
      </c>
      <c r="F16" s="173"/>
      <c r="G16" s="173"/>
      <c r="H16" s="173"/>
      <c r="I16" s="173"/>
      <c r="J16" s="173"/>
      <c r="K16" s="173"/>
      <c r="L16" s="173"/>
      <c r="M16" s="173"/>
      <c r="N16" s="163"/>
      <c r="O16" s="163"/>
      <c r="P16" s="163"/>
      <c r="Q16" s="163"/>
      <c r="R16" s="163"/>
      <c r="S16" s="163"/>
      <c r="T16" s="164"/>
      <c r="U16" s="163"/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108</v>
      </c>
      <c r="AF16" s="153">
        <v>0</v>
      </c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x14ac:dyDescent="0.2">
      <c r="A17" s="155" t="s">
        <v>98</v>
      </c>
      <c r="B17" s="161" t="s">
        <v>59</v>
      </c>
      <c r="C17" s="197" t="s">
        <v>60</v>
      </c>
      <c r="D17" s="166"/>
      <c r="E17" s="171"/>
      <c r="F17" s="174"/>
      <c r="G17" s="174">
        <f>SUMIF(AE18:AE32,"&lt;&gt;NOR",G18:G32)</f>
        <v>0</v>
      </c>
      <c r="H17" s="174"/>
      <c r="I17" s="174">
        <f>SUM(I18:I32)</f>
        <v>0</v>
      </c>
      <c r="J17" s="174"/>
      <c r="K17" s="174">
        <f>SUM(K18:K32)</f>
        <v>0</v>
      </c>
      <c r="L17" s="174"/>
      <c r="M17" s="174">
        <f>SUM(M18:M32)</f>
        <v>0</v>
      </c>
      <c r="N17" s="167"/>
      <c r="O17" s="167">
        <f>SUM(O18:O32)</f>
        <v>6.2660000000000007E-2</v>
      </c>
      <c r="P17" s="167"/>
      <c r="Q17" s="167">
        <f>SUM(Q18:Q32)</f>
        <v>1.22618</v>
      </c>
      <c r="R17" s="167"/>
      <c r="S17" s="167"/>
      <c r="T17" s="168"/>
      <c r="U17" s="167">
        <f>SUM(U18:U32)</f>
        <v>44.709999999999994</v>
      </c>
      <c r="AE17" t="s">
        <v>99</v>
      </c>
    </row>
    <row r="18" spans="1:60" outlineLevel="1" x14ac:dyDescent="0.2">
      <c r="A18" s="154">
        <v>6</v>
      </c>
      <c r="B18" s="160" t="s">
        <v>118</v>
      </c>
      <c r="C18" s="195" t="s">
        <v>119</v>
      </c>
      <c r="D18" s="162" t="s">
        <v>111</v>
      </c>
      <c r="E18" s="169">
        <v>119.98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15</v>
      </c>
      <c r="M18" s="173">
        <f>G18*(1+L18/100)</f>
        <v>0</v>
      </c>
      <c r="N18" s="163">
        <v>4.8999999999999998E-4</v>
      </c>
      <c r="O18" s="163">
        <f>ROUND(E18*N18,5)</f>
        <v>5.8790000000000002E-2</v>
      </c>
      <c r="P18" s="163">
        <v>6.0000000000000001E-3</v>
      </c>
      <c r="Q18" s="163">
        <f>ROUND(E18*P18,5)</f>
        <v>0.71987999999999996</v>
      </c>
      <c r="R18" s="163"/>
      <c r="S18" s="163"/>
      <c r="T18" s="164">
        <v>0.27400000000000002</v>
      </c>
      <c r="U18" s="163">
        <f>ROUND(E18*T18,2)</f>
        <v>32.869999999999997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103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/>
      <c r="B19" s="160"/>
      <c r="C19" s="196" t="s">
        <v>120</v>
      </c>
      <c r="D19" s="165"/>
      <c r="E19" s="170">
        <v>25.1</v>
      </c>
      <c r="F19" s="173"/>
      <c r="G19" s="173"/>
      <c r="H19" s="173"/>
      <c r="I19" s="173"/>
      <c r="J19" s="173"/>
      <c r="K19" s="173"/>
      <c r="L19" s="173"/>
      <c r="M19" s="173"/>
      <c r="N19" s="163"/>
      <c r="O19" s="163"/>
      <c r="P19" s="163"/>
      <c r="Q19" s="163"/>
      <c r="R19" s="163"/>
      <c r="S19" s="163"/>
      <c r="T19" s="164"/>
      <c r="U19" s="163"/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108</v>
      </c>
      <c r="AF19" s="153">
        <v>0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/>
      <c r="B20" s="160"/>
      <c r="C20" s="196" t="s">
        <v>121</v>
      </c>
      <c r="D20" s="165"/>
      <c r="E20" s="170">
        <v>70.680000000000007</v>
      </c>
      <c r="F20" s="173"/>
      <c r="G20" s="173"/>
      <c r="H20" s="173"/>
      <c r="I20" s="173"/>
      <c r="J20" s="173"/>
      <c r="K20" s="173"/>
      <c r="L20" s="173"/>
      <c r="M20" s="173"/>
      <c r="N20" s="163"/>
      <c r="O20" s="163"/>
      <c r="P20" s="163"/>
      <c r="Q20" s="163"/>
      <c r="R20" s="163"/>
      <c r="S20" s="163"/>
      <c r="T20" s="164"/>
      <c r="U20" s="163"/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108</v>
      </c>
      <c r="AF20" s="153">
        <v>0</v>
      </c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/>
      <c r="B21" s="160"/>
      <c r="C21" s="196" t="s">
        <v>122</v>
      </c>
      <c r="D21" s="165"/>
      <c r="E21" s="170">
        <v>24.2</v>
      </c>
      <c r="F21" s="173"/>
      <c r="G21" s="173"/>
      <c r="H21" s="173"/>
      <c r="I21" s="173"/>
      <c r="J21" s="173"/>
      <c r="K21" s="173"/>
      <c r="L21" s="173"/>
      <c r="M21" s="173"/>
      <c r="N21" s="163"/>
      <c r="O21" s="163"/>
      <c r="P21" s="163"/>
      <c r="Q21" s="163"/>
      <c r="R21" s="163"/>
      <c r="S21" s="163"/>
      <c r="T21" s="164"/>
      <c r="U21" s="163"/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108</v>
      </c>
      <c r="AF21" s="153">
        <v>0</v>
      </c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>
        <v>7</v>
      </c>
      <c r="B22" s="160" t="s">
        <v>123</v>
      </c>
      <c r="C22" s="195" t="s">
        <v>124</v>
      </c>
      <c r="D22" s="162" t="s">
        <v>111</v>
      </c>
      <c r="E22" s="169">
        <v>7.9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15</v>
      </c>
      <c r="M22" s="173">
        <f>G22*(1+L22/100)</f>
        <v>0</v>
      </c>
      <c r="N22" s="163">
        <v>4.8999999999999998E-4</v>
      </c>
      <c r="O22" s="163">
        <f>ROUND(E22*N22,5)</f>
        <v>3.8700000000000002E-3</v>
      </c>
      <c r="P22" s="163">
        <v>8.9999999999999993E-3</v>
      </c>
      <c r="Q22" s="163">
        <f>ROUND(E22*P22,5)</f>
        <v>7.1099999999999997E-2</v>
      </c>
      <c r="R22" s="163"/>
      <c r="S22" s="163"/>
      <c r="T22" s="164">
        <v>0.30099999999999999</v>
      </c>
      <c r="U22" s="163">
        <f>ROUND(E22*T22,2)</f>
        <v>2.38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103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/>
      <c r="B23" s="160"/>
      <c r="C23" s="196" t="s">
        <v>125</v>
      </c>
      <c r="D23" s="165"/>
      <c r="E23" s="170">
        <v>7.9</v>
      </c>
      <c r="F23" s="173"/>
      <c r="G23" s="173"/>
      <c r="H23" s="173"/>
      <c r="I23" s="173"/>
      <c r="J23" s="173"/>
      <c r="K23" s="173"/>
      <c r="L23" s="173"/>
      <c r="M23" s="173"/>
      <c r="N23" s="163"/>
      <c r="O23" s="163"/>
      <c r="P23" s="163"/>
      <c r="Q23" s="163"/>
      <c r="R23" s="163"/>
      <c r="S23" s="163"/>
      <c r="T23" s="164"/>
      <c r="U23" s="16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108</v>
      </c>
      <c r="AF23" s="153">
        <v>0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8</v>
      </c>
      <c r="B24" s="160" t="s">
        <v>126</v>
      </c>
      <c r="C24" s="195" t="s">
        <v>127</v>
      </c>
      <c r="D24" s="162" t="s">
        <v>106</v>
      </c>
      <c r="E24" s="169">
        <v>6.4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15</v>
      </c>
      <c r="M24" s="173">
        <f>G24*(1+L24/100)</f>
        <v>0</v>
      </c>
      <c r="N24" s="163">
        <v>0</v>
      </c>
      <c r="O24" s="163">
        <f>ROUND(E24*N24,5)</f>
        <v>0</v>
      </c>
      <c r="P24" s="163">
        <v>6.8000000000000005E-2</v>
      </c>
      <c r="Q24" s="163">
        <f>ROUND(E24*P24,5)</f>
        <v>0.43519999999999998</v>
      </c>
      <c r="R24" s="163"/>
      <c r="S24" s="163"/>
      <c r="T24" s="164">
        <v>0.3</v>
      </c>
      <c r="U24" s="163">
        <f>ROUND(E24*T24,2)</f>
        <v>1.92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103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/>
      <c r="B25" s="160"/>
      <c r="C25" s="196" t="s">
        <v>128</v>
      </c>
      <c r="D25" s="165"/>
      <c r="E25" s="170">
        <v>6.4</v>
      </c>
      <c r="F25" s="173"/>
      <c r="G25" s="173"/>
      <c r="H25" s="173"/>
      <c r="I25" s="173"/>
      <c r="J25" s="173"/>
      <c r="K25" s="173"/>
      <c r="L25" s="173"/>
      <c r="M25" s="173"/>
      <c r="N25" s="163"/>
      <c r="O25" s="163"/>
      <c r="P25" s="163"/>
      <c r="Q25" s="163"/>
      <c r="R25" s="163"/>
      <c r="S25" s="163"/>
      <c r="T25" s="164"/>
      <c r="U25" s="163"/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108</v>
      </c>
      <c r="AF25" s="153">
        <v>0</v>
      </c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9</v>
      </c>
      <c r="B26" s="160" t="s">
        <v>129</v>
      </c>
      <c r="C26" s="195" t="s">
        <v>130</v>
      </c>
      <c r="D26" s="162" t="s">
        <v>131</v>
      </c>
      <c r="E26" s="169">
        <v>1.266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15</v>
      </c>
      <c r="M26" s="173">
        <f>G26*(1+L26/100)</f>
        <v>0</v>
      </c>
      <c r="N26" s="163">
        <v>0</v>
      </c>
      <c r="O26" s="163">
        <f>ROUND(E26*N26,5)</f>
        <v>0</v>
      </c>
      <c r="P26" s="163">
        <v>0</v>
      </c>
      <c r="Q26" s="163">
        <f>ROUND(E26*P26,5)</f>
        <v>0</v>
      </c>
      <c r="R26" s="163"/>
      <c r="S26" s="163"/>
      <c r="T26" s="164">
        <v>0</v>
      </c>
      <c r="U26" s="163">
        <f>ROUND(E26*T26,2)</f>
        <v>0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103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10</v>
      </c>
      <c r="B27" s="160" t="s">
        <v>132</v>
      </c>
      <c r="C27" s="195" t="s">
        <v>133</v>
      </c>
      <c r="D27" s="162" t="s">
        <v>131</v>
      </c>
      <c r="E27" s="169">
        <v>1.266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15</v>
      </c>
      <c r="M27" s="173">
        <f>G27*(1+L27/100)</f>
        <v>0</v>
      </c>
      <c r="N27" s="163">
        <v>0</v>
      </c>
      <c r="O27" s="163">
        <f>ROUND(E27*N27,5)</f>
        <v>0</v>
      </c>
      <c r="P27" s="163">
        <v>0</v>
      </c>
      <c r="Q27" s="163">
        <f>ROUND(E27*P27,5)</f>
        <v>0</v>
      </c>
      <c r="R27" s="163"/>
      <c r="S27" s="163"/>
      <c r="T27" s="164">
        <v>2.0089999999999999</v>
      </c>
      <c r="U27" s="163">
        <f>ROUND(E27*T27,2)</f>
        <v>2.54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103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11</v>
      </c>
      <c r="B28" s="160" t="s">
        <v>134</v>
      </c>
      <c r="C28" s="195" t="s">
        <v>135</v>
      </c>
      <c r="D28" s="162" t="s">
        <v>131</v>
      </c>
      <c r="E28" s="169">
        <v>3.798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15</v>
      </c>
      <c r="M28" s="173">
        <f>G28*(1+L28/100)</f>
        <v>0</v>
      </c>
      <c r="N28" s="163">
        <v>0</v>
      </c>
      <c r="O28" s="163">
        <f>ROUND(E28*N28,5)</f>
        <v>0</v>
      </c>
      <c r="P28" s="163">
        <v>0</v>
      </c>
      <c r="Q28" s="163">
        <f>ROUND(E28*P28,5)</f>
        <v>0</v>
      </c>
      <c r="R28" s="163"/>
      <c r="S28" s="163"/>
      <c r="T28" s="164">
        <v>0.65300000000000002</v>
      </c>
      <c r="U28" s="163">
        <f>ROUND(E28*T28,2)</f>
        <v>2.48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103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/>
      <c r="B29" s="160"/>
      <c r="C29" s="196" t="s">
        <v>136</v>
      </c>
      <c r="D29" s="165"/>
      <c r="E29" s="170">
        <v>3.798</v>
      </c>
      <c r="F29" s="173"/>
      <c r="G29" s="173"/>
      <c r="H29" s="173"/>
      <c r="I29" s="173"/>
      <c r="J29" s="173"/>
      <c r="K29" s="173"/>
      <c r="L29" s="173"/>
      <c r="M29" s="173"/>
      <c r="N29" s="163"/>
      <c r="O29" s="163"/>
      <c r="P29" s="163"/>
      <c r="Q29" s="163"/>
      <c r="R29" s="163"/>
      <c r="S29" s="163"/>
      <c r="T29" s="164"/>
      <c r="U29" s="163"/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108</v>
      </c>
      <c r="AF29" s="153">
        <v>0</v>
      </c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>
        <v>12</v>
      </c>
      <c r="B30" s="160" t="s">
        <v>137</v>
      </c>
      <c r="C30" s="195" t="s">
        <v>138</v>
      </c>
      <c r="D30" s="162" t="s">
        <v>131</v>
      </c>
      <c r="E30" s="169">
        <v>1.268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15</v>
      </c>
      <c r="M30" s="173">
        <f>G30*(1+L30/100)</f>
        <v>0</v>
      </c>
      <c r="N30" s="163">
        <v>0</v>
      </c>
      <c r="O30" s="163">
        <f>ROUND(E30*N30,5)</f>
        <v>0</v>
      </c>
      <c r="P30" s="163">
        <v>0</v>
      </c>
      <c r="Q30" s="163">
        <f>ROUND(E30*P30,5)</f>
        <v>0</v>
      </c>
      <c r="R30" s="163"/>
      <c r="S30" s="163"/>
      <c r="T30" s="164">
        <v>0</v>
      </c>
      <c r="U30" s="163">
        <f>ROUND(E30*T30,2)</f>
        <v>0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103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13</v>
      </c>
      <c r="B31" s="160" t="s">
        <v>139</v>
      </c>
      <c r="C31" s="195" t="s">
        <v>140</v>
      </c>
      <c r="D31" s="162" t="s">
        <v>131</v>
      </c>
      <c r="E31" s="169">
        <v>1.268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15</v>
      </c>
      <c r="M31" s="173">
        <f>G31*(1+L31/100)</f>
        <v>0</v>
      </c>
      <c r="N31" s="163">
        <v>0</v>
      </c>
      <c r="O31" s="163">
        <f>ROUND(E31*N31,5)</f>
        <v>0</v>
      </c>
      <c r="P31" s="163">
        <v>0</v>
      </c>
      <c r="Q31" s="163">
        <f>ROUND(E31*P31,5)</f>
        <v>0</v>
      </c>
      <c r="R31" s="163"/>
      <c r="S31" s="163"/>
      <c r="T31" s="164">
        <v>0.94199999999999995</v>
      </c>
      <c r="U31" s="163">
        <f>ROUND(E31*T31,2)</f>
        <v>1.19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103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>
        <v>14</v>
      </c>
      <c r="B32" s="160" t="s">
        <v>141</v>
      </c>
      <c r="C32" s="195" t="s">
        <v>142</v>
      </c>
      <c r="D32" s="162" t="s">
        <v>131</v>
      </c>
      <c r="E32" s="169">
        <v>12.66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15</v>
      </c>
      <c r="M32" s="173">
        <f>G32*(1+L32/100)</f>
        <v>0</v>
      </c>
      <c r="N32" s="163">
        <v>0</v>
      </c>
      <c r="O32" s="163">
        <f>ROUND(E32*N32,5)</f>
        <v>0</v>
      </c>
      <c r="P32" s="163">
        <v>0</v>
      </c>
      <c r="Q32" s="163">
        <f>ROUND(E32*P32,5)</f>
        <v>0</v>
      </c>
      <c r="R32" s="163"/>
      <c r="S32" s="163"/>
      <c r="T32" s="164">
        <v>0.105</v>
      </c>
      <c r="U32" s="163">
        <f>ROUND(E32*T32,2)</f>
        <v>1.33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103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x14ac:dyDescent="0.2">
      <c r="A33" s="155" t="s">
        <v>98</v>
      </c>
      <c r="B33" s="161" t="s">
        <v>61</v>
      </c>
      <c r="C33" s="197" t="s">
        <v>62</v>
      </c>
      <c r="D33" s="166"/>
      <c r="E33" s="171"/>
      <c r="F33" s="174"/>
      <c r="G33" s="174">
        <f>SUMIF(AE34:AE36,"&lt;&gt;NOR",G34:G36)</f>
        <v>0</v>
      </c>
      <c r="H33" s="174"/>
      <c r="I33" s="174">
        <f>SUM(I34:I36)</f>
        <v>0</v>
      </c>
      <c r="J33" s="174"/>
      <c r="K33" s="174">
        <f>SUM(K34:K36)</f>
        <v>0</v>
      </c>
      <c r="L33" s="174"/>
      <c r="M33" s="174">
        <f>SUM(M34:M36)</f>
        <v>0</v>
      </c>
      <c r="N33" s="167"/>
      <c r="O33" s="167">
        <f>SUM(O34:O36)</f>
        <v>0</v>
      </c>
      <c r="P33" s="167"/>
      <c r="Q33" s="167">
        <f>SUM(Q34:Q36)</f>
        <v>0.61887000000000003</v>
      </c>
      <c r="R33" s="167"/>
      <c r="S33" s="167"/>
      <c r="T33" s="168"/>
      <c r="U33" s="167">
        <f>SUM(U34:U36)</f>
        <v>14.75</v>
      </c>
      <c r="AE33" t="s">
        <v>99</v>
      </c>
    </row>
    <row r="34" spans="1:60" outlineLevel="1" x14ac:dyDescent="0.2">
      <c r="A34" s="154">
        <v>15</v>
      </c>
      <c r="B34" s="160" t="s">
        <v>143</v>
      </c>
      <c r="C34" s="195" t="s">
        <v>144</v>
      </c>
      <c r="D34" s="162" t="s">
        <v>106</v>
      </c>
      <c r="E34" s="169">
        <v>20.629000000000001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15</v>
      </c>
      <c r="M34" s="173">
        <f>G34*(1+L34/100)</f>
        <v>0</v>
      </c>
      <c r="N34" s="163">
        <v>0</v>
      </c>
      <c r="O34" s="163">
        <f>ROUND(E34*N34,5)</f>
        <v>0</v>
      </c>
      <c r="P34" s="163">
        <v>0.03</v>
      </c>
      <c r="Q34" s="163">
        <f>ROUND(E34*P34,5)</f>
        <v>0.61887000000000003</v>
      </c>
      <c r="R34" s="163"/>
      <c r="S34" s="163"/>
      <c r="T34" s="164">
        <v>0.23499999999999999</v>
      </c>
      <c r="U34" s="163">
        <f>ROUND(E34*T34,2)</f>
        <v>4.8499999999999996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103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/>
      <c r="B35" s="160"/>
      <c r="C35" s="196" t="s">
        <v>145</v>
      </c>
      <c r="D35" s="165"/>
      <c r="E35" s="170">
        <v>20.629000000000001</v>
      </c>
      <c r="F35" s="173"/>
      <c r="G35" s="173"/>
      <c r="H35" s="173"/>
      <c r="I35" s="173"/>
      <c r="J35" s="173"/>
      <c r="K35" s="173"/>
      <c r="L35" s="173"/>
      <c r="M35" s="173"/>
      <c r="N35" s="163"/>
      <c r="O35" s="163"/>
      <c r="P35" s="163"/>
      <c r="Q35" s="163"/>
      <c r="R35" s="163"/>
      <c r="S35" s="163"/>
      <c r="T35" s="164"/>
      <c r="U35" s="163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108</v>
      </c>
      <c r="AF35" s="153">
        <v>0</v>
      </c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54">
        <v>16</v>
      </c>
      <c r="B36" s="160" t="s">
        <v>146</v>
      </c>
      <c r="C36" s="195" t="s">
        <v>147</v>
      </c>
      <c r="D36" s="162" t="s">
        <v>106</v>
      </c>
      <c r="E36" s="169">
        <v>20.629000000000001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15</v>
      </c>
      <c r="M36" s="173">
        <f>G36*(1+L36/100)</f>
        <v>0</v>
      </c>
      <c r="N36" s="163">
        <v>0</v>
      </c>
      <c r="O36" s="163">
        <f>ROUND(E36*N36,5)</f>
        <v>0</v>
      </c>
      <c r="P36" s="163">
        <v>0</v>
      </c>
      <c r="Q36" s="163">
        <f>ROUND(E36*P36,5)</f>
        <v>0</v>
      </c>
      <c r="R36" s="163"/>
      <c r="S36" s="163"/>
      <c r="T36" s="164">
        <v>0.48</v>
      </c>
      <c r="U36" s="163">
        <f>ROUND(E36*T36,2)</f>
        <v>9.9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103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x14ac:dyDescent="0.2">
      <c r="A37" s="155" t="s">
        <v>98</v>
      </c>
      <c r="B37" s="161" t="s">
        <v>63</v>
      </c>
      <c r="C37" s="197" t="s">
        <v>64</v>
      </c>
      <c r="D37" s="166"/>
      <c r="E37" s="171"/>
      <c r="F37" s="174"/>
      <c r="G37" s="174">
        <f>SUMIF(AE38:AE41,"&lt;&gt;NOR",G38:G41)</f>
        <v>0</v>
      </c>
      <c r="H37" s="174"/>
      <c r="I37" s="174">
        <f>SUM(I38:I41)</f>
        <v>0</v>
      </c>
      <c r="J37" s="174"/>
      <c r="K37" s="174">
        <f>SUM(K38:K41)</f>
        <v>0</v>
      </c>
      <c r="L37" s="174"/>
      <c r="M37" s="174">
        <f>SUM(M38:M41)</f>
        <v>0</v>
      </c>
      <c r="N37" s="167"/>
      <c r="O37" s="167">
        <f>SUM(O38:O41)</f>
        <v>0.43559999999999999</v>
      </c>
      <c r="P37" s="167"/>
      <c r="Q37" s="167">
        <f>SUM(Q38:Q41)</f>
        <v>6.4530000000000004E-2</v>
      </c>
      <c r="R37" s="167"/>
      <c r="S37" s="167"/>
      <c r="T37" s="168"/>
      <c r="U37" s="167">
        <f>SUM(U38:U41)</f>
        <v>1.48</v>
      </c>
      <c r="AE37" t="s">
        <v>99</v>
      </c>
    </row>
    <row r="38" spans="1:60" outlineLevel="1" x14ac:dyDescent="0.2">
      <c r="A38" s="154">
        <v>17</v>
      </c>
      <c r="B38" s="160" t="s">
        <v>148</v>
      </c>
      <c r="C38" s="195" t="s">
        <v>149</v>
      </c>
      <c r="D38" s="162" t="s">
        <v>106</v>
      </c>
      <c r="E38" s="169">
        <v>3.4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15</v>
      </c>
      <c r="M38" s="173">
        <f>G38*(1+L38/100)</f>
        <v>0</v>
      </c>
      <c r="N38" s="163">
        <v>0</v>
      </c>
      <c r="O38" s="163">
        <f>ROUND(E38*N38,5)</f>
        <v>0</v>
      </c>
      <c r="P38" s="163">
        <v>1.098E-2</v>
      </c>
      <c r="Q38" s="163">
        <f>ROUND(E38*P38,5)</f>
        <v>3.7330000000000002E-2</v>
      </c>
      <c r="R38" s="163"/>
      <c r="S38" s="163"/>
      <c r="T38" s="164">
        <v>0.37</v>
      </c>
      <c r="U38" s="163">
        <f>ROUND(E38*T38,2)</f>
        <v>1.26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103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/>
      <c r="B39" s="160"/>
      <c r="C39" s="196" t="s">
        <v>150</v>
      </c>
      <c r="D39" s="165"/>
      <c r="E39" s="170">
        <v>3.4</v>
      </c>
      <c r="F39" s="173"/>
      <c r="G39" s="173"/>
      <c r="H39" s="173"/>
      <c r="I39" s="173"/>
      <c r="J39" s="173"/>
      <c r="K39" s="173"/>
      <c r="L39" s="173"/>
      <c r="M39" s="173"/>
      <c r="N39" s="163"/>
      <c r="O39" s="163"/>
      <c r="P39" s="163"/>
      <c r="Q39" s="163"/>
      <c r="R39" s="163"/>
      <c r="S39" s="163"/>
      <c r="T39" s="164"/>
      <c r="U39" s="163"/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108</v>
      </c>
      <c r="AF39" s="153">
        <v>0</v>
      </c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>
        <v>18</v>
      </c>
      <c r="B40" s="160" t="s">
        <v>151</v>
      </c>
      <c r="C40" s="195" t="s">
        <v>152</v>
      </c>
      <c r="D40" s="162" t="s">
        <v>106</v>
      </c>
      <c r="E40" s="169">
        <v>3.4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15</v>
      </c>
      <c r="M40" s="173">
        <f>G40*(1+L40/100)</f>
        <v>0</v>
      </c>
      <c r="N40" s="163">
        <v>0</v>
      </c>
      <c r="O40" s="163">
        <f>ROUND(E40*N40,5)</f>
        <v>0</v>
      </c>
      <c r="P40" s="163">
        <v>8.0000000000000002E-3</v>
      </c>
      <c r="Q40" s="163">
        <f>ROUND(E40*P40,5)</f>
        <v>2.7199999999999998E-2</v>
      </c>
      <c r="R40" s="163"/>
      <c r="S40" s="163"/>
      <c r="T40" s="164">
        <v>6.6000000000000003E-2</v>
      </c>
      <c r="U40" s="163">
        <f>ROUND(E40*T40,2)</f>
        <v>0.22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103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>
        <v>19</v>
      </c>
      <c r="B41" s="160" t="s">
        <v>153</v>
      </c>
      <c r="C41" s="195" t="s">
        <v>154</v>
      </c>
      <c r="D41" s="162" t="s">
        <v>106</v>
      </c>
      <c r="E41" s="169">
        <v>44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15</v>
      </c>
      <c r="M41" s="173">
        <f>G41*(1+L41/100)</f>
        <v>0</v>
      </c>
      <c r="N41" s="163">
        <v>9.9000000000000008E-3</v>
      </c>
      <c r="O41" s="163">
        <f>ROUND(E41*N41,5)</f>
        <v>0.43559999999999999</v>
      </c>
      <c r="P41" s="163">
        <v>0</v>
      </c>
      <c r="Q41" s="163">
        <f>ROUND(E41*P41,5)</f>
        <v>0</v>
      </c>
      <c r="R41" s="163"/>
      <c r="S41" s="163"/>
      <c r="T41" s="164">
        <v>0</v>
      </c>
      <c r="U41" s="163">
        <f>ROUND(E41*T41,2)</f>
        <v>0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155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x14ac:dyDescent="0.2">
      <c r="A42" s="155" t="s">
        <v>98</v>
      </c>
      <c r="B42" s="161" t="s">
        <v>65</v>
      </c>
      <c r="C42" s="197" t="s">
        <v>66</v>
      </c>
      <c r="D42" s="166"/>
      <c r="E42" s="171"/>
      <c r="F42" s="174"/>
      <c r="G42" s="174">
        <f>SUMIF(AE43:AE46,"&lt;&gt;NOR",G43:G46)</f>
        <v>0</v>
      </c>
      <c r="H42" s="174"/>
      <c r="I42" s="174">
        <f>SUM(I43:I46)</f>
        <v>0</v>
      </c>
      <c r="J42" s="174"/>
      <c r="K42" s="174">
        <f>SUM(K43:K46)</f>
        <v>0</v>
      </c>
      <c r="L42" s="174"/>
      <c r="M42" s="174">
        <f>SUM(M43:M46)</f>
        <v>0</v>
      </c>
      <c r="N42" s="167"/>
      <c r="O42" s="167">
        <f>SUM(O43:O46)</f>
        <v>5.944E-2</v>
      </c>
      <c r="P42" s="167"/>
      <c r="Q42" s="167">
        <f>SUM(Q43:Q46)</f>
        <v>0</v>
      </c>
      <c r="R42" s="167"/>
      <c r="S42" s="167"/>
      <c r="T42" s="168"/>
      <c r="U42" s="167">
        <f>SUM(U43:U46)</f>
        <v>15.41</v>
      </c>
      <c r="AE42" t="s">
        <v>99</v>
      </c>
    </row>
    <row r="43" spans="1:60" outlineLevel="1" x14ac:dyDescent="0.2">
      <c r="A43" s="154">
        <v>20</v>
      </c>
      <c r="B43" s="160" t="s">
        <v>156</v>
      </c>
      <c r="C43" s="195" t="s">
        <v>157</v>
      </c>
      <c r="D43" s="162" t="s">
        <v>106</v>
      </c>
      <c r="E43" s="169">
        <v>20.629000000000001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15</v>
      </c>
      <c r="M43" s="173">
        <f>G43*(1+L43/100)</f>
        <v>0</v>
      </c>
      <c r="N43" s="163">
        <v>0</v>
      </c>
      <c r="O43" s="163">
        <f>ROUND(E43*N43,5)</f>
        <v>0</v>
      </c>
      <c r="P43" s="163">
        <v>0</v>
      </c>
      <c r="Q43" s="163">
        <f>ROUND(E43*P43,5)</f>
        <v>0</v>
      </c>
      <c r="R43" s="163"/>
      <c r="S43" s="163"/>
      <c r="T43" s="164">
        <v>4.5999999999999999E-2</v>
      </c>
      <c r="U43" s="163">
        <f>ROUND(E43*T43,2)</f>
        <v>0.95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103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>
        <v>21</v>
      </c>
      <c r="B44" s="160" t="s">
        <v>158</v>
      </c>
      <c r="C44" s="195" t="s">
        <v>159</v>
      </c>
      <c r="D44" s="162" t="s">
        <v>106</v>
      </c>
      <c r="E44" s="169">
        <v>20.629000000000001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15</v>
      </c>
      <c r="M44" s="173">
        <f>G44*(1+L44/100)</f>
        <v>0</v>
      </c>
      <c r="N44" s="163">
        <v>0</v>
      </c>
      <c r="O44" s="163">
        <f>ROUND(E44*N44,5)</f>
        <v>0</v>
      </c>
      <c r="P44" s="163">
        <v>0</v>
      </c>
      <c r="Q44" s="163">
        <f>ROUND(E44*P44,5)</f>
        <v>0</v>
      </c>
      <c r="R44" s="163"/>
      <c r="S44" s="163"/>
      <c r="T44" s="164">
        <v>0.14699999999999999</v>
      </c>
      <c r="U44" s="163">
        <f>ROUND(E44*T44,2)</f>
        <v>3.03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103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54">
        <v>22</v>
      </c>
      <c r="B45" s="160" t="s">
        <v>160</v>
      </c>
      <c r="C45" s="195" t="s">
        <v>161</v>
      </c>
      <c r="D45" s="162" t="s">
        <v>106</v>
      </c>
      <c r="E45" s="169">
        <v>20.629000000000001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15</v>
      </c>
      <c r="M45" s="173">
        <f>G45*(1+L45/100)</f>
        <v>0</v>
      </c>
      <c r="N45" s="163">
        <v>2.7799999999999999E-3</v>
      </c>
      <c r="O45" s="163">
        <f>ROUND(E45*N45,5)</f>
        <v>5.7349999999999998E-2</v>
      </c>
      <c r="P45" s="163">
        <v>0</v>
      </c>
      <c r="Q45" s="163">
        <f>ROUND(E45*P45,5)</f>
        <v>0</v>
      </c>
      <c r="R45" s="163"/>
      <c r="S45" s="163"/>
      <c r="T45" s="164">
        <v>0.38</v>
      </c>
      <c r="U45" s="163">
        <f>ROUND(E45*T45,2)</f>
        <v>7.84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103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22.5" outlineLevel="1" x14ac:dyDescent="0.2">
      <c r="A46" s="154">
        <v>23</v>
      </c>
      <c r="B46" s="160" t="s">
        <v>162</v>
      </c>
      <c r="C46" s="195" t="s">
        <v>163</v>
      </c>
      <c r="D46" s="162" t="s">
        <v>111</v>
      </c>
      <c r="E46" s="169">
        <v>26.18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15</v>
      </c>
      <c r="M46" s="173">
        <f>G46*(1+L46/100)</f>
        <v>0</v>
      </c>
      <c r="N46" s="163">
        <v>8.0000000000000007E-5</v>
      </c>
      <c r="O46" s="163">
        <f>ROUND(E46*N46,5)</f>
        <v>2.0899999999999998E-3</v>
      </c>
      <c r="P46" s="163">
        <v>0</v>
      </c>
      <c r="Q46" s="163">
        <f>ROUND(E46*P46,5)</f>
        <v>0</v>
      </c>
      <c r="R46" s="163"/>
      <c r="S46" s="163"/>
      <c r="T46" s="164">
        <v>0.13719999999999999</v>
      </c>
      <c r="U46" s="163">
        <f>ROUND(E46*T46,2)</f>
        <v>3.59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103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x14ac:dyDescent="0.2">
      <c r="A47" s="155" t="s">
        <v>98</v>
      </c>
      <c r="B47" s="161" t="s">
        <v>67</v>
      </c>
      <c r="C47" s="197" t="s">
        <v>68</v>
      </c>
      <c r="D47" s="166"/>
      <c r="E47" s="171"/>
      <c r="F47" s="174"/>
      <c r="G47" s="174">
        <f>SUMIF(AE48:AE48,"&lt;&gt;NOR",G48:G48)</f>
        <v>0</v>
      </c>
      <c r="H47" s="174"/>
      <c r="I47" s="174">
        <f>SUM(I48:I48)</f>
        <v>0</v>
      </c>
      <c r="J47" s="174"/>
      <c r="K47" s="174">
        <f>SUM(K48:K48)</f>
        <v>0</v>
      </c>
      <c r="L47" s="174"/>
      <c r="M47" s="174">
        <f>SUM(M48:M48)</f>
        <v>0</v>
      </c>
      <c r="N47" s="167"/>
      <c r="O47" s="167">
        <f>SUM(O48:O48)</f>
        <v>3.5060000000000001E-2</v>
      </c>
      <c r="P47" s="167"/>
      <c r="Q47" s="167">
        <f>SUM(Q48:Q48)</f>
        <v>0</v>
      </c>
      <c r="R47" s="167"/>
      <c r="S47" s="167"/>
      <c r="T47" s="168"/>
      <c r="U47" s="167">
        <f>SUM(U48:U48)</f>
        <v>16.239999999999998</v>
      </c>
      <c r="AE47" t="s">
        <v>99</v>
      </c>
    </row>
    <row r="48" spans="1:60" outlineLevel="1" x14ac:dyDescent="0.2">
      <c r="A48" s="154">
        <v>24</v>
      </c>
      <c r="B48" s="160" t="s">
        <v>164</v>
      </c>
      <c r="C48" s="195" t="s">
        <v>165</v>
      </c>
      <c r="D48" s="162" t="s">
        <v>106</v>
      </c>
      <c r="E48" s="169">
        <v>159.38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15</v>
      </c>
      <c r="M48" s="173">
        <f>G48*(1+L48/100)</f>
        <v>0</v>
      </c>
      <c r="N48" s="163">
        <v>2.2000000000000001E-4</v>
      </c>
      <c r="O48" s="163">
        <f>ROUND(E48*N48,5)</f>
        <v>3.5060000000000001E-2</v>
      </c>
      <c r="P48" s="163">
        <v>0</v>
      </c>
      <c r="Q48" s="163">
        <f>ROUND(E48*P48,5)</f>
        <v>0</v>
      </c>
      <c r="R48" s="163"/>
      <c r="S48" s="163"/>
      <c r="T48" s="164">
        <v>0.10191</v>
      </c>
      <c r="U48" s="163">
        <f>ROUND(E48*T48,2)</f>
        <v>16.239999999999998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103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x14ac:dyDescent="0.2">
      <c r="A49" s="155" t="s">
        <v>98</v>
      </c>
      <c r="B49" s="161" t="s">
        <v>69</v>
      </c>
      <c r="C49" s="197" t="s">
        <v>70</v>
      </c>
      <c r="D49" s="166"/>
      <c r="E49" s="171"/>
      <c r="F49" s="174"/>
      <c r="G49" s="174">
        <f>SUMIF(AE50:AE50,"&lt;&gt;NOR",G50:G50)</f>
        <v>0</v>
      </c>
      <c r="H49" s="174"/>
      <c r="I49" s="174">
        <f>SUM(I50:I50)</f>
        <v>0</v>
      </c>
      <c r="J49" s="174"/>
      <c r="K49" s="174">
        <f>SUM(K50:K50)</f>
        <v>0</v>
      </c>
      <c r="L49" s="174"/>
      <c r="M49" s="174">
        <f>SUM(M50:M50)</f>
        <v>0</v>
      </c>
      <c r="N49" s="167"/>
      <c r="O49" s="167">
        <f>SUM(O50:O50)</f>
        <v>0</v>
      </c>
      <c r="P49" s="167"/>
      <c r="Q49" s="167">
        <f>SUM(Q50:Q50)</f>
        <v>0</v>
      </c>
      <c r="R49" s="167"/>
      <c r="S49" s="167"/>
      <c r="T49" s="168"/>
      <c r="U49" s="167">
        <f>SUM(U50:U50)</f>
        <v>1</v>
      </c>
      <c r="AE49" t="s">
        <v>99</v>
      </c>
    </row>
    <row r="50" spans="1:60" outlineLevel="1" x14ac:dyDescent="0.2">
      <c r="A50" s="183">
        <v>25</v>
      </c>
      <c r="B50" s="184" t="s">
        <v>166</v>
      </c>
      <c r="C50" s="198" t="s">
        <v>167</v>
      </c>
      <c r="D50" s="185" t="s">
        <v>168</v>
      </c>
      <c r="E50" s="186">
        <v>1</v>
      </c>
      <c r="F50" s="187"/>
      <c r="G50" s="188">
        <f>ROUND(E50*F50,2)</f>
        <v>0</v>
      </c>
      <c r="H50" s="187"/>
      <c r="I50" s="188">
        <f>ROUND(E50*H50,2)</f>
        <v>0</v>
      </c>
      <c r="J50" s="187"/>
      <c r="K50" s="188">
        <f>ROUND(E50*J50,2)</f>
        <v>0</v>
      </c>
      <c r="L50" s="188">
        <v>15</v>
      </c>
      <c r="M50" s="188">
        <f>G50*(1+L50/100)</f>
        <v>0</v>
      </c>
      <c r="N50" s="189">
        <v>0</v>
      </c>
      <c r="O50" s="189">
        <f>ROUND(E50*N50,5)</f>
        <v>0</v>
      </c>
      <c r="P50" s="189">
        <v>0</v>
      </c>
      <c r="Q50" s="189">
        <f>ROUND(E50*P50,5)</f>
        <v>0</v>
      </c>
      <c r="R50" s="189"/>
      <c r="S50" s="189"/>
      <c r="T50" s="190">
        <v>1</v>
      </c>
      <c r="U50" s="189">
        <f>ROUND(E50*T50,2)</f>
        <v>1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103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x14ac:dyDescent="0.2">
      <c r="A51" s="6"/>
      <c r="B51" s="7" t="s">
        <v>169</v>
      </c>
      <c r="C51" s="199" t="s">
        <v>169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AC51">
        <v>15</v>
      </c>
      <c r="AD51">
        <v>21</v>
      </c>
    </row>
    <row r="52" spans="1:60" x14ac:dyDescent="0.2">
      <c r="A52" s="191"/>
      <c r="B52" s="192">
        <v>26</v>
      </c>
      <c r="C52" s="200" t="s">
        <v>169</v>
      </c>
      <c r="D52" s="193"/>
      <c r="E52" s="193"/>
      <c r="F52" s="193"/>
      <c r="G52" s="194">
        <f>G8+G17+G33+G37+G42+G47+G49</f>
        <v>0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AC52">
        <f>SUMIF(L7:L50,AC51,G7:G50)</f>
        <v>0</v>
      </c>
      <c r="AD52">
        <f>SUMIF(L7:L50,AD51,G7:G50)</f>
        <v>0</v>
      </c>
      <c r="AE52" t="s">
        <v>170</v>
      </c>
    </row>
    <row r="53" spans="1:60" x14ac:dyDescent="0.2">
      <c r="A53" s="6"/>
      <c r="B53" s="7" t="s">
        <v>169</v>
      </c>
      <c r="C53" s="199" t="s">
        <v>169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60" x14ac:dyDescent="0.2">
      <c r="A54" s="6"/>
      <c r="B54" s="7" t="s">
        <v>169</v>
      </c>
      <c r="C54" s="199" t="s">
        <v>169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60" x14ac:dyDescent="0.2">
      <c r="A55" s="261">
        <v>33</v>
      </c>
      <c r="B55" s="261"/>
      <c r="C55" s="26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60" x14ac:dyDescent="0.2">
      <c r="A56" s="263"/>
      <c r="B56" s="264"/>
      <c r="C56" s="265"/>
      <c r="D56" s="264"/>
      <c r="E56" s="264"/>
      <c r="F56" s="264"/>
      <c r="G56" s="26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AE56" t="s">
        <v>171</v>
      </c>
    </row>
    <row r="57" spans="1:60" x14ac:dyDescent="0.2">
      <c r="A57" s="267"/>
      <c r="B57" s="268"/>
      <c r="C57" s="269"/>
      <c r="D57" s="268"/>
      <c r="E57" s="268"/>
      <c r="F57" s="268"/>
      <c r="G57" s="270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60" x14ac:dyDescent="0.2">
      <c r="A58" s="267"/>
      <c r="B58" s="268"/>
      <c r="C58" s="269"/>
      <c r="D58" s="268"/>
      <c r="E58" s="268"/>
      <c r="F58" s="268"/>
      <c r="G58" s="270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60" x14ac:dyDescent="0.2">
      <c r="A59" s="267"/>
      <c r="B59" s="268"/>
      <c r="C59" s="269"/>
      <c r="D59" s="268"/>
      <c r="E59" s="268"/>
      <c r="F59" s="268"/>
      <c r="G59" s="270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60" x14ac:dyDescent="0.2">
      <c r="A60" s="271"/>
      <c r="B60" s="272"/>
      <c r="C60" s="273"/>
      <c r="D60" s="272"/>
      <c r="E60" s="272"/>
      <c r="F60" s="272"/>
      <c r="G60" s="274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60" x14ac:dyDescent="0.2">
      <c r="A61" s="6"/>
      <c r="B61" s="7" t="s">
        <v>169</v>
      </c>
      <c r="C61" s="199" t="s">
        <v>169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60" x14ac:dyDescent="0.2">
      <c r="C62" s="201"/>
      <c r="AE62" t="s">
        <v>172</v>
      </c>
    </row>
  </sheetData>
  <mergeCells count="6">
    <mergeCell ref="A56:G60"/>
    <mergeCell ref="A1:G1"/>
    <mergeCell ref="C2:G2"/>
    <mergeCell ref="C3:G3"/>
    <mergeCell ref="C4:G4"/>
    <mergeCell ref="A55:C55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</dc:creator>
  <cp:lastModifiedBy>Bc. Marie Pešáková</cp:lastModifiedBy>
  <cp:lastPrinted>2014-02-28T09:52:57Z</cp:lastPrinted>
  <dcterms:created xsi:type="dcterms:W3CDTF">2009-04-08T07:15:50Z</dcterms:created>
  <dcterms:modified xsi:type="dcterms:W3CDTF">2020-11-03T13:08:32Z</dcterms:modified>
</cp:coreProperties>
</file>