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_podlahy" sheetId="4" r:id="rId1"/>
  </sheets>
  <definedNames>
    <definedName name="_xlnm._FilterDatabase" localSheetId="0" hidden="1">'výkaz výměr_podlahy'!$B$8:$H$84</definedName>
    <definedName name="_xlnm.Print_Area" localSheetId="0">'výkaz výměr_podlahy'!$B$1:$H$96</definedName>
    <definedName name="_xlnm.Print_Titles" localSheetId="0">'výkaz výměr_podlahy'!$7:$8</definedName>
  </definedNames>
  <calcPr calcId="152511"/>
</workbook>
</file>

<file path=xl/sharedStrings.xml><?xml version="1.0" encoding="utf-8"?>
<sst xmlns="http://schemas.openxmlformats.org/spreadsheetml/2006/main" count="122" uniqueCount="96">
  <si>
    <r>
      <rPr>
        <sz val="8"/>
        <color rgb="FF000000"/>
        <rFont val="Arial"/>
        <family val="2"/>
      </rPr>
      <t>m2</t>
    </r>
  </si>
  <si>
    <r>
      <rPr>
        <sz val="8"/>
        <color rgb="FF000000"/>
        <rFont val="Arial"/>
        <family val="2"/>
      </rPr>
      <t>kpl</t>
    </r>
  </si>
  <si>
    <t>Zadavatel:</t>
  </si>
  <si>
    <t>Statutární město Brno, městská část Brno-střed</t>
  </si>
  <si>
    <t>Odbor školství, sportu, kultury a mládeže</t>
  </si>
  <si>
    <t>Veřejná zakázka:</t>
  </si>
  <si>
    <t>Název a popis položky</t>
  </si>
  <si>
    <r>
      <rPr>
        <sz val="8"/>
        <color rgb="FF000000"/>
        <rFont val="Arial"/>
        <family val="2"/>
      </rPr>
      <t>Množství</t>
    </r>
  </si>
  <si>
    <r>
      <rPr>
        <sz val="8"/>
        <color rgb="FF000000"/>
        <rFont val="Arial"/>
        <family val="2"/>
      </rPr>
      <t>Cena/MJ</t>
    </r>
  </si>
  <si>
    <r>
      <rPr>
        <sz val="8"/>
        <color rgb="FF000000"/>
        <rFont val="Arial"/>
        <family val="2"/>
      </rPr>
      <t>Cena</t>
    </r>
  </si>
  <si>
    <t>Poř.</t>
  </si>
  <si>
    <t>CELKEM bez DPH</t>
  </si>
  <si>
    <t>4.NP - podkroví</t>
  </si>
  <si>
    <t>místnost č. 1 / chodba</t>
  </si>
  <si>
    <t>místnost č. 2 / chodba</t>
  </si>
  <si>
    <t>místnost č. 7 / kancelář</t>
  </si>
  <si>
    <t xml:space="preserve">3.NP </t>
  </si>
  <si>
    <t>místnost č. 9 / ložnice</t>
  </si>
  <si>
    <t xml:space="preserve">2.NP </t>
  </si>
  <si>
    <t>místnost č. 14 / ložnice</t>
  </si>
  <si>
    <t>1.NP ( vstupní patro )</t>
  </si>
  <si>
    <t>místnost č. 4 / chodba</t>
  </si>
  <si>
    <t>místnost č. 8 / chodba</t>
  </si>
  <si>
    <t>místnost č. 7 / herna ( v části místnosti je koberec )</t>
  </si>
  <si>
    <t>místnost č. 8 / ložnice ( bude vyměněna i podkladní kce viz. samostatný oddíl )</t>
  </si>
  <si>
    <t>místnost č. 9 / ložnice ( bude vyměněna i podkladní kce viz. samostatný oddíl )</t>
  </si>
  <si>
    <t>místnost č. 11 / herna ( v části místnosti je koberec )</t>
  </si>
  <si>
    <t>místnost č. 8 / herna ( v části místnosti je koberec )</t>
  </si>
  <si>
    <t>prořez 5%</t>
  </si>
  <si>
    <t>prořez 7%</t>
  </si>
  <si>
    <t xml:space="preserve">mezisoučet </t>
  </si>
  <si>
    <t xml:space="preserve">MŠ ZDISLAVA, Brno, Pellicova 4, p.o. – Výměna PVC podlah </t>
  </si>
  <si>
    <t>oddíl:</t>
  </si>
  <si>
    <t>Podlahová krytina - montáž</t>
  </si>
  <si>
    <t>ostatní prostory</t>
  </si>
  <si>
    <t>Podkladní konstrukce podlahy - dodávka</t>
  </si>
  <si>
    <t xml:space="preserve">místnost č. 8 / ložnice </t>
  </si>
  <si>
    <t xml:space="preserve">místnost č. 9 / ložnice </t>
  </si>
  <si>
    <t xml:space="preserve">vodovzdorná konstrukční  mikroštěpková deska s tvrdým a hladkým povrchem </t>
  </si>
  <si>
    <t xml:space="preserve">Soupis provedených prací a dodávek </t>
  </si>
  <si>
    <t xml:space="preserve">1/ Podlahová krytina </t>
  </si>
  <si>
    <t>Podkladní konstrukce podlahy - montáž</t>
  </si>
  <si>
    <t>Odstranění PVC soklových lišt ( PVC lemovka - rohová )</t>
  </si>
  <si>
    <t>Odstranění podkladních vrstev podlah - dřevoštěpkové desky</t>
  </si>
  <si>
    <t xml:space="preserve">Odstranění PVC krytin lepených </t>
  </si>
  <si>
    <t>Odstranění dveřních prahů dřevěných</t>
  </si>
  <si>
    <t>ks</t>
  </si>
  <si>
    <t>m</t>
  </si>
  <si>
    <t>Likvidace odpadu, odvoz na skládku, poplatek za skládku</t>
  </si>
  <si>
    <t>kpl</t>
  </si>
  <si>
    <t>viz. příloha "foto"</t>
  </si>
  <si>
    <t>2/ Podlahová krytina - doplňky</t>
  </si>
  <si>
    <t>3/ Podlahová konstrukce</t>
  </si>
  <si>
    <t>Soklová lišta - dodávka</t>
  </si>
  <si>
    <t>Soklová lišta - montáž</t>
  </si>
  <si>
    <t>Přechodová lišta - dodávka</t>
  </si>
  <si>
    <t>Přechodová lišta - montáž</t>
  </si>
  <si>
    <t>(1,275*10,325)+(0,855*0,43)+(1,01*0,43)</t>
  </si>
  <si>
    <t>(3,355*2,975)+(1,5*0,43)</t>
  </si>
  <si>
    <t>(1,37*10,825)+(0,485*1,24)+(3,02*1,31)+(0,485*1,24)+(2,865*3,625)+(0,345*1,5)</t>
  </si>
  <si>
    <t>4,745*6,705</t>
  </si>
  <si>
    <t>(5,94*3,56)+(0,1*1,375)</t>
  </si>
  <si>
    <t>3,41*4,525</t>
  </si>
  <si>
    <t>(3,305*3,325)+(7,035*2,615)+(3,7*0,7)</t>
  </si>
  <si>
    <t>(6,42*4,625)+(0,7*4,625)</t>
  </si>
  <si>
    <t>(5,95*6,705)+(0,965*0,48)</t>
  </si>
  <si>
    <t>(1,85*3,615)+(0,91*0,435)</t>
  </si>
  <si>
    <t>(3,385*5,94)+(0,1*1,375)</t>
  </si>
  <si>
    <t>(1,23*4,07)+(2,47*2,506)+(1,5*0,385)+(1*0,52)</t>
  </si>
  <si>
    <t>(3,565*0,94)+(1,26*3,55)</t>
  </si>
  <si>
    <t>(3,285*5,905)+(0,975*0,52)</t>
  </si>
  <si>
    <t>Lišta hliníková přechodová, šířka cca 35 mm ( mezi kobercem a povlak. krytinou )</t>
  </si>
  <si>
    <t>Vyspravení lokálních poškození podkladních vrstev podlah opravnou směsí</t>
  </si>
  <si>
    <t>Opravnou směs navrhne zhotovitel dle svého odborného zvážení a typu podkladu.</t>
  </si>
  <si>
    <t xml:space="preserve">Uvedená výměra je předpokládané množství vzhledem ke stávajícímu stavu podlah. Skutečnost bude zaměřena po odstranění podlahových krytin. </t>
  </si>
  <si>
    <t>např. vinylová krytina GERFLOR Sherwood Clear</t>
  </si>
  <si>
    <t>Podlahová vinylová krytina - dodávka</t>
  </si>
  <si>
    <t>tloušťka desky 22 mm, pero+drážka ( např. DURELIS desky )</t>
  </si>
  <si>
    <t>4/ Ostatní</t>
  </si>
  <si>
    <t>5/ Demontáže, likvidace odpadu</t>
  </si>
  <si>
    <t>6/ Přesuny hmot a doprava materiálu</t>
  </si>
  <si>
    <t>Přesuny hmot a doprava materiálu</t>
  </si>
  <si>
    <t>Přesun materiálu vnitřním nebo vnějším požárním schodištěm ( 1.NP-4.NP )</t>
  </si>
  <si>
    <t>Vozidla stavby budou parkovat uvnitř "areálu" školy.</t>
  </si>
  <si>
    <t>Součástí výkazu výměr je příloha "Specifikace předmětu díla" a její technické přílohy, kde jsou uvedeny všechny podrobnosti.</t>
  </si>
  <si>
    <t>Poznámky</t>
  </si>
  <si>
    <t>g</t>
  </si>
  <si>
    <t>Dílo bude realizováno tzv. "na klíč", kdy každá dodávka je vždy i vč. montáže.</t>
  </si>
  <si>
    <t xml:space="preserve">Spotřebu energií ( elektro, voda ) poskytne zhotoviteli objednatel, resp. MŠ bezúplatně. </t>
  </si>
  <si>
    <t>Komentář:</t>
  </si>
  <si>
    <r>
      <t xml:space="preserve">V soupisu prací se nesmí vyskytovat žádné neoceněné položky ( žádné položky s celkovou cenou </t>
    </r>
    <r>
      <rPr>
        <b/>
        <i/>
        <sz val="8"/>
        <color rgb="FFFF0000"/>
        <rFont val="Arial CE"/>
        <family val="2"/>
      </rPr>
      <t>0 Kč</t>
    </r>
    <r>
      <rPr>
        <i/>
        <sz val="8"/>
        <color rgb="FFFF0000"/>
        <rFont val="Arial CE"/>
        <family val="2"/>
      </rPr>
      <t xml:space="preserve"> ). Minimální celková cena  položky musí být alespoň 1 Kč ( např. když je cena za dopravu již obsažena např. v ceně montáže materiálu, atd. ). Zdůvodnění "korunových položek" uveďte níže do "komentáře".</t>
    </r>
  </si>
  <si>
    <t>Nedílnou součástí díla je i průběžná fotodokumentace díla a to zejména všech konstrukcí, které budou následně zakryty (např. foto podkladní kce podlah po odstranění původních krytin ).</t>
  </si>
  <si>
    <t>.</t>
  </si>
  <si>
    <t>VZOR - nová soklová lišta</t>
  </si>
  <si>
    <t>VZOR - nová přechodová lišta (  koberec x PVC )</t>
  </si>
  <si>
    <t>VZOR viz. příloha "foto"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</si>
</sst>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"/>
    <numFmt numFmtId="165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erminal Greek 869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name val="Arial CE"/>
      <family val="2"/>
    </font>
    <font>
      <sz val="10"/>
      <color theme="1"/>
      <name val="Arial CE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indexed="17"/>
      <name val="Arial CE"/>
      <family val="2"/>
    </font>
    <font>
      <b/>
      <sz val="8"/>
      <color indexed="17"/>
      <name val="Arial CE"/>
      <family val="2"/>
    </font>
    <font>
      <sz val="8"/>
      <name val="Arial CE"/>
      <family val="2"/>
    </font>
    <font>
      <b/>
      <sz val="10"/>
      <color theme="1"/>
      <name val="Calibri"/>
      <family val="2"/>
      <scheme val="minor"/>
    </font>
    <font>
      <sz val="10"/>
      <name val="Wingdings 3"/>
      <family val="1"/>
    </font>
    <font>
      <b/>
      <sz val="8"/>
      <name val="Arial CE"/>
      <family val="2"/>
    </font>
    <font>
      <u val="single"/>
      <sz val="8"/>
      <color rgb="FF00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 CE"/>
      <family val="2"/>
    </font>
    <font>
      <i/>
      <sz val="8"/>
      <color rgb="FFFF0000"/>
      <name val="Arial CE"/>
      <family val="2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BE6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0" fillId="3" borderId="0" xfId="0" applyNumberFormat="1" applyFill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 applyAlignment="1">
      <alignment horizontal="right" vertical="center"/>
    </xf>
    <xf numFmtId="0" fontId="15" fillId="0" borderId="0" xfId="2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0" xfId="0" applyFont="1"/>
    <xf numFmtId="4" fontId="16" fillId="4" borderId="0" xfId="2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21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justify" vertical="center" wrapText="1"/>
      <protection/>
    </xf>
    <xf numFmtId="0" fontId="13" fillId="4" borderId="0" xfId="2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4" fillId="3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165" fontId="0" fillId="3" borderId="0" xfId="0" applyNumberForma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4" fontId="0" fillId="3" borderId="0" xfId="0" applyNumberFormat="1" applyFill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11" fillId="0" borderId="0" xfId="20" applyNumberFormat="1" applyFont="1" applyBorder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12" fillId="0" borderId="0" xfId="20" applyNumberFormat="1" applyFont="1" applyBorder="1" applyAlignment="1" applyProtection="1">
      <alignment horizontal="left" vertical="center"/>
      <protection/>
    </xf>
    <xf numFmtId="165" fontId="11" fillId="0" borderId="0" xfId="20" applyNumberFormat="1" applyFont="1" applyBorder="1" applyAlignment="1" applyProtection="1">
      <alignment horizontal="right" vertical="center" wrapText="1"/>
      <protection/>
    </xf>
    <xf numFmtId="165" fontId="12" fillId="0" borderId="0" xfId="20" applyNumberFormat="1" applyFont="1" applyBorder="1" applyAlignment="1" applyProtection="1">
      <alignment horizontal="right" vertical="center" wrapText="1"/>
      <protection/>
    </xf>
    <xf numFmtId="0" fontId="11" fillId="0" borderId="0" xfId="20" applyNumberFormat="1" applyFont="1" applyBorder="1" applyAlignment="1" applyProtection="1">
      <alignment horizontal="justify"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4" fontId="9" fillId="3" borderId="0" xfId="0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14" fillId="5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horizontal="left" vertical="center"/>
      <protection/>
    </xf>
    <xf numFmtId="165" fontId="0" fillId="5" borderId="0" xfId="0" applyNumberFormat="1" applyFill="1" applyAlignment="1" applyProtection="1">
      <alignment horizontal="right" vertical="center"/>
      <protection/>
    </xf>
    <xf numFmtId="0" fontId="0" fillId="5" borderId="0" xfId="0" applyFill="1" applyAlignment="1" applyProtection="1">
      <alignment horizontal="left" vertical="center"/>
      <protection/>
    </xf>
    <xf numFmtId="4" fontId="0" fillId="5" borderId="0" xfId="0" applyNumberFormat="1" applyFill="1" applyAlignment="1" applyProtection="1">
      <alignment horizontal="right" vertical="center"/>
      <protection/>
    </xf>
    <xf numFmtId="0" fontId="9" fillId="5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51</xdr:row>
      <xdr:rowOff>114300</xdr:rowOff>
    </xdr:from>
    <xdr:to>
      <xdr:col>18</xdr:col>
      <xdr:colOff>180975</xdr:colOff>
      <xdr:row>66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0248900"/>
          <a:ext cx="2581275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142875</xdr:colOff>
      <xdr:row>51</xdr:row>
      <xdr:rowOff>85725</xdr:rowOff>
    </xdr:from>
    <xdr:to>
      <xdr:col>13</xdr:col>
      <xdr:colOff>361950</xdr:colOff>
      <xdr:row>66</xdr:row>
      <xdr:rowOff>190500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0220325"/>
          <a:ext cx="2943225" cy="3105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view="pageBreakPreview" zoomScaleSheetLayoutView="100" workbookViewId="0" topLeftCell="B1">
      <pane ySplit="8" topLeftCell="A75" activePane="bottomLeft" state="frozen"/>
      <selection pane="topLeft" activeCell="B1" sqref="B1"/>
      <selection pane="bottomLeft" activeCell="B81" sqref="B81"/>
    </sheetView>
  </sheetViews>
  <sheetFormatPr defaultColWidth="9.140625" defaultRowHeight="15"/>
  <cols>
    <col min="1" max="1" width="4.7109375" style="0" customWidth="1"/>
    <col min="2" max="2" width="6.00390625" style="21" customWidth="1"/>
    <col min="3" max="3" width="11.421875" style="0" customWidth="1"/>
    <col min="4" max="4" width="46.421875" style="0" customWidth="1"/>
    <col min="5" max="5" width="10.140625" style="23" customWidth="1"/>
    <col min="6" max="6" width="4.421875" style="12" customWidth="1"/>
    <col min="7" max="7" width="9.28125" style="14" customWidth="1"/>
    <col min="8" max="8" width="10.28125" style="13" customWidth="1"/>
    <col min="9" max="9" width="4.28125" style="0" customWidth="1"/>
  </cols>
  <sheetData>
    <row r="1" spans="2:4" ht="15">
      <c r="B1" s="6" t="s">
        <v>5</v>
      </c>
      <c r="D1" s="5" t="s">
        <v>31</v>
      </c>
    </row>
    <row r="2" ht="15">
      <c r="B2" s="8"/>
    </row>
    <row r="3" spans="2:4" ht="15">
      <c r="B3" s="6" t="s">
        <v>2</v>
      </c>
      <c r="D3" s="7" t="s">
        <v>3</v>
      </c>
    </row>
    <row r="4" ht="15">
      <c r="D4" s="7" t="s">
        <v>4</v>
      </c>
    </row>
    <row r="6" ht="15.75" thickBot="1">
      <c r="D6" s="5" t="s">
        <v>39</v>
      </c>
    </row>
    <row r="7" spans="1:8" s="11" customFormat="1" ht="17.1" customHeight="1" thickBot="1">
      <c r="A7" s="3"/>
      <c r="B7" s="9" t="s">
        <v>10</v>
      </c>
      <c r="C7" s="37" t="s">
        <v>6</v>
      </c>
      <c r="D7" s="38"/>
      <c r="E7" s="35" t="s">
        <v>7</v>
      </c>
      <c r="F7" s="36"/>
      <c r="G7" s="15" t="s">
        <v>8</v>
      </c>
      <c r="H7" s="10" t="s">
        <v>9</v>
      </c>
    </row>
    <row r="8" spans="1:8" ht="13.5" customHeight="1">
      <c r="A8" s="1"/>
      <c r="B8" s="68"/>
      <c r="C8" s="69"/>
      <c r="D8" s="69"/>
      <c r="E8" s="70"/>
      <c r="F8" s="69"/>
      <c r="G8" s="71"/>
      <c r="H8" s="72"/>
    </row>
    <row r="9" spans="1:10" ht="15.75" customHeight="1">
      <c r="A9" s="2"/>
      <c r="B9" s="42" t="s">
        <v>32</v>
      </c>
      <c r="C9" s="43" t="s">
        <v>40</v>
      </c>
      <c r="D9" s="43"/>
      <c r="E9" s="44"/>
      <c r="F9" s="45"/>
      <c r="G9" s="46"/>
      <c r="H9" s="47"/>
      <c r="J9" s="18"/>
    </row>
    <row r="10" spans="1:8" ht="15.75" customHeight="1">
      <c r="A10" s="2"/>
      <c r="B10" s="48">
        <v>1</v>
      </c>
      <c r="C10" s="26" t="s">
        <v>76</v>
      </c>
      <c r="D10" s="26"/>
      <c r="E10" s="49">
        <f>E47+E48</f>
        <v>360.61206339999995</v>
      </c>
      <c r="F10" s="50" t="s">
        <v>0</v>
      </c>
      <c r="G10" s="19">
        <v>0</v>
      </c>
      <c r="H10" s="51">
        <f aca="true" t="shared" si="0" ref="H10">ROUND(G10*E10,2)</f>
        <v>0</v>
      </c>
    </row>
    <row r="11" spans="1:8" ht="15.75" customHeight="1">
      <c r="A11" s="2"/>
      <c r="B11" s="48"/>
      <c r="C11" s="52" t="s">
        <v>75</v>
      </c>
      <c r="D11" s="26"/>
      <c r="E11" s="49"/>
      <c r="F11" s="50"/>
      <c r="G11" s="19"/>
      <c r="H11" s="51"/>
    </row>
    <row r="12" spans="1:8" ht="15.75" customHeight="1">
      <c r="A12" s="2"/>
      <c r="B12" s="53"/>
      <c r="C12" s="54" t="s">
        <v>20</v>
      </c>
      <c r="D12" s="54"/>
      <c r="E12" s="55"/>
      <c r="F12" s="50"/>
      <c r="G12" s="19"/>
      <c r="H12" s="51"/>
    </row>
    <row r="13" spans="1:8" ht="15.75" customHeight="1">
      <c r="A13" s="2"/>
      <c r="B13" s="53"/>
      <c r="C13" s="52" t="s">
        <v>21</v>
      </c>
      <c r="D13" s="52"/>
      <c r="E13" s="55">
        <f>(1.275*10.325)+(0.855*0.43)+(1.01*0.43)</f>
        <v>13.966324999999998</v>
      </c>
      <c r="F13" s="50"/>
      <c r="G13" s="19"/>
      <c r="H13" s="51"/>
    </row>
    <row r="14" spans="1:8" ht="15.75" customHeight="1">
      <c r="A14" s="2"/>
      <c r="B14" s="53"/>
      <c r="C14" s="52" t="s">
        <v>57</v>
      </c>
      <c r="D14" s="52"/>
      <c r="E14" s="55"/>
      <c r="F14" s="50"/>
      <c r="G14" s="19"/>
      <c r="H14" s="51"/>
    </row>
    <row r="15" spans="1:8" ht="15.75" customHeight="1">
      <c r="A15" s="2"/>
      <c r="B15" s="53"/>
      <c r="C15" s="52" t="s">
        <v>22</v>
      </c>
      <c r="D15" s="52"/>
      <c r="E15" s="55">
        <f>(3.355*2.975)+(1.5*0.43)</f>
        <v>10.626125</v>
      </c>
      <c r="F15" s="50"/>
      <c r="G15" s="19"/>
      <c r="H15" s="51"/>
    </row>
    <row r="16" spans="1:8" ht="15.75" customHeight="1">
      <c r="A16" s="2"/>
      <c r="B16" s="53"/>
      <c r="C16" s="52" t="s">
        <v>58</v>
      </c>
      <c r="D16" s="52"/>
      <c r="E16" s="55"/>
      <c r="F16" s="50"/>
      <c r="G16" s="19"/>
      <c r="H16" s="51"/>
    </row>
    <row r="17" spans="1:8" ht="15.75" customHeight="1">
      <c r="A17" s="2"/>
      <c r="B17" s="53"/>
      <c r="C17" s="54" t="s">
        <v>18</v>
      </c>
      <c r="D17" s="54"/>
      <c r="E17" s="55"/>
      <c r="F17" s="50"/>
      <c r="G17" s="19"/>
      <c r="H17" s="51"/>
    </row>
    <row r="18" spans="1:8" ht="15.75" customHeight="1">
      <c r="A18" s="2"/>
      <c r="B18" s="53"/>
      <c r="C18" s="52" t="s">
        <v>14</v>
      </c>
      <c r="D18" s="52"/>
      <c r="E18" s="55">
        <f>(1.37*10.825)+(0.485*1.24)+(3.02*1.31)+(0.485*1.24)+(2.865*3.625)+(0.345*1.5)</f>
        <v>30.892374999999998</v>
      </c>
      <c r="F18" s="50"/>
      <c r="G18" s="19"/>
      <c r="H18" s="51"/>
    </row>
    <row r="19" spans="1:8" ht="15.75" customHeight="1">
      <c r="A19" s="2"/>
      <c r="B19" s="53"/>
      <c r="C19" s="52" t="s">
        <v>59</v>
      </c>
      <c r="D19" s="52"/>
      <c r="E19" s="55"/>
      <c r="F19" s="50"/>
      <c r="G19" s="19"/>
      <c r="H19" s="51"/>
    </row>
    <row r="20" spans="1:8" ht="15.75" customHeight="1">
      <c r="A20" s="2"/>
      <c r="B20" s="53"/>
      <c r="C20" s="52" t="s">
        <v>23</v>
      </c>
      <c r="D20" s="52"/>
      <c r="E20" s="55">
        <f>4.745*6.705</f>
        <v>31.815225</v>
      </c>
      <c r="F20" s="50"/>
      <c r="G20" s="19"/>
      <c r="H20" s="51"/>
    </row>
    <row r="21" spans="1:8" ht="15.75" customHeight="1">
      <c r="A21" s="2"/>
      <c r="B21" s="53"/>
      <c r="C21" s="52" t="s">
        <v>60</v>
      </c>
      <c r="D21" s="52"/>
      <c r="E21" s="55"/>
      <c r="F21" s="50"/>
      <c r="G21" s="19"/>
      <c r="H21" s="51"/>
    </row>
    <row r="22" spans="1:8" ht="15.75" customHeight="1">
      <c r="A22" s="2"/>
      <c r="B22" s="53"/>
      <c r="C22" s="52" t="s">
        <v>24</v>
      </c>
      <c r="D22" s="52"/>
      <c r="E22" s="55">
        <f>(5.94*3.56)+(0.1*1.375)</f>
        <v>21.283900000000003</v>
      </c>
      <c r="F22" s="50"/>
      <c r="G22" s="19"/>
      <c r="H22" s="51"/>
    </row>
    <row r="23" spans="1:8" ht="15.75" customHeight="1">
      <c r="A23" s="2"/>
      <c r="B23" s="53"/>
      <c r="C23" s="52" t="s">
        <v>61</v>
      </c>
      <c r="D23" s="52"/>
      <c r="E23" s="55"/>
      <c r="F23" s="50"/>
      <c r="G23" s="19"/>
      <c r="H23" s="51"/>
    </row>
    <row r="24" spans="1:8" ht="15.75" customHeight="1">
      <c r="A24" s="2"/>
      <c r="B24" s="53"/>
      <c r="C24" s="52" t="s">
        <v>25</v>
      </c>
      <c r="D24" s="52"/>
      <c r="E24" s="55">
        <f>3.41*4.525</f>
        <v>15.430250000000003</v>
      </c>
      <c r="F24" s="50"/>
      <c r="G24" s="19"/>
      <c r="H24" s="51"/>
    </row>
    <row r="25" spans="1:8" ht="15.75" customHeight="1">
      <c r="A25" s="2"/>
      <c r="B25" s="53"/>
      <c r="C25" s="52" t="s">
        <v>62</v>
      </c>
      <c r="D25" s="52"/>
      <c r="E25" s="55"/>
      <c r="F25" s="50"/>
      <c r="G25" s="19"/>
      <c r="H25" s="51"/>
    </row>
    <row r="26" spans="1:8" ht="15.75" customHeight="1">
      <c r="A26" s="2"/>
      <c r="B26" s="53"/>
      <c r="C26" s="52" t="s">
        <v>26</v>
      </c>
      <c r="D26" s="52"/>
      <c r="E26" s="55">
        <f>(3.305*3.325)+(7.035*2.615)+(3.7*0.7)</f>
        <v>31.97565</v>
      </c>
      <c r="F26" s="50"/>
      <c r="G26" s="19"/>
      <c r="H26" s="51"/>
    </row>
    <row r="27" spans="1:8" ht="15.75" customHeight="1">
      <c r="A27" s="2"/>
      <c r="B27" s="53"/>
      <c r="C27" s="52" t="s">
        <v>63</v>
      </c>
      <c r="D27" s="52"/>
      <c r="E27" s="55"/>
      <c r="F27" s="50"/>
      <c r="G27" s="19"/>
      <c r="H27" s="51"/>
    </row>
    <row r="28" spans="1:8" ht="15.75" customHeight="1">
      <c r="A28" s="2"/>
      <c r="B28" s="53"/>
      <c r="C28" s="52" t="s">
        <v>19</v>
      </c>
      <c r="D28" s="52"/>
      <c r="E28" s="55">
        <f>(6.42*4.625)+(0.7*4.625)</f>
        <v>32.93</v>
      </c>
      <c r="F28" s="50"/>
      <c r="G28" s="19"/>
      <c r="H28" s="51"/>
    </row>
    <row r="29" spans="1:8" ht="15.75" customHeight="1">
      <c r="A29" s="2"/>
      <c r="B29" s="53"/>
      <c r="C29" s="52" t="s">
        <v>64</v>
      </c>
      <c r="D29" s="52"/>
      <c r="E29" s="55"/>
      <c r="F29" s="50"/>
      <c r="G29" s="19"/>
      <c r="H29" s="51"/>
    </row>
    <row r="30" spans="1:8" ht="15.75" customHeight="1">
      <c r="A30" s="2"/>
      <c r="B30" s="53"/>
      <c r="C30" s="54" t="s">
        <v>16</v>
      </c>
      <c r="D30" s="54"/>
      <c r="E30" s="55"/>
      <c r="F30" s="50"/>
      <c r="G30" s="19"/>
      <c r="H30" s="51"/>
    </row>
    <row r="31" spans="1:8" ht="15.75" customHeight="1">
      <c r="A31" s="2"/>
      <c r="B31" s="53"/>
      <c r="C31" s="52" t="s">
        <v>14</v>
      </c>
      <c r="D31" s="52"/>
      <c r="E31" s="55">
        <f>E18</f>
        <v>30.892374999999998</v>
      </c>
      <c r="F31" s="50"/>
      <c r="G31" s="19"/>
      <c r="H31" s="51"/>
    </row>
    <row r="32" spans="1:8" ht="15.75" customHeight="1">
      <c r="A32" s="2"/>
      <c r="B32" s="53"/>
      <c r="C32" s="52" t="str">
        <f>C19</f>
        <v>(1,37*10,825)+(0,485*1,24)+(3,02*1,31)+(0,485*1,24)+(2,865*3,625)+(0,345*1,5)</v>
      </c>
      <c r="D32" s="52"/>
      <c r="E32" s="55"/>
      <c r="F32" s="50"/>
      <c r="G32" s="19"/>
      <c r="H32" s="51"/>
    </row>
    <row r="33" spans="1:8" ht="15.75" customHeight="1">
      <c r="A33" s="2"/>
      <c r="B33" s="53"/>
      <c r="C33" s="52" t="s">
        <v>23</v>
      </c>
      <c r="D33" s="52"/>
      <c r="E33" s="55">
        <f>(5.95*6.705)+(0.965*0.48)</f>
        <v>40.35795</v>
      </c>
      <c r="F33" s="50"/>
      <c r="G33" s="19"/>
      <c r="H33" s="51"/>
    </row>
    <row r="34" spans="1:8" ht="15.75" customHeight="1">
      <c r="A34" s="2"/>
      <c r="B34" s="53"/>
      <c r="C34" s="52" t="s">
        <v>65</v>
      </c>
      <c r="D34" s="52"/>
      <c r="E34" s="55"/>
      <c r="F34" s="50"/>
      <c r="G34" s="19"/>
      <c r="H34" s="51"/>
    </row>
    <row r="35" spans="1:8" ht="15.75" customHeight="1">
      <c r="A35" s="2"/>
      <c r="B35" s="53"/>
      <c r="C35" s="52" t="s">
        <v>27</v>
      </c>
      <c r="D35" s="52"/>
      <c r="E35" s="55">
        <f>(1.85*3.615)+(0.91*0.435)</f>
        <v>7.083600000000001</v>
      </c>
      <c r="F35" s="50"/>
      <c r="G35" s="19"/>
      <c r="H35" s="51"/>
    </row>
    <row r="36" spans="1:8" ht="15.75" customHeight="1">
      <c r="A36" s="2"/>
      <c r="B36" s="53"/>
      <c r="C36" s="52" t="s">
        <v>66</v>
      </c>
      <c r="D36" s="52"/>
      <c r="E36" s="55"/>
      <c r="F36" s="50"/>
      <c r="G36" s="19"/>
      <c r="H36" s="51"/>
    </row>
    <row r="37" spans="1:8" ht="15.75" customHeight="1">
      <c r="A37" s="2"/>
      <c r="B37" s="53"/>
      <c r="C37" s="52" t="s">
        <v>17</v>
      </c>
      <c r="D37" s="52"/>
      <c r="E37" s="55">
        <f>(3.385*5.94)+(0.1*1.375)</f>
        <v>20.2444</v>
      </c>
      <c r="F37" s="50"/>
      <c r="G37" s="19"/>
      <c r="H37" s="51"/>
    </row>
    <row r="38" spans="1:8" ht="15.75" customHeight="1">
      <c r="A38" s="2"/>
      <c r="B38" s="53"/>
      <c r="C38" s="52" t="s">
        <v>67</v>
      </c>
      <c r="D38" s="52"/>
      <c r="E38" s="55"/>
      <c r="F38" s="50"/>
      <c r="G38" s="19"/>
      <c r="H38" s="51"/>
    </row>
    <row r="39" spans="1:8" ht="15.75" customHeight="1">
      <c r="A39" s="2"/>
      <c r="B39" s="53"/>
      <c r="C39" s="54" t="s">
        <v>12</v>
      </c>
      <c r="D39" s="54"/>
      <c r="E39" s="55"/>
      <c r="F39" s="50"/>
      <c r="G39" s="19"/>
      <c r="H39" s="51"/>
    </row>
    <row r="40" spans="1:8" ht="15.75" customHeight="1">
      <c r="A40" s="2"/>
      <c r="B40" s="53"/>
      <c r="C40" s="52" t="s">
        <v>13</v>
      </c>
      <c r="D40" s="52"/>
      <c r="E40" s="55">
        <f>(1.23*4.07)+(2.47*2.506)+(1.5*0.385)+(1*0.52)</f>
        <v>12.293420000000001</v>
      </c>
      <c r="F40" s="50"/>
      <c r="G40" s="19"/>
      <c r="H40" s="51"/>
    </row>
    <row r="41" spans="1:8" ht="15.75" customHeight="1">
      <c r="A41" s="2"/>
      <c r="B41" s="53"/>
      <c r="C41" s="52" t="s">
        <v>68</v>
      </c>
      <c r="D41" s="52"/>
      <c r="E41" s="55"/>
      <c r="F41" s="50"/>
      <c r="G41" s="19"/>
      <c r="H41" s="51"/>
    </row>
    <row r="42" spans="1:8" ht="15.75" customHeight="1">
      <c r="A42" s="2"/>
      <c r="B42" s="53"/>
      <c r="C42" s="52" t="s">
        <v>14</v>
      </c>
      <c r="D42" s="52"/>
      <c r="E42" s="55">
        <f>(3.565*0.94)+(1.26*3.55)</f>
        <v>7.8241</v>
      </c>
      <c r="F42" s="50"/>
      <c r="G42" s="19"/>
      <c r="H42" s="51"/>
    </row>
    <row r="43" spans="1:8" ht="15.75" customHeight="1">
      <c r="A43" s="2"/>
      <c r="B43" s="53"/>
      <c r="C43" s="52" t="s">
        <v>69</v>
      </c>
      <c r="D43" s="52"/>
      <c r="E43" s="55"/>
      <c r="F43" s="50"/>
      <c r="G43" s="19"/>
      <c r="H43" s="51"/>
    </row>
    <row r="44" spans="1:8" ht="15.75" customHeight="1">
      <c r="A44" s="2"/>
      <c r="B44" s="53"/>
      <c r="C44" s="52" t="s">
        <v>15</v>
      </c>
      <c r="D44" s="52"/>
      <c r="E44" s="55">
        <f>(3.285*5.905)+(0.975*0.52)</f>
        <v>19.904925000000002</v>
      </c>
      <c r="F44" s="50"/>
      <c r="G44" s="19"/>
      <c r="H44" s="51"/>
    </row>
    <row r="45" spans="1:8" ht="15.75" customHeight="1">
      <c r="A45" s="2"/>
      <c r="B45" s="53"/>
      <c r="C45" s="52" t="s">
        <v>70</v>
      </c>
      <c r="D45" s="52"/>
      <c r="E45" s="55"/>
      <c r="F45" s="50"/>
      <c r="G45" s="19"/>
      <c r="H45" s="51"/>
    </row>
    <row r="46" spans="1:8" ht="15.75" customHeight="1">
      <c r="A46" s="2"/>
      <c r="B46" s="53"/>
      <c r="C46" s="52" t="s">
        <v>34</v>
      </c>
      <c r="D46" s="52"/>
      <c r="E46" s="55">
        <v>9.5</v>
      </c>
      <c r="F46" s="50"/>
      <c r="G46" s="19"/>
      <c r="H46" s="51"/>
    </row>
    <row r="47" spans="1:8" ht="15.75" customHeight="1">
      <c r="A47" s="2"/>
      <c r="B47" s="53"/>
      <c r="C47" s="54" t="s">
        <v>30</v>
      </c>
      <c r="D47" s="54"/>
      <c r="E47" s="56">
        <f>SUM(E12:E46)</f>
        <v>337.02061999999995</v>
      </c>
      <c r="F47" s="50"/>
      <c r="G47" s="19"/>
      <c r="H47" s="51"/>
    </row>
    <row r="48" spans="1:8" ht="15.75" customHeight="1">
      <c r="A48" s="2"/>
      <c r="B48" s="53"/>
      <c r="C48" s="54" t="s">
        <v>29</v>
      </c>
      <c r="D48" s="54"/>
      <c r="E48" s="56">
        <f>E47*7%</f>
        <v>23.5914434</v>
      </c>
      <c r="F48" s="50"/>
      <c r="G48" s="19"/>
      <c r="H48" s="51"/>
    </row>
    <row r="49" spans="1:8" ht="15.75" customHeight="1">
      <c r="A49" s="2"/>
      <c r="B49" s="48">
        <v>2</v>
      </c>
      <c r="C49" s="26" t="s">
        <v>33</v>
      </c>
      <c r="D49" s="26"/>
      <c r="E49" s="49">
        <f>E47</f>
        <v>337.02061999999995</v>
      </c>
      <c r="F49" s="50" t="s">
        <v>0</v>
      </c>
      <c r="G49" s="19">
        <v>0</v>
      </c>
      <c r="H49" s="51">
        <f aca="true" t="shared" si="1" ref="H49">ROUND(G49*E49,2)</f>
        <v>0</v>
      </c>
    </row>
    <row r="50" spans="1:10" ht="15.75" customHeight="1">
      <c r="A50" s="2"/>
      <c r="B50" s="42" t="s">
        <v>32</v>
      </c>
      <c r="C50" s="43" t="s">
        <v>51</v>
      </c>
      <c r="D50" s="43"/>
      <c r="E50" s="44"/>
      <c r="F50" s="45"/>
      <c r="G50" s="20"/>
      <c r="H50" s="47"/>
      <c r="J50" s="18"/>
    </row>
    <row r="51" spans="1:15" ht="15.75" customHeight="1">
      <c r="A51" s="2"/>
      <c r="B51" s="48">
        <v>3</v>
      </c>
      <c r="C51" s="26" t="s">
        <v>53</v>
      </c>
      <c r="D51" s="26"/>
      <c r="E51" s="49">
        <v>25</v>
      </c>
      <c r="F51" s="26" t="s">
        <v>47</v>
      </c>
      <c r="G51" s="19">
        <v>0</v>
      </c>
      <c r="H51" s="51">
        <f aca="true" t="shared" si="2" ref="H51">ROUND(G51*E51,2)</f>
        <v>0</v>
      </c>
      <c r="J51" s="34" t="s">
        <v>93</v>
      </c>
      <c r="O51" s="34" t="s">
        <v>94</v>
      </c>
    </row>
    <row r="52" spans="1:8" ht="15.75" customHeight="1">
      <c r="A52" s="2"/>
      <c r="B52" s="53"/>
      <c r="C52" s="52" t="s">
        <v>95</v>
      </c>
      <c r="D52" s="52"/>
      <c r="E52" s="55"/>
      <c r="F52" s="50"/>
      <c r="G52" s="19"/>
      <c r="H52" s="51"/>
    </row>
    <row r="53" spans="1:8" ht="15.75" customHeight="1">
      <c r="A53" s="2"/>
      <c r="B53" s="48">
        <v>4</v>
      </c>
      <c r="C53" s="26" t="s">
        <v>54</v>
      </c>
      <c r="D53" s="26"/>
      <c r="E53" s="49">
        <f>E51</f>
        <v>25</v>
      </c>
      <c r="F53" s="26" t="s">
        <v>47</v>
      </c>
      <c r="G53" s="19">
        <v>0</v>
      </c>
      <c r="H53" s="51">
        <f aca="true" t="shared" si="3" ref="H53:H54">ROUND(G53*E53,2)</f>
        <v>0</v>
      </c>
    </row>
    <row r="54" spans="1:8" ht="15.75" customHeight="1">
      <c r="A54" s="2"/>
      <c r="B54" s="48">
        <v>5</v>
      </c>
      <c r="C54" s="26" t="s">
        <v>55</v>
      </c>
      <c r="D54" s="26"/>
      <c r="E54" s="49">
        <v>15</v>
      </c>
      <c r="F54" s="26" t="s">
        <v>47</v>
      </c>
      <c r="G54" s="19">
        <v>0</v>
      </c>
      <c r="H54" s="51">
        <f t="shared" si="3"/>
        <v>0</v>
      </c>
    </row>
    <row r="55" spans="1:8" ht="15.75" customHeight="1">
      <c r="A55" s="2"/>
      <c r="B55" s="48"/>
      <c r="C55" s="52" t="s">
        <v>71</v>
      </c>
      <c r="D55" s="26"/>
      <c r="E55" s="49"/>
      <c r="F55" s="26"/>
      <c r="G55" s="19"/>
      <c r="H55" s="51"/>
    </row>
    <row r="56" spans="1:8" ht="15.75" customHeight="1">
      <c r="A56" s="2"/>
      <c r="B56" s="53"/>
      <c r="C56" s="52" t="s">
        <v>95</v>
      </c>
      <c r="D56" s="52"/>
      <c r="E56" s="55"/>
      <c r="F56" s="50"/>
      <c r="G56" s="19"/>
      <c r="H56" s="51"/>
    </row>
    <row r="57" spans="1:8" ht="15.75" customHeight="1">
      <c r="A57" s="2"/>
      <c r="B57" s="48">
        <v>6</v>
      </c>
      <c r="C57" s="26" t="s">
        <v>56</v>
      </c>
      <c r="D57" s="26"/>
      <c r="E57" s="49">
        <f>E54</f>
        <v>15</v>
      </c>
      <c r="F57" s="26" t="s">
        <v>47</v>
      </c>
      <c r="G57" s="19">
        <v>0</v>
      </c>
      <c r="H57" s="51">
        <f aca="true" t="shared" si="4" ref="H57">ROUND(G57*E57,2)</f>
        <v>0</v>
      </c>
    </row>
    <row r="58" spans="1:10" ht="15.75" customHeight="1">
      <c r="A58" s="2"/>
      <c r="B58" s="42" t="s">
        <v>32</v>
      </c>
      <c r="C58" s="43" t="s">
        <v>52</v>
      </c>
      <c r="D58" s="43"/>
      <c r="E58" s="44"/>
      <c r="F58" s="45"/>
      <c r="G58" s="20"/>
      <c r="H58" s="47"/>
      <c r="J58" s="18"/>
    </row>
    <row r="59" spans="1:8" ht="15.75" customHeight="1">
      <c r="A59" s="2"/>
      <c r="B59" s="48">
        <v>7</v>
      </c>
      <c r="C59" s="26" t="s">
        <v>35</v>
      </c>
      <c r="D59" s="26"/>
      <c r="E59" s="49">
        <f>E65+E66</f>
        <v>38.5498575</v>
      </c>
      <c r="F59" s="50" t="s">
        <v>0</v>
      </c>
      <c r="G59" s="19">
        <v>0</v>
      </c>
      <c r="H59" s="51">
        <f aca="true" t="shared" si="5" ref="H59">ROUND(G59*E59,2)</f>
        <v>0</v>
      </c>
    </row>
    <row r="60" spans="1:8" ht="15.75" customHeight="1">
      <c r="A60" s="2"/>
      <c r="B60" s="48"/>
      <c r="C60" s="26" t="s">
        <v>38</v>
      </c>
      <c r="D60" s="26"/>
      <c r="E60" s="49"/>
      <c r="F60" s="50"/>
      <c r="G60" s="19"/>
      <c r="H60" s="51"/>
    </row>
    <row r="61" spans="1:8" ht="15.75" customHeight="1">
      <c r="A61" s="2"/>
      <c r="B61" s="48"/>
      <c r="C61" s="26" t="s">
        <v>77</v>
      </c>
      <c r="D61" s="26"/>
      <c r="E61" s="49"/>
      <c r="F61" s="50"/>
      <c r="G61" s="19"/>
      <c r="H61" s="51"/>
    </row>
    <row r="62" spans="1:8" ht="15.75" customHeight="1">
      <c r="A62" s="2"/>
      <c r="B62" s="53"/>
      <c r="C62" s="54" t="str">
        <f>C17</f>
        <v xml:space="preserve">2.NP </v>
      </c>
      <c r="D62" s="52"/>
      <c r="E62" s="55"/>
      <c r="F62" s="50"/>
      <c r="G62" s="19"/>
      <c r="H62" s="51"/>
    </row>
    <row r="63" spans="1:8" ht="15.75" customHeight="1">
      <c r="A63" s="2"/>
      <c r="B63" s="53"/>
      <c r="C63" s="52" t="s">
        <v>36</v>
      </c>
      <c r="D63" s="52"/>
      <c r="E63" s="55">
        <f>E22</f>
        <v>21.283900000000003</v>
      </c>
      <c r="F63" s="50"/>
      <c r="G63" s="19"/>
      <c r="H63" s="51"/>
    </row>
    <row r="64" spans="1:8" ht="15.75" customHeight="1">
      <c r="A64" s="2"/>
      <c r="B64" s="53"/>
      <c r="C64" s="52" t="s">
        <v>37</v>
      </c>
      <c r="D64" s="52"/>
      <c r="E64" s="55">
        <f>E24</f>
        <v>15.430250000000003</v>
      </c>
      <c r="F64" s="50"/>
      <c r="G64" s="19"/>
      <c r="H64" s="51"/>
    </row>
    <row r="65" spans="1:8" ht="15.75" customHeight="1">
      <c r="A65" s="2"/>
      <c r="B65" s="53"/>
      <c r="C65" s="54" t="s">
        <v>30</v>
      </c>
      <c r="D65" s="54"/>
      <c r="E65" s="56">
        <f>E63+E64</f>
        <v>36.714150000000004</v>
      </c>
      <c r="F65" s="50"/>
      <c r="G65" s="19"/>
      <c r="H65" s="51"/>
    </row>
    <row r="66" spans="1:8" ht="15.75" customHeight="1">
      <c r="A66" s="2"/>
      <c r="B66" s="53"/>
      <c r="C66" s="54" t="s">
        <v>28</v>
      </c>
      <c r="D66" s="54"/>
      <c r="E66" s="56">
        <f>E65*5%</f>
        <v>1.8357075000000003</v>
      </c>
      <c r="F66" s="50"/>
      <c r="G66" s="19"/>
      <c r="H66" s="51"/>
    </row>
    <row r="67" spans="1:8" ht="15.75" customHeight="1">
      <c r="A67" s="2"/>
      <c r="B67" s="48">
        <v>8</v>
      </c>
      <c r="C67" s="26" t="s">
        <v>41</v>
      </c>
      <c r="D67" s="26"/>
      <c r="E67" s="49">
        <f>E65</f>
        <v>36.714150000000004</v>
      </c>
      <c r="F67" s="50" t="s">
        <v>0</v>
      </c>
      <c r="G67" s="19">
        <v>0</v>
      </c>
      <c r="H67" s="51">
        <f>ROUND(G67*E67,2)</f>
        <v>0</v>
      </c>
    </row>
    <row r="68" spans="1:8" ht="15.75" customHeight="1">
      <c r="A68" s="2"/>
      <c r="B68" s="42" t="s">
        <v>32</v>
      </c>
      <c r="C68" s="43" t="s">
        <v>78</v>
      </c>
      <c r="D68" s="43"/>
      <c r="E68" s="44"/>
      <c r="F68" s="45"/>
      <c r="G68" s="20"/>
      <c r="H68" s="47"/>
    </row>
    <row r="69" spans="1:8" ht="15.75" customHeight="1">
      <c r="A69" s="2"/>
      <c r="B69" s="48">
        <v>9</v>
      </c>
      <c r="C69" s="26" t="s">
        <v>72</v>
      </c>
      <c r="D69" s="26"/>
      <c r="E69" s="49">
        <v>2</v>
      </c>
      <c r="F69" s="50" t="s">
        <v>0</v>
      </c>
      <c r="G69" s="19">
        <v>0</v>
      </c>
      <c r="H69" s="51">
        <f aca="true" t="shared" si="6" ref="H69">ROUND(G69*E69,2)</f>
        <v>0</v>
      </c>
    </row>
    <row r="70" spans="1:8" ht="24" customHeight="1">
      <c r="A70" s="2"/>
      <c r="B70" s="53"/>
      <c r="C70" s="57" t="s">
        <v>74</v>
      </c>
      <c r="D70" s="57"/>
      <c r="E70" s="55"/>
      <c r="F70" s="50"/>
      <c r="G70" s="19"/>
      <c r="H70" s="51"/>
    </row>
    <row r="71" spans="1:8" ht="15.75" customHeight="1">
      <c r="A71" s="2"/>
      <c r="B71" s="53"/>
      <c r="C71" s="52" t="s">
        <v>73</v>
      </c>
      <c r="D71" s="52"/>
      <c r="E71" s="55"/>
      <c r="F71" s="50"/>
      <c r="G71" s="19"/>
      <c r="H71" s="51"/>
    </row>
    <row r="72" spans="1:10" ht="15.75" customHeight="1">
      <c r="A72" s="2"/>
      <c r="B72" s="42" t="s">
        <v>32</v>
      </c>
      <c r="C72" s="43" t="s">
        <v>79</v>
      </c>
      <c r="D72" s="43"/>
      <c r="E72" s="44"/>
      <c r="F72" s="45"/>
      <c r="G72" s="20"/>
      <c r="H72" s="47"/>
      <c r="J72" s="18"/>
    </row>
    <row r="73" spans="1:8" ht="15.75" customHeight="1">
      <c r="A73" s="2"/>
      <c r="B73" s="48">
        <v>10</v>
      </c>
      <c r="C73" s="26" t="s">
        <v>44</v>
      </c>
      <c r="D73" s="52"/>
      <c r="E73" s="49">
        <f>E47</f>
        <v>337.02061999999995</v>
      </c>
      <c r="F73" s="50" t="s">
        <v>0</v>
      </c>
      <c r="G73" s="19">
        <v>0</v>
      </c>
      <c r="H73" s="51">
        <f>ROUND(G73*E73,2)</f>
        <v>0</v>
      </c>
    </row>
    <row r="74" spans="1:8" ht="15.75" customHeight="1">
      <c r="A74" s="2"/>
      <c r="B74" s="48">
        <v>11</v>
      </c>
      <c r="C74" s="26" t="s">
        <v>42</v>
      </c>
      <c r="D74" s="52"/>
      <c r="E74" s="49">
        <v>15</v>
      </c>
      <c r="F74" s="26" t="s">
        <v>47</v>
      </c>
      <c r="G74" s="19">
        <v>0</v>
      </c>
      <c r="H74" s="51">
        <f>ROUND(G74*E74,2)</f>
        <v>0</v>
      </c>
    </row>
    <row r="75" spans="1:8" ht="15.75" customHeight="1">
      <c r="A75" s="2"/>
      <c r="B75" s="48"/>
      <c r="C75" s="52" t="s">
        <v>50</v>
      </c>
      <c r="D75" s="52"/>
      <c r="E75" s="55"/>
      <c r="F75" s="50"/>
      <c r="G75" s="19"/>
      <c r="H75" s="51"/>
    </row>
    <row r="76" spans="1:8" ht="15.75" customHeight="1">
      <c r="A76" s="2"/>
      <c r="B76" s="48">
        <v>12</v>
      </c>
      <c r="C76" s="26" t="s">
        <v>45</v>
      </c>
      <c r="D76" s="52"/>
      <c r="E76" s="49">
        <f>3+3+3</f>
        <v>9</v>
      </c>
      <c r="F76" s="26" t="s">
        <v>46</v>
      </c>
      <c r="G76" s="19">
        <v>0</v>
      </c>
      <c r="H76" s="51">
        <f>ROUND(G76*E76,2)</f>
        <v>0</v>
      </c>
    </row>
    <row r="77" spans="1:8" ht="15.75" customHeight="1">
      <c r="A77" s="2"/>
      <c r="B77" s="48">
        <v>13</v>
      </c>
      <c r="C77" s="26" t="s">
        <v>43</v>
      </c>
      <c r="D77" s="52"/>
      <c r="E77" s="49">
        <f>E65</f>
        <v>36.714150000000004</v>
      </c>
      <c r="F77" s="50" t="s">
        <v>0</v>
      </c>
      <c r="G77" s="19">
        <v>0</v>
      </c>
      <c r="H77" s="51">
        <f>ROUND(G77*E77,2)</f>
        <v>0</v>
      </c>
    </row>
    <row r="78" spans="1:8" ht="15.75" customHeight="1">
      <c r="A78" s="2"/>
      <c r="B78" s="48">
        <v>14</v>
      </c>
      <c r="C78" s="26" t="s">
        <v>48</v>
      </c>
      <c r="D78" s="52"/>
      <c r="E78" s="49">
        <v>1</v>
      </c>
      <c r="F78" s="26" t="s">
        <v>49</v>
      </c>
      <c r="G78" s="19">
        <v>0</v>
      </c>
      <c r="H78" s="51">
        <f>ROUND(G78*E78,2)</f>
        <v>0</v>
      </c>
    </row>
    <row r="79" spans="1:8" ht="15.75" customHeight="1">
      <c r="A79" s="2"/>
      <c r="B79" s="42" t="s">
        <v>32</v>
      </c>
      <c r="C79" s="43" t="s">
        <v>80</v>
      </c>
      <c r="D79" s="43"/>
      <c r="E79" s="44"/>
      <c r="F79" s="45"/>
      <c r="G79" s="20"/>
      <c r="H79" s="47"/>
    </row>
    <row r="80" spans="1:8" ht="15.75" customHeight="1">
      <c r="A80" s="2"/>
      <c r="B80" s="48">
        <v>15</v>
      </c>
      <c r="C80" s="26" t="s">
        <v>81</v>
      </c>
      <c r="D80" s="26"/>
      <c r="E80" s="49">
        <v>1</v>
      </c>
      <c r="F80" s="50" t="s">
        <v>1</v>
      </c>
      <c r="G80" s="19">
        <v>0</v>
      </c>
      <c r="H80" s="51">
        <f aca="true" t="shared" si="7" ref="H80">ROUND(G80*E80,2)</f>
        <v>0</v>
      </c>
    </row>
    <row r="81" spans="1:8" ht="15.75" customHeight="1">
      <c r="A81" s="2"/>
      <c r="B81" s="48"/>
      <c r="C81" s="52" t="s">
        <v>82</v>
      </c>
      <c r="D81" s="52"/>
      <c r="E81" s="55"/>
      <c r="F81" s="50"/>
      <c r="G81" s="19"/>
      <c r="H81" s="51"/>
    </row>
    <row r="82" spans="1:8" ht="15.75" customHeight="1">
      <c r="A82" s="2"/>
      <c r="B82" s="48"/>
      <c r="C82" s="52" t="s">
        <v>83</v>
      </c>
      <c r="D82" s="52"/>
      <c r="E82" s="55"/>
      <c r="F82" s="50"/>
      <c r="G82" s="19"/>
      <c r="H82" s="51"/>
    </row>
    <row r="83" spans="1:8" ht="15.75" customHeight="1">
      <c r="A83" s="2"/>
      <c r="B83" s="58"/>
      <c r="C83" s="43" t="s">
        <v>11</v>
      </c>
      <c r="D83" s="43"/>
      <c r="E83" s="44"/>
      <c r="F83" s="45"/>
      <c r="G83" s="46"/>
      <c r="H83" s="59">
        <f>SUM(H10:H81)</f>
        <v>0</v>
      </c>
    </row>
    <row r="84" spans="1:8" ht="15.75" customHeight="1">
      <c r="A84" s="2"/>
      <c r="B84" s="48"/>
      <c r="C84" s="26" t="s">
        <v>84</v>
      </c>
      <c r="D84" s="26"/>
      <c r="E84" s="49"/>
      <c r="F84" s="50"/>
      <c r="G84" s="28"/>
      <c r="H84" s="51"/>
    </row>
    <row r="85" spans="1:8" ht="15.75" customHeight="1">
      <c r="A85" s="2"/>
      <c r="B85" s="48"/>
      <c r="C85" s="26"/>
      <c r="D85" s="26"/>
      <c r="E85" s="49"/>
      <c r="F85" s="50"/>
      <c r="G85" s="28"/>
      <c r="H85" s="51"/>
    </row>
    <row r="86" spans="1:8" ht="37.5" customHeight="1">
      <c r="A86" s="2"/>
      <c r="B86" s="25"/>
      <c r="C86" s="39" t="s">
        <v>90</v>
      </c>
      <c r="D86" s="39"/>
      <c r="E86" s="39"/>
      <c r="F86" s="39"/>
      <c r="G86" s="39"/>
      <c r="H86" s="39"/>
    </row>
    <row r="87" spans="1:8" ht="15.75" customHeight="1">
      <c r="A87" s="2"/>
      <c r="B87" s="22"/>
      <c r="C87" s="33" t="s">
        <v>89</v>
      </c>
      <c r="D87" s="4"/>
      <c r="E87" s="24"/>
      <c r="F87" s="2"/>
      <c r="G87" s="16"/>
      <c r="H87" s="17"/>
    </row>
    <row r="88" spans="1:8" ht="24" customHeight="1">
      <c r="A88" s="2"/>
      <c r="B88" s="60"/>
      <c r="C88" s="61" t="s">
        <v>92</v>
      </c>
      <c r="D88" s="61"/>
      <c r="E88" s="61"/>
      <c r="F88" s="61"/>
      <c r="G88" s="61"/>
      <c r="H88" s="61"/>
    </row>
    <row r="89" spans="1:8" ht="24" customHeight="1">
      <c r="A89" s="2"/>
      <c r="B89" s="60"/>
      <c r="C89" s="61" t="s">
        <v>92</v>
      </c>
      <c r="D89" s="61"/>
      <c r="E89" s="61"/>
      <c r="F89" s="61"/>
      <c r="G89" s="61"/>
      <c r="H89" s="61"/>
    </row>
    <row r="90" spans="1:8" ht="24" customHeight="1">
      <c r="A90" s="2"/>
      <c r="B90" s="60"/>
      <c r="C90" s="61" t="s">
        <v>92</v>
      </c>
      <c r="D90" s="61"/>
      <c r="E90" s="61"/>
      <c r="F90" s="61"/>
      <c r="G90" s="61"/>
      <c r="H90" s="61"/>
    </row>
    <row r="91" spans="1:8" ht="24" customHeight="1">
      <c r="A91" s="2"/>
      <c r="B91" s="60"/>
      <c r="C91" s="61" t="s">
        <v>92</v>
      </c>
      <c r="D91" s="61"/>
      <c r="E91" s="61"/>
      <c r="F91" s="61"/>
      <c r="G91" s="61"/>
      <c r="H91" s="61"/>
    </row>
    <row r="92" spans="1:8" ht="24" customHeight="1">
      <c r="A92" s="2"/>
      <c r="B92" s="60"/>
      <c r="C92" s="61" t="s">
        <v>92</v>
      </c>
      <c r="D92" s="61"/>
      <c r="E92" s="61"/>
      <c r="F92" s="61"/>
      <c r="G92" s="61"/>
      <c r="H92" s="61"/>
    </row>
    <row r="93" spans="1:8" ht="15.75" customHeight="1">
      <c r="A93" s="2"/>
      <c r="B93" s="62"/>
      <c r="C93" s="63" t="s">
        <v>85</v>
      </c>
      <c r="D93" s="63"/>
      <c r="E93" s="64"/>
      <c r="F93" s="65"/>
      <c r="G93" s="66"/>
      <c r="H93" s="67"/>
    </row>
    <row r="94" spans="1:8" ht="24" customHeight="1">
      <c r="A94" s="2"/>
      <c r="B94" s="25" t="s">
        <v>86</v>
      </c>
      <c r="C94" s="41" t="s">
        <v>91</v>
      </c>
      <c r="D94" s="41"/>
      <c r="E94" s="41"/>
      <c r="F94" s="41"/>
      <c r="G94" s="41"/>
      <c r="H94" s="41"/>
    </row>
    <row r="95" spans="2:8" ht="15">
      <c r="B95" s="25" t="s">
        <v>86</v>
      </c>
      <c r="C95" s="26" t="s">
        <v>87</v>
      </c>
      <c r="D95" s="29"/>
      <c r="E95" s="29"/>
      <c r="F95" s="27"/>
      <c r="G95" s="28"/>
      <c r="H95" s="30"/>
    </row>
    <row r="96" spans="2:8" s="31" customFormat="1" ht="15">
      <c r="B96" s="25" t="s">
        <v>86</v>
      </c>
      <c r="C96" s="40" t="s">
        <v>88</v>
      </c>
      <c r="D96" s="40"/>
      <c r="E96" s="40"/>
      <c r="F96" s="40"/>
      <c r="G96" s="40"/>
      <c r="H96" s="32"/>
    </row>
  </sheetData>
  <sheetProtection algorithmName="SHA-512" hashValue="WKSNezTCb3SkzYoFD6Gaq4Rx56rVYHbecvJHFA07udZG2pw9vDShEUHsckAn6IjN8FhhthLTidXnLcR10TQnQA==" saltValue="QGQUpkIyhQtbiDRglhE89Q==" spinCount="100000" sheet="1" objects="1" scenarios="1"/>
  <autoFilter ref="B8:H84"/>
  <mergeCells count="11">
    <mergeCell ref="E7:F7"/>
    <mergeCell ref="C7:D7"/>
    <mergeCell ref="C70:D70"/>
    <mergeCell ref="C86:H86"/>
    <mergeCell ref="C96:G96"/>
    <mergeCell ref="C90:H90"/>
    <mergeCell ref="C94:H94"/>
    <mergeCell ref="C88:H88"/>
    <mergeCell ref="C89:H89"/>
    <mergeCell ref="C91:H91"/>
    <mergeCell ref="C92:H92"/>
  </mergeCells>
  <printOptions/>
  <pageMargins left="0.7086614173228347" right="0.4724409448818898" top="0.7480314960629921" bottom="0.7480314960629921" header="0.31496062992125984" footer="0.31496062992125984"/>
  <pageSetup fitToHeight="5" fitToWidth="1" horizontalDpi="600" verticalDpi="600" orientation="portrait" paperSize="9" scale="92" r:id="rId2"/>
  <headerFooter>
    <oddFooter>&amp;Rstrana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2020-12-04T18:00:42Z</dcterms:modified>
  <cp:category/>
  <cp:version/>
  <cp:contentType/>
  <cp:contentStatus/>
</cp:coreProperties>
</file>