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60" yWindow="270" windowWidth="18735" windowHeight="12210" activeTab="3"/>
  </bookViews>
  <sheets>
    <sheet name="Pokyny pro vyplnění" sheetId="11" r:id="rId1"/>
    <sheet name="Stavba" sheetId="1" r:id="rId2"/>
    <sheet name="VzorPolozky" sheetId="10" state="hidden" r:id="rId3"/>
    <sheet name="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 Pol'!$A$1:$U$76</definedName>
    <definedName name="_xlnm.Print_Area" localSheetId="1">Stavba!$A$1:$J$59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krouhleni">Stavba!$G$27</definedName>
    <definedName name="Zhotovitel">Stavba!$D$11:$G$11</definedName>
  </definedNames>
  <calcPr calcId="145621" fullCalcOnLoad="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58" i="1" l="1"/>
  <c r="I57" i="1"/>
  <c r="I56" i="1"/>
  <c r="I55" i="1"/>
  <c r="I54" i="1"/>
  <c r="I53" i="1"/>
  <c r="I52" i="1"/>
  <c r="I51" i="1"/>
  <c r="I50" i="1"/>
  <c r="I49" i="1"/>
  <c r="I48" i="1"/>
  <c r="I47" i="1"/>
  <c r="G39" i="1"/>
  <c r="F39" i="1"/>
  <c r="G66" i="12"/>
  <c r="AC66" i="12"/>
  <c r="AD66" i="12"/>
  <c r="G9" i="12"/>
  <c r="M9" i="12" s="1"/>
  <c r="I9" i="12"/>
  <c r="I8" i="12" s="1"/>
  <c r="K9" i="12"/>
  <c r="K8" i="12" s="1"/>
  <c r="O9" i="12"/>
  <c r="Q9" i="12"/>
  <c r="Q8" i="12" s="1"/>
  <c r="U9" i="12"/>
  <c r="U8" i="12" s="1"/>
  <c r="G10" i="12"/>
  <c r="I10" i="12"/>
  <c r="K10" i="12"/>
  <c r="M10" i="12"/>
  <c r="O10" i="12"/>
  <c r="Q10" i="12"/>
  <c r="U10" i="12"/>
  <c r="G11" i="12"/>
  <c r="I11" i="12"/>
  <c r="K11" i="12"/>
  <c r="M11" i="12"/>
  <c r="O11" i="12"/>
  <c r="Q11" i="12"/>
  <c r="U11" i="12"/>
  <c r="G12" i="12"/>
  <c r="G8" i="12" s="1"/>
  <c r="I12" i="12"/>
  <c r="K12" i="12"/>
  <c r="O12" i="12"/>
  <c r="O8" i="12" s="1"/>
  <c r="Q12" i="12"/>
  <c r="U12" i="12"/>
  <c r="O13" i="12"/>
  <c r="G14" i="12"/>
  <c r="M14" i="12" s="1"/>
  <c r="M13" i="12" s="1"/>
  <c r="I14" i="12"/>
  <c r="I13" i="12" s="1"/>
  <c r="K14" i="12"/>
  <c r="K13" i="12" s="1"/>
  <c r="O14" i="12"/>
  <c r="Q14" i="12"/>
  <c r="Q13" i="12" s="1"/>
  <c r="U14" i="12"/>
  <c r="U13" i="12" s="1"/>
  <c r="G15" i="12"/>
  <c r="I15" i="12"/>
  <c r="K15" i="12"/>
  <c r="M15" i="12"/>
  <c r="O15" i="12"/>
  <c r="Q15" i="12"/>
  <c r="U15" i="12"/>
  <c r="G16" i="12"/>
  <c r="G13" i="12" s="1"/>
  <c r="I16" i="12"/>
  <c r="K16" i="12"/>
  <c r="M16" i="12"/>
  <c r="O16" i="12"/>
  <c r="Q16" i="12"/>
  <c r="U16" i="12"/>
  <c r="G17" i="12"/>
  <c r="O17" i="12"/>
  <c r="G18" i="12"/>
  <c r="M18" i="12" s="1"/>
  <c r="M17" i="12" s="1"/>
  <c r="I18" i="12"/>
  <c r="I17" i="12" s="1"/>
  <c r="K18" i="12"/>
  <c r="K17" i="12" s="1"/>
  <c r="O18" i="12"/>
  <c r="Q18" i="12"/>
  <c r="Q17" i="12" s="1"/>
  <c r="U18" i="12"/>
  <c r="U17" i="12" s="1"/>
  <c r="G19" i="12"/>
  <c r="I19" i="12"/>
  <c r="K19" i="12"/>
  <c r="M19" i="12"/>
  <c r="O19" i="12"/>
  <c r="Q19" i="12"/>
  <c r="U19" i="12"/>
  <c r="G21" i="12"/>
  <c r="G20" i="12" s="1"/>
  <c r="I21" i="12"/>
  <c r="I20" i="12" s="1"/>
  <c r="K21" i="12"/>
  <c r="O21" i="12"/>
  <c r="O20" i="12" s="1"/>
  <c r="Q21" i="12"/>
  <c r="Q20" i="12" s="1"/>
  <c r="U21" i="12"/>
  <c r="G22" i="12"/>
  <c r="M22" i="12" s="1"/>
  <c r="I22" i="12"/>
  <c r="K22" i="12"/>
  <c r="K20" i="12" s="1"/>
  <c r="O22" i="12"/>
  <c r="Q22" i="12"/>
  <c r="U22" i="12"/>
  <c r="U20" i="12" s="1"/>
  <c r="G23" i="12"/>
  <c r="I23" i="12"/>
  <c r="K23" i="12"/>
  <c r="M23" i="12"/>
  <c r="O23" i="12"/>
  <c r="Q23" i="12"/>
  <c r="U23" i="12"/>
  <c r="G24" i="12"/>
  <c r="I24" i="12"/>
  <c r="K24" i="12"/>
  <c r="M24" i="12"/>
  <c r="O24" i="12"/>
  <c r="Q24" i="12"/>
  <c r="U24" i="12"/>
  <c r="G25" i="12"/>
  <c r="M25" i="12" s="1"/>
  <c r="I25" i="12"/>
  <c r="K25" i="12"/>
  <c r="O25" i="12"/>
  <c r="Q25" i="12"/>
  <c r="U25" i="12"/>
  <c r="G26" i="12"/>
  <c r="M26" i="12" s="1"/>
  <c r="I26" i="12"/>
  <c r="K26" i="12"/>
  <c r="O26" i="12"/>
  <c r="Q26" i="12"/>
  <c r="U26" i="12"/>
  <c r="G27" i="12"/>
  <c r="I27" i="12"/>
  <c r="K27" i="12"/>
  <c r="M27" i="12"/>
  <c r="O27" i="12"/>
  <c r="Q27" i="12"/>
  <c r="U27" i="12"/>
  <c r="G28" i="12"/>
  <c r="I28" i="12"/>
  <c r="K28" i="12"/>
  <c r="M28" i="12"/>
  <c r="O28" i="12"/>
  <c r="Q28" i="12"/>
  <c r="U28" i="12"/>
  <c r="G29" i="12"/>
  <c r="M29" i="12" s="1"/>
  <c r="I29" i="12"/>
  <c r="K29" i="12"/>
  <c r="O29" i="12"/>
  <c r="Q29" i="12"/>
  <c r="U29" i="12"/>
  <c r="G30" i="12"/>
  <c r="M30" i="12" s="1"/>
  <c r="I30" i="12"/>
  <c r="K30" i="12"/>
  <c r="O30" i="12"/>
  <c r="Q30" i="12"/>
  <c r="U30" i="12"/>
  <c r="G31" i="12"/>
  <c r="I31" i="12"/>
  <c r="K31" i="12"/>
  <c r="M31" i="12"/>
  <c r="O31" i="12"/>
  <c r="Q31" i="12"/>
  <c r="U31" i="12"/>
  <c r="G32" i="12"/>
  <c r="I32" i="12"/>
  <c r="K32" i="12"/>
  <c r="M32" i="12"/>
  <c r="O32" i="12"/>
  <c r="Q32" i="12"/>
  <c r="U32" i="12"/>
  <c r="G33" i="12"/>
  <c r="O33" i="12"/>
  <c r="G34" i="12"/>
  <c r="M34" i="12" s="1"/>
  <c r="M33" i="12" s="1"/>
  <c r="I34" i="12"/>
  <c r="I33" i="12" s="1"/>
  <c r="K34" i="12"/>
  <c r="K33" i="12" s="1"/>
  <c r="O34" i="12"/>
  <c r="Q34" i="12"/>
  <c r="Q33" i="12" s="1"/>
  <c r="U34" i="12"/>
  <c r="U33" i="12" s="1"/>
  <c r="G36" i="12"/>
  <c r="G35" i="12" s="1"/>
  <c r="I36" i="12"/>
  <c r="I35" i="12" s="1"/>
  <c r="K36" i="12"/>
  <c r="M36" i="12"/>
  <c r="O36" i="12"/>
  <c r="O35" i="12" s="1"/>
  <c r="Q36" i="12"/>
  <c r="Q35" i="12" s="1"/>
  <c r="U36" i="12"/>
  <c r="G37" i="12"/>
  <c r="M37" i="12" s="1"/>
  <c r="I37" i="12"/>
  <c r="K37" i="12"/>
  <c r="O37" i="12"/>
  <c r="Q37" i="12"/>
  <c r="U37" i="12"/>
  <c r="G38" i="12"/>
  <c r="I38" i="12"/>
  <c r="K38" i="12"/>
  <c r="M38" i="12"/>
  <c r="O38" i="12"/>
  <c r="Q38" i="12"/>
  <c r="U38" i="12"/>
  <c r="G39" i="12"/>
  <c r="I39" i="12"/>
  <c r="K39" i="12"/>
  <c r="K35" i="12" s="1"/>
  <c r="M39" i="12"/>
  <c r="O39" i="12"/>
  <c r="Q39" i="12"/>
  <c r="U39" i="12"/>
  <c r="U35" i="12" s="1"/>
  <c r="G40" i="12"/>
  <c r="I40" i="12"/>
  <c r="K40" i="12"/>
  <c r="M40" i="12"/>
  <c r="O40" i="12"/>
  <c r="Q40" i="12"/>
  <c r="U40" i="12"/>
  <c r="G41" i="12"/>
  <c r="O41" i="12"/>
  <c r="G42" i="12"/>
  <c r="I42" i="12"/>
  <c r="I41" i="12" s="1"/>
  <c r="K42" i="12"/>
  <c r="K41" i="12" s="1"/>
  <c r="M42" i="12"/>
  <c r="M41" i="12" s="1"/>
  <c r="O42" i="12"/>
  <c r="Q42" i="12"/>
  <c r="Q41" i="12" s="1"/>
  <c r="U42" i="12"/>
  <c r="U41" i="12" s="1"/>
  <c r="G44" i="12"/>
  <c r="G43" i="12" s="1"/>
  <c r="I44" i="12"/>
  <c r="I43" i="12" s="1"/>
  <c r="K44" i="12"/>
  <c r="M44" i="12"/>
  <c r="O44" i="12"/>
  <c r="O43" i="12" s="1"/>
  <c r="Q44" i="12"/>
  <c r="Q43" i="12" s="1"/>
  <c r="U44" i="12"/>
  <c r="G45" i="12"/>
  <c r="M45" i="12" s="1"/>
  <c r="I45" i="12"/>
  <c r="K45" i="12"/>
  <c r="O45" i="12"/>
  <c r="Q45" i="12"/>
  <c r="U45" i="12"/>
  <c r="G46" i="12"/>
  <c r="I46" i="12"/>
  <c r="K46" i="12"/>
  <c r="M46" i="12"/>
  <c r="O46" i="12"/>
  <c r="Q46" i="12"/>
  <c r="U46" i="12"/>
  <c r="G47" i="12"/>
  <c r="I47" i="12"/>
  <c r="K47" i="12"/>
  <c r="K43" i="12" s="1"/>
  <c r="M47" i="12"/>
  <c r="O47" i="12"/>
  <c r="Q47" i="12"/>
  <c r="U47" i="12"/>
  <c r="U43" i="12" s="1"/>
  <c r="G48" i="12"/>
  <c r="I48" i="12"/>
  <c r="K48" i="12"/>
  <c r="M48" i="12"/>
  <c r="O48" i="12"/>
  <c r="Q48" i="12"/>
  <c r="U48" i="12"/>
  <c r="G49" i="12"/>
  <c r="M49" i="12" s="1"/>
  <c r="I49" i="12"/>
  <c r="K49" i="12"/>
  <c r="O49" i="12"/>
  <c r="Q49" i="12"/>
  <c r="U49" i="12"/>
  <c r="G51" i="12"/>
  <c r="I51" i="12"/>
  <c r="K51" i="12"/>
  <c r="K50" i="12" s="1"/>
  <c r="M51" i="12"/>
  <c r="O51" i="12"/>
  <c r="Q51" i="12"/>
  <c r="U51" i="12"/>
  <c r="U50" i="12" s="1"/>
  <c r="G52" i="12"/>
  <c r="G50" i="12" s="1"/>
  <c r="I52" i="12"/>
  <c r="K52" i="12"/>
  <c r="M52" i="12"/>
  <c r="O52" i="12"/>
  <c r="O50" i="12" s="1"/>
  <c r="Q52" i="12"/>
  <c r="U52" i="12"/>
  <c r="G53" i="12"/>
  <c r="M53" i="12" s="1"/>
  <c r="I53" i="12"/>
  <c r="K53" i="12"/>
  <c r="O53" i="12"/>
  <c r="Q53" i="12"/>
  <c r="U53" i="12"/>
  <c r="G54" i="12"/>
  <c r="M54" i="12" s="1"/>
  <c r="I54" i="12"/>
  <c r="I50" i="12" s="1"/>
  <c r="K54" i="12"/>
  <c r="O54" i="12"/>
  <c r="Q54" i="12"/>
  <c r="Q50" i="12" s="1"/>
  <c r="U54" i="12"/>
  <c r="G55" i="12"/>
  <c r="I55" i="12"/>
  <c r="K55" i="12"/>
  <c r="M55" i="12"/>
  <c r="O55" i="12"/>
  <c r="Q55" i="12"/>
  <c r="U55" i="12"/>
  <c r="K56" i="12"/>
  <c r="U56" i="12"/>
  <c r="G57" i="12"/>
  <c r="G56" i="12" s="1"/>
  <c r="I57" i="12"/>
  <c r="I56" i="12" s="1"/>
  <c r="K57" i="12"/>
  <c r="O57" i="12"/>
  <c r="O56" i="12" s="1"/>
  <c r="Q57" i="12"/>
  <c r="Q56" i="12" s="1"/>
  <c r="U57" i="12"/>
  <c r="G59" i="12"/>
  <c r="I59" i="12"/>
  <c r="K59" i="12"/>
  <c r="K58" i="12" s="1"/>
  <c r="M59" i="12"/>
  <c r="O59" i="12"/>
  <c r="Q59" i="12"/>
  <c r="U59" i="12"/>
  <c r="U58" i="12" s="1"/>
  <c r="G60" i="12"/>
  <c r="G58" i="12" s="1"/>
  <c r="I60" i="12"/>
  <c r="K60" i="12"/>
  <c r="M60" i="12"/>
  <c r="O60" i="12"/>
  <c r="O58" i="12" s="1"/>
  <c r="Q60" i="12"/>
  <c r="U60" i="12"/>
  <c r="G61" i="12"/>
  <c r="M61" i="12" s="1"/>
  <c r="I61" i="12"/>
  <c r="I58" i="12" s="1"/>
  <c r="K61" i="12"/>
  <c r="O61" i="12"/>
  <c r="Q61" i="12"/>
  <c r="Q58" i="12" s="1"/>
  <c r="U61" i="12"/>
  <c r="G62" i="12"/>
  <c r="M62" i="12" s="1"/>
  <c r="I62" i="12"/>
  <c r="K62" i="12"/>
  <c r="O62" i="12"/>
  <c r="Q62" i="12"/>
  <c r="U62" i="12"/>
  <c r="I63" i="12"/>
  <c r="K63" i="12"/>
  <c r="Q63" i="12"/>
  <c r="U63" i="12"/>
  <c r="G64" i="12"/>
  <c r="G63" i="12" s="1"/>
  <c r="I64" i="12"/>
  <c r="K64" i="12"/>
  <c r="O64" i="12"/>
  <c r="O63" i="12" s="1"/>
  <c r="Q64" i="12"/>
  <c r="U64" i="12"/>
  <c r="I20" i="1"/>
  <c r="I19" i="1"/>
  <c r="I18" i="1"/>
  <c r="I17" i="1"/>
  <c r="I16" i="1"/>
  <c r="I59" i="1"/>
  <c r="G28" i="1"/>
  <c r="G27" i="1"/>
  <c r="F40" i="1"/>
  <c r="G23" i="1" s="1"/>
  <c r="G40" i="1"/>
  <c r="G25" i="1" s="1"/>
  <c r="G26" i="1" s="1"/>
  <c r="H39" i="1"/>
  <c r="I39" i="1" s="1"/>
  <c r="I40" i="1" s="1"/>
  <c r="J39" i="1" s="1"/>
  <c r="J40" i="1" s="1"/>
  <c r="J28" i="1"/>
  <c r="J26" i="1"/>
  <c r="G38" i="1"/>
  <c r="F38" i="1"/>
  <c r="H32" i="1"/>
  <c r="J23" i="1"/>
  <c r="J24" i="1"/>
  <c r="J25" i="1"/>
  <c r="J27" i="1"/>
  <c r="E24" i="1"/>
  <c r="E26" i="1"/>
  <c r="G24" i="1" l="1"/>
  <c r="G29" i="1"/>
  <c r="M58" i="12"/>
  <c r="M35" i="12"/>
  <c r="M50" i="12"/>
  <c r="M43" i="12"/>
  <c r="M64" i="12"/>
  <c r="M63" i="12" s="1"/>
  <c r="M12" i="12"/>
  <c r="M8" i="12" s="1"/>
  <c r="M57" i="12"/>
  <c r="M56" i="12" s="1"/>
  <c r="M21" i="12"/>
  <c r="M20" i="12" s="1"/>
  <c r="I21" i="1"/>
  <c r="H40" i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<sst xmlns="http://schemas.openxmlformats.org/spreadsheetml/2006/main" count="382" uniqueCount="209">
  <si>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</si>
  <si>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</si>
  <si>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</si>
  <si>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</si>
  <si>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</si>
  <si>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</si>
  <si>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</si>
  <si>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</si>
  <si>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</si>
  <si>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</si>
  <si>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</si>
  <si>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</si>
  <si>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</si>
  <si>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</si>
  <si>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</si>
  <si>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</si>
  <si>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</si>
  <si>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</si>
  <si>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</si>
  <si>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</si>
  <si>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</si>
  <si>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</si>
  <si>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</si>
  <si>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</si>
  <si>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</si>
  <si>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</si>
  <si>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</si>
  <si>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</si>
  <si>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</si>
  <si>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</si>
  <si>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</si>
  <si>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</si>
  <si>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</si>
  <si>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</si>
  <si>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</si>
  <si>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</si>
  <si>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</si>
  <si>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</si>
  <si>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</si>
  <si>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</si>
  <si>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</si>
  <si>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</si>
  <si>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</si>
  <si>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Brno</t>
  </si>
  <si>
    <t>Rozpočet:</t>
  </si>
  <si>
    <t>Misto</t>
  </si>
  <si>
    <t>Oprava bytu Úvoz 59, č. 15</t>
  </si>
  <si>
    <t>Statutání město Brno</t>
  </si>
  <si>
    <t>Dominikánské náměstí 196/1</t>
  </si>
  <si>
    <t>Brno-Brno město</t>
  </si>
  <si>
    <t>602 00</t>
  </si>
  <si>
    <t>44992785</t>
  </si>
  <si>
    <t>CZ44992785</t>
  </si>
  <si>
    <t>Celkem za stavbu</t>
  </si>
  <si>
    <t>CZK</t>
  </si>
  <si>
    <t>Rekapitulace dílů</t>
  </si>
  <si>
    <t>Typ dílu</t>
  </si>
  <si>
    <t>61</t>
  </si>
  <si>
    <t>Upravy povrchů vnitřní</t>
  </si>
  <si>
    <t>95</t>
  </si>
  <si>
    <t>Dokončovací kce na pozem.stav.</t>
  </si>
  <si>
    <t>96</t>
  </si>
  <si>
    <t>Bourání konstrukcí</t>
  </si>
  <si>
    <t>97</t>
  </si>
  <si>
    <t>99</t>
  </si>
  <si>
    <t>Staveništní přesun hmot</t>
  </si>
  <si>
    <t>766</t>
  </si>
  <si>
    <t>Konstrukce truhlářské</t>
  </si>
  <si>
    <t>775</t>
  </si>
  <si>
    <t>Podlahy vlysové a parketové</t>
  </si>
  <si>
    <t>776</t>
  </si>
  <si>
    <t>Podlahy povlakové</t>
  </si>
  <si>
    <t>781</t>
  </si>
  <si>
    <t>Obklady keramické</t>
  </si>
  <si>
    <t>783</t>
  </si>
  <si>
    <t>Nátěry</t>
  </si>
  <si>
    <t>M21</t>
  </si>
  <si>
    <t>Elektromontáže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</si>
  <si>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</si>
  <si>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</si>
  <si>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</si>
  <si>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</si>
  <si>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</si>
  <si>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</si>
  <si>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</si>
  <si>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</si>
  <si>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</si>
  <si>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</si>
  <si>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</si>
  <si>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</si>
  <si>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</si>
  <si>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</si>
  <si>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</si>
  <si>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</si>
  <si>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</si>
  <si>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</si>
  <si>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</si>
  <si>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</si>
  <si>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</si>
  <si>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</si>
  <si>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</si>
  <si>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</si>
  <si>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</si>
  <si>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</si>
  <si>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</si>
  <si>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</si>
  <si>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</si>
  <si>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611403380R00</t>
  </si>
  <si>
    <t>Hrubá výplň rýh ve stropech do 3x3 cm maltou z SMS</t>
  </si>
  <si>
    <t>m</t>
  </si>
  <si>
    <t>POL1_0</t>
  </si>
  <si>
    <t>612403382R00</t>
  </si>
  <si>
    <t>Hrubá výplň rýh ve stěnách do 5x5 cm maltou ze SMS</t>
  </si>
  <si>
    <t>611421231RT2</t>
  </si>
  <si>
    <t>Oprava váp.omítek stropů do 10% plochy - štukových, s použitím suché maltové směsi</t>
  </si>
  <si>
    <t>m2</t>
  </si>
  <si>
    <t>612421231RT2</t>
  </si>
  <si>
    <t>Oprava vápen.omítek stěn do 10 % pl. - štukových, s použitím suché maltové směsi</t>
  </si>
  <si>
    <t>952901111R00</t>
  </si>
  <si>
    <t>Vyčištění budov o výšce podlaží do 4 m</t>
  </si>
  <si>
    <t>952902110R00</t>
  </si>
  <si>
    <t>Čištění zametáním v místnostech a chodbách</t>
  </si>
  <si>
    <t>95290</t>
  </si>
  <si>
    <t>Zednické výpomoci</t>
  </si>
  <si>
    <t>soubor</t>
  </si>
  <si>
    <t>965081713R00</t>
  </si>
  <si>
    <t>Bourání dlažeb keramických tl.10 mm, nad 1 m2</t>
  </si>
  <si>
    <t>965048515R00</t>
  </si>
  <si>
    <t>Broušení betonových povrchů do tl. 5 mm</t>
  </si>
  <si>
    <t>974031132R00</t>
  </si>
  <si>
    <t>Vysekání rýh ve zdi cihelné 5 x 7 cm</t>
  </si>
  <si>
    <t>974031121R00</t>
  </si>
  <si>
    <t>Vysekání rýh ve zdi cihelné 3 x 3 cm</t>
  </si>
  <si>
    <t>973031344R00</t>
  </si>
  <si>
    <t>Vysekání kapes zeď cih. MVC pl. 0,25 m2, hl. 15 cm</t>
  </si>
  <si>
    <t>kus</t>
  </si>
  <si>
    <t>971033161R00</t>
  </si>
  <si>
    <t>Vybourání otvorů zeď cihel. d=6 cm, tl. 60 cm, MVC</t>
  </si>
  <si>
    <t>971033121R00</t>
  </si>
  <si>
    <t>Vrtání otvorů, zeď cihelná, do 3 cm, hl. do 15 cm</t>
  </si>
  <si>
    <t>979990111R00</t>
  </si>
  <si>
    <t>Poplatek za skládku suti - stavební keramika</t>
  </si>
  <si>
    <t>t</t>
  </si>
  <si>
    <t>979011211R00</t>
  </si>
  <si>
    <t>Svislá doprava suti a vybour. hmot za 2.NP nošením</t>
  </si>
  <si>
    <t>979981101R00</t>
  </si>
  <si>
    <t>Kontejner, suť bez příměsí, odvoz a likvidace, 3 t</t>
  </si>
  <si>
    <t>979097011R00</t>
  </si>
  <si>
    <t>Pronájem kontejneru 4 t</t>
  </si>
  <si>
    <t xml:space="preserve">den   </t>
  </si>
  <si>
    <t>979082111R00</t>
  </si>
  <si>
    <t>Vnitrostaveništní doprava suti do 10 m</t>
  </si>
  <si>
    <t>979082121R00</t>
  </si>
  <si>
    <t>Příplatek k vnitrost. dopravě suti za dalších 5 m</t>
  </si>
  <si>
    <t>978059531R00</t>
  </si>
  <si>
    <t>Odsekání vnitřních obkladů stěn nad 2 m2</t>
  </si>
  <si>
    <t>999281112R00</t>
  </si>
  <si>
    <t>Přesun hmot pro opravy a údržbu do výšky 36 m</t>
  </si>
  <si>
    <t>766812840R00</t>
  </si>
  <si>
    <t>Demontáž kuchyňských linek do 2,1 m</t>
  </si>
  <si>
    <t>766812820R00</t>
  </si>
  <si>
    <t>Demontáž kuchyňských linek do 1,5 m</t>
  </si>
  <si>
    <t>766812114R00</t>
  </si>
  <si>
    <t>Zpětná montáž stávající linky</t>
  </si>
  <si>
    <t>766670021R00</t>
  </si>
  <si>
    <t>Montáž kliky a štítku</t>
  </si>
  <si>
    <t>998766104R00</t>
  </si>
  <si>
    <t>Přesun hmot pro truhlářské konstr., výšky do 36 m</t>
  </si>
  <si>
    <t>775511800R00</t>
  </si>
  <si>
    <t>Demontáž podlah vlysových lepených včetně lišt</t>
  </si>
  <si>
    <t>776511820R00</t>
  </si>
  <si>
    <t>Odstranění PVC a koberců lepených s podložkou</t>
  </si>
  <si>
    <t>776101121R00</t>
  </si>
  <si>
    <t>Provedení penetrace podkladu</t>
  </si>
  <si>
    <t>776101115R00</t>
  </si>
  <si>
    <t>Vyrovnání podkladů samonivelační hmotou</t>
  </si>
  <si>
    <t>776521200RU3</t>
  </si>
  <si>
    <t>Lepení povlakových podlah z dílců PVC a CV (vinyl), včetně čtverců Dynamik 608/608/1,7 mm</t>
  </si>
  <si>
    <t>776421100RU1</t>
  </si>
  <si>
    <t>Lepení podlahových soklíků z PVC a vinylu, včetně dodávky soklíku PVC</t>
  </si>
  <si>
    <t>998776104R00</t>
  </si>
  <si>
    <t>Přesun hmot pro podlahy povlakové, výšky do 36 m</t>
  </si>
  <si>
    <t>781101111R00</t>
  </si>
  <si>
    <t>Vyrovnání podkladu maltou ze SMS tl. do 7 mm</t>
  </si>
  <si>
    <t>781101121R00</t>
  </si>
  <si>
    <t>Provedení penetrace podkladu - práce</t>
  </si>
  <si>
    <t>781210131R00</t>
  </si>
  <si>
    <t>Obkládání stěn obkl. pórovin. do tmele do 300x300</t>
  </si>
  <si>
    <t>781210141R00</t>
  </si>
  <si>
    <t>Dodávka obkladů</t>
  </si>
  <si>
    <t>998781104R00</t>
  </si>
  <si>
    <t>Přesun hmot pro obklady keramické, výšky do 36 m</t>
  </si>
  <si>
    <t>783322320R00</t>
  </si>
  <si>
    <t>Nátěr syntetický ocel. radiát. článků a potrbí ÚT</t>
  </si>
  <si>
    <t>kpl</t>
  </si>
  <si>
    <t>210190001R00</t>
  </si>
  <si>
    <t>Nová elektroinstalace  vč. RZ</t>
  </si>
  <si>
    <t xml:space="preserve"> </t>
  </si>
  <si>
    <t xml:space="preserve">Provedení nové elektrické instalace bude v </t>
  </si>
  <si>
    <t xml:space="preserve">  </t>
  </si>
  <si>
    <t>souladu s ČSN 332130, edice 3, tabulka 8</t>
  </si>
  <si>
    <t xml:space="preserve"> včetně rozvaděče ČSN 33 2000-4-41 edice 3.</t>
  </si>
  <si>
    <t>005122010R</t>
  </si>
  <si>
    <t xml:space="preserve">Provoz objednatele </t>
  </si>
  <si>
    <t>Soubor</t>
  </si>
  <si>
    <t/>
  </si>
  <si>
    <t>SUM</t>
  </si>
  <si>
    <t>POPUZIV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</si>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</sst>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#,##0.00000"/>
  </numFmts>
  <fonts count="17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2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3" fillId="2" borderId="0" xfId="0" applyFont="1" applyFill="1" applyAlignment="1">
      <alignment horizontal="left" wrapText="1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6" xfId="0" applyNumberFormat="1" applyFont="1" applyBorder="1" applyAlignment="1">
      <alignment horizontal="right" vertical="center" indent="1"/>
    </xf>
    <xf numFmtId="1" fontId="0" fillId="0" borderId="6" xfId="0" applyNumberFormat="1" applyFont="1" applyBorder="1" applyAlignment="1">
      <alignment horizontal="right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Border="1" applyAlignment="1">
      <alignment horizontal="left" vertical="center"/>
    </xf>
    <xf numFmtId="49" fontId="6" fillId="3" borderId="18" xfId="0" applyNumberFormat="1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49" fontId="8" fillId="3" borderId="0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5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0" borderId="29" xfId="0" applyNumberFormat="1" applyBorder="1" applyAlignment="1"/>
    <xf numFmtId="3" fontId="0" fillId="5" borderId="31" xfId="0" applyNumberFormat="1" applyFill="1" applyBorder="1"/>
    <xf numFmtId="3" fontId="0" fillId="5" borderId="12" xfId="0" applyNumberFormat="1" applyFill="1" applyBorder="1"/>
    <xf numFmtId="3" fontId="0" fillId="5" borderId="32" xfId="0" applyNumberFormat="1" applyFill="1" applyBorder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5" borderId="30" xfId="0" applyNumberFormat="1" applyFill="1" applyBorder="1" applyAlignment="1">
      <alignment wrapText="1" shrinkToFit="1"/>
    </xf>
    <xf numFmtId="3" fontId="0" fillId="5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 wrapText="1"/>
    </xf>
    <xf numFmtId="49" fontId="7" fillId="0" borderId="26" xfId="0" applyNumberFormat="1" applyFont="1" applyBorder="1" applyAlignment="1">
      <alignment vertical="center"/>
    </xf>
    <xf numFmtId="49" fontId="7" fillId="0" borderId="0" xfId="0" applyNumberFormat="1" applyFont="1" applyBorder="1" applyAlignment="1">
      <alignment vertical="center" wrapText="1"/>
    </xf>
    <xf numFmtId="0" fontId="15" fillId="3" borderId="36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7" fillId="5" borderId="10" xfId="0" applyFont="1" applyFill="1" applyBorder="1"/>
    <xf numFmtId="0" fontId="7" fillId="5" borderId="6" xfId="0" applyFont="1" applyFill="1" applyBorder="1"/>
    <xf numFmtId="0" fontId="15" fillId="3" borderId="35" xfId="0" applyFont="1" applyFill="1" applyBorder="1" applyAlignment="1">
      <alignment horizontal="center" vertical="center" wrapText="1"/>
    </xf>
    <xf numFmtId="0" fontId="15" fillId="3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9" fontId="7" fillId="0" borderId="10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horizontal="center" vertical="center"/>
    </xf>
    <xf numFmtId="4" fontId="7" fillId="0" borderId="39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vertical="center"/>
    </xf>
    <xf numFmtId="4" fontId="7" fillId="5" borderId="39" xfId="0" applyNumberFormat="1" applyFont="1" applyFill="1" applyBorder="1" applyAlignment="1">
      <alignment horizontal="center"/>
    </xf>
    <xf numFmtId="4" fontId="7" fillId="5" borderId="39" xfId="0" applyNumberFormat="1" applyFont="1" applyFill="1" applyBorder="1" applyAlignment="1"/>
    <xf numFmtId="4" fontId="7" fillId="5" borderId="39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0" fontId="6" fillId="0" borderId="0" xfId="0" applyFont="1" applyAlignment="1">
      <alignment horizontal="center"/>
    </xf>
    <xf numFmtId="49" fontId="0" fillId="0" borderId="40" xfId="0" applyNumberFormat="1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1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0" borderId="45" xfId="0" applyFont="1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3" borderId="46" xfId="0" applyFill="1" applyBorder="1"/>
    <xf numFmtId="49" fontId="0" fillId="3" borderId="43" xfId="0" applyNumberFormat="1" applyFill="1" applyBorder="1" applyAlignment="1"/>
    <xf numFmtId="49" fontId="0" fillId="3" borderId="43" xfId="0" applyNumberFormat="1" applyFill="1" applyBorder="1"/>
    <xf numFmtId="0" fontId="0" fillId="3" borderId="43" xfId="0" applyFill="1" applyBorder="1"/>
    <xf numFmtId="0" fontId="0" fillId="3" borderId="42" xfId="0" applyFill="1" applyBorder="1"/>
    <xf numFmtId="0" fontId="0" fillId="3" borderId="36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49" xfId="0" applyFill="1" applyBorder="1" applyAlignment="1">
      <alignment vertical="top"/>
    </xf>
    <xf numFmtId="0" fontId="0" fillId="3" borderId="50" xfId="0" applyFill="1" applyBorder="1" applyAlignment="1">
      <alignment wrapText="1"/>
    </xf>
    <xf numFmtId="0" fontId="16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6" fillId="0" borderId="34" xfId="0" applyFont="1" applyBorder="1" applyAlignment="1">
      <alignment vertical="top" shrinkToFit="1"/>
    </xf>
    <xf numFmtId="0" fontId="16" fillId="0" borderId="33" xfId="0" applyFont="1" applyBorder="1" applyAlignment="1">
      <alignment vertical="top" shrinkToFit="1"/>
    </xf>
    <xf numFmtId="0" fontId="16" fillId="0" borderId="26" xfId="0" applyFont="1" applyBorder="1" applyAlignment="1">
      <alignment vertical="top" shrinkToFit="1"/>
    </xf>
    <xf numFmtId="0" fontId="0" fillId="3" borderId="38" xfId="0" applyFill="1" applyBorder="1" applyAlignment="1">
      <alignment vertical="top" shrinkToFit="1"/>
    </xf>
    <xf numFmtId="0" fontId="0" fillId="3" borderId="39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172" fontId="16" fillId="0" borderId="33" xfId="0" applyNumberFormat="1" applyFont="1" applyBorder="1" applyAlignment="1">
      <alignment vertical="top" shrinkToFit="1"/>
    </xf>
    <xf numFmtId="172" fontId="0" fillId="3" borderId="39" xfId="0" applyNumberFormat="1" applyFill="1" applyBorder="1" applyAlignment="1">
      <alignment vertical="top" shrinkToFit="1"/>
    </xf>
    <xf numFmtId="4" fontId="16" fillId="4" borderId="33" xfId="0" applyNumberFormat="1" applyFont="1" applyFill="1" applyBorder="1" applyAlignment="1" applyProtection="1">
      <alignment vertical="top" shrinkToFit="1"/>
      <protection locked="0"/>
    </xf>
    <xf numFmtId="4" fontId="16" fillId="0" borderId="33" xfId="0" applyNumberFormat="1" applyFont="1" applyBorder="1" applyAlignment="1">
      <alignment vertical="top" shrinkToFit="1"/>
    </xf>
    <xf numFmtId="4" fontId="0" fillId="3" borderId="39" xfId="0" applyNumberFormat="1" applyFill="1" applyBorder="1" applyAlignment="1">
      <alignment vertical="top" shrinkToFit="1"/>
    </xf>
    <xf numFmtId="0" fontId="0" fillId="3" borderId="51" xfId="0" applyFill="1" applyBorder="1"/>
    <xf numFmtId="0" fontId="0" fillId="3" borderId="52" xfId="0" applyFill="1" applyBorder="1" applyAlignment="1">
      <alignment wrapText="1"/>
    </xf>
    <xf numFmtId="0" fontId="0" fillId="3" borderId="53" xfId="0" applyFill="1" applyBorder="1" applyAlignment="1">
      <alignment vertical="top"/>
    </xf>
    <xf numFmtId="49" fontId="0" fillId="3" borderId="53" xfId="0" applyNumberFormat="1" applyFill="1" applyBorder="1" applyAlignment="1">
      <alignment vertical="top"/>
    </xf>
    <xf numFmtId="49" fontId="0" fillId="3" borderId="49" xfId="0" applyNumberFormat="1" applyFill="1" applyBorder="1" applyAlignment="1">
      <alignment vertical="top"/>
    </xf>
    <xf numFmtId="0" fontId="0" fillId="3" borderId="54" xfId="0" applyFill="1" applyBorder="1" applyAlignment="1">
      <alignment vertical="top"/>
    </xf>
    <xf numFmtId="172" fontId="0" fillId="3" borderId="49" xfId="0" applyNumberFormat="1" applyFill="1" applyBorder="1" applyAlignment="1">
      <alignment vertical="top"/>
    </xf>
    <xf numFmtId="4" fontId="0" fillId="3" borderId="49" xfId="0" applyNumberFormat="1" applyFill="1" applyBorder="1" applyAlignment="1">
      <alignment vertical="top"/>
    </xf>
    <xf numFmtId="0" fontId="16" fillId="0" borderId="10" xfId="0" applyFont="1" applyBorder="1" applyAlignment="1">
      <alignment vertical="top"/>
    </xf>
    <xf numFmtId="0" fontId="16" fillId="0" borderId="10" xfId="0" applyNumberFormat="1" applyFont="1" applyBorder="1" applyAlignment="1">
      <alignment vertical="top"/>
    </xf>
    <xf numFmtId="0" fontId="16" fillId="0" borderId="38" xfId="0" applyFont="1" applyBorder="1" applyAlignment="1">
      <alignment vertical="top" shrinkToFit="1"/>
    </xf>
    <xf numFmtId="172" fontId="16" fillId="0" borderId="39" xfId="0" applyNumberFormat="1" applyFont="1" applyBorder="1" applyAlignment="1">
      <alignment vertical="top" shrinkToFit="1"/>
    </xf>
    <xf numFmtId="4" fontId="16" fillId="4" borderId="39" xfId="0" applyNumberFormat="1" applyFont="1" applyFill="1" applyBorder="1" applyAlignment="1" applyProtection="1">
      <alignment vertical="top" shrinkToFit="1"/>
      <protection locked="0"/>
    </xf>
    <xf numFmtId="4" fontId="16" fillId="0" borderId="39" xfId="0" applyNumberFormat="1" applyFont="1" applyBorder="1" applyAlignment="1">
      <alignment vertical="top" shrinkToFit="1"/>
    </xf>
    <xf numFmtId="0" fontId="16" fillId="0" borderId="39" xfId="0" applyFont="1" applyBorder="1" applyAlignment="1">
      <alignment vertical="top" shrinkToFit="1"/>
    </xf>
    <xf numFmtId="0" fontId="16" fillId="0" borderId="10" xfId="0" applyFont="1" applyBorder="1" applyAlignment="1">
      <alignment vertical="top" shrinkToFit="1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36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34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38" xfId="0" applyFill="1" applyBorder="1" applyAlignment="1" applyProtection="1">
      <alignment vertical="top" wrapText="1"/>
      <protection locked="0"/>
    </xf>
    <xf numFmtId="4" fontId="8" fillId="3" borderId="22" xfId="0" applyNumberFormat="1" applyFont="1" applyFill="1" applyBorder="1" applyAlignment="1">
      <alignment vertical="top"/>
    </xf>
    <xf numFmtId="0" fontId="16" fillId="0" borderId="33" xfId="0" applyNumberFormat="1" applyFont="1" applyBorder="1" applyAlignment="1">
      <alignment horizontal="left" vertical="top" wrapText="1"/>
    </xf>
    <xf numFmtId="0" fontId="0" fillId="3" borderId="39" xfId="0" applyNumberFormat="1" applyFill="1" applyBorder="1" applyAlignment="1">
      <alignment horizontal="left" vertical="top" wrapText="1"/>
    </xf>
    <xf numFmtId="0" fontId="16" fillId="0" borderId="39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vitel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38</v>
      </c>
    </row>
    <row r="2" spans="1:7" ht="57.75" customHeight="1" x14ac:dyDescent="0.2">
      <c r="A2" s="80" t="s">
        <v>39</v>
      </c>
      <c r="B2" s="80"/>
      <c r="C2" s="80"/>
      <c r="D2" s="80"/>
      <c r="E2" s="80"/>
      <c r="F2" s="80"/>
      <c r="G2" s="80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2"/>
  <sheetViews>
    <sheetView showGridLines="0" topLeftCell="B25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36</v>
      </c>
      <c r="B1" s="85" t="s">
        <v>42</v>
      </c>
      <c r="C1" s="86"/>
      <c r="D1" s="86"/>
      <c r="E1" s="86"/>
      <c r="F1" s="86"/>
      <c r="G1" s="86"/>
      <c r="H1" s="86"/>
      <c r="I1" s="86"/>
      <c r="J1" s="87"/>
    </row>
    <row r="2" spans="1:15" ht="23.25" customHeight="1" x14ac:dyDescent="0.2">
      <c r="A2" s="4"/>
      <c r="B2" s="106" t="s">
        <v>40</v>
      </c>
      <c r="C2" s="107"/>
      <c r="D2" s="108" t="s">
        <v>46</v>
      </c>
      <c r="E2" s="109"/>
      <c r="F2" s="109"/>
      <c r="G2" s="109"/>
      <c r="H2" s="109"/>
      <c r="I2" s="109"/>
      <c r="J2" s="110"/>
      <c r="O2" s="2"/>
    </row>
    <row r="3" spans="1:15" ht="23.25" customHeight="1" x14ac:dyDescent="0.2">
      <c r="A3" s="4"/>
      <c r="B3" s="111" t="s">
        <v>45</v>
      </c>
      <c r="C3" s="112"/>
      <c r="D3" s="113" t="s">
        <v>43</v>
      </c>
      <c r="E3" s="114"/>
      <c r="F3" s="114"/>
      <c r="G3" s="114"/>
      <c r="H3" s="114"/>
      <c r="I3" s="114"/>
      <c r="J3" s="115"/>
    </row>
    <row r="4" spans="1:15" ht="23.25" hidden="1" customHeight="1" x14ac:dyDescent="0.2">
      <c r="A4" s="4"/>
      <c r="B4" s="116" t="s">
        <v>44</v>
      </c>
      <c r="C4" s="117"/>
      <c r="D4" s="118"/>
      <c r="E4" s="118"/>
      <c r="F4" s="119"/>
      <c r="G4" s="120"/>
      <c r="H4" s="119"/>
      <c r="I4" s="120"/>
      <c r="J4" s="121"/>
    </row>
    <row r="5" spans="1:15" ht="24" customHeight="1" x14ac:dyDescent="0.2">
      <c r="A5" s="4"/>
      <c r="B5" s="47" t="s">
        <v>21</v>
      </c>
      <c r="C5" s="5"/>
      <c r="D5" s="122" t="s">
        <v>47</v>
      </c>
      <c r="E5" s="26"/>
      <c r="F5" s="26"/>
      <c r="G5" s="26"/>
      <c r="H5" s="28" t="s">
        <v>33</v>
      </c>
      <c r="I5" s="122" t="s">
        <v>51</v>
      </c>
      <c r="J5" s="11"/>
    </row>
    <row r="6" spans="1:15" ht="15.75" customHeight="1" x14ac:dyDescent="0.2">
      <c r="A6" s="4"/>
      <c r="B6" s="41"/>
      <c r="C6" s="26"/>
      <c r="D6" s="122" t="s">
        <v>48</v>
      </c>
      <c r="E6" s="26"/>
      <c r="F6" s="26"/>
      <c r="G6" s="26"/>
      <c r="H6" s="28" t="s">
        <v>34</v>
      </c>
      <c r="I6" s="122" t="s">
        <v>52</v>
      </c>
      <c r="J6" s="11"/>
    </row>
    <row r="7" spans="1:15" ht="15.75" customHeight="1" x14ac:dyDescent="0.2">
      <c r="A7" s="4"/>
      <c r="B7" s="42"/>
      <c r="C7" s="123" t="s">
        <v>50</v>
      </c>
      <c r="D7" s="105" t="s">
        <v>49</v>
      </c>
      <c r="E7" s="34"/>
      <c r="F7" s="34"/>
      <c r="G7" s="34"/>
      <c r="H7" s="36"/>
      <c r="I7" s="34"/>
      <c r="J7" s="51"/>
    </row>
    <row r="8" spans="1:15" ht="24" hidden="1" customHeight="1" x14ac:dyDescent="0.2">
      <c r="A8" s="4"/>
      <c r="B8" s="47" t="s">
        <v>19</v>
      </c>
      <c r="C8" s="5"/>
      <c r="D8" s="35"/>
      <c r="E8" s="5"/>
      <c r="F8" s="5"/>
      <c r="G8" s="45"/>
      <c r="H8" s="28" t="s">
        <v>33</v>
      </c>
      <c r="I8" s="33"/>
      <c r="J8" s="11"/>
    </row>
    <row r="9" spans="1:15" ht="15.75" hidden="1" customHeight="1" x14ac:dyDescent="0.2">
      <c r="A9" s="4"/>
      <c r="B9" s="4"/>
      <c r="C9" s="5"/>
      <c r="D9" s="35"/>
      <c r="E9" s="5"/>
      <c r="F9" s="5"/>
      <c r="G9" s="45"/>
      <c r="H9" s="28" t="s">
        <v>34</v>
      </c>
      <c r="I9" s="33"/>
      <c r="J9" s="11"/>
    </row>
    <row r="10" spans="1:15" ht="15.75" hidden="1" customHeight="1" x14ac:dyDescent="0.2">
      <c r="A10" s="4"/>
      <c r="B10" s="52"/>
      <c r="C10" s="27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4"/>
      <c r="B11" s="47" t="s">
        <v>18</v>
      </c>
      <c r="C11" s="5"/>
      <c r="D11" s="124"/>
      <c r="E11" s="124"/>
      <c r="F11" s="124"/>
      <c r="G11" s="124"/>
      <c r="H11" s="28" t="s">
        <v>33</v>
      </c>
      <c r="I11" s="128"/>
      <c r="J11" s="11"/>
    </row>
    <row r="12" spans="1:15" ht="15.75" customHeight="1" x14ac:dyDescent="0.2">
      <c r="A12" s="4"/>
      <c r="B12" s="41"/>
      <c r="C12" s="26"/>
      <c r="D12" s="125"/>
      <c r="E12" s="125"/>
      <c r="F12" s="125"/>
      <c r="G12" s="125"/>
      <c r="H12" s="28" t="s">
        <v>34</v>
      </c>
      <c r="I12" s="128"/>
      <c r="J12" s="11"/>
    </row>
    <row r="13" spans="1:15" ht="15.75" customHeight="1" x14ac:dyDescent="0.2">
      <c r="A13" s="4"/>
      <c r="B13" s="42"/>
      <c r="C13" s="127"/>
      <c r="D13" s="126"/>
      <c r="E13" s="126"/>
      <c r="F13" s="126"/>
      <c r="G13" s="126"/>
      <c r="H13" s="29"/>
      <c r="I13" s="34"/>
      <c r="J13" s="51"/>
    </row>
    <row r="14" spans="1:15" ht="24" hidden="1" customHeight="1" x14ac:dyDescent="0.2">
      <c r="A14" s="4"/>
      <c r="B14" s="66" t="s">
        <v>20</v>
      </c>
      <c r="C14" s="67"/>
      <c r="D14" s="68"/>
      <c r="E14" s="69"/>
      <c r="F14" s="69"/>
      <c r="G14" s="69"/>
      <c r="H14" s="70"/>
      <c r="I14" s="69"/>
      <c r="J14" s="71"/>
    </row>
    <row r="15" spans="1:15" ht="32.25" customHeight="1" x14ac:dyDescent="0.2">
      <c r="A15" s="4"/>
      <c r="B15" s="52" t="s">
        <v>31</v>
      </c>
      <c r="C15" s="72"/>
      <c r="D15" s="53"/>
      <c r="E15" s="100"/>
      <c r="F15" s="100"/>
      <c r="G15" s="81"/>
      <c r="H15" s="81"/>
      <c r="I15" s="81" t="s">
        <v>28</v>
      </c>
      <c r="J15" s="82"/>
    </row>
    <row r="16" spans="1:15" ht="23.25" customHeight="1" x14ac:dyDescent="0.2">
      <c r="A16" s="193" t="s">
        <v>23</v>
      </c>
      <c r="B16" s="194" t="s">
        <v>23</v>
      </c>
      <c r="C16" s="58"/>
      <c r="D16" s="59"/>
      <c r="E16" s="83"/>
      <c r="F16" s="84"/>
      <c r="G16" s="83"/>
      <c r="H16" s="84"/>
      <c r="I16" s="83">
        <f>SUMIF(F47:F58,A16,I47:I58)+SUMIF(F47:F58,"PSU",I47:I58)</f>
        <v>0</v>
      </c>
      <c r="J16" s="93"/>
    </row>
    <row r="17" spans="1:10" ht="23.25" customHeight="1" x14ac:dyDescent="0.2">
      <c r="A17" s="193" t="s">
        <v>24</v>
      </c>
      <c r="B17" s="194" t="s">
        <v>24</v>
      </c>
      <c r="C17" s="58"/>
      <c r="D17" s="59"/>
      <c r="E17" s="83"/>
      <c r="F17" s="84"/>
      <c r="G17" s="83"/>
      <c r="H17" s="84"/>
      <c r="I17" s="83">
        <f>SUMIF(F47:F58,A17,I47:I58)</f>
        <v>0</v>
      </c>
      <c r="J17" s="93"/>
    </row>
    <row r="18" spans="1:10" ht="23.25" customHeight="1" x14ac:dyDescent="0.2">
      <c r="A18" s="193" t="s">
        <v>25</v>
      </c>
      <c r="B18" s="194" t="s">
        <v>25</v>
      </c>
      <c r="C18" s="58"/>
      <c r="D18" s="59"/>
      <c r="E18" s="83"/>
      <c r="F18" s="84"/>
      <c r="G18" s="83"/>
      <c r="H18" s="84"/>
      <c r="I18" s="83">
        <f>SUMIF(F47:F58,A18,I47:I58)</f>
        <v>0</v>
      </c>
      <c r="J18" s="93"/>
    </row>
    <row r="19" spans="1:10" ht="23.25" customHeight="1" x14ac:dyDescent="0.2">
      <c r="A19" s="193" t="s">
        <v>78</v>
      </c>
      <c r="B19" s="194" t="s">
        <v>26</v>
      </c>
      <c r="C19" s="58"/>
      <c r="D19" s="59"/>
      <c r="E19" s="83"/>
      <c r="F19" s="84"/>
      <c r="G19" s="83"/>
      <c r="H19" s="84"/>
      <c r="I19" s="83">
        <f>SUMIF(F47:F58,A19,I47:I58)</f>
        <v>0</v>
      </c>
      <c r="J19" s="93"/>
    </row>
    <row r="20" spans="1:10" ht="23.25" customHeight="1" x14ac:dyDescent="0.2">
      <c r="A20" s="193" t="s">
        <v>79</v>
      </c>
      <c r="B20" s="194" t="s">
        <v>27</v>
      </c>
      <c r="C20" s="58"/>
      <c r="D20" s="59"/>
      <c r="E20" s="83"/>
      <c r="F20" s="84"/>
      <c r="G20" s="83"/>
      <c r="H20" s="84"/>
      <c r="I20" s="83">
        <f>SUMIF(F47:F58,A20,I47:I58)</f>
        <v>0</v>
      </c>
      <c r="J20" s="93"/>
    </row>
    <row r="21" spans="1:10" ht="23.25" customHeight="1" x14ac:dyDescent="0.2">
      <c r="A21" s="4"/>
      <c r="B21" s="74" t="s">
        <v>28</v>
      </c>
      <c r="C21" s="75"/>
      <c r="D21" s="76"/>
      <c r="E21" s="94"/>
      <c r="F21" s="95"/>
      <c r="G21" s="94"/>
      <c r="H21" s="95"/>
      <c r="I21" s="94">
        <f>SUM(I16:J20)</f>
        <v>0</v>
      </c>
      <c r="J21" s="99"/>
    </row>
    <row r="22" spans="1:10" ht="33" customHeight="1" x14ac:dyDescent="0.2">
      <c r="A22" s="4"/>
      <c r="B22" s="65" t="s">
        <v>32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4"/>
      <c r="B23" s="57" t="s">
        <v>11</v>
      </c>
      <c r="C23" s="58"/>
      <c r="D23" s="59"/>
      <c r="E23" s="60">
        <v>15</v>
      </c>
      <c r="F23" s="61" t="s">
        <v>0</v>
      </c>
      <c r="G23" s="91">
        <f>ZakladDPHSniVypocet</f>
        <v>0</v>
      </c>
      <c r="H23" s="92"/>
      <c r="I23" s="92"/>
      <c r="J23" s="62" t="str">
        <f t="shared" ref="J23:J28" si="0">Mena</f>
        <v>CZK</v>
      </c>
    </row>
    <row r="24" spans="1:10" ht="23.25" customHeight="1" x14ac:dyDescent="0.2">
      <c r="A24" s="4"/>
      <c r="B24" s="57" t="s">
        <v>12</v>
      </c>
      <c r="C24" s="58"/>
      <c r="D24" s="59"/>
      <c r="E24" s="60">
        <f>SazbaDPH1</f>
        <v>15</v>
      </c>
      <c r="F24" s="61" t="s">
        <v>0</v>
      </c>
      <c r="G24" s="97">
        <f>ZakladDPHSni*SazbaDPH1/100</f>
        <v>0</v>
      </c>
      <c r="H24" s="98"/>
      <c r="I24" s="98"/>
      <c r="J24" s="62" t="str">
        <f t="shared" si="0"/>
        <v>CZK</v>
      </c>
    </row>
    <row r="25" spans="1:10" ht="23.25" customHeight="1" x14ac:dyDescent="0.2">
      <c r="A25" s="4"/>
      <c r="B25" s="57" t="s">
        <v>13</v>
      </c>
      <c r="C25" s="58"/>
      <c r="D25" s="59"/>
      <c r="E25" s="60">
        <v>21</v>
      </c>
      <c r="F25" s="61" t="s">
        <v>0</v>
      </c>
      <c r="G25" s="91">
        <f>ZakladDPHZaklVypocet</f>
        <v>0</v>
      </c>
      <c r="H25" s="92"/>
      <c r="I25" s="92"/>
      <c r="J25" s="62" t="str">
        <f t="shared" si="0"/>
        <v>CZK</v>
      </c>
    </row>
    <row r="26" spans="1:10" ht="23.25" customHeight="1" x14ac:dyDescent="0.2">
      <c r="A26" s="4"/>
      <c r="B26" s="49" t="s">
        <v>14</v>
      </c>
      <c r="C26" s="22"/>
      <c r="D26" s="18"/>
      <c r="E26" s="43">
        <f>SazbaDPH2</f>
        <v>21</v>
      </c>
      <c r="F26" s="44" t="s">
        <v>0</v>
      </c>
      <c r="G26" s="88">
        <f>ZakladDPHZakl*SazbaDPH2/100</f>
        <v>0</v>
      </c>
      <c r="H26" s="89"/>
      <c r="I26" s="89"/>
      <c r="J26" s="56" t="str">
        <f t="shared" si="0"/>
        <v>CZK</v>
      </c>
    </row>
    <row r="27" spans="1:10" ht="23.25" customHeight="1" thickBot="1" x14ac:dyDescent="0.25">
      <c r="A27" s="4"/>
      <c r="B27" s="48" t="s">
        <v>4</v>
      </c>
      <c r="C27" s="20"/>
      <c r="D27" s="23"/>
      <c r="E27" s="20"/>
      <c r="F27" s="21"/>
      <c r="G27" s="90">
        <f>0</f>
        <v>0</v>
      </c>
      <c r="H27" s="90"/>
      <c r="I27" s="90"/>
      <c r="J27" s="63" t="str">
        <f t="shared" si="0"/>
        <v>CZK</v>
      </c>
    </row>
    <row r="28" spans="1:10" ht="27.75" hidden="1" customHeight="1" thickBot="1" x14ac:dyDescent="0.25">
      <c r="A28" s="4"/>
      <c r="B28" s="152" t="s">
        <v>22</v>
      </c>
      <c r="C28" s="153"/>
      <c r="D28" s="153"/>
      <c r="E28" s="154"/>
      <c r="F28" s="155"/>
      <c r="G28" s="156">
        <f>ZakladDPHSniVypocet+ZakladDPHZaklVypocet</f>
        <v>0</v>
      </c>
      <c r="H28" s="156"/>
      <c r="I28" s="156"/>
      <c r="J28" s="157" t="str">
        <f t="shared" si="0"/>
        <v>CZK</v>
      </c>
    </row>
    <row r="29" spans="1:10" ht="27.75" customHeight="1" thickBot="1" x14ac:dyDescent="0.25">
      <c r="A29" s="4"/>
      <c r="B29" s="152" t="s">
        <v>35</v>
      </c>
      <c r="C29" s="158"/>
      <c r="D29" s="158"/>
      <c r="E29" s="158"/>
      <c r="F29" s="158"/>
      <c r="G29" s="159">
        <f>ZakladDPHSni+DPHSni+ZakladDPHZakl+DPHZakl+Zaokrouhleni</f>
        <v>0</v>
      </c>
      <c r="H29" s="159"/>
      <c r="I29" s="159"/>
      <c r="J29" s="160" t="s">
        <v>54</v>
      </c>
    </row>
    <row r="30" spans="1:10" ht="12.75" customHeight="1" x14ac:dyDescent="0.2">
      <c r="A30" s="4"/>
      <c r="B30" s="4"/>
      <c r="C30" s="5"/>
      <c r="D30" s="5"/>
      <c r="E30" s="5"/>
      <c r="F30" s="5"/>
      <c r="G30" s="45"/>
      <c r="H30" s="5"/>
      <c r="I30" s="45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5"/>
      <c r="H31" s="5"/>
      <c r="I31" s="45"/>
      <c r="J31" s="12"/>
    </row>
    <row r="32" spans="1:10" ht="18.75" customHeight="1" x14ac:dyDescent="0.2">
      <c r="A32" s="4"/>
      <c r="B32" s="24"/>
      <c r="C32" s="19" t="s">
        <v>10</v>
      </c>
      <c r="D32" s="39"/>
      <c r="E32" s="39"/>
      <c r="F32" s="19" t="s">
        <v>9</v>
      </c>
      <c r="G32" s="39"/>
      <c r="H32" s="40">
        <f ca="1">TODAY()</f>
        <v>44185</v>
      </c>
      <c r="I32" s="39"/>
      <c r="J32" s="12"/>
    </row>
    <row r="33" spans="1:10" ht="47.25" customHeight="1" x14ac:dyDescent="0.2">
      <c r="A33" s="4"/>
      <c r="B33" s="4"/>
      <c r="C33" s="5"/>
      <c r="D33" s="5"/>
      <c r="E33" s="5"/>
      <c r="F33" s="5"/>
      <c r="G33" s="45"/>
      <c r="H33" s="5"/>
      <c r="I33" s="45"/>
      <c r="J33" s="12"/>
    </row>
    <row r="34" spans="1:10" s="37" customFormat="1" ht="18.75" customHeight="1" x14ac:dyDescent="0.2">
      <c r="A34" s="30"/>
      <c r="B34" s="30"/>
      <c r="C34" s="31"/>
      <c r="D34" s="25"/>
      <c r="E34" s="25"/>
      <c r="F34" s="31"/>
      <c r="G34" s="32"/>
      <c r="H34" s="25"/>
      <c r="I34" s="32"/>
      <c r="J34" s="38"/>
    </row>
    <row r="35" spans="1:10" ht="12.75" customHeight="1" x14ac:dyDescent="0.2">
      <c r="A35" s="4"/>
      <c r="B35" s="4"/>
      <c r="C35" s="5"/>
      <c r="D35" s="96" t="s">
        <v>2</v>
      </c>
      <c r="E35" s="96"/>
      <c r="F35" s="5"/>
      <c r="G35" s="45"/>
      <c r="H35" s="13" t="s">
        <v>3</v>
      </c>
      <c r="I35" s="45"/>
      <c r="J35" s="12"/>
    </row>
    <row r="36" spans="1:10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 x14ac:dyDescent="0.25">
      <c r="B37" s="77" t="s">
        <v>15</v>
      </c>
      <c r="C37" s="3"/>
      <c r="D37" s="3"/>
      <c r="E37" s="3"/>
      <c r="F37" s="144"/>
      <c r="G37" s="144"/>
      <c r="H37" s="144"/>
      <c r="I37" s="144"/>
      <c r="J37" s="3"/>
    </row>
    <row r="38" spans="1:10" ht="25.5" hidden="1" customHeight="1" x14ac:dyDescent="0.2">
      <c r="A38" s="131" t="s">
        <v>37</v>
      </c>
      <c r="B38" s="133" t="s">
        <v>16</v>
      </c>
      <c r="C38" s="134" t="s">
        <v>5</v>
      </c>
      <c r="D38" s="135"/>
      <c r="E38" s="135"/>
      <c r="F38" s="145" t="str">
        <f>B23</f>
        <v>Základ pro sníženou DPH</v>
      </c>
      <c r="G38" s="145" t="str">
        <f>B25</f>
        <v>Základ pro základní DPH</v>
      </c>
      <c r="H38" s="146" t="s">
        <v>17</v>
      </c>
      <c r="I38" s="146" t="s">
        <v>1</v>
      </c>
      <c r="J38" s="136" t="s">
        <v>0</v>
      </c>
    </row>
    <row r="39" spans="1:10" ht="25.5" hidden="1" customHeight="1" x14ac:dyDescent="0.2">
      <c r="A39" s="131">
        <v>1</v>
      </c>
      <c r="B39" s="137"/>
      <c r="C39" s="138"/>
      <c r="D39" s="139"/>
      <c r="E39" s="139"/>
      <c r="F39" s="147">
        <f>' Pol'!AC66</f>
        <v>0</v>
      </c>
      <c r="G39" s="148">
        <f>' Pol'!AD66</f>
        <v>0</v>
      </c>
      <c r="H39" s="149">
        <f>(F39*SazbaDPH1/100)+(G39*SazbaDPH2/100)</f>
        <v>0</v>
      </c>
      <c r="I39" s="149">
        <f>F39+G39+H39</f>
        <v>0</v>
      </c>
      <c r="J39" s="140" t="str">
        <f>IF(CenaCelkemVypocet=0,"",I39/CenaCelkemVypocet*100)</f>
        <v/>
      </c>
    </row>
    <row r="40" spans="1:10" ht="25.5" hidden="1" customHeight="1" x14ac:dyDescent="0.2">
      <c r="A40" s="131"/>
      <c r="B40" s="141" t="s">
        <v>53</v>
      </c>
      <c r="C40" s="142"/>
      <c r="D40" s="142"/>
      <c r="E40" s="143"/>
      <c r="F40" s="150">
        <f>SUMIF(A39:A39,"=1",F39:F39)</f>
        <v>0</v>
      </c>
      <c r="G40" s="151">
        <f>SUMIF(A39:A39,"=1",G39:G39)</f>
        <v>0</v>
      </c>
      <c r="H40" s="151">
        <f>SUMIF(A39:A39,"=1",H39:H39)</f>
        <v>0</v>
      </c>
      <c r="I40" s="151">
        <f>SUMIF(A39:A39,"=1",I39:I39)</f>
        <v>0</v>
      </c>
      <c r="J40" s="132">
        <f>SUMIF(A39:A39,"=1",J39:J39)</f>
        <v>0</v>
      </c>
    </row>
    <row r="44" spans="1:10" ht="15.75" x14ac:dyDescent="0.25">
      <c r="B44" s="161" t="s">
        <v>55</v>
      </c>
    </row>
    <row r="46" spans="1:10" ht="25.5" customHeight="1" x14ac:dyDescent="0.2">
      <c r="A46" s="162"/>
      <c r="B46" s="168" t="s">
        <v>16</v>
      </c>
      <c r="C46" s="168" t="s">
        <v>5</v>
      </c>
      <c r="D46" s="169"/>
      <c r="E46" s="169"/>
      <c r="F46" s="172" t="s">
        <v>56</v>
      </c>
      <c r="G46" s="172"/>
      <c r="H46" s="172"/>
      <c r="I46" s="173" t="s">
        <v>28</v>
      </c>
      <c r="J46" s="173"/>
    </row>
    <row r="47" spans="1:10" ht="25.5" customHeight="1" x14ac:dyDescent="0.2">
      <c r="A47" s="163"/>
      <c r="B47" s="174" t="s">
        <v>57</v>
      </c>
      <c r="C47" s="175" t="s">
        <v>58</v>
      </c>
      <c r="D47" s="176"/>
      <c r="E47" s="176"/>
      <c r="F47" s="180" t="s">
        <v>23</v>
      </c>
      <c r="G47" s="181"/>
      <c r="H47" s="181"/>
      <c r="I47" s="182">
        <f>' Pol'!G8</f>
        <v>0</v>
      </c>
      <c r="J47" s="182"/>
    </row>
    <row r="48" spans="1:10" ht="25.5" customHeight="1" x14ac:dyDescent="0.2">
      <c r="A48" s="163"/>
      <c r="B48" s="166" t="s">
        <v>59</v>
      </c>
      <c r="C48" s="165" t="s">
        <v>60</v>
      </c>
      <c r="D48" s="167"/>
      <c r="E48" s="167"/>
      <c r="F48" s="183" t="s">
        <v>23</v>
      </c>
      <c r="G48" s="184"/>
      <c r="H48" s="184"/>
      <c r="I48" s="185">
        <f>' Pol'!G13</f>
        <v>0</v>
      </c>
      <c r="J48" s="185"/>
    </row>
    <row r="49" spans="1:10" ht="25.5" customHeight="1" x14ac:dyDescent="0.2">
      <c r="A49" s="163"/>
      <c r="B49" s="166" t="s">
        <v>61</v>
      </c>
      <c r="C49" s="165" t="s">
        <v>62</v>
      </c>
      <c r="D49" s="167"/>
      <c r="E49" s="167"/>
      <c r="F49" s="183" t="s">
        <v>23</v>
      </c>
      <c r="G49" s="184"/>
      <c r="H49" s="184"/>
      <c r="I49" s="185">
        <f>' Pol'!G17</f>
        <v>0</v>
      </c>
      <c r="J49" s="185"/>
    </row>
    <row r="50" spans="1:10" ht="25.5" customHeight="1" x14ac:dyDescent="0.2">
      <c r="A50" s="163"/>
      <c r="B50" s="166" t="s">
        <v>63</v>
      </c>
      <c r="C50" s="165" t="s">
        <v>62</v>
      </c>
      <c r="D50" s="167"/>
      <c r="E50" s="167"/>
      <c r="F50" s="183" t="s">
        <v>23</v>
      </c>
      <c r="G50" s="184"/>
      <c r="H50" s="184"/>
      <c r="I50" s="185">
        <f>' Pol'!G20</f>
        <v>0</v>
      </c>
      <c r="J50" s="185"/>
    </row>
    <row r="51" spans="1:10" ht="25.5" customHeight="1" x14ac:dyDescent="0.2">
      <c r="A51" s="163"/>
      <c r="B51" s="166" t="s">
        <v>64</v>
      </c>
      <c r="C51" s="165" t="s">
        <v>65</v>
      </c>
      <c r="D51" s="167"/>
      <c r="E51" s="167"/>
      <c r="F51" s="183" t="s">
        <v>23</v>
      </c>
      <c r="G51" s="184"/>
      <c r="H51" s="184"/>
      <c r="I51" s="185">
        <f>' Pol'!G33</f>
        <v>0</v>
      </c>
      <c r="J51" s="185"/>
    </row>
    <row r="52" spans="1:10" ht="25.5" customHeight="1" x14ac:dyDescent="0.2">
      <c r="A52" s="163"/>
      <c r="B52" s="166" t="s">
        <v>66</v>
      </c>
      <c r="C52" s="165" t="s">
        <v>67</v>
      </c>
      <c r="D52" s="167"/>
      <c r="E52" s="167"/>
      <c r="F52" s="183" t="s">
        <v>24</v>
      </c>
      <c r="G52" s="184"/>
      <c r="H52" s="184"/>
      <c r="I52" s="185">
        <f>' Pol'!G35</f>
        <v>0</v>
      </c>
      <c r="J52" s="185"/>
    </row>
    <row r="53" spans="1:10" ht="25.5" customHeight="1" x14ac:dyDescent="0.2">
      <c r="A53" s="163"/>
      <c r="B53" s="166" t="s">
        <v>68</v>
      </c>
      <c r="C53" s="165" t="s">
        <v>69</v>
      </c>
      <c r="D53" s="167"/>
      <c r="E53" s="167"/>
      <c r="F53" s="183" t="s">
        <v>24</v>
      </c>
      <c r="G53" s="184"/>
      <c r="H53" s="184"/>
      <c r="I53" s="185">
        <f>' Pol'!G41</f>
        <v>0</v>
      </c>
      <c r="J53" s="185"/>
    </row>
    <row r="54" spans="1:10" ht="25.5" customHeight="1" x14ac:dyDescent="0.2">
      <c r="A54" s="163"/>
      <c r="B54" s="166" t="s">
        <v>70</v>
      </c>
      <c r="C54" s="165" t="s">
        <v>71</v>
      </c>
      <c r="D54" s="167"/>
      <c r="E54" s="167"/>
      <c r="F54" s="183" t="s">
        <v>24</v>
      </c>
      <c r="G54" s="184"/>
      <c r="H54" s="184"/>
      <c r="I54" s="185">
        <f>' Pol'!G43</f>
        <v>0</v>
      </c>
      <c r="J54" s="185"/>
    </row>
    <row r="55" spans="1:10" ht="25.5" customHeight="1" x14ac:dyDescent="0.2">
      <c r="A55" s="163"/>
      <c r="B55" s="166" t="s">
        <v>72</v>
      </c>
      <c r="C55" s="165" t="s">
        <v>73</v>
      </c>
      <c r="D55" s="167"/>
      <c r="E55" s="167"/>
      <c r="F55" s="183" t="s">
        <v>24</v>
      </c>
      <c r="G55" s="184"/>
      <c r="H55" s="184"/>
      <c r="I55" s="185">
        <f>' Pol'!G50</f>
        <v>0</v>
      </c>
      <c r="J55" s="185"/>
    </row>
    <row r="56" spans="1:10" ht="25.5" customHeight="1" x14ac:dyDescent="0.2">
      <c r="A56" s="163"/>
      <c r="B56" s="166" t="s">
        <v>74</v>
      </c>
      <c r="C56" s="165" t="s">
        <v>75</v>
      </c>
      <c r="D56" s="167"/>
      <c r="E56" s="167"/>
      <c r="F56" s="183" t="s">
        <v>24</v>
      </c>
      <c r="G56" s="184"/>
      <c r="H56" s="184"/>
      <c r="I56" s="185">
        <f>' Pol'!G56</f>
        <v>0</v>
      </c>
      <c r="J56" s="185"/>
    </row>
    <row r="57" spans="1:10" ht="25.5" customHeight="1" x14ac:dyDescent="0.2">
      <c r="A57" s="163"/>
      <c r="B57" s="166" t="s">
        <v>76</v>
      </c>
      <c r="C57" s="165" t="s">
        <v>77</v>
      </c>
      <c r="D57" s="167"/>
      <c r="E57" s="167"/>
      <c r="F57" s="183" t="s">
        <v>25</v>
      </c>
      <c r="G57" s="184"/>
      <c r="H57" s="184"/>
      <c r="I57" s="185">
        <f>' Pol'!G58</f>
        <v>0</v>
      </c>
      <c r="J57" s="185"/>
    </row>
    <row r="58" spans="1:10" ht="25.5" customHeight="1" x14ac:dyDescent="0.2">
      <c r="A58" s="163"/>
      <c r="B58" s="177" t="s">
        <v>78</v>
      </c>
      <c r="C58" s="178" t="s">
        <v>26</v>
      </c>
      <c r="D58" s="179"/>
      <c r="E58" s="179"/>
      <c r="F58" s="186" t="s">
        <v>78</v>
      </c>
      <c r="G58" s="187"/>
      <c r="H58" s="187"/>
      <c r="I58" s="188">
        <f>' Pol'!G63</f>
        <v>0</v>
      </c>
      <c r="J58" s="188"/>
    </row>
    <row r="59" spans="1:10" ht="25.5" customHeight="1" x14ac:dyDescent="0.2">
      <c r="A59" s="164"/>
      <c r="B59" s="170" t="s">
        <v>1</v>
      </c>
      <c r="C59" s="170"/>
      <c r="D59" s="171"/>
      <c r="E59" s="171"/>
      <c r="F59" s="189"/>
      <c r="G59" s="190"/>
      <c r="H59" s="190"/>
      <c r="I59" s="191">
        <f>SUM(I47:I58)</f>
        <v>0</v>
      </c>
      <c r="J59" s="191"/>
    </row>
    <row r="60" spans="1:10" x14ac:dyDescent="0.2">
      <c r="F60" s="192"/>
      <c r="G60" s="130"/>
      <c r="H60" s="192"/>
      <c r="I60" s="130"/>
      <c r="J60" s="130"/>
    </row>
    <row r="61" spans="1:10" x14ac:dyDescent="0.2">
      <c r="F61" s="192"/>
      <c r="G61" s="130"/>
      <c r="H61" s="192"/>
      <c r="I61" s="130"/>
      <c r="J61" s="130"/>
    </row>
    <row r="62" spans="1:10" x14ac:dyDescent="0.2">
      <c r="F62" s="192"/>
      <c r="G62" s="130"/>
      <c r="H62" s="192"/>
      <c r="I62" s="130"/>
      <c r="J62" s="130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3">
    <mergeCell ref="I58:J58"/>
    <mergeCell ref="C58:E58"/>
    <mergeCell ref="I59:J59"/>
    <mergeCell ref="I55:J55"/>
    <mergeCell ref="C55:E55"/>
    <mergeCell ref="I56:J56"/>
    <mergeCell ref="C56:E56"/>
    <mergeCell ref="I57:J57"/>
    <mergeCell ref="C57:E57"/>
    <mergeCell ref="I52:J52"/>
    <mergeCell ref="C52:E52"/>
    <mergeCell ref="I53:J53"/>
    <mergeCell ref="C53:E53"/>
    <mergeCell ref="I54:J54"/>
    <mergeCell ref="C54:E54"/>
    <mergeCell ref="I49:J49"/>
    <mergeCell ref="C49:E49"/>
    <mergeCell ref="I50:J50"/>
    <mergeCell ref="C50:E50"/>
    <mergeCell ref="I51:J51"/>
    <mergeCell ref="C51:E51"/>
    <mergeCell ref="C39:E39"/>
    <mergeCell ref="B40:E40"/>
    <mergeCell ref="I46:J46"/>
    <mergeCell ref="I47:J47"/>
    <mergeCell ref="C47:E47"/>
    <mergeCell ref="I48:J48"/>
    <mergeCell ref="C48:E48"/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  <mergeCell ref="D11:G11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G15:H15"/>
    <mergeCell ref="I15:J15"/>
    <mergeCell ref="E16:F16"/>
    <mergeCell ref="D12:G12"/>
    <mergeCell ref="D13:G13"/>
    <mergeCell ref="D3:J3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A5" sqref="A5:IV5"/>
    </sheetView>
  </sheetViews>
  <sheetFormatPr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101" t="s">
        <v>6</v>
      </c>
      <c r="B1" s="101"/>
      <c r="C1" s="102"/>
      <c r="D1" s="101"/>
      <c r="E1" s="101"/>
      <c r="F1" s="101"/>
      <c r="G1" s="101"/>
    </row>
    <row r="2" spans="1:7" ht="24.95" customHeight="1" x14ac:dyDescent="0.2">
      <c r="A2" s="79" t="s">
        <v>41</v>
      </c>
      <c r="B2" s="78"/>
      <c r="C2" s="103"/>
      <c r="D2" s="103"/>
      <c r="E2" s="103"/>
      <c r="F2" s="103"/>
      <c r="G2" s="104"/>
    </row>
    <row r="3" spans="1:7" ht="24.95" hidden="1" customHeight="1" x14ac:dyDescent="0.2">
      <c r="A3" s="79" t="s">
        <v>7</v>
      </c>
      <c r="B3" s="78"/>
      <c r="C3" s="103"/>
      <c r="D3" s="103"/>
      <c r="E3" s="103"/>
      <c r="F3" s="103"/>
      <c r="G3" s="104"/>
    </row>
    <row r="4" spans="1:7" ht="24.95" hidden="1" customHeight="1" x14ac:dyDescent="0.2">
      <c r="A4" s="79" t="s">
        <v>8</v>
      </c>
      <c r="B4" s="78"/>
      <c r="C4" s="103"/>
      <c r="D4" s="103"/>
      <c r="E4" s="103"/>
      <c r="F4" s="103"/>
      <c r="G4" s="104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76"/>
  <sheetViews>
    <sheetView tabSelected="1"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129" customWidth="1"/>
    <col min="3" max="3" width="38.28515625" style="129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21" width="0" hidden="1" customWidth="1"/>
    <col min="29" max="39" width="0" hidden="1" customWidth="1"/>
  </cols>
  <sheetData>
    <row r="1" spans="1:60" ht="15.75" customHeight="1" x14ac:dyDescent="0.25">
      <c r="A1" s="195" t="s">
        <v>6</v>
      </c>
      <c r="B1" s="195"/>
      <c r="C1" s="195"/>
      <c r="D1" s="195"/>
      <c r="E1" s="195"/>
      <c r="F1" s="195"/>
      <c r="G1" s="195"/>
      <c r="AE1" t="s">
        <v>81</v>
      </c>
    </row>
    <row r="2" spans="1:60" ht="24.95" customHeight="1" x14ac:dyDescent="0.2">
      <c r="A2" s="202" t="s">
        <v>80</v>
      </c>
      <c r="B2" s="196"/>
      <c r="C2" s="197" t="s">
        <v>46</v>
      </c>
      <c r="D2" s="198"/>
      <c r="E2" s="198"/>
      <c r="F2" s="198"/>
      <c r="G2" s="204"/>
      <c r="AE2" t="s">
        <v>82</v>
      </c>
    </row>
    <row r="3" spans="1:60" ht="24.95" customHeight="1" x14ac:dyDescent="0.2">
      <c r="A3" s="203" t="s">
        <v>7</v>
      </c>
      <c r="B3" s="201"/>
      <c r="C3" s="199" t="s">
        <v>43</v>
      </c>
      <c r="D3" s="200"/>
      <c r="E3" s="200"/>
      <c r="F3" s="200"/>
      <c r="G3" s="205"/>
      <c r="AE3" t="s">
        <v>83</v>
      </c>
    </row>
    <row r="4" spans="1:60" ht="24.95" hidden="1" customHeight="1" x14ac:dyDescent="0.2">
      <c r="A4" s="203" t="s">
        <v>8</v>
      </c>
      <c r="B4" s="201"/>
      <c r="C4" s="199"/>
      <c r="D4" s="200"/>
      <c r="E4" s="200"/>
      <c r="F4" s="200"/>
      <c r="G4" s="205"/>
      <c r="AE4" t="s">
        <v>84</v>
      </c>
    </row>
    <row r="5" spans="1:60" hidden="1" x14ac:dyDescent="0.2">
      <c r="A5" s="206" t="s">
        <v>85</v>
      </c>
      <c r="B5" s="207"/>
      <c r="C5" s="208"/>
      <c r="D5" s="209"/>
      <c r="E5" s="209"/>
      <c r="F5" s="209"/>
      <c r="G5" s="210"/>
      <c r="AE5" t="s">
        <v>86</v>
      </c>
    </row>
    <row r="7" spans="1:60" ht="38.25" x14ac:dyDescent="0.2">
      <c r="A7" s="215" t="s">
        <v>87</v>
      </c>
      <c r="B7" s="216" t="s">
        <v>88</v>
      </c>
      <c r="C7" s="216" t="s">
        <v>89</v>
      </c>
      <c r="D7" s="215" t="s">
        <v>90</v>
      </c>
      <c r="E7" s="215" t="s">
        <v>91</v>
      </c>
      <c r="F7" s="211" t="s">
        <v>92</v>
      </c>
      <c r="G7" s="232" t="s">
        <v>28</v>
      </c>
      <c r="H7" s="233" t="s">
        <v>29</v>
      </c>
      <c r="I7" s="233" t="s">
        <v>93</v>
      </c>
      <c r="J7" s="233" t="s">
        <v>30</v>
      </c>
      <c r="K7" s="233" t="s">
        <v>94</v>
      </c>
      <c r="L7" s="233" t="s">
        <v>95</v>
      </c>
      <c r="M7" s="233" t="s">
        <v>96</v>
      </c>
      <c r="N7" s="233" t="s">
        <v>97</v>
      </c>
      <c r="O7" s="233" t="s">
        <v>98</v>
      </c>
      <c r="P7" s="233" t="s">
        <v>99</v>
      </c>
      <c r="Q7" s="233" t="s">
        <v>100</v>
      </c>
      <c r="R7" s="233" t="s">
        <v>101</v>
      </c>
      <c r="S7" s="233" t="s">
        <v>102</v>
      </c>
      <c r="T7" s="233" t="s">
        <v>103</v>
      </c>
      <c r="U7" s="218" t="s">
        <v>104</v>
      </c>
    </row>
    <row r="8" spans="1:60" x14ac:dyDescent="0.2">
      <c r="A8" s="234" t="s">
        <v>105</v>
      </c>
      <c r="B8" s="235" t="s">
        <v>57</v>
      </c>
      <c r="C8" s="236" t="s">
        <v>58</v>
      </c>
      <c r="D8" s="237"/>
      <c r="E8" s="238"/>
      <c r="F8" s="239"/>
      <c r="G8" s="239">
        <f>SUMIF(AE9:AE12,"&lt;&gt;NOR",G9:G12)</f>
        <v>0</v>
      </c>
      <c r="H8" s="239"/>
      <c r="I8" s="239">
        <f>SUM(I9:I12)</f>
        <v>0</v>
      </c>
      <c r="J8" s="239"/>
      <c r="K8" s="239">
        <f>SUM(K9:K12)</f>
        <v>0</v>
      </c>
      <c r="L8" s="239"/>
      <c r="M8" s="239">
        <f>SUM(M9:M12)</f>
        <v>0</v>
      </c>
      <c r="N8" s="217"/>
      <c r="O8" s="217">
        <f>SUM(O9:O12)</f>
        <v>0.94518000000000002</v>
      </c>
      <c r="P8" s="217"/>
      <c r="Q8" s="217">
        <f>SUM(Q9:Q12)</f>
        <v>0</v>
      </c>
      <c r="R8" s="217"/>
      <c r="S8" s="217"/>
      <c r="T8" s="234"/>
      <c r="U8" s="217">
        <f>SUM(U9:U12)</f>
        <v>46.22</v>
      </c>
      <c r="AE8" t="s">
        <v>106</v>
      </c>
    </row>
    <row r="9" spans="1:60" ht="22.5" outlineLevel="1" x14ac:dyDescent="0.2">
      <c r="A9" s="213">
        <v>1</v>
      </c>
      <c r="B9" s="219" t="s">
        <v>107</v>
      </c>
      <c r="C9" s="262" t="s">
        <v>108</v>
      </c>
      <c r="D9" s="221" t="s">
        <v>109</v>
      </c>
      <c r="E9" s="227">
        <v>30</v>
      </c>
      <c r="F9" s="229"/>
      <c r="G9" s="230">
        <f>ROUND(E9*F9,2)</f>
        <v>0</v>
      </c>
      <c r="H9" s="229"/>
      <c r="I9" s="230">
        <f>ROUND(E9*H9,2)</f>
        <v>0</v>
      </c>
      <c r="J9" s="229"/>
      <c r="K9" s="230">
        <f>ROUND(E9*J9,2)</f>
        <v>0</v>
      </c>
      <c r="L9" s="230">
        <v>15</v>
      </c>
      <c r="M9" s="230">
        <f>G9*(1+L9/100)</f>
        <v>0</v>
      </c>
      <c r="N9" s="222">
        <v>1.56E-3</v>
      </c>
      <c r="O9" s="222">
        <f>ROUND(E9*N9,5)</f>
        <v>4.6800000000000001E-2</v>
      </c>
      <c r="P9" s="222">
        <v>0</v>
      </c>
      <c r="Q9" s="222">
        <f>ROUND(E9*P9,5)</f>
        <v>0</v>
      </c>
      <c r="R9" s="222"/>
      <c r="S9" s="222"/>
      <c r="T9" s="223">
        <v>0.21</v>
      </c>
      <c r="U9" s="222">
        <f>ROUND(E9*T9,2)</f>
        <v>6.3</v>
      </c>
      <c r="V9" s="212"/>
      <c r="W9" s="212"/>
      <c r="X9" s="212"/>
      <c r="Y9" s="212"/>
      <c r="Z9" s="212"/>
      <c r="AA9" s="212"/>
      <c r="AB9" s="212"/>
      <c r="AC9" s="212"/>
      <c r="AD9" s="212"/>
      <c r="AE9" s="212" t="s">
        <v>110</v>
      </c>
      <c r="AF9" s="212"/>
      <c r="AG9" s="212"/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ht="22.5" outlineLevel="1" x14ac:dyDescent="0.2">
      <c r="A10" s="213">
        <v>2</v>
      </c>
      <c r="B10" s="219" t="s">
        <v>111</v>
      </c>
      <c r="C10" s="262" t="s">
        <v>112</v>
      </c>
      <c r="D10" s="221" t="s">
        <v>109</v>
      </c>
      <c r="E10" s="227">
        <v>51.52</v>
      </c>
      <c r="F10" s="229"/>
      <c r="G10" s="230">
        <f>ROUND(E10*F10,2)</f>
        <v>0</v>
      </c>
      <c r="H10" s="229"/>
      <c r="I10" s="230">
        <f>ROUND(E10*H10,2)</f>
        <v>0</v>
      </c>
      <c r="J10" s="229"/>
      <c r="K10" s="230">
        <f>ROUND(E10*J10,2)</f>
        <v>0</v>
      </c>
      <c r="L10" s="230">
        <v>15</v>
      </c>
      <c r="M10" s="230">
        <f>G10*(1+L10/100)</f>
        <v>0</v>
      </c>
      <c r="N10" s="222">
        <v>4.3299999999999996E-3</v>
      </c>
      <c r="O10" s="222">
        <f>ROUND(E10*N10,5)</f>
        <v>0.22308</v>
      </c>
      <c r="P10" s="222">
        <v>0</v>
      </c>
      <c r="Q10" s="222">
        <f>ROUND(E10*P10,5)</f>
        <v>0</v>
      </c>
      <c r="R10" s="222"/>
      <c r="S10" s="222"/>
      <c r="T10" s="223">
        <v>0.152</v>
      </c>
      <c r="U10" s="222">
        <f>ROUND(E10*T10,2)</f>
        <v>7.83</v>
      </c>
      <c r="V10" s="212"/>
      <c r="W10" s="212"/>
      <c r="X10" s="212"/>
      <c r="Y10" s="212"/>
      <c r="Z10" s="212"/>
      <c r="AA10" s="212"/>
      <c r="AB10" s="212"/>
      <c r="AC10" s="212"/>
      <c r="AD10" s="212"/>
      <c r="AE10" s="212" t="s">
        <v>110</v>
      </c>
      <c r="AF10" s="212"/>
      <c r="AG10" s="212"/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ht="22.5" outlineLevel="1" x14ac:dyDescent="0.2">
      <c r="A11" s="213">
        <v>3</v>
      </c>
      <c r="B11" s="219" t="s">
        <v>113</v>
      </c>
      <c r="C11" s="262" t="s">
        <v>114</v>
      </c>
      <c r="D11" s="221" t="s">
        <v>115</v>
      </c>
      <c r="E11" s="227">
        <v>68.998000000000005</v>
      </c>
      <c r="F11" s="229"/>
      <c r="G11" s="230">
        <f>ROUND(E11*F11,2)</f>
        <v>0</v>
      </c>
      <c r="H11" s="229"/>
      <c r="I11" s="230">
        <f>ROUND(E11*H11,2)</f>
        <v>0</v>
      </c>
      <c r="J11" s="229"/>
      <c r="K11" s="230">
        <f>ROUND(E11*J11,2)</f>
        <v>0</v>
      </c>
      <c r="L11" s="230">
        <v>15</v>
      </c>
      <c r="M11" s="230">
        <f>G11*(1+L11/100)</f>
        <v>0</v>
      </c>
      <c r="N11" s="222">
        <v>4.1200000000000004E-3</v>
      </c>
      <c r="O11" s="222">
        <f>ROUND(E11*N11,5)</f>
        <v>0.28427000000000002</v>
      </c>
      <c r="P11" s="222">
        <v>0</v>
      </c>
      <c r="Q11" s="222">
        <f>ROUND(E11*P11,5)</f>
        <v>0</v>
      </c>
      <c r="R11" s="222"/>
      <c r="S11" s="222"/>
      <c r="T11" s="223">
        <v>0.19350999999999999</v>
      </c>
      <c r="U11" s="222">
        <f>ROUND(E11*T11,2)</f>
        <v>13.35</v>
      </c>
      <c r="V11" s="212"/>
      <c r="W11" s="212"/>
      <c r="X11" s="212"/>
      <c r="Y11" s="212"/>
      <c r="Z11" s="212"/>
      <c r="AA11" s="212"/>
      <c r="AB11" s="212"/>
      <c r="AC11" s="212"/>
      <c r="AD11" s="212"/>
      <c r="AE11" s="212" t="s">
        <v>110</v>
      </c>
      <c r="AF11" s="212"/>
      <c r="AG11" s="212"/>
      <c r="AH11" s="212"/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ht="22.5" outlineLevel="1" x14ac:dyDescent="0.2">
      <c r="A12" s="213">
        <v>4</v>
      </c>
      <c r="B12" s="219" t="s">
        <v>116</v>
      </c>
      <c r="C12" s="262" t="s">
        <v>117</v>
      </c>
      <c r="D12" s="221" t="s">
        <v>115</v>
      </c>
      <c r="E12" s="227">
        <v>110.148</v>
      </c>
      <c r="F12" s="229"/>
      <c r="G12" s="230">
        <f>ROUND(E12*F12,2)</f>
        <v>0</v>
      </c>
      <c r="H12" s="229"/>
      <c r="I12" s="230">
        <f>ROUND(E12*H12,2)</f>
        <v>0</v>
      </c>
      <c r="J12" s="229"/>
      <c r="K12" s="230">
        <f>ROUND(E12*J12,2)</f>
        <v>0</v>
      </c>
      <c r="L12" s="230">
        <v>15</v>
      </c>
      <c r="M12" s="230">
        <f>G12*(1+L12/100)</f>
        <v>0</v>
      </c>
      <c r="N12" s="222">
        <v>3.5500000000000002E-3</v>
      </c>
      <c r="O12" s="222">
        <f>ROUND(E12*N12,5)</f>
        <v>0.39102999999999999</v>
      </c>
      <c r="P12" s="222">
        <v>0</v>
      </c>
      <c r="Q12" s="222">
        <f>ROUND(E12*P12,5)</f>
        <v>0</v>
      </c>
      <c r="R12" s="222"/>
      <c r="S12" s="222"/>
      <c r="T12" s="223">
        <v>0.17016000000000001</v>
      </c>
      <c r="U12" s="222">
        <f>ROUND(E12*T12,2)</f>
        <v>18.739999999999998</v>
      </c>
      <c r="V12" s="212"/>
      <c r="W12" s="212"/>
      <c r="X12" s="212"/>
      <c r="Y12" s="212"/>
      <c r="Z12" s="212"/>
      <c r="AA12" s="212"/>
      <c r="AB12" s="212"/>
      <c r="AC12" s="212"/>
      <c r="AD12" s="212"/>
      <c r="AE12" s="212" t="s">
        <v>110</v>
      </c>
      <c r="AF12" s="212"/>
      <c r="AG12" s="212"/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x14ac:dyDescent="0.2">
      <c r="A13" s="214" t="s">
        <v>105</v>
      </c>
      <c r="B13" s="220" t="s">
        <v>59</v>
      </c>
      <c r="C13" s="263" t="s">
        <v>60</v>
      </c>
      <c r="D13" s="224"/>
      <c r="E13" s="228"/>
      <c r="F13" s="231"/>
      <c r="G13" s="231">
        <f>SUMIF(AE14:AE16,"&lt;&gt;NOR",G14:G16)</f>
        <v>0</v>
      </c>
      <c r="H13" s="231"/>
      <c r="I13" s="231">
        <f>SUM(I14:I16)</f>
        <v>0</v>
      </c>
      <c r="J13" s="231"/>
      <c r="K13" s="231">
        <f>SUM(K14:K16)</f>
        <v>0</v>
      </c>
      <c r="L13" s="231"/>
      <c r="M13" s="231">
        <f>SUM(M14:M16)</f>
        <v>0</v>
      </c>
      <c r="N13" s="225"/>
      <c r="O13" s="225">
        <f>SUM(O14:O16)</f>
        <v>2.7699999999999999E-3</v>
      </c>
      <c r="P13" s="225"/>
      <c r="Q13" s="225">
        <f>SUM(Q14:Q16)</f>
        <v>0</v>
      </c>
      <c r="R13" s="225"/>
      <c r="S13" s="225"/>
      <c r="T13" s="226"/>
      <c r="U13" s="225">
        <f>SUM(U14:U16)</f>
        <v>35.090000000000003</v>
      </c>
      <c r="AE13" t="s">
        <v>106</v>
      </c>
    </row>
    <row r="14" spans="1:60" outlineLevel="1" x14ac:dyDescent="0.2">
      <c r="A14" s="213">
        <v>5</v>
      </c>
      <c r="B14" s="219" t="s">
        <v>118</v>
      </c>
      <c r="C14" s="262" t="s">
        <v>119</v>
      </c>
      <c r="D14" s="221" t="s">
        <v>115</v>
      </c>
      <c r="E14" s="227">
        <v>68.989999999999995</v>
      </c>
      <c r="F14" s="229"/>
      <c r="G14" s="230">
        <f>ROUND(E14*F14,2)</f>
        <v>0</v>
      </c>
      <c r="H14" s="229"/>
      <c r="I14" s="230">
        <f>ROUND(E14*H14,2)</f>
        <v>0</v>
      </c>
      <c r="J14" s="229"/>
      <c r="K14" s="230">
        <f>ROUND(E14*J14,2)</f>
        <v>0</v>
      </c>
      <c r="L14" s="230">
        <v>15</v>
      </c>
      <c r="M14" s="230">
        <f>G14*(1+L14/100)</f>
        <v>0</v>
      </c>
      <c r="N14" s="222">
        <v>4.0000000000000003E-5</v>
      </c>
      <c r="O14" s="222">
        <f>ROUND(E14*N14,5)</f>
        <v>2.7599999999999999E-3</v>
      </c>
      <c r="P14" s="222">
        <v>0</v>
      </c>
      <c r="Q14" s="222">
        <f>ROUND(E14*P14,5)</f>
        <v>0</v>
      </c>
      <c r="R14" s="222"/>
      <c r="S14" s="222"/>
      <c r="T14" s="223">
        <v>0.308</v>
      </c>
      <c r="U14" s="222">
        <f>ROUND(E14*T14,2)</f>
        <v>21.25</v>
      </c>
      <c r="V14" s="212"/>
      <c r="W14" s="212"/>
      <c r="X14" s="212"/>
      <c r="Y14" s="212"/>
      <c r="Z14" s="212"/>
      <c r="AA14" s="212"/>
      <c r="AB14" s="212"/>
      <c r="AC14" s="212"/>
      <c r="AD14" s="212"/>
      <c r="AE14" s="212" t="s">
        <v>110</v>
      </c>
      <c r="AF14" s="212"/>
      <c r="AG14" s="212"/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outlineLevel="1" x14ac:dyDescent="0.2">
      <c r="A15" s="213">
        <v>6</v>
      </c>
      <c r="B15" s="219" t="s">
        <v>120</v>
      </c>
      <c r="C15" s="262" t="s">
        <v>121</v>
      </c>
      <c r="D15" s="221" t="s">
        <v>115</v>
      </c>
      <c r="E15" s="227">
        <v>913.99</v>
      </c>
      <c r="F15" s="229"/>
      <c r="G15" s="230">
        <f>ROUND(E15*F15,2)</f>
        <v>0</v>
      </c>
      <c r="H15" s="229"/>
      <c r="I15" s="230">
        <f>ROUND(E15*H15,2)</f>
        <v>0</v>
      </c>
      <c r="J15" s="229"/>
      <c r="K15" s="230">
        <f>ROUND(E15*J15,2)</f>
        <v>0</v>
      </c>
      <c r="L15" s="230">
        <v>15</v>
      </c>
      <c r="M15" s="230">
        <f>G15*(1+L15/100)</f>
        <v>0</v>
      </c>
      <c r="N15" s="222">
        <v>0</v>
      </c>
      <c r="O15" s="222">
        <f>ROUND(E15*N15,5)</f>
        <v>0</v>
      </c>
      <c r="P15" s="222">
        <v>0</v>
      </c>
      <c r="Q15" s="222">
        <f>ROUND(E15*P15,5)</f>
        <v>0</v>
      </c>
      <c r="R15" s="222"/>
      <c r="S15" s="222"/>
      <c r="T15" s="223">
        <v>1.4999999999999999E-2</v>
      </c>
      <c r="U15" s="222">
        <f>ROUND(E15*T15,2)</f>
        <v>13.71</v>
      </c>
      <c r="V15" s="212"/>
      <c r="W15" s="212"/>
      <c r="X15" s="212"/>
      <c r="Y15" s="212"/>
      <c r="Z15" s="212"/>
      <c r="AA15" s="212"/>
      <c r="AB15" s="212"/>
      <c r="AC15" s="212"/>
      <c r="AD15" s="212"/>
      <c r="AE15" s="212" t="s">
        <v>110</v>
      </c>
      <c r="AF15" s="212"/>
      <c r="AG15" s="212"/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outlineLevel="1" x14ac:dyDescent="0.2">
      <c r="A16" s="213">
        <v>7</v>
      </c>
      <c r="B16" s="219" t="s">
        <v>122</v>
      </c>
      <c r="C16" s="262" t="s">
        <v>123</v>
      </c>
      <c r="D16" s="221" t="s">
        <v>124</v>
      </c>
      <c r="E16" s="227">
        <v>1</v>
      </c>
      <c r="F16" s="229"/>
      <c r="G16" s="230">
        <f>ROUND(E16*F16,2)</f>
        <v>0</v>
      </c>
      <c r="H16" s="229"/>
      <c r="I16" s="230">
        <f>ROUND(E16*H16,2)</f>
        <v>0</v>
      </c>
      <c r="J16" s="229"/>
      <c r="K16" s="230">
        <f>ROUND(E16*J16,2)</f>
        <v>0</v>
      </c>
      <c r="L16" s="230">
        <v>15</v>
      </c>
      <c r="M16" s="230">
        <f>G16*(1+L16/100)</f>
        <v>0</v>
      </c>
      <c r="N16" s="222">
        <v>1.0000000000000001E-5</v>
      </c>
      <c r="O16" s="222">
        <f>ROUND(E16*N16,5)</f>
        <v>1.0000000000000001E-5</v>
      </c>
      <c r="P16" s="222">
        <v>0</v>
      </c>
      <c r="Q16" s="222">
        <f>ROUND(E16*P16,5)</f>
        <v>0</v>
      </c>
      <c r="R16" s="222"/>
      <c r="S16" s="222"/>
      <c r="T16" s="223">
        <v>0.13</v>
      </c>
      <c r="U16" s="222">
        <f>ROUND(E16*T16,2)</f>
        <v>0.13</v>
      </c>
      <c r="V16" s="212"/>
      <c r="W16" s="212"/>
      <c r="X16" s="212"/>
      <c r="Y16" s="212"/>
      <c r="Z16" s="212"/>
      <c r="AA16" s="212"/>
      <c r="AB16" s="212"/>
      <c r="AC16" s="212"/>
      <c r="AD16" s="212"/>
      <c r="AE16" s="212" t="s">
        <v>110</v>
      </c>
      <c r="AF16" s="212"/>
      <c r="AG16" s="212"/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x14ac:dyDescent="0.2">
      <c r="A17" s="214" t="s">
        <v>105</v>
      </c>
      <c r="B17" s="220" t="s">
        <v>61</v>
      </c>
      <c r="C17" s="263" t="s">
        <v>62</v>
      </c>
      <c r="D17" s="224"/>
      <c r="E17" s="228"/>
      <c r="F17" s="231"/>
      <c r="G17" s="231">
        <f>SUMIF(AE18:AE19,"&lt;&gt;NOR",G18:G19)</f>
        <v>0</v>
      </c>
      <c r="H17" s="231"/>
      <c r="I17" s="231">
        <f>SUM(I18:I19)</f>
        <v>0</v>
      </c>
      <c r="J17" s="231"/>
      <c r="K17" s="231">
        <f>SUM(K18:K19)</f>
        <v>0</v>
      </c>
      <c r="L17" s="231"/>
      <c r="M17" s="231">
        <f>SUM(M18:M19)</f>
        <v>0</v>
      </c>
      <c r="N17" s="225"/>
      <c r="O17" s="225">
        <f>SUM(O18:O19)</f>
        <v>0</v>
      </c>
      <c r="P17" s="225"/>
      <c r="Q17" s="225">
        <f>SUM(Q18:Q19)</f>
        <v>0.41125</v>
      </c>
      <c r="R17" s="225"/>
      <c r="S17" s="225"/>
      <c r="T17" s="226"/>
      <c r="U17" s="225">
        <f>SUM(U18:U19)</f>
        <v>6.01</v>
      </c>
      <c r="AE17" t="s">
        <v>106</v>
      </c>
    </row>
    <row r="18" spans="1:60" outlineLevel="1" x14ac:dyDescent="0.2">
      <c r="A18" s="213">
        <v>8</v>
      </c>
      <c r="B18" s="219" t="s">
        <v>125</v>
      </c>
      <c r="C18" s="262" t="s">
        <v>126</v>
      </c>
      <c r="D18" s="221" t="s">
        <v>115</v>
      </c>
      <c r="E18" s="227">
        <v>12.617800000000001</v>
      </c>
      <c r="F18" s="229"/>
      <c r="G18" s="230">
        <f>ROUND(E18*F18,2)</f>
        <v>0</v>
      </c>
      <c r="H18" s="229"/>
      <c r="I18" s="230">
        <f>ROUND(E18*H18,2)</f>
        <v>0</v>
      </c>
      <c r="J18" s="229"/>
      <c r="K18" s="230">
        <f>ROUND(E18*J18,2)</f>
        <v>0</v>
      </c>
      <c r="L18" s="230">
        <v>15</v>
      </c>
      <c r="M18" s="230">
        <f>G18*(1+L18/100)</f>
        <v>0</v>
      </c>
      <c r="N18" s="222">
        <v>0</v>
      </c>
      <c r="O18" s="222">
        <f>ROUND(E18*N18,5)</f>
        <v>0</v>
      </c>
      <c r="P18" s="222">
        <v>0.02</v>
      </c>
      <c r="Q18" s="222">
        <f>ROUND(E18*P18,5)</f>
        <v>0.25235999999999997</v>
      </c>
      <c r="R18" s="222"/>
      <c r="S18" s="222"/>
      <c r="T18" s="223">
        <v>0.14699999999999999</v>
      </c>
      <c r="U18" s="222">
        <f>ROUND(E18*T18,2)</f>
        <v>1.85</v>
      </c>
      <c r="V18" s="212"/>
      <c r="W18" s="212"/>
      <c r="X18" s="212"/>
      <c r="Y18" s="212"/>
      <c r="Z18" s="212"/>
      <c r="AA18" s="212"/>
      <c r="AB18" s="212"/>
      <c r="AC18" s="212"/>
      <c r="AD18" s="212"/>
      <c r="AE18" s="212" t="s">
        <v>110</v>
      </c>
      <c r="AF18" s="212"/>
      <c r="AG18" s="212"/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outlineLevel="1" x14ac:dyDescent="0.2">
      <c r="A19" s="213">
        <v>9</v>
      </c>
      <c r="B19" s="219" t="s">
        <v>127</v>
      </c>
      <c r="C19" s="262" t="s">
        <v>128</v>
      </c>
      <c r="D19" s="221" t="s">
        <v>115</v>
      </c>
      <c r="E19" s="227">
        <v>12.61</v>
      </c>
      <c r="F19" s="229"/>
      <c r="G19" s="230">
        <f>ROUND(E19*F19,2)</f>
        <v>0</v>
      </c>
      <c r="H19" s="229"/>
      <c r="I19" s="230">
        <f>ROUND(E19*H19,2)</f>
        <v>0</v>
      </c>
      <c r="J19" s="229"/>
      <c r="K19" s="230">
        <f>ROUND(E19*J19,2)</f>
        <v>0</v>
      </c>
      <c r="L19" s="230">
        <v>15</v>
      </c>
      <c r="M19" s="230">
        <f>G19*(1+L19/100)</f>
        <v>0</v>
      </c>
      <c r="N19" s="222">
        <v>0</v>
      </c>
      <c r="O19" s="222">
        <f>ROUND(E19*N19,5)</f>
        <v>0</v>
      </c>
      <c r="P19" s="222">
        <v>1.26E-2</v>
      </c>
      <c r="Q19" s="222">
        <f>ROUND(E19*P19,5)</f>
        <v>0.15889</v>
      </c>
      <c r="R19" s="222"/>
      <c r="S19" s="222"/>
      <c r="T19" s="223">
        <v>0.33</v>
      </c>
      <c r="U19" s="222">
        <f>ROUND(E19*T19,2)</f>
        <v>4.16</v>
      </c>
      <c r="V19" s="212"/>
      <c r="W19" s="212"/>
      <c r="X19" s="212"/>
      <c r="Y19" s="212"/>
      <c r="Z19" s="212"/>
      <c r="AA19" s="212"/>
      <c r="AB19" s="212"/>
      <c r="AC19" s="212"/>
      <c r="AD19" s="212"/>
      <c r="AE19" s="212" t="s">
        <v>110</v>
      </c>
      <c r="AF19" s="212"/>
      <c r="AG19" s="212"/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x14ac:dyDescent="0.2">
      <c r="A20" s="214" t="s">
        <v>105</v>
      </c>
      <c r="B20" s="220" t="s">
        <v>63</v>
      </c>
      <c r="C20" s="263" t="s">
        <v>62</v>
      </c>
      <c r="D20" s="224"/>
      <c r="E20" s="228"/>
      <c r="F20" s="231"/>
      <c r="G20" s="231">
        <f>SUMIF(AE21:AE32,"&lt;&gt;NOR",G21:G32)</f>
        <v>0</v>
      </c>
      <c r="H20" s="231"/>
      <c r="I20" s="231">
        <f>SUM(I21:I32)</f>
        <v>0</v>
      </c>
      <c r="J20" s="231"/>
      <c r="K20" s="231">
        <f>SUM(K21:K32)</f>
        <v>0</v>
      </c>
      <c r="L20" s="231"/>
      <c r="M20" s="231">
        <f>SUM(M21:M32)</f>
        <v>0</v>
      </c>
      <c r="N20" s="225"/>
      <c r="O20" s="225">
        <f>SUM(O21:O32)</f>
        <v>4.5220000000000003E-2</v>
      </c>
      <c r="P20" s="225"/>
      <c r="Q20" s="225">
        <f>SUM(Q21:Q32)</f>
        <v>1.0420199999999999</v>
      </c>
      <c r="R20" s="225"/>
      <c r="S20" s="225"/>
      <c r="T20" s="226"/>
      <c r="U20" s="225">
        <f>SUM(U21:U32)</f>
        <v>37.199999999999996</v>
      </c>
      <c r="AE20" t="s">
        <v>106</v>
      </c>
    </row>
    <row r="21" spans="1:60" outlineLevel="1" x14ac:dyDescent="0.2">
      <c r="A21" s="213">
        <v>10</v>
      </c>
      <c r="B21" s="219" t="s">
        <v>129</v>
      </c>
      <c r="C21" s="262" t="s">
        <v>130</v>
      </c>
      <c r="D21" s="221" t="s">
        <v>109</v>
      </c>
      <c r="E21" s="227">
        <v>51.524000000000001</v>
      </c>
      <c r="F21" s="229"/>
      <c r="G21" s="230">
        <f>ROUND(E21*F21,2)</f>
        <v>0</v>
      </c>
      <c r="H21" s="229"/>
      <c r="I21" s="230">
        <f>ROUND(E21*H21,2)</f>
        <v>0</v>
      </c>
      <c r="J21" s="229"/>
      <c r="K21" s="230">
        <f>ROUND(E21*J21,2)</f>
        <v>0</v>
      </c>
      <c r="L21" s="230">
        <v>15</v>
      </c>
      <c r="M21" s="230">
        <f>G21*(1+L21/100)</f>
        <v>0</v>
      </c>
      <c r="N21" s="222">
        <v>4.8999999999999998E-4</v>
      </c>
      <c r="O21" s="222">
        <f>ROUND(E21*N21,5)</f>
        <v>2.5250000000000002E-2</v>
      </c>
      <c r="P21" s="222">
        <v>6.0000000000000001E-3</v>
      </c>
      <c r="Q21" s="222">
        <f>ROUND(E21*P21,5)</f>
        <v>0.30914000000000003</v>
      </c>
      <c r="R21" s="222"/>
      <c r="S21" s="222"/>
      <c r="T21" s="223">
        <v>0.27400000000000002</v>
      </c>
      <c r="U21" s="222">
        <f>ROUND(E21*T21,2)</f>
        <v>14.12</v>
      </c>
      <c r="V21" s="212"/>
      <c r="W21" s="212"/>
      <c r="X21" s="212"/>
      <c r="Y21" s="212"/>
      <c r="Z21" s="212"/>
      <c r="AA21" s="212"/>
      <c r="AB21" s="212"/>
      <c r="AC21" s="212"/>
      <c r="AD21" s="212"/>
      <c r="AE21" s="212" t="s">
        <v>110</v>
      </c>
      <c r="AF21" s="212"/>
      <c r="AG21" s="212"/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outlineLevel="1" x14ac:dyDescent="0.2">
      <c r="A22" s="213">
        <v>11</v>
      </c>
      <c r="B22" s="219" t="s">
        <v>131</v>
      </c>
      <c r="C22" s="262" t="s">
        <v>132</v>
      </c>
      <c r="D22" s="221" t="s">
        <v>109</v>
      </c>
      <c r="E22" s="227">
        <v>30.7</v>
      </c>
      <c r="F22" s="229"/>
      <c r="G22" s="230">
        <f>ROUND(E22*F22,2)</f>
        <v>0</v>
      </c>
      <c r="H22" s="229"/>
      <c r="I22" s="230">
        <f>ROUND(E22*H22,2)</f>
        <v>0</v>
      </c>
      <c r="J22" s="229"/>
      <c r="K22" s="230">
        <f>ROUND(E22*J22,2)</f>
        <v>0</v>
      </c>
      <c r="L22" s="230">
        <v>15</v>
      </c>
      <c r="M22" s="230">
        <f>G22*(1+L22/100)</f>
        <v>0</v>
      </c>
      <c r="N22" s="222">
        <v>4.8999999999999998E-4</v>
      </c>
      <c r="O22" s="222">
        <f>ROUND(E22*N22,5)</f>
        <v>1.504E-2</v>
      </c>
      <c r="P22" s="222">
        <v>2E-3</v>
      </c>
      <c r="Q22" s="222">
        <f>ROUND(E22*P22,5)</f>
        <v>6.1400000000000003E-2</v>
      </c>
      <c r="R22" s="222"/>
      <c r="S22" s="222"/>
      <c r="T22" s="223">
        <v>0.17599999999999999</v>
      </c>
      <c r="U22" s="222">
        <f>ROUND(E22*T22,2)</f>
        <v>5.4</v>
      </c>
      <c r="V22" s="212"/>
      <c r="W22" s="212"/>
      <c r="X22" s="212"/>
      <c r="Y22" s="212"/>
      <c r="Z22" s="212"/>
      <c r="AA22" s="212"/>
      <c r="AB22" s="212"/>
      <c r="AC22" s="212"/>
      <c r="AD22" s="212"/>
      <c r="AE22" s="212" t="s">
        <v>110</v>
      </c>
      <c r="AF22" s="212"/>
      <c r="AG22" s="212"/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outlineLevel="1" x14ac:dyDescent="0.2">
      <c r="A23" s="213">
        <v>12</v>
      </c>
      <c r="B23" s="219" t="s">
        <v>133</v>
      </c>
      <c r="C23" s="262" t="s">
        <v>134</v>
      </c>
      <c r="D23" s="221" t="s">
        <v>135</v>
      </c>
      <c r="E23" s="227">
        <v>1</v>
      </c>
      <c r="F23" s="229"/>
      <c r="G23" s="230">
        <f>ROUND(E23*F23,2)</f>
        <v>0</v>
      </c>
      <c r="H23" s="229"/>
      <c r="I23" s="230">
        <f>ROUND(E23*H23,2)</f>
        <v>0</v>
      </c>
      <c r="J23" s="229"/>
      <c r="K23" s="230">
        <f>ROUND(E23*J23,2)</f>
        <v>0</v>
      </c>
      <c r="L23" s="230">
        <v>15</v>
      </c>
      <c r="M23" s="230">
        <f>G23*(1+L23/100)</f>
        <v>0</v>
      </c>
      <c r="N23" s="222">
        <v>9.1E-4</v>
      </c>
      <c r="O23" s="222">
        <f>ROUND(E23*N23,5)</f>
        <v>9.1E-4</v>
      </c>
      <c r="P23" s="222">
        <v>4.9000000000000002E-2</v>
      </c>
      <c r="Q23" s="222">
        <f>ROUND(E23*P23,5)</f>
        <v>4.9000000000000002E-2</v>
      </c>
      <c r="R23" s="222"/>
      <c r="S23" s="222"/>
      <c r="T23" s="223">
        <v>0.80300000000000005</v>
      </c>
      <c r="U23" s="222">
        <f>ROUND(E23*T23,2)</f>
        <v>0.8</v>
      </c>
      <c r="V23" s="212"/>
      <c r="W23" s="212"/>
      <c r="X23" s="212"/>
      <c r="Y23" s="212"/>
      <c r="Z23" s="212"/>
      <c r="AA23" s="212"/>
      <c r="AB23" s="212"/>
      <c r="AC23" s="212"/>
      <c r="AD23" s="212"/>
      <c r="AE23" s="212" t="s">
        <v>110</v>
      </c>
      <c r="AF23" s="212"/>
      <c r="AG23" s="212"/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outlineLevel="1" x14ac:dyDescent="0.2">
      <c r="A24" s="213">
        <v>13</v>
      </c>
      <c r="B24" s="219" t="s">
        <v>136</v>
      </c>
      <c r="C24" s="262" t="s">
        <v>137</v>
      </c>
      <c r="D24" s="221" t="s">
        <v>135</v>
      </c>
      <c r="E24" s="227">
        <v>6</v>
      </c>
      <c r="F24" s="229"/>
      <c r="G24" s="230">
        <f>ROUND(E24*F24,2)</f>
        <v>0</v>
      </c>
      <c r="H24" s="229"/>
      <c r="I24" s="230">
        <f>ROUND(E24*H24,2)</f>
        <v>0</v>
      </c>
      <c r="J24" s="229"/>
      <c r="K24" s="230">
        <f>ROUND(E24*J24,2)</f>
        <v>0</v>
      </c>
      <c r="L24" s="230">
        <v>15</v>
      </c>
      <c r="M24" s="230">
        <f>G24*(1+L24/100)</f>
        <v>0</v>
      </c>
      <c r="N24" s="222">
        <v>6.7000000000000002E-4</v>
      </c>
      <c r="O24" s="222">
        <f>ROUND(E24*N24,5)</f>
        <v>4.0200000000000001E-3</v>
      </c>
      <c r="P24" s="222">
        <v>2E-3</v>
      </c>
      <c r="Q24" s="222">
        <f>ROUND(E24*P24,5)</f>
        <v>1.2E-2</v>
      </c>
      <c r="R24" s="222"/>
      <c r="S24" s="222"/>
      <c r="T24" s="223">
        <v>0.48</v>
      </c>
      <c r="U24" s="222">
        <f>ROUND(E24*T24,2)</f>
        <v>2.88</v>
      </c>
      <c r="V24" s="212"/>
      <c r="W24" s="212"/>
      <c r="X24" s="212"/>
      <c r="Y24" s="212"/>
      <c r="Z24" s="212"/>
      <c r="AA24" s="212"/>
      <c r="AB24" s="212"/>
      <c r="AC24" s="212"/>
      <c r="AD24" s="212"/>
      <c r="AE24" s="212" t="s">
        <v>110</v>
      </c>
      <c r="AF24" s="212"/>
      <c r="AG24" s="212"/>
      <c r="AH24" s="212"/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outlineLevel="1" x14ac:dyDescent="0.2">
      <c r="A25" s="213">
        <v>14</v>
      </c>
      <c r="B25" s="219" t="s">
        <v>138</v>
      </c>
      <c r="C25" s="262" t="s">
        <v>139</v>
      </c>
      <c r="D25" s="221" t="s">
        <v>135</v>
      </c>
      <c r="E25" s="227">
        <v>6</v>
      </c>
      <c r="F25" s="229"/>
      <c r="G25" s="230">
        <f>ROUND(E25*F25,2)</f>
        <v>0</v>
      </c>
      <c r="H25" s="229"/>
      <c r="I25" s="230">
        <f>ROUND(E25*H25,2)</f>
        <v>0</v>
      </c>
      <c r="J25" s="229"/>
      <c r="K25" s="230">
        <f>ROUND(E25*J25,2)</f>
        <v>0</v>
      </c>
      <c r="L25" s="230">
        <v>15</v>
      </c>
      <c r="M25" s="230">
        <f>G25*(1+L25/100)</f>
        <v>0</v>
      </c>
      <c r="N25" s="222">
        <v>0</v>
      </c>
      <c r="O25" s="222">
        <f>ROUND(E25*N25,5)</f>
        <v>0</v>
      </c>
      <c r="P25" s="222">
        <v>2.0000000000000001E-4</v>
      </c>
      <c r="Q25" s="222">
        <f>ROUND(E25*P25,5)</f>
        <v>1.1999999999999999E-3</v>
      </c>
      <c r="R25" s="222"/>
      <c r="S25" s="222"/>
      <c r="T25" s="223">
        <v>4.4999999999999998E-2</v>
      </c>
      <c r="U25" s="222">
        <f>ROUND(E25*T25,2)</f>
        <v>0.27</v>
      </c>
      <c r="V25" s="212"/>
      <c r="W25" s="212"/>
      <c r="X25" s="212"/>
      <c r="Y25" s="212"/>
      <c r="Z25" s="212"/>
      <c r="AA25" s="212"/>
      <c r="AB25" s="212"/>
      <c r="AC25" s="212"/>
      <c r="AD25" s="212"/>
      <c r="AE25" s="212" t="s">
        <v>110</v>
      </c>
      <c r="AF25" s="212"/>
      <c r="AG25" s="212"/>
      <c r="AH25" s="212"/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outlineLevel="1" x14ac:dyDescent="0.2">
      <c r="A26" s="213">
        <v>15</v>
      </c>
      <c r="B26" s="219" t="s">
        <v>140</v>
      </c>
      <c r="C26" s="262" t="s">
        <v>141</v>
      </c>
      <c r="D26" s="221" t="s">
        <v>142</v>
      </c>
      <c r="E26" s="227">
        <v>2.7587100000000002</v>
      </c>
      <c r="F26" s="229"/>
      <c r="G26" s="230">
        <f>ROUND(E26*F26,2)</f>
        <v>0</v>
      </c>
      <c r="H26" s="229"/>
      <c r="I26" s="230">
        <f>ROUND(E26*H26,2)</f>
        <v>0</v>
      </c>
      <c r="J26" s="229"/>
      <c r="K26" s="230">
        <f>ROUND(E26*J26,2)</f>
        <v>0</v>
      </c>
      <c r="L26" s="230">
        <v>15</v>
      </c>
      <c r="M26" s="230">
        <f>G26*(1+L26/100)</f>
        <v>0</v>
      </c>
      <c r="N26" s="222">
        <v>0</v>
      </c>
      <c r="O26" s="222">
        <f>ROUND(E26*N26,5)</f>
        <v>0</v>
      </c>
      <c r="P26" s="222">
        <v>0</v>
      </c>
      <c r="Q26" s="222">
        <f>ROUND(E26*P26,5)</f>
        <v>0</v>
      </c>
      <c r="R26" s="222"/>
      <c r="S26" s="222"/>
      <c r="T26" s="223">
        <v>0</v>
      </c>
      <c r="U26" s="222">
        <f>ROUND(E26*T26,2)</f>
        <v>0</v>
      </c>
      <c r="V26" s="212"/>
      <c r="W26" s="212"/>
      <c r="X26" s="212"/>
      <c r="Y26" s="212"/>
      <c r="Z26" s="212"/>
      <c r="AA26" s="212"/>
      <c r="AB26" s="212"/>
      <c r="AC26" s="212"/>
      <c r="AD26" s="212"/>
      <c r="AE26" s="212" t="s">
        <v>110</v>
      </c>
      <c r="AF26" s="212"/>
      <c r="AG26" s="212"/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outlineLevel="1" x14ac:dyDescent="0.2">
      <c r="A27" s="213">
        <v>16</v>
      </c>
      <c r="B27" s="219" t="s">
        <v>143</v>
      </c>
      <c r="C27" s="262" t="s">
        <v>144</v>
      </c>
      <c r="D27" s="221" t="s">
        <v>142</v>
      </c>
      <c r="E27" s="227">
        <v>2.7587000000000002</v>
      </c>
      <c r="F27" s="229"/>
      <c r="G27" s="230">
        <f>ROUND(E27*F27,2)</f>
        <v>0</v>
      </c>
      <c r="H27" s="229"/>
      <c r="I27" s="230">
        <f>ROUND(E27*H27,2)</f>
        <v>0</v>
      </c>
      <c r="J27" s="229"/>
      <c r="K27" s="230">
        <f>ROUND(E27*J27,2)</f>
        <v>0</v>
      </c>
      <c r="L27" s="230">
        <v>15</v>
      </c>
      <c r="M27" s="230">
        <f>G27*(1+L27/100)</f>
        <v>0</v>
      </c>
      <c r="N27" s="222">
        <v>0</v>
      </c>
      <c r="O27" s="222">
        <f>ROUND(E27*N27,5)</f>
        <v>0</v>
      </c>
      <c r="P27" s="222">
        <v>0</v>
      </c>
      <c r="Q27" s="222">
        <f>ROUND(E27*P27,5)</f>
        <v>0</v>
      </c>
      <c r="R27" s="222"/>
      <c r="S27" s="222"/>
      <c r="T27" s="223">
        <v>2.0089999999999999</v>
      </c>
      <c r="U27" s="222">
        <f>ROUND(E27*T27,2)</f>
        <v>5.54</v>
      </c>
      <c r="V27" s="212"/>
      <c r="W27" s="212"/>
      <c r="X27" s="212"/>
      <c r="Y27" s="212"/>
      <c r="Z27" s="212"/>
      <c r="AA27" s="212"/>
      <c r="AB27" s="212"/>
      <c r="AC27" s="212"/>
      <c r="AD27" s="212"/>
      <c r="AE27" s="212" t="s">
        <v>110</v>
      </c>
      <c r="AF27" s="212"/>
      <c r="AG27" s="212"/>
      <c r="AH27" s="212"/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outlineLevel="1" x14ac:dyDescent="0.2">
      <c r="A28" s="213">
        <v>17</v>
      </c>
      <c r="B28" s="219" t="s">
        <v>145</v>
      </c>
      <c r="C28" s="262" t="s">
        <v>146</v>
      </c>
      <c r="D28" s="221" t="s">
        <v>142</v>
      </c>
      <c r="E28" s="227">
        <v>2.7587000000000002</v>
      </c>
      <c r="F28" s="229"/>
      <c r="G28" s="230">
        <f>ROUND(E28*F28,2)</f>
        <v>0</v>
      </c>
      <c r="H28" s="229"/>
      <c r="I28" s="230">
        <f>ROUND(E28*H28,2)</f>
        <v>0</v>
      </c>
      <c r="J28" s="229"/>
      <c r="K28" s="230">
        <f>ROUND(E28*J28,2)</f>
        <v>0</v>
      </c>
      <c r="L28" s="230">
        <v>15</v>
      </c>
      <c r="M28" s="230">
        <f>G28*(1+L28/100)</f>
        <v>0</v>
      </c>
      <c r="N28" s="222">
        <v>0</v>
      </c>
      <c r="O28" s="222">
        <f>ROUND(E28*N28,5)</f>
        <v>0</v>
      </c>
      <c r="P28" s="222">
        <v>0</v>
      </c>
      <c r="Q28" s="222">
        <f>ROUND(E28*P28,5)</f>
        <v>0</v>
      </c>
      <c r="R28" s="222"/>
      <c r="S28" s="222"/>
      <c r="T28" s="223">
        <v>0</v>
      </c>
      <c r="U28" s="222">
        <f>ROUND(E28*T28,2)</f>
        <v>0</v>
      </c>
      <c r="V28" s="212"/>
      <c r="W28" s="212"/>
      <c r="X28" s="212"/>
      <c r="Y28" s="212"/>
      <c r="Z28" s="212"/>
      <c r="AA28" s="212"/>
      <c r="AB28" s="212"/>
      <c r="AC28" s="212"/>
      <c r="AD28" s="212"/>
      <c r="AE28" s="212" t="s">
        <v>110</v>
      </c>
      <c r="AF28" s="212"/>
      <c r="AG28" s="212"/>
      <c r="AH28" s="212"/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outlineLevel="1" x14ac:dyDescent="0.2">
      <c r="A29" s="213">
        <v>18</v>
      </c>
      <c r="B29" s="219" t="s">
        <v>147</v>
      </c>
      <c r="C29" s="262" t="s">
        <v>148</v>
      </c>
      <c r="D29" s="221" t="s">
        <v>149</v>
      </c>
      <c r="E29" s="227">
        <v>4</v>
      </c>
      <c r="F29" s="229"/>
      <c r="G29" s="230">
        <f>ROUND(E29*F29,2)</f>
        <v>0</v>
      </c>
      <c r="H29" s="229"/>
      <c r="I29" s="230">
        <f>ROUND(E29*H29,2)</f>
        <v>0</v>
      </c>
      <c r="J29" s="229"/>
      <c r="K29" s="230">
        <f>ROUND(E29*J29,2)</f>
        <v>0</v>
      </c>
      <c r="L29" s="230">
        <v>15</v>
      </c>
      <c r="M29" s="230">
        <f>G29*(1+L29/100)</f>
        <v>0</v>
      </c>
      <c r="N29" s="222">
        <v>0</v>
      </c>
      <c r="O29" s="222">
        <f>ROUND(E29*N29,5)</f>
        <v>0</v>
      </c>
      <c r="P29" s="222">
        <v>0</v>
      </c>
      <c r="Q29" s="222">
        <f>ROUND(E29*P29,5)</f>
        <v>0</v>
      </c>
      <c r="R29" s="222"/>
      <c r="S29" s="222"/>
      <c r="T29" s="223">
        <v>0</v>
      </c>
      <c r="U29" s="222">
        <f>ROUND(E29*T29,2)</f>
        <v>0</v>
      </c>
      <c r="V29" s="212"/>
      <c r="W29" s="212"/>
      <c r="X29" s="212"/>
      <c r="Y29" s="212"/>
      <c r="Z29" s="212"/>
      <c r="AA29" s="212"/>
      <c r="AB29" s="212"/>
      <c r="AC29" s="212"/>
      <c r="AD29" s="212"/>
      <c r="AE29" s="212" t="s">
        <v>110</v>
      </c>
      <c r="AF29" s="212"/>
      <c r="AG29" s="212"/>
      <c r="AH29" s="212"/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outlineLevel="1" x14ac:dyDescent="0.2">
      <c r="A30" s="213">
        <v>19</v>
      </c>
      <c r="B30" s="219" t="s">
        <v>150</v>
      </c>
      <c r="C30" s="262" t="s">
        <v>151</v>
      </c>
      <c r="D30" s="221" t="s">
        <v>142</v>
      </c>
      <c r="E30" s="227">
        <v>2.7587000000000002</v>
      </c>
      <c r="F30" s="229"/>
      <c r="G30" s="230">
        <f>ROUND(E30*F30,2)</f>
        <v>0</v>
      </c>
      <c r="H30" s="229"/>
      <c r="I30" s="230">
        <f>ROUND(E30*H30,2)</f>
        <v>0</v>
      </c>
      <c r="J30" s="229"/>
      <c r="K30" s="230">
        <f>ROUND(E30*J30,2)</f>
        <v>0</v>
      </c>
      <c r="L30" s="230">
        <v>15</v>
      </c>
      <c r="M30" s="230">
        <f>G30*(1+L30/100)</f>
        <v>0</v>
      </c>
      <c r="N30" s="222">
        <v>0</v>
      </c>
      <c r="O30" s="222">
        <f>ROUND(E30*N30,5)</f>
        <v>0</v>
      </c>
      <c r="P30" s="222">
        <v>0</v>
      </c>
      <c r="Q30" s="222">
        <f>ROUND(E30*P30,5)</f>
        <v>0</v>
      </c>
      <c r="R30" s="222"/>
      <c r="S30" s="222"/>
      <c r="T30" s="223">
        <v>0.94199999999999995</v>
      </c>
      <c r="U30" s="222">
        <f>ROUND(E30*T30,2)</f>
        <v>2.6</v>
      </c>
      <c r="V30" s="212"/>
      <c r="W30" s="212"/>
      <c r="X30" s="212"/>
      <c r="Y30" s="212"/>
      <c r="Z30" s="212"/>
      <c r="AA30" s="212"/>
      <c r="AB30" s="212"/>
      <c r="AC30" s="212"/>
      <c r="AD30" s="212"/>
      <c r="AE30" s="212" t="s">
        <v>110</v>
      </c>
      <c r="AF30" s="212"/>
      <c r="AG30" s="212"/>
      <c r="AH30" s="212"/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outlineLevel="1" x14ac:dyDescent="0.2">
      <c r="A31" s="213">
        <v>20</v>
      </c>
      <c r="B31" s="219" t="s">
        <v>152</v>
      </c>
      <c r="C31" s="262" t="s">
        <v>153</v>
      </c>
      <c r="D31" s="221" t="s">
        <v>142</v>
      </c>
      <c r="E31" s="227">
        <v>27.587</v>
      </c>
      <c r="F31" s="229"/>
      <c r="G31" s="230">
        <f>ROUND(E31*F31,2)</f>
        <v>0</v>
      </c>
      <c r="H31" s="229"/>
      <c r="I31" s="230">
        <f>ROUND(E31*H31,2)</f>
        <v>0</v>
      </c>
      <c r="J31" s="229"/>
      <c r="K31" s="230">
        <f>ROUND(E31*J31,2)</f>
        <v>0</v>
      </c>
      <c r="L31" s="230">
        <v>15</v>
      </c>
      <c r="M31" s="230">
        <f>G31*(1+L31/100)</f>
        <v>0</v>
      </c>
      <c r="N31" s="222">
        <v>0</v>
      </c>
      <c r="O31" s="222">
        <f>ROUND(E31*N31,5)</f>
        <v>0</v>
      </c>
      <c r="P31" s="222">
        <v>0</v>
      </c>
      <c r="Q31" s="222">
        <f>ROUND(E31*P31,5)</f>
        <v>0</v>
      </c>
      <c r="R31" s="222"/>
      <c r="S31" s="222"/>
      <c r="T31" s="223">
        <v>0.105</v>
      </c>
      <c r="U31" s="222">
        <f>ROUND(E31*T31,2)</f>
        <v>2.9</v>
      </c>
      <c r="V31" s="212"/>
      <c r="W31" s="212"/>
      <c r="X31" s="212"/>
      <c r="Y31" s="212"/>
      <c r="Z31" s="212"/>
      <c r="AA31" s="212"/>
      <c r="AB31" s="212"/>
      <c r="AC31" s="212"/>
      <c r="AD31" s="212"/>
      <c r="AE31" s="212" t="s">
        <v>110</v>
      </c>
      <c r="AF31" s="212"/>
      <c r="AG31" s="212"/>
      <c r="AH31" s="212"/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outlineLevel="1" x14ac:dyDescent="0.2">
      <c r="A32" s="213">
        <v>21</v>
      </c>
      <c r="B32" s="219" t="s">
        <v>154</v>
      </c>
      <c r="C32" s="262" t="s">
        <v>155</v>
      </c>
      <c r="D32" s="221" t="s">
        <v>115</v>
      </c>
      <c r="E32" s="227">
        <v>8.9600000000000009</v>
      </c>
      <c r="F32" s="229"/>
      <c r="G32" s="230">
        <f>ROUND(E32*F32,2)</f>
        <v>0</v>
      </c>
      <c r="H32" s="229"/>
      <c r="I32" s="230">
        <f>ROUND(E32*H32,2)</f>
        <v>0</v>
      </c>
      <c r="J32" s="229"/>
      <c r="K32" s="230">
        <f>ROUND(E32*J32,2)</f>
        <v>0</v>
      </c>
      <c r="L32" s="230">
        <v>15</v>
      </c>
      <c r="M32" s="230">
        <f>G32*(1+L32/100)</f>
        <v>0</v>
      </c>
      <c r="N32" s="222">
        <v>0</v>
      </c>
      <c r="O32" s="222">
        <f>ROUND(E32*N32,5)</f>
        <v>0</v>
      </c>
      <c r="P32" s="222">
        <v>6.8000000000000005E-2</v>
      </c>
      <c r="Q32" s="222">
        <f>ROUND(E32*P32,5)</f>
        <v>0.60928000000000004</v>
      </c>
      <c r="R32" s="222"/>
      <c r="S32" s="222"/>
      <c r="T32" s="223">
        <v>0.3</v>
      </c>
      <c r="U32" s="222">
        <f>ROUND(E32*T32,2)</f>
        <v>2.69</v>
      </c>
      <c r="V32" s="212"/>
      <c r="W32" s="212"/>
      <c r="X32" s="212"/>
      <c r="Y32" s="212"/>
      <c r="Z32" s="212"/>
      <c r="AA32" s="212"/>
      <c r="AB32" s="212"/>
      <c r="AC32" s="212"/>
      <c r="AD32" s="212"/>
      <c r="AE32" s="212" t="s">
        <v>110</v>
      </c>
      <c r="AF32" s="212"/>
      <c r="AG32" s="212"/>
      <c r="AH32" s="212"/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x14ac:dyDescent="0.2">
      <c r="A33" s="214" t="s">
        <v>105</v>
      </c>
      <c r="B33" s="220" t="s">
        <v>64</v>
      </c>
      <c r="C33" s="263" t="s">
        <v>65</v>
      </c>
      <c r="D33" s="224"/>
      <c r="E33" s="228"/>
      <c r="F33" s="231"/>
      <c r="G33" s="231">
        <f>SUMIF(AE34:AE34,"&lt;&gt;NOR",G34:G34)</f>
        <v>0</v>
      </c>
      <c r="H33" s="231"/>
      <c r="I33" s="231">
        <f>SUM(I34:I34)</f>
        <v>0</v>
      </c>
      <c r="J33" s="231"/>
      <c r="K33" s="231">
        <f>SUM(K34:K34)</f>
        <v>0</v>
      </c>
      <c r="L33" s="231"/>
      <c r="M33" s="231">
        <f>SUM(M34:M34)</f>
        <v>0</v>
      </c>
      <c r="N33" s="225"/>
      <c r="O33" s="225">
        <f>SUM(O34:O34)</f>
        <v>0</v>
      </c>
      <c r="P33" s="225"/>
      <c r="Q33" s="225">
        <f>SUM(Q34:Q34)</f>
        <v>0</v>
      </c>
      <c r="R33" s="225"/>
      <c r="S33" s="225"/>
      <c r="T33" s="226"/>
      <c r="U33" s="225">
        <f>SUM(U34:U34)</f>
        <v>4.8899999999999997</v>
      </c>
      <c r="AE33" t="s">
        <v>106</v>
      </c>
    </row>
    <row r="34" spans="1:60" outlineLevel="1" x14ac:dyDescent="0.2">
      <c r="A34" s="213">
        <v>22</v>
      </c>
      <c r="B34" s="219" t="s">
        <v>156</v>
      </c>
      <c r="C34" s="262" t="s">
        <v>157</v>
      </c>
      <c r="D34" s="221" t="s">
        <v>142</v>
      </c>
      <c r="E34" s="227">
        <v>1.6277999999999999</v>
      </c>
      <c r="F34" s="229"/>
      <c r="G34" s="230">
        <f>ROUND(E34*F34,2)</f>
        <v>0</v>
      </c>
      <c r="H34" s="229"/>
      <c r="I34" s="230">
        <f>ROUND(E34*H34,2)</f>
        <v>0</v>
      </c>
      <c r="J34" s="229"/>
      <c r="K34" s="230">
        <f>ROUND(E34*J34,2)</f>
        <v>0</v>
      </c>
      <c r="L34" s="230">
        <v>15</v>
      </c>
      <c r="M34" s="230">
        <f>G34*(1+L34/100)</f>
        <v>0</v>
      </c>
      <c r="N34" s="222">
        <v>0</v>
      </c>
      <c r="O34" s="222">
        <f>ROUND(E34*N34,5)</f>
        <v>0</v>
      </c>
      <c r="P34" s="222">
        <v>0</v>
      </c>
      <c r="Q34" s="222">
        <f>ROUND(E34*P34,5)</f>
        <v>0</v>
      </c>
      <c r="R34" s="222"/>
      <c r="S34" s="222"/>
      <c r="T34" s="223">
        <v>3.0049999999999999</v>
      </c>
      <c r="U34" s="222">
        <f>ROUND(E34*T34,2)</f>
        <v>4.8899999999999997</v>
      </c>
      <c r="V34" s="212"/>
      <c r="W34" s="212"/>
      <c r="X34" s="212"/>
      <c r="Y34" s="212"/>
      <c r="Z34" s="212"/>
      <c r="AA34" s="212"/>
      <c r="AB34" s="212"/>
      <c r="AC34" s="212"/>
      <c r="AD34" s="212"/>
      <c r="AE34" s="212" t="s">
        <v>110</v>
      </c>
      <c r="AF34" s="212"/>
      <c r="AG34" s="212"/>
      <c r="AH34" s="212"/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 x14ac:dyDescent="0.2">
      <c r="A35" s="214" t="s">
        <v>105</v>
      </c>
      <c r="B35" s="220" t="s">
        <v>66</v>
      </c>
      <c r="C35" s="263" t="s">
        <v>67</v>
      </c>
      <c r="D35" s="224"/>
      <c r="E35" s="228"/>
      <c r="F35" s="231"/>
      <c r="G35" s="231">
        <f>SUMIF(AE36:AE40,"&lt;&gt;NOR",G36:G40)</f>
        <v>0</v>
      </c>
      <c r="H35" s="231"/>
      <c r="I35" s="231">
        <f>SUM(I36:I40)</f>
        <v>0</v>
      </c>
      <c r="J35" s="231"/>
      <c r="K35" s="231">
        <f>SUM(K36:K40)</f>
        <v>0</v>
      </c>
      <c r="L35" s="231"/>
      <c r="M35" s="231">
        <f>SUM(M36:M40)</f>
        <v>0</v>
      </c>
      <c r="N35" s="225"/>
      <c r="O35" s="225">
        <f>SUM(O36:O40)</f>
        <v>0</v>
      </c>
      <c r="P35" s="225"/>
      <c r="Q35" s="225">
        <f>SUM(Q36:Q40)</f>
        <v>0.30499999999999999</v>
      </c>
      <c r="R35" s="225"/>
      <c r="S35" s="225"/>
      <c r="T35" s="226"/>
      <c r="U35" s="225">
        <f>SUM(U36:U40)</f>
        <v>7.13</v>
      </c>
      <c r="AE35" t="s">
        <v>106</v>
      </c>
    </row>
    <row r="36" spans="1:60" outlineLevel="1" x14ac:dyDescent="0.2">
      <c r="A36" s="213">
        <v>23</v>
      </c>
      <c r="B36" s="219" t="s">
        <v>158</v>
      </c>
      <c r="C36" s="262" t="s">
        <v>159</v>
      </c>
      <c r="D36" s="221" t="s">
        <v>135</v>
      </c>
      <c r="E36" s="227">
        <v>1</v>
      </c>
      <c r="F36" s="229"/>
      <c r="G36" s="230">
        <f>ROUND(E36*F36,2)</f>
        <v>0</v>
      </c>
      <c r="H36" s="229"/>
      <c r="I36" s="230">
        <f>ROUND(E36*H36,2)</f>
        <v>0</v>
      </c>
      <c r="J36" s="229"/>
      <c r="K36" s="230">
        <f>ROUND(E36*J36,2)</f>
        <v>0</v>
      </c>
      <c r="L36" s="230">
        <v>15</v>
      </c>
      <c r="M36" s="230">
        <f>G36*(1+L36/100)</f>
        <v>0</v>
      </c>
      <c r="N36" s="222">
        <v>0</v>
      </c>
      <c r="O36" s="222">
        <f>ROUND(E36*N36,5)</f>
        <v>0</v>
      </c>
      <c r="P36" s="222">
        <v>0.17399999999999999</v>
      </c>
      <c r="Q36" s="222">
        <f>ROUND(E36*P36,5)</f>
        <v>0.17399999999999999</v>
      </c>
      <c r="R36" s="222"/>
      <c r="S36" s="222"/>
      <c r="T36" s="223">
        <v>0.95</v>
      </c>
      <c r="U36" s="222">
        <f>ROUND(E36*T36,2)</f>
        <v>0.95</v>
      </c>
      <c r="V36" s="212"/>
      <c r="W36" s="212"/>
      <c r="X36" s="212"/>
      <c r="Y36" s="212"/>
      <c r="Z36" s="212"/>
      <c r="AA36" s="212"/>
      <c r="AB36" s="212"/>
      <c r="AC36" s="212"/>
      <c r="AD36" s="212"/>
      <c r="AE36" s="212" t="s">
        <v>110</v>
      </c>
      <c r="AF36" s="212"/>
      <c r="AG36" s="212"/>
      <c r="AH36" s="212"/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outlineLevel="1" x14ac:dyDescent="0.2">
      <c r="A37" s="213">
        <v>24</v>
      </c>
      <c r="B37" s="219" t="s">
        <v>160</v>
      </c>
      <c r="C37" s="262" t="s">
        <v>161</v>
      </c>
      <c r="D37" s="221" t="s">
        <v>135</v>
      </c>
      <c r="E37" s="227">
        <v>1</v>
      </c>
      <c r="F37" s="229"/>
      <c r="G37" s="230">
        <f>ROUND(E37*F37,2)</f>
        <v>0</v>
      </c>
      <c r="H37" s="229"/>
      <c r="I37" s="230">
        <f>ROUND(E37*H37,2)</f>
        <v>0</v>
      </c>
      <c r="J37" s="229"/>
      <c r="K37" s="230">
        <f>ROUND(E37*J37,2)</f>
        <v>0</v>
      </c>
      <c r="L37" s="230">
        <v>15</v>
      </c>
      <c r="M37" s="230">
        <f>G37*(1+L37/100)</f>
        <v>0</v>
      </c>
      <c r="N37" s="222">
        <v>0</v>
      </c>
      <c r="O37" s="222">
        <f>ROUND(E37*N37,5)</f>
        <v>0</v>
      </c>
      <c r="P37" s="222">
        <v>0.13100000000000001</v>
      </c>
      <c r="Q37" s="222">
        <f>ROUND(E37*P37,5)</f>
        <v>0.13100000000000001</v>
      </c>
      <c r="R37" s="222"/>
      <c r="S37" s="222"/>
      <c r="T37" s="223">
        <v>0.76800000000000002</v>
      </c>
      <c r="U37" s="222">
        <f>ROUND(E37*T37,2)</f>
        <v>0.77</v>
      </c>
      <c r="V37" s="212"/>
      <c r="W37" s="212"/>
      <c r="X37" s="212"/>
      <c r="Y37" s="212"/>
      <c r="Z37" s="212"/>
      <c r="AA37" s="212"/>
      <c r="AB37" s="212"/>
      <c r="AC37" s="212"/>
      <c r="AD37" s="212"/>
      <c r="AE37" s="212" t="s">
        <v>110</v>
      </c>
      <c r="AF37" s="212"/>
      <c r="AG37" s="212"/>
      <c r="AH37" s="212"/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outlineLevel="1" x14ac:dyDescent="0.2">
      <c r="A38" s="213">
        <v>25</v>
      </c>
      <c r="B38" s="219" t="s">
        <v>162</v>
      </c>
      <c r="C38" s="262" t="s">
        <v>163</v>
      </c>
      <c r="D38" s="221" t="s">
        <v>135</v>
      </c>
      <c r="E38" s="227">
        <v>1</v>
      </c>
      <c r="F38" s="229"/>
      <c r="G38" s="230">
        <f>ROUND(E38*F38,2)</f>
        <v>0</v>
      </c>
      <c r="H38" s="229"/>
      <c r="I38" s="230">
        <f>ROUND(E38*H38,2)</f>
        <v>0</v>
      </c>
      <c r="J38" s="229"/>
      <c r="K38" s="230">
        <f>ROUND(E38*J38,2)</f>
        <v>0</v>
      </c>
      <c r="L38" s="230">
        <v>15</v>
      </c>
      <c r="M38" s="230">
        <f>G38*(1+L38/100)</f>
        <v>0</v>
      </c>
      <c r="N38" s="222">
        <v>0</v>
      </c>
      <c r="O38" s="222">
        <f>ROUND(E38*N38,5)</f>
        <v>0</v>
      </c>
      <c r="P38" s="222">
        <v>0</v>
      </c>
      <c r="Q38" s="222">
        <f>ROUND(E38*P38,5)</f>
        <v>0</v>
      </c>
      <c r="R38" s="222"/>
      <c r="S38" s="222"/>
      <c r="T38" s="223">
        <v>3.8730000000000002</v>
      </c>
      <c r="U38" s="222">
        <f>ROUND(E38*T38,2)</f>
        <v>3.87</v>
      </c>
      <c r="V38" s="212"/>
      <c r="W38" s="212"/>
      <c r="X38" s="212"/>
      <c r="Y38" s="212"/>
      <c r="Z38" s="212"/>
      <c r="AA38" s="212"/>
      <c r="AB38" s="212"/>
      <c r="AC38" s="212"/>
      <c r="AD38" s="212"/>
      <c r="AE38" s="212" t="s">
        <v>110</v>
      </c>
      <c r="AF38" s="212"/>
      <c r="AG38" s="212"/>
      <c r="AH38" s="212"/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outlineLevel="1" x14ac:dyDescent="0.2">
      <c r="A39" s="213">
        <v>26</v>
      </c>
      <c r="B39" s="219" t="s">
        <v>164</v>
      </c>
      <c r="C39" s="262" t="s">
        <v>165</v>
      </c>
      <c r="D39" s="221" t="s">
        <v>135</v>
      </c>
      <c r="E39" s="227">
        <v>1</v>
      </c>
      <c r="F39" s="229"/>
      <c r="G39" s="230">
        <f>ROUND(E39*F39,2)</f>
        <v>0</v>
      </c>
      <c r="H39" s="229"/>
      <c r="I39" s="230">
        <f>ROUND(E39*H39,2)</f>
        <v>0</v>
      </c>
      <c r="J39" s="229"/>
      <c r="K39" s="230">
        <f>ROUND(E39*J39,2)</f>
        <v>0</v>
      </c>
      <c r="L39" s="230">
        <v>15</v>
      </c>
      <c r="M39" s="230">
        <f>G39*(1+L39/100)</f>
        <v>0</v>
      </c>
      <c r="N39" s="222">
        <v>0</v>
      </c>
      <c r="O39" s="222">
        <f>ROUND(E39*N39,5)</f>
        <v>0</v>
      </c>
      <c r="P39" s="222">
        <v>0</v>
      </c>
      <c r="Q39" s="222">
        <f>ROUND(E39*P39,5)</f>
        <v>0</v>
      </c>
      <c r="R39" s="222"/>
      <c r="S39" s="222"/>
      <c r="T39" s="223">
        <v>0.77500000000000002</v>
      </c>
      <c r="U39" s="222">
        <f>ROUND(E39*T39,2)</f>
        <v>0.78</v>
      </c>
      <c r="V39" s="212"/>
      <c r="W39" s="212"/>
      <c r="X39" s="212"/>
      <c r="Y39" s="212"/>
      <c r="Z39" s="212"/>
      <c r="AA39" s="212"/>
      <c r="AB39" s="212"/>
      <c r="AC39" s="212"/>
      <c r="AD39" s="212"/>
      <c r="AE39" s="212" t="s">
        <v>110</v>
      </c>
      <c r="AF39" s="212"/>
      <c r="AG39" s="212"/>
      <c r="AH39" s="212"/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outlineLevel="1" x14ac:dyDescent="0.2">
      <c r="A40" s="213">
        <v>27</v>
      </c>
      <c r="B40" s="219" t="s">
        <v>166</v>
      </c>
      <c r="C40" s="262" t="s">
        <v>167</v>
      </c>
      <c r="D40" s="221" t="s">
        <v>142</v>
      </c>
      <c r="E40" s="227">
        <v>0.30499999999999999</v>
      </c>
      <c r="F40" s="229"/>
      <c r="G40" s="230">
        <f>ROUND(E40*F40,2)</f>
        <v>0</v>
      </c>
      <c r="H40" s="229"/>
      <c r="I40" s="230">
        <f>ROUND(E40*H40,2)</f>
        <v>0</v>
      </c>
      <c r="J40" s="229"/>
      <c r="K40" s="230">
        <f>ROUND(E40*J40,2)</f>
        <v>0</v>
      </c>
      <c r="L40" s="230">
        <v>15</v>
      </c>
      <c r="M40" s="230">
        <f>G40*(1+L40/100)</f>
        <v>0</v>
      </c>
      <c r="N40" s="222">
        <v>0</v>
      </c>
      <c r="O40" s="222">
        <f>ROUND(E40*N40,5)</f>
        <v>0</v>
      </c>
      <c r="P40" s="222">
        <v>0</v>
      </c>
      <c r="Q40" s="222">
        <f>ROUND(E40*P40,5)</f>
        <v>0</v>
      </c>
      <c r="R40" s="222"/>
      <c r="S40" s="222"/>
      <c r="T40" s="223">
        <v>2.4940000000000002</v>
      </c>
      <c r="U40" s="222">
        <f>ROUND(E40*T40,2)</f>
        <v>0.76</v>
      </c>
      <c r="V40" s="212"/>
      <c r="W40" s="212"/>
      <c r="X40" s="212"/>
      <c r="Y40" s="212"/>
      <c r="Z40" s="212"/>
      <c r="AA40" s="212"/>
      <c r="AB40" s="212"/>
      <c r="AC40" s="212"/>
      <c r="AD40" s="212"/>
      <c r="AE40" s="212" t="s">
        <v>110</v>
      </c>
      <c r="AF40" s="212"/>
      <c r="AG40" s="212"/>
      <c r="AH40" s="212"/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x14ac:dyDescent="0.2">
      <c r="A41" s="214" t="s">
        <v>105</v>
      </c>
      <c r="B41" s="220" t="s">
        <v>68</v>
      </c>
      <c r="C41" s="263" t="s">
        <v>69</v>
      </c>
      <c r="D41" s="224"/>
      <c r="E41" s="228"/>
      <c r="F41" s="231"/>
      <c r="G41" s="231">
        <f>SUMIF(AE42:AE42,"&lt;&gt;NOR",G42:G42)</f>
        <v>0</v>
      </c>
      <c r="H41" s="231"/>
      <c r="I41" s="231">
        <f>SUM(I42:I42)</f>
        <v>0</v>
      </c>
      <c r="J41" s="231"/>
      <c r="K41" s="231">
        <f>SUM(K42:K42)</f>
        <v>0</v>
      </c>
      <c r="L41" s="231"/>
      <c r="M41" s="231">
        <f>SUM(M42:M42)</f>
        <v>0</v>
      </c>
      <c r="N41" s="225"/>
      <c r="O41" s="225">
        <f>SUM(O42:O42)</f>
        <v>0</v>
      </c>
      <c r="P41" s="225"/>
      <c r="Q41" s="225">
        <f>SUM(Q42:Q42)</f>
        <v>0.98724999999999996</v>
      </c>
      <c r="R41" s="225"/>
      <c r="S41" s="225"/>
      <c r="T41" s="226"/>
      <c r="U41" s="225">
        <f>SUM(U42:U42)</f>
        <v>7.9</v>
      </c>
      <c r="AE41" t="s">
        <v>106</v>
      </c>
    </row>
    <row r="42" spans="1:60" outlineLevel="1" x14ac:dyDescent="0.2">
      <c r="A42" s="213">
        <v>28</v>
      </c>
      <c r="B42" s="219" t="s">
        <v>168</v>
      </c>
      <c r="C42" s="262" t="s">
        <v>169</v>
      </c>
      <c r="D42" s="221" t="s">
        <v>115</v>
      </c>
      <c r="E42" s="227">
        <v>39.489899999999999</v>
      </c>
      <c r="F42" s="229"/>
      <c r="G42" s="230">
        <f>ROUND(E42*F42,2)</f>
        <v>0</v>
      </c>
      <c r="H42" s="229"/>
      <c r="I42" s="230">
        <f>ROUND(E42*H42,2)</f>
        <v>0</v>
      </c>
      <c r="J42" s="229"/>
      <c r="K42" s="230">
        <f>ROUND(E42*J42,2)</f>
        <v>0</v>
      </c>
      <c r="L42" s="230">
        <v>15</v>
      </c>
      <c r="M42" s="230">
        <f>G42*(1+L42/100)</f>
        <v>0</v>
      </c>
      <c r="N42" s="222">
        <v>0</v>
      </c>
      <c r="O42" s="222">
        <f>ROUND(E42*N42,5)</f>
        <v>0</v>
      </c>
      <c r="P42" s="222">
        <v>2.5000000000000001E-2</v>
      </c>
      <c r="Q42" s="222">
        <f>ROUND(E42*P42,5)</f>
        <v>0.98724999999999996</v>
      </c>
      <c r="R42" s="222"/>
      <c r="S42" s="222"/>
      <c r="T42" s="223">
        <v>0.2</v>
      </c>
      <c r="U42" s="222">
        <f>ROUND(E42*T42,2)</f>
        <v>7.9</v>
      </c>
      <c r="V42" s="212"/>
      <c r="W42" s="212"/>
      <c r="X42" s="212"/>
      <c r="Y42" s="212"/>
      <c r="Z42" s="212"/>
      <c r="AA42" s="212"/>
      <c r="AB42" s="212"/>
      <c r="AC42" s="212"/>
      <c r="AD42" s="212"/>
      <c r="AE42" s="212" t="s">
        <v>110</v>
      </c>
      <c r="AF42" s="212"/>
      <c r="AG42" s="212"/>
      <c r="AH42" s="212"/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</row>
    <row r="43" spans="1:60" x14ac:dyDescent="0.2">
      <c r="A43" s="214" t="s">
        <v>105</v>
      </c>
      <c r="B43" s="220" t="s">
        <v>70</v>
      </c>
      <c r="C43" s="263" t="s">
        <v>71</v>
      </c>
      <c r="D43" s="224"/>
      <c r="E43" s="228"/>
      <c r="F43" s="231"/>
      <c r="G43" s="231">
        <f>SUMIF(AE44:AE49,"&lt;&gt;NOR",G44:G49)</f>
        <v>0</v>
      </c>
      <c r="H43" s="231"/>
      <c r="I43" s="231">
        <f>SUM(I44:I49)</f>
        <v>0</v>
      </c>
      <c r="J43" s="231"/>
      <c r="K43" s="231">
        <f>SUM(K44:K49)</f>
        <v>0</v>
      </c>
      <c r="L43" s="231"/>
      <c r="M43" s="231">
        <f>SUM(M44:M49)</f>
        <v>0</v>
      </c>
      <c r="N43" s="225"/>
      <c r="O43" s="225">
        <f>SUM(O44:O49)</f>
        <v>0.14479</v>
      </c>
      <c r="P43" s="225"/>
      <c r="Q43" s="225">
        <f>SUM(Q44:Q49)</f>
        <v>1.196E-2</v>
      </c>
      <c r="R43" s="225"/>
      <c r="S43" s="225"/>
      <c r="T43" s="226"/>
      <c r="U43" s="225">
        <f>SUM(U44:U49)</f>
        <v>45.509999999999991</v>
      </c>
      <c r="AE43" t="s">
        <v>106</v>
      </c>
    </row>
    <row r="44" spans="1:60" outlineLevel="1" x14ac:dyDescent="0.2">
      <c r="A44" s="213">
        <v>29</v>
      </c>
      <c r="B44" s="219" t="s">
        <v>170</v>
      </c>
      <c r="C44" s="262" t="s">
        <v>171</v>
      </c>
      <c r="D44" s="221" t="s">
        <v>115</v>
      </c>
      <c r="E44" s="227">
        <v>11.96</v>
      </c>
      <c r="F44" s="229"/>
      <c r="G44" s="230">
        <f>ROUND(E44*F44,2)</f>
        <v>0</v>
      </c>
      <c r="H44" s="229"/>
      <c r="I44" s="230">
        <f>ROUND(E44*H44,2)</f>
        <v>0</v>
      </c>
      <c r="J44" s="229"/>
      <c r="K44" s="230">
        <f>ROUND(E44*J44,2)</f>
        <v>0</v>
      </c>
      <c r="L44" s="230">
        <v>15</v>
      </c>
      <c r="M44" s="230">
        <f>G44*(1+L44/100)</f>
        <v>0</v>
      </c>
      <c r="N44" s="222">
        <v>0</v>
      </c>
      <c r="O44" s="222">
        <f>ROUND(E44*N44,5)</f>
        <v>0</v>
      </c>
      <c r="P44" s="222">
        <v>1E-3</v>
      </c>
      <c r="Q44" s="222">
        <f>ROUND(E44*P44,5)</f>
        <v>1.196E-2</v>
      </c>
      <c r="R44" s="222"/>
      <c r="S44" s="222"/>
      <c r="T44" s="223">
        <v>0.255</v>
      </c>
      <c r="U44" s="222">
        <f>ROUND(E44*T44,2)</f>
        <v>3.05</v>
      </c>
      <c r="V44" s="212"/>
      <c r="W44" s="212"/>
      <c r="X44" s="212"/>
      <c r="Y44" s="212"/>
      <c r="Z44" s="212"/>
      <c r="AA44" s="212"/>
      <c r="AB44" s="212"/>
      <c r="AC44" s="212"/>
      <c r="AD44" s="212"/>
      <c r="AE44" s="212" t="s">
        <v>110</v>
      </c>
      <c r="AF44" s="212"/>
      <c r="AG44" s="212"/>
      <c r="AH44" s="212"/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</row>
    <row r="45" spans="1:60" outlineLevel="1" x14ac:dyDescent="0.2">
      <c r="A45" s="213">
        <v>30</v>
      </c>
      <c r="B45" s="219" t="s">
        <v>172</v>
      </c>
      <c r="C45" s="262" t="s">
        <v>173</v>
      </c>
      <c r="D45" s="221" t="s">
        <v>115</v>
      </c>
      <c r="E45" s="227">
        <v>51.45</v>
      </c>
      <c r="F45" s="229"/>
      <c r="G45" s="230">
        <f>ROUND(E45*F45,2)</f>
        <v>0</v>
      </c>
      <c r="H45" s="229"/>
      <c r="I45" s="230">
        <f>ROUND(E45*H45,2)</f>
        <v>0</v>
      </c>
      <c r="J45" s="229"/>
      <c r="K45" s="230">
        <f>ROUND(E45*J45,2)</f>
        <v>0</v>
      </c>
      <c r="L45" s="230">
        <v>15</v>
      </c>
      <c r="M45" s="230">
        <f>G45*(1+L45/100)</f>
        <v>0</v>
      </c>
      <c r="N45" s="222">
        <v>0</v>
      </c>
      <c r="O45" s="222">
        <f>ROUND(E45*N45,5)</f>
        <v>0</v>
      </c>
      <c r="P45" s="222">
        <v>0</v>
      </c>
      <c r="Q45" s="222">
        <f>ROUND(E45*P45,5)</f>
        <v>0</v>
      </c>
      <c r="R45" s="222"/>
      <c r="S45" s="222"/>
      <c r="T45" s="223">
        <v>4.5999999999999999E-2</v>
      </c>
      <c r="U45" s="222">
        <f>ROUND(E45*T45,2)</f>
        <v>2.37</v>
      </c>
      <c r="V45" s="212"/>
      <c r="W45" s="212"/>
      <c r="X45" s="212"/>
      <c r="Y45" s="212"/>
      <c r="Z45" s="212"/>
      <c r="AA45" s="212"/>
      <c r="AB45" s="212"/>
      <c r="AC45" s="212"/>
      <c r="AD45" s="212"/>
      <c r="AE45" s="212" t="s">
        <v>110</v>
      </c>
      <c r="AF45" s="212"/>
      <c r="AG45" s="212"/>
      <c r="AH45" s="212"/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</row>
    <row r="46" spans="1:60" outlineLevel="1" x14ac:dyDescent="0.2">
      <c r="A46" s="213">
        <v>31</v>
      </c>
      <c r="B46" s="219" t="s">
        <v>174</v>
      </c>
      <c r="C46" s="262" t="s">
        <v>175</v>
      </c>
      <c r="D46" s="221" t="s">
        <v>115</v>
      </c>
      <c r="E46" s="227">
        <v>51.45</v>
      </c>
      <c r="F46" s="229"/>
      <c r="G46" s="230">
        <f>ROUND(E46*F46,2)</f>
        <v>0</v>
      </c>
      <c r="H46" s="229"/>
      <c r="I46" s="230">
        <f>ROUND(E46*H46,2)</f>
        <v>0</v>
      </c>
      <c r="J46" s="229"/>
      <c r="K46" s="230">
        <f>ROUND(E46*J46,2)</f>
        <v>0</v>
      </c>
      <c r="L46" s="230">
        <v>15</v>
      </c>
      <c r="M46" s="230">
        <f>G46*(1+L46/100)</f>
        <v>0</v>
      </c>
      <c r="N46" s="222">
        <v>0</v>
      </c>
      <c r="O46" s="222">
        <f>ROUND(E46*N46,5)</f>
        <v>0</v>
      </c>
      <c r="P46" s="222">
        <v>0</v>
      </c>
      <c r="Q46" s="222">
        <f>ROUND(E46*P46,5)</f>
        <v>0</v>
      </c>
      <c r="R46" s="222"/>
      <c r="S46" s="222"/>
      <c r="T46" s="223">
        <v>0.14699999999999999</v>
      </c>
      <c r="U46" s="222">
        <f>ROUND(E46*T46,2)</f>
        <v>7.56</v>
      </c>
      <c r="V46" s="212"/>
      <c r="W46" s="212"/>
      <c r="X46" s="212"/>
      <c r="Y46" s="212"/>
      <c r="Z46" s="212"/>
      <c r="AA46" s="212"/>
      <c r="AB46" s="212"/>
      <c r="AC46" s="212"/>
      <c r="AD46" s="212"/>
      <c r="AE46" s="212" t="s">
        <v>110</v>
      </c>
      <c r="AF46" s="212"/>
      <c r="AG46" s="212"/>
      <c r="AH46" s="212"/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</row>
    <row r="47" spans="1:60" ht="22.5" outlineLevel="1" x14ac:dyDescent="0.2">
      <c r="A47" s="213">
        <v>32</v>
      </c>
      <c r="B47" s="219" t="s">
        <v>176</v>
      </c>
      <c r="C47" s="262" t="s">
        <v>177</v>
      </c>
      <c r="D47" s="221" t="s">
        <v>115</v>
      </c>
      <c r="E47" s="227">
        <v>51.45</v>
      </c>
      <c r="F47" s="229"/>
      <c r="G47" s="230">
        <f>ROUND(E47*F47,2)</f>
        <v>0</v>
      </c>
      <c r="H47" s="229"/>
      <c r="I47" s="230">
        <f>ROUND(E47*H47,2)</f>
        <v>0</v>
      </c>
      <c r="J47" s="229"/>
      <c r="K47" s="230">
        <f>ROUND(E47*J47,2)</f>
        <v>0</v>
      </c>
      <c r="L47" s="230">
        <v>15</v>
      </c>
      <c r="M47" s="230">
        <f>G47*(1+L47/100)</f>
        <v>0</v>
      </c>
      <c r="N47" s="222">
        <v>2.7100000000000002E-3</v>
      </c>
      <c r="O47" s="222">
        <f>ROUND(E47*N47,5)</f>
        <v>0.13943</v>
      </c>
      <c r="P47" s="222">
        <v>0</v>
      </c>
      <c r="Q47" s="222">
        <f>ROUND(E47*P47,5)</f>
        <v>0</v>
      </c>
      <c r="R47" s="222"/>
      <c r="S47" s="222"/>
      <c r="T47" s="223">
        <v>0.45</v>
      </c>
      <c r="U47" s="222">
        <f>ROUND(E47*T47,2)</f>
        <v>23.15</v>
      </c>
      <c r="V47" s="212"/>
      <c r="W47" s="212"/>
      <c r="X47" s="212"/>
      <c r="Y47" s="212"/>
      <c r="Z47" s="212"/>
      <c r="AA47" s="212"/>
      <c r="AB47" s="212"/>
      <c r="AC47" s="212"/>
      <c r="AD47" s="212"/>
      <c r="AE47" s="212" t="s">
        <v>110</v>
      </c>
      <c r="AF47" s="212"/>
      <c r="AG47" s="212"/>
      <c r="AH47" s="212"/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</row>
    <row r="48" spans="1:60" ht="22.5" outlineLevel="1" x14ac:dyDescent="0.2">
      <c r="A48" s="213">
        <v>33</v>
      </c>
      <c r="B48" s="219" t="s">
        <v>178</v>
      </c>
      <c r="C48" s="262" t="s">
        <v>179</v>
      </c>
      <c r="D48" s="221" t="s">
        <v>109</v>
      </c>
      <c r="E48" s="227">
        <v>66.959999999999994</v>
      </c>
      <c r="F48" s="229"/>
      <c r="G48" s="230">
        <f>ROUND(E48*F48,2)</f>
        <v>0</v>
      </c>
      <c r="H48" s="229"/>
      <c r="I48" s="230">
        <f>ROUND(E48*H48,2)</f>
        <v>0</v>
      </c>
      <c r="J48" s="229"/>
      <c r="K48" s="230">
        <f>ROUND(E48*J48,2)</f>
        <v>0</v>
      </c>
      <c r="L48" s="230">
        <v>15</v>
      </c>
      <c r="M48" s="230">
        <f>G48*(1+L48/100)</f>
        <v>0</v>
      </c>
      <c r="N48" s="222">
        <v>8.0000000000000007E-5</v>
      </c>
      <c r="O48" s="222">
        <f>ROUND(E48*N48,5)</f>
        <v>5.3600000000000002E-3</v>
      </c>
      <c r="P48" s="222">
        <v>0</v>
      </c>
      <c r="Q48" s="222">
        <f>ROUND(E48*P48,5)</f>
        <v>0</v>
      </c>
      <c r="R48" s="222"/>
      <c r="S48" s="222"/>
      <c r="T48" s="223">
        <v>0.13719999999999999</v>
      </c>
      <c r="U48" s="222">
        <f>ROUND(E48*T48,2)</f>
        <v>9.19</v>
      </c>
      <c r="V48" s="212"/>
      <c r="W48" s="212"/>
      <c r="X48" s="212"/>
      <c r="Y48" s="212"/>
      <c r="Z48" s="212"/>
      <c r="AA48" s="212"/>
      <c r="AB48" s="212"/>
      <c r="AC48" s="212"/>
      <c r="AD48" s="212"/>
      <c r="AE48" s="212" t="s">
        <v>110</v>
      </c>
      <c r="AF48" s="212"/>
      <c r="AG48" s="212"/>
      <c r="AH48" s="212"/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</row>
    <row r="49" spans="1:60" outlineLevel="1" x14ac:dyDescent="0.2">
      <c r="A49" s="213">
        <v>34</v>
      </c>
      <c r="B49" s="219" t="s">
        <v>180</v>
      </c>
      <c r="C49" s="262" t="s">
        <v>181</v>
      </c>
      <c r="D49" s="221" t="s">
        <v>142</v>
      </c>
      <c r="E49" s="227">
        <v>0.16600000000000001</v>
      </c>
      <c r="F49" s="229"/>
      <c r="G49" s="230">
        <f>ROUND(E49*F49,2)</f>
        <v>0</v>
      </c>
      <c r="H49" s="229"/>
      <c r="I49" s="230">
        <f>ROUND(E49*H49,2)</f>
        <v>0</v>
      </c>
      <c r="J49" s="229"/>
      <c r="K49" s="230">
        <f>ROUND(E49*J49,2)</f>
        <v>0</v>
      </c>
      <c r="L49" s="230">
        <v>15</v>
      </c>
      <c r="M49" s="230">
        <f>G49*(1+L49/100)</f>
        <v>0</v>
      </c>
      <c r="N49" s="222">
        <v>0</v>
      </c>
      <c r="O49" s="222">
        <f>ROUND(E49*N49,5)</f>
        <v>0</v>
      </c>
      <c r="P49" s="222">
        <v>0</v>
      </c>
      <c r="Q49" s="222">
        <f>ROUND(E49*P49,5)</f>
        <v>0</v>
      </c>
      <c r="R49" s="222"/>
      <c r="S49" s="222"/>
      <c r="T49" s="223">
        <v>1.125</v>
      </c>
      <c r="U49" s="222">
        <f>ROUND(E49*T49,2)</f>
        <v>0.19</v>
      </c>
      <c r="V49" s="212"/>
      <c r="W49" s="212"/>
      <c r="X49" s="212"/>
      <c r="Y49" s="212"/>
      <c r="Z49" s="212"/>
      <c r="AA49" s="212"/>
      <c r="AB49" s="212"/>
      <c r="AC49" s="212"/>
      <c r="AD49" s="212"/>
      <c r="AE49" s="212" t="s">
        <v>110</v>
      </c>
      <c r="AF49" s="212"/>
      <c r="AG49" s="212"/>
      <c r="AH49" s="212"/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</row>
    <row r="50" spans="1:60" x14ac:dyDescent="0.2">
      <c r="A50" s="214" t="s">
        <v>105</v>
      </c>
      <c r="B50" s="220" t="s">
        <v>72</v>
      </c>
      <c r="C50" s="263" t="s">
        <v>73</v>
      </c>
      <c r="D50" s="224"/>
      <c r="E50" s="228"/>
      <c r="F50" s="231"/>
      <c r="G50" s="231">
        <f>SUMIF(AE51:AE55,"&lt;&gt;NOR",G51:G55)</f>
        <v>0</v>
      </c>
      <c r="H50" s="231"/>
      <c r="I50" s="231">
        <f>SUM(I51:I55)</f>
        <v>0</v>
      </c>
      <c r="J50" s="231"/>
      <c r="K50" s="231">
        <f>SUM(K51:K55)</f>
        <v>0</v>
      </c>
      <c r="L50" s="231"/>
      <c r="M50" s="231">
        <f>SUM(M51:M55)</f>
        <v>0</v>
      </c>
      <c r="N50" s="225"/>
      <c r="O50" s="225">
        <f>SUM(O51:O55)</f>
        <v>0.17100000000000001</v>
      </c>
      <c r="P50" s="225"/>
      <c r="Q50" s="225">
        <f>SUM(Q51:Q55)</f>
        <v>0</v>
      </c>
      <c r="R50" s="225"/>
      <c r="S50" s="225"/>
      <c r="T50" s="226"/>
      <c r="U50" s="225">
        <f>SUM(U51:U55)</f>
        <v>24.779999999999998</v>
      </c>
      <c r="AE50" t="s">
        <v>106</v>
      </c>
    </row>
    <row r="51" spans="1:60" outlineLevel="1" x14ac:dyDescent="0.2">
      <c r="A51" s="213">
        <v>35</v>
      </c>
      <c r="B51" s="219" t="s">
        <v>182</v>
      </c>
      <c r="C51" s="262" t="s">
        <v>183</v>
      </c>
      <c r="D51" s="221" t="s">
        <v>115</v>
      </c>
      <c r="E51" s="227">
        <v>8.9600000000000009</v>
      </c>
      <c r="F51" s="229"/>
      <c r="G51" s="230">
        <f>ROUND(E51*F51,2)</f>
        <v>0</v>
      </c>
      <c r="H51" s="229"/>
      <c r="I51" s="230">
        <f>ROUND(E51*H51,2)</f>
        <v>0</v>
      </c>
      <c r="J51" s="229"/>
      <c r="K51" s="230">
        <f>ROUND(E51*J51,2)</f>
        <v>0</v>
      </c>
      <c r="L51" s="230">
        <v>15</v>
      </c>
      <c r="M51" s="230">
        <f>G51*(1+L51/100)</f>
        <v>0</v>
      </c>
      <c r="N51" s="222">
        <v>0</v>
      </c>
      <c r="O51" s="222">
        <f>ROUND(E51*N51,5)</f>
        <v>0</v>
      </c>
      <c r="P51" s="222">
        <v>0</v>
      </c>
      <c r="Q51" s="222">
        <f>ROUND(E51*P51,5)</f>
        <v>0</v>
      </c>
      <c r="R51" s="222"/>
      <c r="S51" s="222"/>
      <c r="T51" s="223">
        <v>0.33</v>
      </c>
      <c r="U51" s="222">
        <f>ROUND(E51*T51,2)</f>
        <v>2.96</v>
      </c>
      <c r="V51" s="212"/>
      <c r="W51" s="212"/>
      <c r="X51" s="212"/>
      <c r="Y51" s="212"/>
      <c r="Z51" s="212"/>
      <c r="AA51" s="212"/>
      <c r="AB51" s="212"/>
      <c r="AC51" s="212"/>
      <c r="AD51" s="212"/>
      <c r="AE51" s="212" t="s">
        <v>110</v>
      </c>
      <c r="AF51" s="212"/>
      <c r="AG51" s="212"/>
      <c r="AH51" s="212"/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212"/>
      <c r="BF51" s="212"/>
      <c r="BG51" s="212"/>
      <c r="BH51" s="212"/>
    </row>
    <row r="52" spans="1:60" outlineLevel="1" x14ac:dyDescent="0.2">
      <c r="A52" s="213">
        <v>36</v>
      </c>
      <c r="B52" s="219" t="s">
        <v>184</v>
      </c>
      <c r="C52" s="262" t="s">
        <v>185</v>
      </c>
      <c r="D52" s="221" t="s">
        <v>115</v>
      </c>
      <c r="E52" s="227">
        <v>8.9600000000000009</v>
      </c>
      <c r="F52" s="229"/>
      <c r="G52" s="230">
        <f>ROUND(E52*F52,2)</f>
        <v>0</v>
      </c>
      <c r="H52" s="229"/>
      <c r="I52" s="230">
        <f>ROUND(E52*H52,2)</f>
        <v>0</v>
      </c>
      <c r="J52" s="229"/>
      <c r="K52" s="230">
        <f>ROUND(E52*J52,2)</f>
        <v>0</v>
      </c>
      <c r="L52" s="230">
        <v>15</v>
      </c>
      <c r="M52" s="230">
        <f>G52*(1+L52/100)</f>
        <v>0</v>
      </c>
      <c r="N52" s="222">
        <v>0</v>
      </c>
      <c r="O52" s="222">
        <f>ROUND(E52*N52,5)</f>
        <v>0</v>
      </c>
      <c r="P52" s="222">
        <v>0</v>
      </c>
      <c r="Q52" s="222">
        <f>ROUND(E52*P52,5)</f>
        <v>0</v>
      </c>
      <c r="R52" s="222"/>
      <c r="S52" s="222"/>
      <c r="T52" s="223">
        <v>0.05</v>
      </c>
      <c r="U52" s="222">
        <f>ROUND(E52*T52,2)</f>
        <v>0.45</v>
      </c>
      <c r="V52" s="212"/>
      <c r="W52" s="212"/>
      <c r="X52" s="212"/>
      <c r="Y52" s="212"/>
      <c r="Z52" s="212"/>
      <c r="AA52" s="212"/>
      <c r="AB52" s="212"/>
      <c r="AC52" s="212"/>
      <c r="AD52" s="212"/>
      <c r="AE52" s="212" t="s">
        <v>110</v>
      </c>
      <c r="AF52" s="212"/>
      <c r="AG52" s="212"/>
      <c r="AH52" s="212"/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</row>
    <row r="53" spans="1:60" outlineLevel="1" x14ac:dyDescent="0.2">
      <c r="A53" s="213">
        <v>37</v>
      </c>
      <c r="B53" s="219" t="s">
        <v>186</v>
      </c>
      <c r="C53" s="262" t="s">
        <v>187</v>
      </c>
      <c r="D53" s="221" t="s">
        <v>115</v>
      </c>
      <c r="E53" s="227">
        <v>8.9600000000000009</v>
      </c>
      <c r="F53" s="229"/>
      <c r="G53" s="230">
        <f>ROUND(E53*F53,2)</f>
        <v>0</v>
      </c>
      <c r="H53" s="229"/>
      <c r="I53" s="230">
        <f>ROUND(E53*H53,2)</f>
        <v>0</v>
      </c>
      <c r="J53" s="229"/>
      <c r="K53" s="230">
        <f>ROUND(E53*J53,2)</f>
        <v>0</v>
      </c>
      <c r="L53" s="230">
        <v>15</v>
      </c>
      <c r="M53" s="230">
        <f>G53*(1+L53/100)</f>
        <v>0</v>
      </c>
      <c r="N53" s="222">
        <v>0</v>
      </c>
      <c r="O53" s="222">
        <f>ROUND(E53*N53,5)</f>
        <v>0</v>
      </c>
      <c r="P53" s="222">
        <v>0</v>
      </c>
      <c r="Q53" s="222">
        <f>ROUND(E53*P53,5)</f>
        <v>0</v>
      </c>
      <c r="R53" s="222"/>
      <c r="S53" s="222"/>
      <c r="T53" s="223">
        <v>1.1000000000000001</v>
      </c>
      <c r="U53" s="222">
        <f>ROUND(E53*T53,2)</f>
        <v>9.86</v>
      </c>
      <c r="V53" s="212"/>
      <c r="W53" s="212"/>
      <c r="X53" s="212"/>
      <c r="Y53" s="212"/>
      <c r="Z53" s="212"/>
      <c r="AA53" s="212"/>
      <c r="AB53" s="212"/>
      <c r="AC53" s="212"/>
      <c r="AD53" s="212"/>
      <c r="AE53" s="212" t="s">
        <v>110</v>
      </c>
      <c r="AF53" s="212"/>
      <c r="AG53" s="212"/>
      <c r="AH53" s="212"/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12"/>
      <c r="BB53" s="212"/>
      <c r="BC53" s="212"/>
      <c r="BD53" s="212"/>
      <c r="BE53" s="212"/>
      <c r="BF53" s="212"/>
      <c r="BG53" s="212"/>
      <c r="BH53" s="212"/>
    </row>
    <row r="54" spans="1:60" outlineLevel="1" x14ac:dyDescent="0.2">
      <c r="A54" s="213">
        <v>38</v>
      </c>
      <c r="B54" s="219" t="s">
        <v>188</v>
      </c>
      <c r="C54" s="262" t="s">
        <v>189</v>
      </c>
      <c r="D54" s="221" t="s">
        <v>115</v>
      </c>
      <c r="E54" s="227">
        <v>9</v>
      </c>
      <c r="F54" s="229"/>
      <c r="G54" s="230">
        <f>ROUND(E54*F54,2)</f>
        <v>0</v>
      </c>
      <c r="H54" s="229"/>
      <c r="I54" s="230">
        <f>ROUND(E54*H54,2)</f>
        <v>0</v>
      </c>
      <c r="J54" s="229"/>
      <c r="K54" s="230">
        <f>ROUND(E54*J54,2)</f>
        <v>0</v>
      </c>
      <c r="L54" s="230">
        <v>15</v>
      </c>
      <c r="M54" s="230">
        <f>G54*(1+L54/100)</f>
        <v>0</v>
      </c>
      <c r="N54" s="222">
        <v>1.9E-2</v>
      </c>
      <c r="O54" s="222">
        <f>ROUND(E54*N54,5)</f>
        <v>0.17100000000000001</v>
      </c>
      <c r="P54" s="222">
        <v>0</v>
      </c>
      <c r="Q54" s="222">
        <f>ROUND(E54*P54,5)</f>
        <v>0</v>
      </c>
      <c r="R54" s="222"/>
      <c r="S54" s="222"/>
      <c r="T54" s="223">
        <v>1.252</v>
      </c>
      <c r="U54" s="222">
        <f>ROUND(E54*T54,2)</f>
        <v>11.27</v>
      </c>
      <c r="V54" s="212"/>
      <c r="W54" s="212"/>
      <c r="X54" s="212"/>
      <c r="Y54" s="212"/>
      <c r="Z54" s="212"/>
      <c r="AA54" s="212"/>
      <c r="AB54" s="212"/>
      <c r="AC54" s="212"/>
      <c r="AD54" s="212"/>
      <c r="AE54" s="212" t="s">
        <v>110</v>
      </c>
      <c r="AF54" s="212"/>
      <c r="AG54" s="212"/>
      <c r="AH54" s="212"/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  <c r="AZ54" s="212"/>
      <c r="BA54" s="212"/>
      <c r="BB54" s="212"/>
      <c r="BC54" s="212"/>
      <c r="BD54" s="212"/>
      <c r="BE54" s="212"/>
      <c r="BF54" s="212"/>
      <c r="BG54" s="212"/>
      <c r="BH54" s="212"/>
    </row>
    <row r="55" spans="1:60" outlineLevel="1" x14ac:dyDescent="0.2">
      <c r="A55" s="213">
        <v>39</v>
      </c>
      <c r="B55" s="219" t="s">
        <v>190</v>
      </c>
      <c r="C55" s="262" t="s">
        <v>191</v>
      </c>
      <c r="D55" s="221" t="s">
        <v>142</v>
      </c>
      <c r="E55" s="227">
        <v>0.17100000000000001</v>
      </c>
      <c r="F55" s="229"/>
      <c r="G55" s="230">
        <f>ROUND(E55*F55,2)</f>
        <v>0</v>
      </c>
      <c r="H55" s="229"/>
      <c r="I55" s="230">
        <f>ROUND(E55*H55,2)</f>
        <v>0</v>
      </c>
      <c r="J55" s="229"/>
      <c r="K55" s="230">
        <f>ROUND(E55*J55,2)</f>
        <v>0</v>
      </c>
      <c r="L55" s="230">
        <v>15</v>
      </c>
      <c r="M55" s="230">
        <f>G55*(1+L55/100)</f>
        <v>0</v>
      </c>
      <c r="N55" s="222">
        <v>0</v>
      </c>
      <c r="O55" s="222">
        <f>ROUND(E55*N55,5)</f>
        <v>0</v>
      </c>
      <c r="P55" s="222">
        <v>0</v>
      </c>
      <c r="Q55" s="222">
        <f>ROUND(E55*P55,5)</f>
        <v>0</v>
      </c>
      <c r="R55" s="222"/>
      <c r="S55" s="222"/>
      <c r="T55" s="223">
        <v>1.3859999999999999</v>
      </c>
      <c r="U55" s="222">
        <f>ROUND(E55*T55,2)</f>
        <v>0.24</v>
      </c>
      <c r="V55" s="212"/>
      <c r="W55" s="212"/>
      <c r="X55" s="212"/>
      <c r="Y55" s="212"/>
      <c r="Z55" s="212"/>
      <c r="AA55" s="212"/>
      <c r="AB55" s="212"/>
      <c r="AC55" s="212"/>
      <c r="AD55" s="212"/>
      <c r="AE55" s="212" t="s">
        <v>110</v>
      </c>
      <c r="AF55" s="212"/>
      <c r="AG55" s="212"/>
      <c r="AH55" s="212"/>
      <c r="AI55" s="212"/>
      <c r="AJ55" s="212"/>
      <c r="AK55" s="212"/>
      <c r="AL55" s="212"/>
      <c r="AM55" s="212"/>
      <c r="AN55" s="212"/>
      <c r="AO55" s="212"/>
      <c r="AP55" s="212"/>
      <c r="AQ55" s="212"/>
      <c r="AR55" s="212"/>
      <c r="AS55" s="212"/>
      <c r="AT55" s="212"/>
      <c r="AU55" s="212"/>
      <c r="AV55" s="212"/>
      <c r="AW55" s="212"/>
      <c r="AX55" s="212"/>
      <c r="AY55" s="212"/>
      <c r="AZ55" s="212"/>
      <c r="BA55" s="212"/>
      <c r="BB55" s="212"/>
      <c r="BC55" s="212"/>
      <c r="BD55" s="212"/>
      <c r="BE55" s="212"/>
      <c r="BF55" s="212"/>
      <c r="BG55" s="212"/>
      <c r="BH55" s="212"/>
    </row>
    <row r="56" spans="1:60" x14ac:dyDescent="0.2">
      <c r="A56" s="214" t="s">
        <v>105</v>
      </c>
      <c r="B56" s="220" t="s">
        <v>74</v>
      </c>
      <c r="C56" s="263" t="s">
        <v>75</v>
      </c>
      <c r="D56" s="224"/>
      <c r="E56" s="228"/>
      <c r="F56" s="231"/>
      <c r="G56" s="231">
        <f>SUMIF(AE57:AE57,"&lt;&gt;NOR",G57:G57)</f>
        <v>0</v>
      </c>
      <c r="H56" s="231"/>
      <c r="I56" s="231">
        <f>SUM(I57:I57)</f>
        <v>0</v>
      </c>
      <c r="J56" s="231"/>
      <c r="K56" s="231">
        <f>SUM(K57:K57)</f>
        <v>0</v>
      </c>
      <c r="L56" s="231"/>
      <c r="M56" s="231">
        <f>SUM(M57:M57)</f>
        <v>0</v>
      </c>
      <c r="N56" s="225"/>
      <c r="O56" s="225">
        <f>SUM(O57:O57)</f>
        <v>4.0999999999999999E-4</v>
      </c>
      <c r="P56" s="225"/>
      <c r="Q56" s="225">
        <f>SUM(Q57:Q57)</f>
        <v>0</v>
      </c>
      <c r="R56" s="225"/>
      <c r="S56" s="225"/>
      <c r="T56" s="226"/>
      <c r="U56" s="225">
        <f>SUM(U57:U57)</f>
        <v>0.33</v>
      </c>
      <c r="AE56" t="s">
        <v>106</v>
      </c>
    </row>
    <row r="57" spans="1:60" outlineLevel="1" x14ac:dyDescent="0.2">
      <c r="A57" s="213">
        <v>40</v>
      </c>
      <c r="B57" s="219" t="s">
        <v>192</v>
      </c>
      <c r="C57" s="262" t="s">
        <v>193</v>
      </c>
      <c r="D57" s="221" t="s">
        <v>194</v>
      </c>
      <c r="E57" s="227">
        <v>1</v>
      </c>
      <c r="F57" s="229"/>
      <c r="G57" s="230">
        <f>ROUND(E57*F57,2)</f>
        <v>0</v>
      </c>
      <c r="H57" s="229"/>
      <c r="I57" s="230">
        <f>ROUND(E57*H57,2)</f>
        <v>0</v>
      </c>
      <c r="J57" s="229"/>
      <c r="K57" s="230">
        <f>ROUND(E57*J57,2)</f>
        <v>0</v>
      </c>
      <c r="L57" s="230">
        <v>15</v>
      </c>
      <c r="M57" s="230">
        <f>G57*(1+L57/100)</f>
        <v>0</v>
      </c>
      <c r="N57" s="222">
        <v>4.0999999999999999E-4</v>
      </c>
      <c r="O57" s="222">
        <f>ROUND(E57*N57,5)</f>
        <v>4.0999999999999999E-4</v>
      </c>
      <c r="P57" s="222">
        <v>0</v>
      </c>
      <c r="Q57" s="222">
        <f>ROUND(E57*P57,5)</f>
        <v>0</v>
      </c>
      <c r="R57" s="222"/>
      <c r="S57" s="222"/>
      <c r="T57" s="223">
        <v>0.32600000000000001</v>
      </c>
      <c r="U57" s="222">
        <f>ROUND(E57*T57,2)</f>
        <v>0.33</v>
      </c>
      <c r="V57" s="212"/>
      <c r="W57" s="212"/>
      <c r="X57" s="212"/>
      <c r="Y57" s="212"/>
      <c r="Z57" s="212"/>
      <c r="AA57" s="212"/>
      <c r="AB57" s="212"/>
      <c r="AC57" s="212"/>
      <c r="AD57" s="212"/>
      <c r="AE57" s="212" t="s">
        <v>110</v>
      </c>
      <c r="AF57" s="212"/>
      <c r="AG57" s="212"/>
      <c r="AH57" s="212"/>
      <c r="AI57" s="212"/>
      <c r="AJ57" s="212"/>
      <c r="AK57" s="212"/>
      <c r="AL57" s="212"/>
      <c r="AM57" s="212"/>
      <c r="AN57" s="212"/>
      <c r="AO57" s="212"/>
      <c r="AP57" s="212"/>
      <c r="AQ57" s="212"/>
      <c r="AR57" s="212"/>
      <c r="AS57" s="212"/>
      <c r="AT57" s="212"/>
      <c r="AU57" s="212"/>
      <c r="AV57" s="212"/>
      <c r="AW57" s="212"/>
      <c r="AX57" s="212"/>
      <c r="AY57" s="212"/>
      <c r="AZ57" s="212"/>
      <c r="BA57" s="212"/>
      <c r="BB57" s="212"/>
      <c r="BC57" s="212"/>
      <c r="BD57" s="212"/>
      <c r="BE57" s="212"/>
      <c r="BF57" s="212"/>
      <c r="BG57" s="212"/>
      <c r="BH57" s="212"/>
    </row>
    <row r="58" spans="1:60" x14ac:dyDescent="0.2">
      <c r="A58" s="214" t="s">
        <v>105</v>
      </c>
      <c r="B58" s="220" t="s">
        <v>76</v>
      </c>
      <c r="C58" s="263" t="s">
        <v>77</v>
      </c>
      <c r="D58" s="224"/>
      <c r="E58" s="228"/>
      <c r="F58" s="231"/>
      <c r="G58" s="231">
        <f>SUMIF(AE59:AE62,"&lt;&gt;NOR",G59:G62)</f>
        <v>0</v>
      </c>
      <c r="H58" s="231"/>
      <c r="I58" s="231">
        <f>SUM(I59:I62)</f>
        <v>0</v>
      </c>
      <c r="J58" s="231"/>
      <c r="K58" s="231">
        <f>SUM(K59:K62)</f>
        <v>0</v>
      </c>
      <c r="L58" s="231"/>
      <c r="M58" s="231">
        <f>SUM(M59:M62)</f>
        <v>0</v>
      </c>
      <c r="N58" s="225"/>
      <c r="O58" s="225">
        <f>SUM(O59:O62)</f>
        <v>8.5000000000000006E-2</v>
      </c>
      <c r="P58" s="225"/>
      <c r="Q58" s="225">
        <f>SUM(Q59:Q62)</f>
        <v>0</v>
      </c>
      <c r="R58" s="225"/>
      <c r="S58" s="225"/>
      <c r="T58" s="226"/>
      <c r="U58" s="225">
        <f>SUM(U59:U62)</f>
        <v>1</v>
      </c>
      <c r="AE58" t="s">
        <v>106</v>
      </c>
    </row>
    <row r="59" spans="1:60" outlineLevel="1" x14ac:dyDescent="0.2">
      <c r="A59" s="213">
        <v>41</v>
      </c>
      <c r="B59" s="219" t="s">
        <v>195</v>
      </c>
      <c r="C59" s="262" t="s">
        <v>196</v>
      </c>
      <c r="D59" s="221" t="s">
        <v>194</v>
      </c>
      <c r="E59" s="227">
        <v>1</v>
      </c>
      <c r="F59" s="229"/>
      <c r="G59" s="230">
        <f>ROUND(E59*F59,2)</f>
        <v>0</v>
      </c>
      <c r="H59" s="229"/>
      <c r="I59" s="230">
        <f>ROUND(E59*H59,2)</f>
        <v>0</v>
      </c>
      <c r="J59" s="229"/>
      <c r="K59" s="230">
        <f>ROUND(E59*J59,2)</f>
        <v>0</v>
      </c>
      <c r="L59" s="230">
        <v>15</v>
      </c>
      <c r="M59" s="230">
        <f>G59*(1+L59/100)</f>
        <v>0</v>
      </c>
      <c r="N59" s="222">
        <v>8.5000000000000006E-2</v>
      </c>
      <c r="O59" s="222">
        <f>ROUND(E59*N59,5)</f>
        <v>8.5000000000000006E-2</v>
      </c>
      <c r="P59" s="222">
        <v>0</v>
      </c>
      <c r="Q59" s="222">
        <f>ROUND(E59*P59,5)</f>
        <v>0</v>
      </c>
      <c r="R59" s="222"/>
      <c r="S59" s="222"/>
      <c r="T59" s="223">
        <v>1</v>
      </c>
      <c r="U59" s="222">
        <f>ROUND(E59*T59,2)</f>
        <v>1</v>
      </c>
      <c r="V59" s="212"/>
      <c r="W59" s="212"/>
      <c r="X59" s="212"/>
      <c r="Y59" s="212"/>
      <c r="Z59" s="212"/>
      <c r="AA59" s="212"/>
      <c r="AB59" s="212"/>
      <c r="AC59" s="212"/>
      <c r="AD59" s="212"/>
      <c r="AE59" s="212" t="s">
        <v>110</v>
      </c>
      <c r="AF59" s="212"/>
      <c r="AG59" s="212"/>
      <c r="AH59" s="212"/>
      <c r="AI59" s="212"/>
      <c r="AJ59" s="212"/>
      <c r="AK59" s="212"/>
      <c r="AL59" s="212"/>
      <c r="AM59" s="212"/>
      <c r="AN59" s="212"/>
      <c r="AO59" s="212"/>
      <c r="AP59" s="212"/>
      <c r="AQ59" s="212"/>
      <c r="AR59" s="212"/>
      <c r="AS59" s="212"/>
      <c r="AT59" s="212"/>
      <c r="AU59" s="212"/>
      <c r="AV59" s="212"/>
      <c r="AW59" s="212"/>
      <c r="AX59" s="212"/>
      <c r="AY59" s="212"/>
      <c r="AZ59" s="212"/>
      <c r="BA59" s="212"/>
      <c r="BB59" s="212"/>
      <c r="BC59" s="212"/>
      <c r="BD59" s="212"/>
      <c r="BE59" s="212"/>
      <c r="BF59" s="212"/>
      <c r="BG59" s="212"/>
      <c r="BH59" s="212"/>
    </row>
    <row r="60" spans="1:60" outlineLevel="1" x14ac:dyDescent="0.2">
      <c r="A60" s="213">
        <v>42</v>
      </c>
      <c r="B60" s="219" t="s">
        <v>197</v>
      </c>
      <c r="C60" s="262" t="s">
        <v>198</v>
      </c>
      <c r="D60" s="221" t="s">
        <v>197</v>
      </c>
      <c r="E60" s="227">
        <v>0</v>
      </c>
      <c r="F60" s="229"/>
      <c r="G60" s="230">
        <f>ROUND(E60*F60,2)</f>
        <v>0</v>
      </c>
      <c r="H60" s="229"/>
      <c r="I60" s="230">
        <f>ROUND(E60*H60,2)</f>
        <v>0</v>
      </c>
      <c r="J60" s="229"/>
      <c r="K60" s="230">
        <f>ROUND(E60*J60,2)</f>
        <v>0</v>
      </c>
      <c r="L60" s="230">
        <v>15</v>
      </c>
      <c r="M60" s="230">
        <f>G60*(1+L60/100)</f>
        <v>0</v>
      </c>
      <c r="N60" s="222">
        <v>0</v>
      </c>
      <c r="O60" s="222">
        <f>ROUND(E60*N60,5)</f>
        <v>0</v>
      </c>
      <c r="P60" s="222">
        <v>0</v>
      </c>
      <c r="Q60" s="222">
        <f>ROUND(E60*P60,5)</f>
        <v>0</v>
      </c>
      <c r="R60" s="222"/>
      <c r="S60" s="222"/>
      <c r="T60" s="223">
        <v>1</v>
      </c>
      <c r="U60" s="222">
        <f>ROUND(E60*T60,2)</f>
        <v>0</v>
      </c>
      <c r="V60" s="212"/>
      <c r="W60" s="212"/>
      <c r="X60" s="212"/>
      <c r="Y60" s="212"/>
      <c r="Z60" s="212"/>
      <c r="AA60" s="212"/>
      <c r="AB60" s="212"/>
      <c r="AC60" s="212"/>
      <c r="AD60" s="212"/>
      <c r="AE60" s="212" t="s">
        <v>110</v>
      </c>
      <c r="AF60" s="212"/>
      <c r="AG60" s="212"/>
      <c r="AH60" s="212"/>
      <c r="AI60" s="212"/>
      <c r="AJ60" s="212"/>
      <c r="AK60" s="212"/>
      <c r="AL60" s="212"/>
      <c r="AM60" s="212"/>
      <c r="AN60" s="212"/>
      <c r="AO60" s="212"/>
      <c r="AP60" s="212"/>
      <c r="AQ60" s="212"/>
      <c r="AR60" s="212"/>
      <c r="AS60" s="212"/>
      <c r="AT60" s="212"/>
      <c r="AU60" s="212"/>
      <c r="AV60" s="212"/>
      <c r="AW60" s="212"/>
      <c r="AX60" s="212"/>
      <c r="AY60" s="212"/>
      <c r="AZ60" s="212"/>
      <c r="BA60" s="212"/>
      <c r="BB60" s="212"/>
      <c r="BC60" s="212"/>
      <c r="BD60" s="212"/>
      <c r="BE60" s="212"/>
      <c r="BF60" s="212"/>
      <c r="BG60" s="212"/>
      <c r="BH60" s="212"/>
    </row>
    <row r="61" spans="1:60" outlineLevel="1" x14ac:dyDescent="0.2">
      <c r="A61" s="213">
        <v>43</v>
      </c>
      <c r="B61" s="219" t="s">
        <v>199</v>
      </c>
      <c r="C61" s="262" t="s">
        <v>200</v>
      </c>
      <c r="D61" s="221" t="s">
        <v>197</v>
      </c>
      <c r="E61" s="227">
        <v>0</v>
      </c>
      <c r="F61" s="229"/>
      <c r="G61" s="230">
        <f>ROUND(E61*F61,2)</f>
        <v>0</v>
      </c>
      <c r="H61" s="229"/>
      <c r="I61" s="230">
        <f>ROUND(E61*H61,2)</f>
        <v>0</v>
      </c>
      <c r="J61" s="229"/>
      <c r="K61" s="230">
        <f>ROUND(E61*J61,2)</f>
        <v>0</v>
      </c>
      <c r="L61" s="230">
        <v>15</v>
      </c>
      <c r="M61" s="230">
        <f>G61*(1+L61/100)</f>
        <v>0</v>
      </c>
      <c r="N61" s="222">
        <v>0</v>
      </c>
      <c r="O61" s="222">
        <f>ROUND(E61*N61,5)</f>
        <v>0</v>
      </c>
      <c r="P61" s="222">
        <v>0</v>
      </c>
      <c r="Q61" s="222">
        <f>ROUND(E61*P61,5)</f>
        <v>0</v>
      </c>
      <c r="R61" s="222"/>
      <c r="S61" s="222"/>
      <c r="T61" s="223">
        <v>1</v>
      </c>
      <c r="U61" s="222">
        <f>ROUND(E61*T61,2)</f>
        <v>0</v>
      </c>
      <c r="V61" s="212"/>
      <c r="W61" s="212"/>
      <c r="X61" s="212"/>
      <c r="Y61" s="212"/>
      <c r="Z61" s="212"/>
      <c r="AA61" s="212"/>
      <c r="AB61" s="212"/>
      <c r="AC61" s="212"/>
      <c r="AD61" s="212"/>
      <c r="AE61" s="212" t="s">
        <v>110</v>
      </c>
      <c r="AF61" s="212"/>
      <c r="AG61" s="212"/>
      <c r="AH61" s="212"/>
      <c r="AI61" s="212"/>
      <c r="AJ61" s="212"/>
      <c r="AK61" s="212"/>
      <c r="AL61" s="212"/>
      <c r="AM61" s="212"/>
      <c r="AN61" s="212"/>
      <c r="AO61" s="212"/>
      <c r="AP61" s="212"/>
      <c r="AQ61" s="212"/>
      <c r="AR61" s="212"/>
      <c r="AS61" s="212"/>
      <c r="AT61" s="212"/>
      <c r="AU61" s="212"/>
      <c r="AV61" s="212"/>
      <c r="AW61" s="212"/>
      <c r="AX61" s="212"/>
      <c r="AY61" s="212"/>
      <c r="AZ61" s="212"/>
      <c r="BA61" s="212"/>
      <c r="BB61" s="212"/>
      <c r="BC61" s="212"/>
      <c r="BD61" s="212"/>
      <c r="BE61" s="212"/>
      <c r="BF61" s="212"/>
      <c r="BG61" s="212"/>
      <c r="BH61" s="212"/>
    </row>
    <row r="62" spans="1:60" outlineLevel="1" x14ac:dyDescent="0.2">
      <c r="A62" s="213">
        <v>44</v>
      </c>
      <c r="B62" s="219" t="s">
        <v>197</v>
      </c>
      <c r="C62" s="262" t="s">
        <v>201</v>
      </c>
      <c r="D62" s="221" t="s">
        <v>135</v>
      </c>
      <c r="E62" s="227">
        <v>0</v>
      </c>
      <c r="F62" s="229"/>
      <c r="G62" s="230">
        <f>ROUND(E62*F62,2)</f>
        <v>0</v>
      </c>
      <c r="H62" s="229"/>
      <c r="I62" s="230">
        <f>ROUND(E62*H62,2)</f>
        <v>0</v>
      </c>
      <c r="J62" s="229"/>
      <c r="K62" s="230">
        <f>ROUND(E62*J62,2)</f>
        <v>0</v>
      </c>
      <c r="L62" s="230">
        <v>15</v>
      </c>
      <c r="M62" s="230">
        <f>G62*(1+L62/100)</f>
        <v>0</v>
      </c>
      <c r="N62" s="222">
        <v>0</v>
      </c>
      <c r="O62" s="222">
        <f>ROUND(E62*N62,5)</f>
        <v>0</v>
      </c>
      <c r="P62" s="222">
        <v>0</v>
      </c>
      <c r="Q62" s="222">
        <f>ROUND(E62*P62,5)</f>
        <v>0</v>
      </c>
      <c r="R62" s="222"/>
      <c r="S62" s="222"/>
      <c r="T62" s="223">
        <v>1</v>
      </c>
      <c r="U62" s="222">
        <f>ROUND(E62*T62,2)</f>
        <v>0</v>
      </c>
      <c r="V62" s="212"/>
      <c r="W62" s="212"/>
      <c r="X62" s="212"/>
      <c r="Y62" s="212"/>
      <c r="Z62" s="212"/>
      <c r="AA62" s="212"/>
      <c r="AB62" s="212"/>
      <c r="AC62" s="212"/>
      <c r="AD62" s="212"/>
      <c r="AE62" s="212" t="s">
        <v>110</v>
      </c>
      <c r="AF62" s="212"/>
      <c r="AG62" s="212"/>
      <c r="AH62" s="212"/>
      <c r="AI62" s="212"/>
      <c r="AJ62" s="212"/>
      <c r="AK62" s="212"/>
      <c r="AL62" s="212"/>
      <c r="AM62" s="212"/>
      <c r="AN62" s="212"/>
      <c r="AO62" s="212"/>
      <c r="AP62" s="212"/>
      <c r="AQ62" s="212"/>
      <c r="AR62" s="212"/>
      <c r="AS62" s="212"/>
      <c r="AT62" s="212"/>
      <c r="AU62" s="212"/>
      <c r="AV62" s="212"/>
      <c r="AW62" s="212"/>
      <c r="AX62" s="212"/>
      <c r="AY62" s="212"/>
      <c r="AZ62" s="212"/>
      <c r="BA62" s="212"/>
      <c r="BB62" s="212"/>
      <c r="BC62" s="212"/>
      <c r="BD62" s="212"/>
      <c r="BE62" s="212"/>
      <c r="BF62" s="212"/>
      <c r="BG62" s="212"/>
      <c r="BH62" s="212"/>
    </row>
    <row r="63" spans="1:60" x14ac:dyDescent="0.2">
      <c r="A63" s="214" t="s">
        <v>105</v>
      </c>
      <c r="B63" s="220" t="s">
        <v>78</v>
      </c>
      <c r="C63" s="263" t="s">
        <v>26</v>
      </c>
      <c r="D63" s="224"/>
      <c r="E63" s="228"/>
      <c r="F63" s="231"/>
      <c r="G63" s="231">
        <f>SUMIF(AE64:AE64,"&lt;&gt;NOR",G64:G64)</f>
        <v>0</v>
      </c>
      <c r="H63" s="231"/>
      <c r="I63" s="231">
        <f>SUM(I64:I64)</f>
        <v>0</v>
      </c>
      <c r="J63" s="231"/>
      <c r="K63" s="231">
        <f>SUM(K64:K64)</f>
        <v>0</v>
      </c>
      <c r="L63" s="231"/>
      <c r="M63" s="231">
        <f>SUM(M64:M64)</f>
        <v>0</v>
      </c>
      <c r="N63" s="225"/>
      <c r="O63" s="225">
        <f>SUM(O64:O64)</f>
        <v>0</v>
      </c>
      <c r="P63" s="225"/>
      <c r="Q63" s="225">
        <f>SUM(Q64:Q64)</f>
        <v>0</v>
      </c>
      <c r="R63" s="225"/>
      <c r="S63" s="225"/>
      <c r="T63" s="226"/>
      <c r="U63" s="225">
        <f>SUM(U64:U64)</f>
        <v>0</v>
      </c>
      <c r="AE63" t="s">
        <v>106</v>
      </c>
    </row>
    <row r="64" spans="1:60" outlineLevel="1" x14ac:dyDescent="0.2">
      <c r="A64" s="240">
        <v>45</v>
      </c>
      <c r="B64" s="241" t="s">
        <v>202</v>
      </c>
      <c r="C64" s="264" t="s">
        <v>203</v>
      </c>
      <c r="D64" s="242" t="s">
        <v>204</v>
      </c>
      <c r="E64" s="243">
        <v>1</v>
      </c>
      <c r="F64" s="244"/>
      <c r="G64" s="245">
        <f>ROUND(E64*F64,2)</f>
        <v>0</v>
      </c>
      <c r="H64" s="244"/>
      <c r="I64" s="245">
        <f>ROUND(E64*H64,2)</f>
        <v>0</v>
      </c>
      <c r="J64" s="244"/>
      <c r="K64" s="245">
        <f>ROUND(E64*J64,2)</f>
        <v>0</v>
      </c>
      <c r="L64" s="245">
        <v>15</v>
      </c>
      <c r="M64" s="245">
        <f>G64*(1+L64/100)</f>
        <v>0</v>
      </c>
      <c r="N64" s="246">
        <v>0</v>
      </c>
      <c r="O64" s="246">
        <f>ROUND(E64*N64,5)</f>
        <v>0</v>
      </c>
      <c r="P64" s="246">
        <v>0</v>
      </c>
      <c r="Q64" s="246">
        <f>ROUND(E64*P64,5)</f>
        <v>0</v>
      </c>
      <c r="R64" s="246"/>
      <c r="S64" s="246"/>
      <c r="T64" s="247">
        <v>0</v>
      </c>
      <c r="U64" s="246">
        <f>ROUND(E64*T64,2)</f>
        <v>0</v>
      </c>
      <c r="V64" s="212"/>
      <c r="W64" s="212"/>
      <c r="X64" s="212"/>
      <c r="Y64" s="212"/>
      <c r="Z64" s="212"/>
      <c r="AA64" s="212"/>
      <c r="AB64" s="212"/>
      <c r="AC64" s="212"/>
      <c r="AD64" s="212"/>
      <c r="AE64" s="212" t="s">
        <v>110</v>
      </c>
      <c r="AF64" s="212"/>
      <c r="AG64" s="212"/>
      <c r="AH64" s="212"/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  <c r="AS64" s="212"/>
      <c r="AT64" s="212"/>
      <c r="AU64" s="212"/>
      <c r="AV64" s="212"/>
      <c r="AW64" s="212"/>
      <c r="AX64" s="212"/>
      <c r="AY64" s="212"/>
      <c r="AZ64" s="212"/>
      <c r="BA64" s="212"/>
      <c r="BB64" s="212"/>
      <c r="BC64" s="212"/>
      <c r="BD64" s="212"/>
      <c r="BE64" s="212"/>
      <c r="BF64" s="212"/>
      <c r="BG64" s="212"/>
      <c r="BH64" s="212"/>
    </row>
    <row r="65" spans="1:31" x14ac:dyDescent="0.2">
      <c r="A65" s="6"/>
      <c r="B65" s="7" t="s">
        <v>205</v>
      </c>
      <c r="C65" s="265" t="s">
        <v>205</v>
      </c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AC65">
        <v>15</v>
      </c>
      <c r="AD65">
        <v>21</v>
      </c>
    </row>
    <row r="66" spans="1:31" x14ac:dyDescent="0.2">
      <c r="A66" s="248"/>
      <c r="B66" s="249">
        <v>26</v>
      </c>
      <c r="C66" s="266" t="s">
        <v>205</v>
      </c>
      <c r="D66" s="250"/>
      <c r="E66" s="250"/>
      <c r="F66" s="250"/>
      <c r="G66" s="261">
        <f>G8+G13+G17+G20+G33+G35+G41+G43+G50+G56+G58+G63</f>
        <v>0</v>
      </c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AC66">
        <f>SUMIF(L7:L64,AC65,G7:G64)</f>
        <v>0</v>
      </c>
      <c r="AD66">
        <f>SUMIF(L7:L64,AD65,G7:G64)</f>
        <v>0</v>
      </c>
      <c r="AE66" t="s">
        <v>206</v>
      </c>
    </row>
    <row r="67" spans="1:31" x14ac:dyDescent="0.2">
      <c r="A67" s="6"/>
      <c r="B67" s="7" t="s">
        <v>205</v>
      </c>
      <c r="C67" s="265" t="s">
        <v>205</v>
      </c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</row>
    <row r="68" spans="1:31" x14ac:dyDescent="0.2">
      <c r="A68" s="6"/>
      <c r="B68" s="7" t="s">
        <v>205</v>
      </c>
      <c r="C68" s="265" t="s">
        <v>205</v>
      </c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</row>
    <row r="69" spans="1:31" x14ac:dyDescent="0.2">
      <c r="A69" s="251">
        <v>33</v>
      </c>
      <c r="B69" s="251"/>
      <c r="C69" s="267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</row>
    <row r="70" spans="1:31" x14ac:dyDescent="0.2">
      <c r="A70" s="252"/>
      <c r="B70" s="253"/>
      <c r="C70" s="268"/>
      <c r="D70" s="253"/>
      <c r="E70" s="253"/>
      <c r="F70" s="253"/>
      <c r="G70" s="254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AE70" t="s">
        <v>207</v>
      </c>
    </row>
    <row r="71" spans="1:31" x14ac:dyDescent="0.2">
      <c r="A71" s="255"/>
      <c r="B71" s="256"/>
      <c r="C71" s="269"/>
      <c r="D71" s="256"/>
      <c r="E71" s="256"/>
      <c r="F71" s="256"/>
      <c r="G71" s="257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</row>
    <row r="72" spans="1:31" x14ac:dyDescent="0.2">
      <c r="A72" s="255"/>
      <c r="B72" s="256"/>
      <c r="C72" s="269"/>
      <c r="D72" s="256"/>
      <c r="E72" s="256"/>
      <c r="F72" s="256"/>
      <c r="G72" s="257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</row>
    <row r="73" spans="1:31" x14ac:dyDescent="0.2">
      <c r="A73" s="255"/>
      <c r="B73" s="256"/>
      <c r="C73" s="269"/>
      <c r="D73" s="256"/>
      <c r="E73" s="256"/>
      <c r="F73" s="256"/>
      <c r="G73" s="257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</row>
    <row r="74" spans="1:31" x14ac:dyDescent="0.2">
      <c r="A74" s="258"/>
      <c r="B74" s="259"/>
      <c r="C74" s="270"/>
      <c r="D74" s="259"/>
      <c r="E74" s="259"/>
      <c r="F74" s="259"/>
      <c r="G74" s="260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</row>
    <row r="75" spans="1:31" x14ac:dyDescent="0.2">
      <c r="A75" s="6"/>
      <c r="B75" s="7" t="s">
        <v>205</v>
      </c>
      <c r="C75" s="265" t="s">
        <v>205</v>
      </c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</row>
    <row r="76" spans="1:31" x14ac:dyDescent="0.2">
      <c r="C76" s="271"/>
      <c r="AE76" t="s">
        <v>208</v>
      </c>
    </row>
  </sheetData>
  <mergeCells count="6">
    <mergeCell ref="A1:G1"/>
    <mergeCell ref="C2:G2"/>
    <mergeCell ref="C3:G3"/>
    <mergeCell ref="C4:G4"/>
    <mergeCell ref="A69:C69"/>
    <mergeCell ref="A70:G74"/>
  </mergeCells>
  <pageMargins left="0.59055118110236204" right="0.39370078740157499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45</vt:i4>
      </vt:variant>
    </vt:vector>
  </HeadingPairs>
  <TitlesOfParts>
    <vt:vector size="49" baseType="lpstr">
      <vt:lpstr>Pokyny pro vyplnění</vt:lpstr>
      <vt:lpstr>Stavba</vt:lpstr>
      <vt:lpstr>VzorPolozky</vt:lpstr>
      <vt:lpstr>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kuda</dc:creator>
  <cp:lastModifiedBy>kuda</cp:lastModifiedBy>
  <cp:lastPrinted>2014-02-28T09:52:57Z</cp:lastPrinted>
  <dcterms:created xsi:type="dcterms:W3CDTF">2009-04-08T07:15:50Z</dcterms:created>
  <dcterms:modified xsi:type="dcterms:W3CDTF">2020-12-20T16:14:41Z</dcterms:modified>
</cp:coreProperties>
</file>