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Zahradnikova 13_byt 4_soutezi se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18" i="1" s="1"/>
  <c r="AD104" i="12"/>
  <c r="G39" i="1" s="1"/>
  <c r="G40" i="1" s="1"/>
  <c r="G25" i="1" s="1"/>
  <c r="G26" i="1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2" i="12"/>
  <c r="M12" i="12" s="1"/>
  <c r="I12" i="12"/>
  <c r="I11" i="12" s="1"/>
  <c r="K12" i="12"/>
  <c r="O12" i="12"/>
  <c r="Q12" i="12"/>
  <c r="U12" i="12"/>
  <c r="G13" i="12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I20" i="12"/>
  <c r="Q20" i="12"/>
  <c r="G21" i="12"/>
  <c r="M21" i="12" s="1"/>
  <c r="M20" i="12" s="1"/>
  <c r="I21" i="12"/>
  <c r="K21" i="12"/>
  <c r="K20" i="12" s="1"/>
  <c r="O21" i="12"/>
  <c r="O20" i="12" s="1"/>
  <c r="Q21" i="12"/>
  <c r="U21" i="12"/>
  <c r="U20" i="12" s="1"/>
  <c r="G25" i="12"/>
  <c r="G24" i="12" s="1"/>
  <c r="I52" i="1" s="1"/>
  <c r="I25" i="12"/>
  <c r="K25" i="12"/>
  <c r="K24" i="12" s="1"/>
  <c r="O25" i="12"/>
  <c r="O24" i="12" s="1"/>
  <c r="Q25" i="12"/>
  <c r="U25" i="12"/>
  <c r="G27" i="12"/>
  <c r="I27" i="12"/>
  <c r="K27" i="12"/>
  <c r="M27" i="12"/>
  <c r="O27" i="12"/>
  <c r="Q27" i="12"/>
  <c r="Q24" i="12" s="1"/>
  <c r="U27" i="12"/>
  <c r="G28" i="12"/>
  <c r="I53" i="1" s="1"/>
  <c r="O28" i="12"/>
  <c r="U28" i="12"/>
  <c r="G29" i="12"/>
  <c r="I29" i="12"/>
  <c r="I28" i="12" s="1"/>
  <c r="K29" i="12"/>
  <c r="K28" i="12" s="1"/>
  <c r="M29" i="12"/>
  <c r="M28" i="12" s="1"/>
  <c r="O29" i="12"/>
  <c r="Q29" i="12"/>
  <c r="Q28" i="12" s="1"/>
  <c r="U29" i="12"/>
  <c r="G32" i="12"/>
  <c r="M32" i="12" s="1"/>
  <c r="I32" i="12"/>
  <c r="K32" i="12"/>
  <c r="O32" i="12"/>
  <c r="Q32" i="12"/>
  <c r="U32" i="12"/>
  <c r="G34" i="12"/>
  <c r="G31" i="12" s="1"/>
  <c r="I54" i="1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55" i="1" s="1"/>
  <c r="K44" i="12"/>
  <c r="O44" i="12"/>
  <c r="U44" i="12"/>
  <c r="G45" i="12"/>
  <c r="M45" i="12" s="1"/>
  <c r="M44" i="12" s="1"/>
  <c r="I45" i="12"/>
  <c r="I44" i="12" s="1"/>
  <c r="K45" i="12"/>
  <c r="O45" i="12"/>
  <c r="Q45" i="12"/>
  <c r="Q44" i="12" s="1"/>
  <c r="U45" i="12"/>
  <c r="G47" i="12"/>
  <c r="I47" i="12"/>
  <c r="K47" i="12"/>
  <c r="M47" i="12"/>
  <c r="O47" i="12"/>
  <c r="Q47" i="12"/>
  <c r="Q46" i="12" s="1"/>
  <c r="U47" i="12"/>
  <c r="G48" i="12"/>
  <c r="G46" i="12" s="1"/>
  <c r="I56" i="1" s="1"/>
  <c r="I48" i="12"/>
  <c r="K48" i="12"/>
  <c r="K46" i="12" s="1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G56" i="12" s="1"/>
  <c r="I57" i="1" s="1"/>
  <c r="I57" i="12"/>
  <c r="K57" i="12"/>
  <c r="K56" i="12" s="1"/>
  <c r="O57" i="12"/>
  <c r="O56" i="12" s="1"/>
  <c r="Q57" i="12"/>
  <c r="U57" i="12"/>
  <c r="U56" i="12" s="1"/>
  <c r="G58" i="12"/>
  <c r="I58" i="12"/>
  <c r="K58" i="12"/>
  <c r="M58" i="12"/>
  <c r="O58" i="12"/>
  <c r="Q58" i="12"/>
  <c r="U58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U81" i="12"/>
  <c r="G82" i="12"/>
  <c r="I82" i="12"/>
  <c r="K82" i="12"/>
  <c r="K81" i="12" s="1"/>
  <c r="M82" i="12"/>
  <c r="O82" i="12"/>
  <c r="Q82" i="12"/>
  <c r="U82" i="12"/>
  <c r="G85" i="12"/>
  <c r="M85" i="12" s="1"/>
  <c r="I85" i="12"/>
  <c r="K85" i="12"/>
  <c r="O85" i="12"/>
  <c r="O81" i="12" s="1"/>
  <c r="Q85" i="12"/>
  <c r="U85" i="12"/>
  <c r="G87" i="12"/>
  <c r="G86" i="12" s="1"/>
  <c r="I61" i="1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95" i="12"/>
  <c r="M95" i="12" s="1"/>
  <c r="I95" i="12"/>
  <c r="K95" i="12"/>
  <c r="O95" i="12"/>
  <c r="Q95" i="12"/>
  <c r="U95" i="12"/>
  <c r="G97" i="12"/>
  <c r="I97" i="12"/>
  <c r="K97" i="12"/>
  <c r="M97" i="12"/>
  <c r="O97" i="12"/>
  <c r="Q97" i="12"/>
  <c r="U97" i="12"/>
  <c r="G98" i="12"/>
  <c r="K98" i="12"/>
  <c r="O98" i="12"/>
  <c r="U98" i="12"/>
  <c r="G99" i="12"/>
  <c r="M99" i="12" s="1"/>
  <c r="M98" i="12" s="1"/>
  <c r="I99" i="12"/>
  <c r="I98" i="12" s="1"/>
  <c r="K99" i="12"/>
  <c r="O99" i="12"/>
  <c r="Q99" i="12"/>
  <c r="Q98" i="12" s="1"/>
  <c r="U99" i="12"/>
  <c r="G101" i="12"/>
  <c r="I101" i="12"/>
  <c r="K101" i="12"/>
  <c r="M101" i="12"/>
  <c r="O101" i="12"/>
  <c r="O100" i="12" s="1"/>
  <c r="Q101" i="12"/>
  <c r="Q100" i="12" s="1"/>
  <c r="U101" i="12"/>
  <c r="G102" i="12"/>
  <c r="M102" i="12" s="1"/>
  <c r="I102" i="12"/>
  <c r="K102" i="12"/>
  <c r="K100" i="12" s="1"/>
  <c r="O102" i="12"/>
  <c r="Q102" i="12"/>
  <c r="U102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I100" i="12" l="1"/>
  <c r="I46" i="12"/>
  <c r="Q56" i="12"/>
  <c r="G8" i="12"/>
  <c r="AC104" i="12"/>
  <c r="F39" i="1" s="1"/>
  <c r="O86" i="12"/>
  <c r="I24" i="12"/>
  <c r="K86" i="12"/>
  <c r="U71" i="12"/>
  <c r="I56" i="12"/>
  <c r="O71" i="12"/>
  <c r="G100" i="12"/>
  <c r="I63" i="1" s="1"/>
  <c r="I19" i="1" s="1"/>
  <c r="U86" i="12"/>
  <c r="U24" i="12"/>
  <c r="U31" i="12"/>
  <c r="K71" i="12"/>
  <c r="O59" i="12"/>
  <c r="I59" i="12"/>
  <c r="O31" i="12"/>
  <c r="Q59" i="12"/>
  <c r="Q71" i="12"/>
  <c r="K31" i="12"/>
  <c r="Q31" i="12"/>
  <c r="U11" i="12"/>
  <c r="Q86" i="12"/>
  <c r="Q81" i="12"/>
  <c r="I71" i="12"/>
  <c r="O11" i="12"/>
  <c r="K11" i="12"/>
  <c r="G11" i="12"/>
  <c r="I50" i="1" s="1"/>
  <c r="I86" i="12"/>
  <c r="I81" i="12"/>
  <c r="U59" i="12"/>
  <c r="U100" i="12"/>
  <c r="U46" i="12"/>
  <c r="I31" i="12"/>
  <c r="Q11" i="12"/>
  <c r="K59" i="12"/>
  <c r="O46" i="12"/>
  <c r="M59" i="12"/>
  <c r="M100" i="12"/>
  <c r="M81" i="12"/>
  <c r="M71" i="12"/>
  <c r="G81" i="12"/>
  <c r="I60" i="1" s="1"/>
  <c r="M87" i="12"/>
  <c r="M86" i="12" s="1"/>
  <c r="M57" i="12"/>
  <c r="M56" i="12" s="1"/>
  <c r="M48" i="12"/>
  <c r="M46" i="12" s="1"/>
  <c r="M25" i="12"/>
  <c r="M24" i="12" s="1"/>
  <c r="G20" i="12"/>
  <c r="I51" i="1" s="1"/>
  <c r="M13" i="12"/>
  <c r="M11" i="12" s="1"/>
  <c r="G71" i="12"/>
  <c r="I59" i="1" s="1"/>
  <c r="G59" i="12"/>
  <c r="I58" i="1" s="1"/>
  <c r="I17" i="1" s="1"/>
  <c r="M34" i="12"/>
  <c r="M31" i="12" s="1"/>
  <c r="F40" i="1" l="1"/>
  <c r="H39" i="1"/>
  <c r="I49" i="1"/>
  <c r="G104" i="12"/>
  <c r="I16" i="1" l="1"/>
  <c r="I21" i="1" s="1"/>
  <c r="I64" i="1"/>
  <c r="H40" i="1"/>
  <c r="I39" i="1"/>
  <c r="I40" i="1" s="1"/>
  <c r="J39" i="1" s="1"/>
  <c r="J40" i="1" s="1"/>
  <c r="G23" i="1"/>
  <c r="G24" i="1" s="1"/>
  <c r="G29" i="1" s="1"/>
  <c r="G2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<sst xmlns="http://schemas.openxmlformats.org/spreadsheetml/2006/main" count="501" uniqueCount="266">
  <si>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</si>
  <si>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</si>
  <si>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</si>
  <si>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</si>
  <si>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</si>
  <si>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</si>
  <si>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</si>
  <si>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</si>
  <si>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</si>
  <si>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</si>
  <si>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</si>
  <si>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</si>
  <si>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</si>
  <si>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</si>
  <si>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</si>
  <si>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</si>
  <si>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</si>
  <si>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</si>
  <si>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</si>
  <si>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</si>
  <si>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</si>
  <si>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</si>
  <si>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</si>
  <si>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</si>
  <si>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</si>
  <si>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</si>
  <si>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</si>
  <si>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</si>
  <si>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</si>
  <si>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</si>
  <si>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</si>
  <si>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</si>
  <si>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</si>
  <si>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</si>
  <si>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</si>
  <si>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</si>
  <si>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</si>
  <si>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</si>
  <si>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</si>
  <si>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</si>
  <si>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</si>
  <si>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</si>
  <si>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</si>
  <si>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</si>
  <si>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</si>
  <si>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</si>
  <si>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Zahradníkova 13, byt 4</t>
  </si>
  <si>
    <t>Statutární město Brno</t>
  </si>
  <si>
    <t>Dominikánské náměstí 196/1</t>
  </si>
  <si>
    <t>Brno-Brno město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</si>
  <si>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</si>
  <si>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</si>
  <si>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</si>
  <si>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</si>
  <si>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</si>
  <si>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</si>
  <si>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</si>
  <si>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Nová elektrická intalace, opravy omítek, podlah, nátěrů</t>
  </si>
  <si>
    <t>Rekapitulace dílů</t>
  </si>
  <si>
    <t>Typ dílu</t>
  </si>
  <si>
    <t>4</t>
  </si>
  <si>
    <t>Vodorovné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</si>
  <si>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</si>
  <si>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</si>
  <si>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</si>
  <si>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</si>
  <si>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</si>
  <si>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</si>
  <si>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</si>
  <si>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</si>
  <si>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</si>
  <si>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</si>
  <si>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</si>
  <si>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</si>
  <si>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</si>
  <si>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</si>
  <si>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</si>
  <si>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</si>
  <si>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</si>
  <si>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</si>
  <si>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</si>
  <si>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</si>
  <si>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</si>
  <si>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</si>
  <si>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</si>
  <si>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</si>
  <si>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</si>
  <si>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</si>
  <si>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</si>
  <si>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</si>
  <si>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</si>
  <si>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</si>
  <si>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</si>
  <si>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</si>
  <si>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</si>
  <si>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</si>
  <si>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</si>
  <si>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</si>
  <si>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</si>
  <si>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</si>
  <si>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</si>
  <si>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</si>
  <si>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</si>
  <si>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</si>
  <si>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</si>
  <si>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</si>
  <si>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</si>
  <si>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</si>
  <si>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</si>
  <si>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</si>
  <si>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</si>
  <si>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</si>
  <si>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</si>
  <si>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</si>
  <si>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</si>
  <si>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</si>
  <si>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</si>
  <si>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416011111R00</t>
  </si>
  <si>
    <t>Podhledy SDK, 1x dř.podkonstr. 1x deska RB 12,5 mm</t>
  </si>
  <si>
    <t>m2</t>
  </si>
  <si>
    <t>POL1_0</t>
  </si>
  <si>
    <t>7,9+2,6+17,8+9,9+11,1+14,9</t>
  </si>
  <si>
    <t>VV</t>
  </si>
  <si>
    <t>612401191RT2</t>
  </si>
  <si>
    <t>Omítka malých ploch vnitřních stěn do 0,09 m2, vápennou štukovou omítkou</t>
  </si>
  <si>
    <t>kus</t>
  </si>
  <si>
    <t>612403381R00</t>
  </si>
  <si>
    <t>Hrubá výplň rýh ve stěnách do 5x3 cm maltou ze SMS</t>
  </si>
  <si>
    <t>m</t>
  </si>
  <si>
    <t>612409991RT2</t>
  </si>
  <si>
    <t>Začištění omítek posoklíku, s použitím suché maltové směsi</t>
  </si>
  <si>
    <t>612421331R00</t>
  </si>
  <si>
    <t>Oprava vápen.omítek stěn do 30 % pl. - štukových</t>
  </si>
  <si>
    <t>3,2*3*2,6</t>
  </si>
  <si>
    <t>4,2*2,6+3,3*2,6+,3*2*2</t>
  </si>
  <si>
    <t>612421221R00</t>
  </si>
  <si>
    <t>Oprava vápen.omítek stěn do 10 % pl. - hladkých</t>
  </si>
  <si>
    <t>611901111R00</t>
  </si>
  <si>
    <t xml:space="preserve">Ubroušení výstupků </t>
  </si>
  <si>
    <t>941955001R00</t>
  </si>
  <si>
    <t>Lešení lehké pomocné, výška podlahy do 1,2 m</t>
  </si>
  <si>
    <t>SDK:61,6</t>
  </si>
  <si>
    <t>elektro50%:31</t>
  </si>
  <si>
    <t>952902110R00</t>
  </si>
  <si>
    <t>Čištění zametáním v místnostech a chodbách denně</t>
  </si>
  <si>
    <t>10*40</t>
  </si>
  <si>
    <t>952901110R00</t>
  </si>
  <si>
    <t>Čištění mytím vnějších ploch oken a dveří</t>
  </si>
  <si>
    <t>965081702R00</t>
  </si>
  <si>
    <t xml:space="preserve">Bourání soklíků z dlažeb keramických </t>
  </si>
  <si>
    <t>4,15*2+2,4+2,9+,7+3+3+1+3</t>
  </si>
  <si>
    <t>974031133R00</t>
  </si>
  <si>
    <t>Vysekání rýh ve zdi cihelné 5 x 10 cm</t>
  </si>
  <si>
    <t>4,15*8+10*1,4+18</t>
  </si>
  <si>
    <t>973031325R00</t>
  </si>
  <si>
    <t>Vysekání kapes zeď cihel. MVC, pl. 0,1m2, hl. 30cm</t>
  </si>
  <si>
    <t>971033121R00</t>
  </si>
  <si>
    <t>Vrtání otvorů, zeď cihelná, do 3 cm, hl. do 15 cm</t>
  </si>
  <si>
    <t>971033122R00</t>
  </si>
  <si>
    <t>Vrtání otvorů, zeď cihelná, do 3 cm, hl. do 30 cm</t>
  </si>
  <si>
    <t>971033123R00</t>
  </si>
  <si>
    <t>Vrtání otvorů, zeď cihelná, do 3 cm, hl. do 45 cm</t>
  </si>
  <si>
    <t>979990107R00</t>
  </si>
  <si>
    <t>Poplatek za skládku suti - směs betonu,cihel,dřeva</t>
  </si>
  <si>
    <t>t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</si>
  <si>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</si>
  <si>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</si>
  <si>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</si>
  <si>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</si>
  <si>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</si>
  <si>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</si>
  <si>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</si>
  <si>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</si>
  <si>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</si>
  <si>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</si>
  <si>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</si>
  <si>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</si>
  <si>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766812840R00</t>
  </si>
  <si>
    <t>Demontáž kuchyňských linek do 2,1 m</t>
  </si>
  <si>
    <t>766825821R00</t>
  </si>
  <si>
    <t>Demontáž vestavěných skříní 2křídlových</t>
  </si>
  <si>
    <t>766825811R00</t>
  </si>
  <si>
    <t>Demontáž vestavěných skříní 1křídlových</t>
  </si>
  <si>
    <t>766661911R00</t>
  </si>
  <si>
    <t>Oprava dveřních křídel kompl., bez výměny prvků</t>
  </si>
  <si>
    <t>2*0,85*2,02</t>
  </si>
  <si>
    <t>766661422R00</t>
  </si>
  <si>
    <t>Montáž dveří protipožárních 1kříd. nad 80 cm</t>
  </si>
  <si>
    <t>61173112R</t>
  </si>
  <si>
    <t>Dveře vchodové plné palubkové 80x197 cm model A</t>
  </si>
  <si>
    <t>POL3_0</t>
  </si>
  <si>
    <t>766670021R00</t>
  </si>
  <si>
    <t>Montáž kliky a štítku</t>
  </si>
  <si>
    <t>998766103R00</t>
  </si>
  <si>
    <t>Přesun hmot pro truhlářské konstr., výšky do 24 m</t>
  </si>
  <si>
    <t>767896120R00</t>
  </si>
  <si>
    <t>Montáž okopových plechů H do 50 cm</t>
  </si>
  <si>
    <t>AD stříbrná brus/1.14.150x0,45.AL01 25m/bal</t>
  </si>
  <si>
    <t>775511901R00</t>
  </si>
  <si>
    <t>Doplnění podlah vlys.do tmele, do 0,25m2-bez vlysů</t>
  </si>
  <si>
    <t>775411810R00</t>
  </si>
  <si>
    <t>Demontáž lišt dřevěných, přibíjených</t>
  </si>
  <si>
    <t>4,15+4,24+,2+4,15-,9+4,25-0,9</t>
  </si>
  <si>
    <t>4,15*2-,9+3,52*2-0,9</t>
  </si>
  <si>
    <t>2,45*2-,9+,5+4,15*2-,9</t>
  </si>
  <si>
    <t>775413010R00</t>
  </si>
  <si>
    <t>Montáž podlahové lišty ze dřeva, přibíjené</t>
  </si>
  <si>
    <t>775592000R00</t>
  </si>
  <si>
    <t>Broušení dřevěných podlah hrubé+střední+jemné</t>
  </si>
  <si>
    <t>4,245*4,15+3,525*4,15+2,24*4,13</t>
  </si>
  <si>
    <t>775599130R00</t>
  </si>
  <si>
    <t>Celoplošné tmelení Fugenkittlösung</t>
  </si>
  <si>
    <t>775599141R00</t>
  </si>
  <si>
    <t>Lak dřevěných podlah Bona Novia, Z+2x,přebroušení</t>
  </si>
  <si>
    <t>998775103R00</t>
  </si>
  <si>
    <t>Přesun hmot pro podlahy vlysové, výšky do 24 m</t>
  </si>
  <si>
    <t>776401800R00</t>
  </si>
  <si>
    <t>Demontáž soklíků nebo lišt, pryžových nebo z PVC</t>
  </si>
  <si>
    <t>776511810R00</t>
  </si>
  <si>
    <t>Odstranění PVC a koberců lepených bez podložky</t>
  </si>
  <si>
    <t>776511820RT2</t>
  </si>
  <si>
    <t>Odstranění PVC a koberců lepených s podložkou, z ploch 10 - 20 m2</t>
  </si>
  <si>
    <t>776101115R00</t>
  </si>
  <si>
    <t>Vyrovnání podkladů samonivelační hmotou</t>
  </si>
  <si>
    <t>776101121R00</t>
  </si>
  <si>
    <t>Provedení penetrace podkladu pod.povlak.podlahy</t>
  </si>
  <si>
    <t>776101101R00</t>
  </si>
  <si>
    <t>Vysávání podlah prům.vysavačem pod povlak.podlahy</t>
  </si>
  <si>
    <t>776421100R00</t>
  </si>
  <si>
    <t>Lepení podlahových soklíků z PVC a vinylu</t>
  </si>
  <si>
    <t>776521200RV1</t>
  </si>
  <si>
    <t>Lepení povlakových podlah z dílců PVC a CV (vinyl), včetně vinylové podlahoviny tl. 2 mm</t>
  </si>
  <si>
    <t>998776103R00</t>
  </si>
  <si>
    <t>Přesun hmot pro podlahy povlakové, výšky do 24 m</t>
  </si>
  <si>
    <t>783624920R00</t>
  </si>
  <si>
    <t>Údržba, nátěr synt. truhl.výr. 2x dveří, mimo vstup</t>
  </si>
  <si>
    <t>vchod:</t>
  </si>
  <si>
    <t>interiée:4*3+3*0,65*2*2</t>
  </si>
  <si>
    <t>783224900R00</t>
  </si>
  <si>
    <t>Údržba, nátěr syntetický kov. konstr.1x + 1x email</t>
  </si>
  <si>
    <t>784011121R00</t>
  </si>
  <si>
    <t>Broušení štuků a nových omítek</t>
  </si>
  <si>
    <t>784402801R00</t>
  </si>
  <si>
    <t>Odstranění malby oškrábáním v místnosti H do 3,8 m</t>
  </si>
  <si>
    <t>zdi:4,150*2,6*2-0,9*2+4,2*2,6-,9*2</t>
  </si>
  <si>
    <t>4,15*2,6*2-0,9*2+3,5*2,6-0,9*2</t>
  </si>
  <si>
    <t>4,13*2,9*2-0,9*2+2,4*2,6</t>
  </si>
  <si>
    <t>4,13*2,6*2-1,8*2+2,3*2,6</t>
  </si>
  <si>
    <t>4,15*2,6*2-4*2*,8</t>
  </si>
  <si>
    <t>3*2,6-1,8+,8*2,6+0,8*2,6-2</t>
  </si>
  <si>
    <t>784191101R00</t>
  </si>
  <si>
    <t>Penetrace podkladu univerzální Primalex 1x</t>
  </si>
  <si>
    <t>131,57+69,7</t>
  </si>
  <si>
    <t>784195212R00</t>
  </si>
  <si>
    <t>Malba Primalex Plus, bílá, bez penetrace, 2 x</t>
  </si>
  <si>
    <t>65003</t>
  </si>
  <si>
    <t>Provedení nové elektroinstalace v bytě včetně RZ, dleČSN332130,edice 3, tab.č.8 a ČSN332000-4-41ed.3</t>
  </si>
  <si>
    <t>soubor</t>
  </si>
  <si>
    <t>005122010R</t>
  </si>
  <si>
    <t xml:space="preserve">Provoz objednatele </t>
  </si>
  <si>
    <t>005123010R</t>
  </si>
  <si>
    <t>Extrémní místo provádění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</si>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</sst>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9" fontId="17" fillId="0" borderId="34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9" fontId="17" fillId="0" borderId="38" xfId="0" applyNumberFormat="1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7" t="s">
        <v>42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1" t="s">
        <v>40</v>
      </c>
      <c r="C2" s="82"/>
      <c r="D2" s="222" t="s">
        <v>46</v>
      </c>
      <c r="E2" s="223"/>
      <c r="F2" s="223"/>
      <c r="G2" s="223"/>
      <c r="H2" s="223"/>
      <c r="I2" s="223"/>
      <c r="J2" s="224"/>
      <c r="O2" s="2"/>
    </row>
    <row r="3" spans="1:15" ht="23.25" customHeight="1" x14ac:dyDescent="0.2">
      <c r="A3" s="4"/>
      <c r="B3" s="83" t="s">
        <v>45</v>
      </c>
      <c r="C3" s="84"/>
      <c r="D3" s="250" t="s">
        <v>43</v>
      </c>
      <c r="E3" s="251"/>
      <c r="F3" s="251"/>
      <c r="G3" s="251"/>
      <c r="H3" s="251"/>
      <c r="I3" s="251"/>
      <c r="J3" s="25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9"/>
      <c r="E11" s="229"/>
      <c r="F11" s="229"/>
      <c r="G11" s="229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8"/>
      <c r="F15" s="228"/>
      <c r="G15" s="246"/>
      <c r="H15" s="246"/>
      <c r="I15" s="246" t="s">
        <v>28</v>
      </c>
      <c r="J15" s="247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25"/>
      <c r="F16" s="226"/>
      <c r="G16" s="225"/>
      <c r="H16" s="226"/>
      <c r="I16" s="225">
        <f>SUMIF(F49:F63,A16,I49:I63)+SUMIF(F49:F63,"PSU",I49:I63)</f>
        <v>0</v>
      </c>
      <c r="J16" s="227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25"/>
      <c r="F17" s="226"/>
      <c r="G17" s="225"/>
      <c r="H17" s="226"/>
      <c r="I17" s="225">
        <f>SUMIF(F49:F63,A17,I49:I63)</f>
        <v>0</v>
      </c>
      <c r="J17" s="227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25"/>
      <c r="F18" s="226"/>
      <c r="G18" s="225"/>
      <c r="H18" s="226"/>
      <c r="I18" s="225">
        <f>SUMIF(F49:F63,A18,I49:I63)</f>
        <v>0</v>
      </c>
      <c r="J18" s="227"/>
    </row>
    <row r="19" spans="1:10" ht="23.25" customHeight="1" x14ac:dyDescent="0.2">
      <c r="A19" s="142" t="s">
        <v>88</v>
      </c>
      <c r="B19" s="143" t="s">
        <v>26</v>
      </c>
      <c r="C19" s="58"/>
      <c r="D19" s="59"/>
      <c r="E19" s="225"/>
      <c r="F19" s="226"/>
      <c r="G19" s="225"/>
      <c r="H19" s="226"/>
      <c r="I19" s="225">
        <f>SUMIF(F49:F63,A19,I49:I63)</f>
        <v>0</v>
      </c>
      <c r="J19" s="227"/>
    </row>
    <row r="20" spans="1:10" ht="23.25" customHeight="1" x14ac:dyDescent="0.2">
      <c r="A20" s="142" t="s">
        <v>89</v>
      </c>
      <c r="B20" s="143" t="s">
        <v>27</v>
      </c>
      <c r="C20" s="58"/>
      <c r="D20" s="59"/>
      <c r="E20" s="225"/>
      <c r="F20" s="226"/>
      <c r="G20" s="225"/>
      <c r="H20" s="226"/>
      <c r="I20" s="225">
        <f>SUMIF(F49:F63,A20,I49:I63)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5"/>
      <c r="F21" s="244"/>
      <c r="G21" s="235"/>
      <c r="H21" s="244"/>
      <c r="I21" s="235">
        <f>SUM(I16:J20)</f>
        <v>0</v>
      </c>
      <c r="J21" s="23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0">
        <f>ZakladDPHZakl*SazbaDPH2/100</f>
        <v>0</v>
      </c>
      <c r="H26" s="241"/>
      <c r="I26" s="24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2">
        <f>0</f>
        <v>0</v>
      </c>
      <c r="H27" s="242"/>
      <c r="I27" s="242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5">
        <f>ZakladDPHSniVypocet+ZakladDPHZaklVypocet</f>
        <v>0</v>
      </c>
      <c r="H28" s="245"/>
      <c r="I28" s="245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3">
        <f>ZakladDPHSni+DPHSni+ZakladDPHZakl+DPHZakl+Zaokrouhleni</f>
        <v>0</v>
      </c>
      <c r="H29" s="243"/>
      <c r="I29" s="243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44263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53</v>
      </c>
      <c r="C39" s="212" t="s">
        <v>46</v>
      </c>
      <c r="D39" s="213"/>
      <c r="E39" s="213"/>
      <c r="F39" s="108">
        <f>'Rozpočet Pol'!AC104</f>
        <v>0</v>
      </c>
      <c r="G39" s="109">
        <f>'Rozpočet Pol'!AD104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14" t="s">
        <v>54</v>
      </c>
      <c r="C40" s="215"/>
      <c r="D40" s="215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56</v>
      </c>
    </row>
    <row r="43" spans="1:52" x14ac:dyDescent="0.2">
      <c r="B43" s="217" t="s">
        <v>57</v>
      </c>
      <c r="C43" s="217"/>
      <c r="D43" s="217"/>
      <c r="E43" s="217"/>
      <c r="F43" s="217"/>
      <c r="G43" s="217"/>
      <c r="H43" s="217"/>
      <c r="I43" s="217"/>
      <c r="J43" s="217"/>
      <c r="AZ43" s="120" t="str">
        <f>B43</f>
        <v>Nová elektrická intalace, opravy omítek, podlah, nátěrů</v>
      </c>
    </row>
    <row r="46" spans="1:52" ht="15.75" x14ac:dyDescent="0.25">
      <c r="B46" s="121" t="s">
        <v>58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59</v>
      </c>
      <c r="G48" s="130"/>
      <c r="H48" s="130"/>
      <c r="I48" s="218" t="s">
        <v>28</v>
      </c>
      <c r="J48" s="218"/>
    </row>
    <row r="49" spans="1:10" ht="25.5" customHeight="1" x14ac:dyDescent="0.2">
      <c r="A49" s="123"/>
      <c r="B49" s="131" t="s">
        <v>60</v>
      </c>
      <c r="C49" s="220" t="s">
        <v>61</v>
      </c>
      <c r="D49" s="221"/>
      <c r="E49" s="221"/>
      <c r="F49" s="133" t="s">
        <v>23</v>
      </c>
      <c r="G49" s="134"/>
      <c r="H49" s="134"/>
      <c r="I49" s="219">
        <f>'Rozpočet Pol'!G8</f>
        <v>0</v>
      </c>
      <c r="J49" s="219"/>
    </row>
    <row r="50" spans="1:10" ht="25.5" customHeight="1" x14ac:dyDescent="0.2">
      <c r="A50" s="123"/>
      <c r="B50" s="125" t="s">
        <v>62</v>
      </c>
      <c r="C50" s="206" t="s">
        <v>63</v>
      </c>
      <c r="D50" s="207"/>
      <c r="E50" s="207"/>
      <c r="F50" s="135" t="s">
        <v>23</v>
      </c>
      <c r="G50" s="136"/>
      <c r="H50" s="136"/>
      <c r="I50" s="205">
        <f>'Rozpočet Pol'!G11</f>
        <v>0</v>
      </c>
      <c r="J50" s="205"/>
    </row>
    <row r="51" spans="1:10" ht="25.5" customHeight="1" x14ac:dyDescent="0.2">
      <c r="A51" s="123"/>
      <c r="B51" s="125" t="s">
        <v>64</v>
      </c>
      <c r="C51" s="206" t="s">
        <v>65</v>
      </c>
      <c r="D51" s="207"/>
      <c r="E51" s="207"/>
      <c r="F51" s="135" t="s">
        <v>23</v>
      </c>
      <c r="G51" s="136"/>
      <c r="H51" s="136"/>
      <c r="I51" s="205">
        <f>'Rozpočet Pol'!G20</f>
        <v>0</v>
      </c>
      <c r="J51" s="205"/>
    </row>
    <row r="52" spans="1:10" ht="25.5" customHeight="1" x14ac:dyDescent="0.2">
      <c r="A52" s="123"/>
      <c r="B52" s="125" t="s">
        <v>66</v>
      </c>
      <c r="C52" s="206" t="s">
        <v>67</v>
      </c>
      <c r="D52" s="207"/>
      <c r="E52" s="207"/>
      <c r="F52" s="135" t="s">
        <v>23</v>
      </c>
      <c r="G52" s="136"/>
      <c r="H52" s="136"/>
      <c r="I52" s="205">
        <f>'Rozpočet Pol'!G24</f>
        <v>0</v>
      </c>
      <c r="J52" s="205"/>
    </row>
    <row r="53" spans="1:10" ht="25.5" customHeight="1" x14ac:dyDescent="0.2">
      <c r="A53" s="123"/>
      <c r="B53" s="125" t="s">
        <v>68</v>
      </c>
      <c r="C53" s="206" t="s">
        <v>69</v>
      </c>
      <c r="D53" s="207"/>
      <c r="E53" s="207"/>
      <c r="F53" s="135" t="s">
        <v>23</v>
      </c>
      <c r="G53" s="136"/>
      <c r="H53" s="136"/>
      <c r="I53" s="205">
        <f>'Rozpočet Pol'!G28</f>
        <v>0</v>
      </c>
      <c r="J53" s="205"/>
    </row>
    <row r="54" spans="1:10" ht="25.5" customHeight="1" x14ac:dyDescent="0.2">
      <c r="A54" s="123"/>
      <c r="B54" s="125" t="s">
        <v>70</v>
      </c>
      <c r="C54" s="206" t="s">
        <v>71</v>
      </c>
      <c r="D54" s="207"/>
      <c r="E54" s="207"/>
      <c r="F54" s="135" t="s">
        <v>23</v>
      </c>
      <c r="G54" s="136"/>
      <c r="H54" s="136"/>
      <c r="I54" s="205">
        <f>'Rozpočet Pol'!G31</f>
        <v>0</v>
      </c>
      <c r="J54" s="205"/>
    </row>
    <row r="55" spans="1:10" ht="25.5" customHeight="1" x14ac:dyDescent="0.2">
      <c r="A55" s="123"/>
      <c r="B55" s="125" t="s">
        <v>72</v>
      </c>
      <c r="C55" s="206" t="s">
        <v>73</v>
      </c>
      <c r="D55" s="207"/>
      <c r="E55" s="207"/>
      <c r="F55" s="135" t="s">
        <v>23</v>
      </c>
      <c r="G55" s="136"/>
      <c r="H55" s="136"/>
      <c r="I55" s="205">
        <f>'Rozpočet Pol'!G44</f>
        <v>0</v>
      </c>
      <c r="J55" s="205"/>
    </row>
    <row r="56" spans="1:10" ht="25.5" customHeight="1" x14ac:dyDescent="0.2">
      <c r="A56" s="123"/>
      <c r="B56" s="125" t="s">
        <v>74</v>
      </c>
      <c r="C56" s="206" t="s">
        <v>75</v>
      </c>
      <c r="D56" s="207"/>
      <c r="E56" s="207"/>
      <c r="F56" s="135" t="s">
        <v>24</v>
      </c>
      <c r="G56" s="136"/>
      <c r="H56" s="136"/>
      <c r="I56" s="205">
        <f>'Rozpočet Pol'!G46</f>
        <v>0</v>
      </c>
      <c r="J56" s="205"/>
    </row>
    <row r="57" spans="1:10" ht="25.5" customHeight="1" x14ac:dyDescent="0.2">
      <c r="A57" s="123"/>
      <c r="B57" s="125" t="s">
        <v>76</v>
      </c>
      <c r="C57" s="206" t="s">
        <v>77</v>
      </c>
      <c r="D57" s="207"/>
      <c r="E57" s="207"/>
      <c r="F57" s="135" t="s">
        <v>24</v>
      </c>
      <c r="G57" s="136"/>
      <c r="H57" s="136"/>
      <c r="I57" s="205">
        <f>'Rozpočet Pol'!G56</f>
        <v>0</v>
      </c>
      <c r="J57" s="205"/>
    </row>
    <row r="58" spans="1:10" ht="25.5" customHeight="1" x14ac:dyDescent="0.2">
      <c r="A58" s="123"/>
      <c r="B58" s="125" t="s">
        <v>78</v>
      </c>
      <c r="C58" s="206" t="s">
        <v>79</v>
      </c>
      <c r="D58" s="207"/>
      <c r="E58" s="207"/>
      <c r="F58" s="135" t="s">
        <v>24</v>
      </c>
      <c r="G58" s="136"/>
      <c r="H58" s="136"/>
      <c r="I58" s="205">
        <f>'Rozpočet Pol'!G59</f>
        <v>0</v>
      </c>
      <c r="J58" s="205"/>
    </row>
    <row r="59" spans="1:10" ht="25.5" customHeight="1" x14ac:dyDescent="0.2">
      <c r="A59" s="123"/>
      <c r="B59" s="125" t="s">
        <v>80</v>
      </c>
      <c r="C59" s="206" t="s">
        <v>81</v>
      </c>
      <c r="D59" s="207"/>
      <c r="E59" s="207"/>
      <c r="F59" s="135" t="s">
        <v>24</v>
      </c>
      <c r="G59" s="136"/>
      <c r="H59" s="136"/>
      <c r="I59" s="205">
        <f>'Rozpočet Pol'!G71</f>
        <v>0</v>
      </c>
      <c r="J59" s="205"/>
    </row>
    <row r="60" spans="1:10" ht="25.5" customHeight="1" x14ac:dyDescent="0.2">
      <c r="A60" s="123"/>
      <c r="B60" s="125" t="s">
        <v>82</v>
      </c>
      <c r="C60" s="206" t="s">
        <v>83</v>
      </c>
      <c r="D60" s="207"/>
      <c r="E60" s="207"/>
      <c r="F60" s="135" t="s">
        <v>24</v>
      </c>
      <c r="G60" s="136"/>
      <c r="H60" s="136"/>
      <c r="I60" s="205">
        <f>'Rozpočet Pol'!G81</f>
        <v>0</v>
      </c>
      <c r="J60" s="205"/>
    </row>
    <row r="61" spans="1:10" ht="25.5" customHeight="1" x14ac:dyDescent="0.2">
      <c r="A61" s="123"/>
      <c r="B61" s="125" t="s">
        <v>84</v>
      </c>
      <c r="C61" s="206" t="s">
        <v>85</v>
      </c>
      <c r="D61" s="207"/>
      <c r="E61" s="207"/>
      <c r="F61" s="135" t="s">
        <v>24</v>
      </c>
      <c r="G61" s="136"/>
      <c r="H61" s="136"/>
      <c r="I61" s="205">
        <f>'Rozpočet Pol'!G86</f>
        <v>0</v>
      </c>
      <c r="J61" s="205"/>
    </row>
    <row r="62" spans="1:10" ht="25.5" customHeight="1" x14ac:dyDescent="0.2">
      <c r="A62" s="123"/>
      <c r="B62" s="125" t="s">
        <v>86</v>
      </c>
      <c r="C62" s="206" t="s">
        <v>87</v>
      </c>
      <c r="D62" s="207"/>
      <c r="E62" s="207"/>
      <c r="F62" s="135" t="s">
        <v>25</v>
      </c>
      <c r="G62" s="136"/>
      <c r="H62" s="136"/>
      <c r="I62" s="205">
        <f>'Rozpočet Pol'!G98</f>
        <v>0</v>
      </c>
      <c r="J62" s="205"/>
    </row>
    <row r="63" spans="1:10" ht="25.5" customHeight="1" x14ac:dyDescent="0.2">
      <c r="A63" s="123"/>
      <c r="B63" s="132" t="s">
        <v>88</v>
      </c>
      <c r="C63" s="209" t="s">
        <v>26</v>
      </c>
      <c r="D63" s="210"/>
      <c r="E63" s="210"/>
      <c r="F63" s="137" t="s">
        <v>88</v>
      </c>
      <c r="G63" s="138"/>
      <c r="H63" s="138"/>
      <c r="I63" s="208">
        <f>'Rozpočet Pol'!G100</f>
        <v>0</v>
      </c>
      <c r="J63" s="208"/>
    </row>
    <row r="64" spans="1:10" ht="25.5" customHeight="1" x14ac:dyDescent="0.2">
      <c r="A64" s="124"/>
      <c r="B64" s="128" t="s">
        <v>1</v>
      </c>
      <c r="C64" s="128"/>
      <c r="D64" s="129"/>
      <c r="E64" s="129"/>
      <c r="F64" s="139"/>
      <c r="G64" s="140"/>
      <c r="H64" s="140"/>
      <c r="I64" s="211">
        <f>SUM(I49:I63)</f>
        <v>0</v>
      </c>
      <c r="J64" s="211"/>
    </row>
    <row r="65" spans="6:10" x14ac:dyDescent="0.2">
      <c r="F65" s="141"/>
      <c r="G65" s="96"/>
      <c r="H65" s="141"/>
      <c r="I65" s="96"/>
      <c r="J65" s="96"/>
    </row>
    <row r="66" spans="6:10" x14ac:dyDescent="0.2">
      <c r="F66" s="141"/>
      <c r="G66" s="96"/>
      <c r="H66" s="141"/>
      <c r="I66" s="96"/>
      <c r="J66" s="96"/>
    </row>
    <row r="67" spans="6:10" x14ac:dyDescent="0.2">
      <c r="F67" s="141"/>
      <c r="G67" s="96"/>
      <c r="H67" s="141"/>
      <c r="I67" s="96"/>
      <c r="J6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79" t="s">
        <v>41</v>
      </c>
      <c r="B2" s="78"/>
      <c r="C2" s="255"/>
      <c r="D2" s="255"/>
      <c r="E2" s="255"/>
      <c r="F2" s="255"/>
      <c r="G2" s="256"/>
    </row>
    <row r="3" spans="1:7" ht="24.95" hidden="1" customHeight="1" x14ac:dyDescent="0.2">
      <c r="A3" s="79" t="s">
        <v>7</v>
      </c>
      <c r="B3" s="78"/>
      <c r="C3" s="255"/>
      <c r="D3" s="255"/>
      <c r="E3" s="255"/>
      <c r="F3" s="255"/>
      <c r="G3" s="256"/>
    </row>
    <row r="4" spans="1:7" ht="24.95" hidden="1" customHeight="1" x14ac:dyDescent="0.2">
      <c r="A4" s="79" t="s">
        <v>8</v>
      </c>
      <c r="B4" s="78"/>
      <c r="C4" s="255"/>
      <c r="D4" s="255"/>
      <c r="E4" s="255"/>
      <c r="F4" s="255"/>
      <c r="G4" s="25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4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7" t="s">
        <v>6</v>
      </c>
      <c r="B1" s="257"/>
      <c r="C1" s="257"/>
      <c r="D1" s="257"/>
      <c r="E1" s="257"/>
      <c r="F1" s="257"/>
      <c r="G1" s="257"/>
      <c r="AE1" t="s">
        <v>91</v>
      </c>
    </row>
    <row r="2" spans="1:60" ht="24.95" customHeight="1" x14ac:dyDescent="0.2">
      <c r="A2" s="146" t="s">
        <v>90</v>
      </c>
      <c r="B2" s="144"/>
      <c r="C2" s="258" t="s">
        <v>46</v>
      </c>
      <c r="D2" s="259"/>
      <c r="E2" s="259"/>
      <c r="F2" s="259"/>
      <c r="G2" s="260"/>
      <c r="AE2" t="s">
        <v>92</v>
      </c>
    </row>
    <row r="3" spans="1:60" ht="24.95" customHeight="1" x14ac:dyDescent="0.2">
      <c r="A3" s="147" t="s">
        <v>7</v>
      </c>
      <c r="B3" s="145"/>
      <c r="C3" s="261" t="s">
        <v>43</v>
      </c>
      <c r="D3" s="262"/>
      <c r="E3" s="262"/>
      <c r="F3" s="262"/>
      <c r="G3" s="263"/>
      <c r="AE3" t="s">
        <v>93</v>
      </c>
    </row>
    <row r="4" spans="1:60" ht="24.95" hidden="1" customHeight="1" x14ac:dyDescent="0.2">
      <c r="A4" s="147" t="s">
        <v>8</v>
      </c>
      <c r="B4" s="145"/>
      <c r="C4" s="261"/>
      <c r="D4" s="262"/>
      <c r="E4" s="262"/>
      <c r="F4" s="262"/>
      <c r="G4" s="263"/>
      <c r="AE4" t="s">
        <v>94</v>
      </c>
    </row>
    <row r="5" spans="1:60" hidden="1" x14ac:dyDescent="0.2">
      <c r="A5" s="148" t="s">
        <v>95</v>
      </c>
      <c r="B5" s="149"/>
      <c r="C5" s="150"/>
      <c r="D5" s="151"/>
      <c r="E5" s="151"/>
      <c r="F5" s="151"/>
      <c r="G5" s="152"/>
      <c r="AE5" t="s">
        <v>96</v>
      </c>
    </row>
    <row r="7" spans="1:60" ht="38.25" x14ac:dyDescent="0.2">
      <c r="A7" s="157" t="s">
        <v>97</v>
      </c>
      <c r="B7" s="158" t="s">
        <v>98</v>
      </c>
      <c r="C7" s="158" t="s">
        <v>99</v>
      </c>
      <c r="D7" s="157" t="s">
        <v>100</v>
      </c>
      <c r="E7" s="157" t="s">
        <v>101</v>
      </c>
      <c r="F7" s="153" t="s">
        <v>102</v>
      </c>
      <c r="G7" s="177" t="s">
        <v>28</v>
      </c>
      <c r="H7" s="178" t="s">
        <v>29</v>
      </c>
      <c r="I7" s="178" t="s">
        <v>103</v>
      </c>
      <c r="J7" s="178" t="s">
        <v>30</v>
      </c>
      <c r="K7" s="178" t="s">
        <v>104</v>
      </c>
      <c r="L7" s="178" t="s">
        <v>105</v>
      </c>
      <c r="M7" s="178" t="s">
        <v>106</v>
      </c>
      <c r="N7" s="178" t="s">
        <v>107</v>
      </c>
      <c r="O7" s="178" t="s">
        <v>108</v>
      </c>
      <c r="P7" s="178" t="s">
        <v>109</v>
      </c>
      <c r="Q7" s="178" t="s">
        <v>110</v>
      </c>
      <c r="R7" s="178" t="s">
        <v>111</v>
      </c>
      <c r="S7" s="178" t="s">
        <v>112</v>
      </c>
      <c r="T7" s="178" t="s">
        <v>113</v>
      </c>
      <c r="U7" s="160" t="s">
        <v>114</v>
      </c>
    </row>
    <row r="8" spans="1:60" x14ac:dyDescent="0.2">
      <c r="A8" s="179" t="s">
        <v>115</v>
      </c>
      <c r="B8" s="180" t="s">
        <v>60</v>
      </c>
      <c r="C8" s="181" t="s">
        <v>61</v>
      </c>
      <c r="D8" s="182"/>
      <c r="E8" s="183"/>
      <c r="F8" s="184"/>
      <c r="G8" s="184">
        <f>SUMIF(AE9:AE10,"&lt;&gt;NOR",G9:G10)</f>
        <v>0</v>
      </c>
      <c r="H8" s="184"/>
      <c r="I8" s="184">
        <f>SUM(I9:I10)</f>
        <v>0</v>
      </c>
      <c r="J8" s="184"/>
      <c r="K8" s="184">
        <f>SUM(K9:K10)</f>
        <v>0</v>
      </c>
      <c r="L8" s="184"/>
      <c r="M8" s="184">
        <f>SUM(M9:M10)</f>
        <v>0</v>
      </c>
      <c r="N8" s="159"/>
      <c r="O8" s="159">
        <f>SUM(O9:O10)</f>
        <v>0.76461999999999997</v>
      </c>
      <c r="P8" s="159"/>
      <c r="Q8" s="159">
        <f>SUM(Q9:Q10)</f>
        <v>0</v>
      </c>
      <c r="R8" s="159"/>
      <c r="S8" s="159"/>
      <c r="T8" s="179"/>
      <c r="U8" s="159">
        <f>SUM(U9:U10)</f>
        <v>67.09</v>
      </c>
      <c r="AE8" t="s">
        <v>116</v>
      </c>
    </row>
    <row r="9" spans="1:60" ht="22.5" outlineLevel="1" x14ac:dyDescent="0.2">
      <c r="A9" s="155">
        <v>1</v>
      </c>
      <c r="B9" s="161" t="s">
        <v>117</v>
      </c>
      <c r="C9" s="197" t="s">
        <v>118</v>
      </c>
      <c r="D9" s="163" t="s">
        <v>119</v>
      </c>
      <c r="E9" s="171">
        <v>64.2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64">
        <v>1.191E-2</v>
      </c>
      <c r="O9" s="164">
        <f>ROUND(E9*N9,5)</f>
        <v>0.76461999999999997</v>
      </c>
      <c r="P9" s="164">
        <v>0</v>
      </c>
      <c r="Q9" s="164">
        <f>ROUND(E9*P9,5)</f>
        <v>0</v>
      </c>
      <c r="R9" s="164"/>
      <c r="S9" s="164"/>
      <c r="T9" s="165">
        <v>1.0449999999999999</v>
      </c>
      <c r="U9" s="164">
        <f>ROUND(E9*T9,2)</f>
        <v>67.09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120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1"/>
      <c r="C10" s="198" t="s">
        <v>121</v>
      </c>
      <c r="D10" s="166"/>
      <c r="E10" s="172">
        <v>64.2</v>
      </c>
      <c r="F10" s="175"/>
      <c r="G10" s="175"/>
      <c r="H10" s="175"/>
      <c r="I10" s="175"/>
      <c r="J10" s="175"/>
      <c r="K10" s="175"/>
      <c r="L10" s="175"/>
      <c r="M10" s="175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122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x14ac:dyDescent="0.2">
      <c r="A11" s="156" t="s">
        <v>115</v>
      </c>
      <c r="B11" s="162" t="s">
        <v>62</v>
      </c>
      <c r="C11" s="199" t="s">
        <v>63</v>
      </c>
      <c r="D11" s="167"/>
      <c r="E11" s="173"/>
      <c r="F11" s="176"/>
      <c r="G11" s="176">
        <f>SUMIF(AE12:AE19,"&lt;&gt;NOR",G12:G19)</f>
        <v>0</v>
      </c>
      <c r="H11" s="176"/>
      <c r="I11" s="176">
        <f>SUM(I12:I19)</f>
        <v>0</v>
      </c>
      <c r="J11" s="176"/>
      <c r="K11" s="176">
        <f>SUM(K12:K19)</f>
        <v>0</v>
      </c>
      <c r="L11" s="176"/>
      <c r="M11" s="176">
        <f>SUM(M12:M19)</f>
        <v>0</v>
      </c>
      <c r="N11" s="168"/>
      <c r="O11" s="168">
        <f>SUM(O12:O19)</f>
        <v>1.1219399999999999</v>
      </c>
      <c r="P11" s="168"/>
      <c r="Q11" s="168">
        <f>SUM(Q12:Q19)</f>
        <v>0</v>
      </c>
      <c r="R11" s="168"/>
      <c r="S11" s="168"/>
      <c r="T11" s="169"/>
      <c r="U11" s="168">
        <f>SUM(U12:U19)</f>
        <v>37.059999999999995</v>
      </c>
      <c r="AE11" t="s">
        <v>116</v>
      </c>
    </row>
    <row r="12" spans="1:60" ht="22.5" outlineLevel="1" x14ac:dyDescent="0.2">
      <c r="A12" s="155">
        <v>2</v>
      </c>
      <c r="B12" s="161" t="s">
        <v>123</v>
      </c>
      <c r="C12" s="197" t="s">
        <v>124</v>
      </c>
      <c r="D12" s="163" t="s">
        <v>125</v>
      </c>
      <c r="E12" s="171">
        <v>10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15</v>
      </c>
      <c r="M12" s="175">
        <f>G12*(1+L12/100)</f>
        <v>0</v>
      </c>
      <c r="N12" s="164">
        <v>3.2000000000000002E-3</v>
      </c>
      <c r="O12" s="164">
        <f>ROUND(E12*N12,5)</f>
        <v>3.2000000000000001E-2</v>
      </c>
      <c r="P12" s="164">
        <v>0</v>
      </c>
      <c r="Q12" s="164">
        <f>ROUND(E12*P12,5)</f>
        <v>0</v>
      </c>
      <c r="R12" s="164"/>
      <c r="S12" s="164"/>
      <c r="T12" s="165">
        <v>0.22498000000000001</v>
      </c>
      <c r="U12" s="164">
        <f>ROUND(E12*T12,2)</f>
        <v>2.25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120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55">
        <v>3</v>
      </c>
      <c r="B13" s="161" t="s">
        <v>126</v>
      </c>
      <c r="C13" s="197" t="s">
        <v>127</v>
      </c>
      <c r="D13" s="163" t="s">
        <v>128</v>
      </c>
      <c r="E13" s="171">
        <v>65.2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15</v>
      </c>
      <c r="M13" s="175">
        <f>G13*(1+L13/100)</f>
        <v>0</v>
      </c>
      <c r="N13" s="164">
        <v>2.5999999999999999E-3</v>
      </c>
      <c r="O13" s="164">
        <f>ROUND(E13*N13,5)</f>
        <v>0.16952</v>
      </c>
      <c r="P13" s="164">
        <v>0</v>
      </c>
      <c r="Q13" s="164">
        <f>ROUND(E13*P13,5)</f>
        <v>0</v>
      </c>
      <c r="R13" s="164"/>
      <c r="S13" s="164"/>
      <c r="T13" s="165">
        <v>0.13350000000000001</v>
      </c>
      <c r="U13" s="164">
        <f>ROUND(E13*T13,2)</f>
        <v>8.6999999999999993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120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4</v>
      </c>
      <c r="B14" s="161" t="s">
        <v>129</v>
      </c>
      <c r="C14" s="197" t="s">
        <v>130</v>
      </c>
      <c r="D14" s="163" t="s">
        <v>128</v>
      </c>
      <c r="E14" s="171">
        <v>24.3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15</v>
      </c>
      <c r="M14" s="175">
        <f>G14*(1+L14/100)</f>
        <v>0</v>
      </c>
      <c r="N14" s="164">
        <v>2.3800000000000002E-3</v>
      </c>
      <c r="O14" s="164">
        <f>ROUND(E14*N14,5)</f>
        <v>5.7829999999999999E-2</v>
      </c>
      <c r="P14" s="164">
        <v>0</v>
      </c>
      <c r="Q14" s="164">
        <f>ROUND(E14*P14,5)</f>
        <v>0</v>
      </c>
      <c r="R14" s="164"/>
      <c r="S14" s="164"/>
      <c r="T14" s="165">
        <v>0.18232999999999999</v>
      </c>
      <c r="U14" s="164">
        <f>ROUND(E14*T14,2)</f>
        <v>4.43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120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5</v>
      </c>
      <c r="B15" s="161" t="s">
        <v>131</v>
      </c>
      <c r="C15" s="197" t="s">
        <v>132</v>
      </c>
      <c r="D15" s="163" t="s">
        <v>119</v>
      </c>
      <c r="E15" s="171">
        <v>45.66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15</v>
      </c>
      <c r="M15" s="175">
        <f>G15*(1+L15/100)</f>
        <v>0</v>
      </c>
      <c r="N15" s="164">
        <v>1.5740000000000001E-2</v>
      </c>
      <c r="O15" s="164">
        <f>ROUND(E15*N15,5)</f>
        <v>0.71869000000000005</v>
      </c>
      <c r="P15" s="164">
        <v>0</v>
      </c>
      <c r="Q15" s="164">
        <f>ROUND(E15*P15,5)</f>
        <v>0</v>
      </c>
      <c r="R15" s="164"/>
      <c r="S15" s="164"/>
      <c r="T15" s="165">
        <v>0.33481</v>
      </c>
      <c r="U15" s="164">
        <f>ROUND(E15*T15,2)</f>
        <v>15.29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120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/>
      <c r="B16" s="161"/>
      <c r="C16" s="198" t="s">
        <v>133</v>
      </c>
      <c r="D16" s="166"/>
      <c r="E16" s="172">
        <v>24.96</v>
      </c>
      <c r="F16" s="175"/>
      <c r="G16" s="175"/>
      <c r="H16" s="175"/>
      <c r="I16" s="175"/>
      <c r="J16" s="175"/>
      <c r="K16" s="175"/>
      <c r="L16" s="175"/>
      <c r="M16" s="175"/>
      <c r="N16" s="164"/>
      <c r="O16" s="164"/>
      <c r="P16" s="164"/>
      <c r="Q16" s="164"/>
      <c r="R16" s="164"/>
      <c r="S16" s="164"/>
      <c r="T16" s="165"/>
      <c r="U16" s="164"/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122</v>
      </c>
      <c r="AF16" s="154">
        <v>0</v>
      </c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/>
      <c r="B17" s="161"/>
      <c r="C17" s="198" t="s">
        <v>134</v>
      </c>
      <c r="D17" s="166"/>
      <c r="E17" s="172">
        <v>20.7</v>
      </c>
      <c r="F17" s="175"/>
      <c r="G17" s="175"/>
      <c r="H17" s="175"/>
      <c r="I17" s="175"/>
      <c r="J17" s="175"/>
      <c r="K17" s="175"/>
      <c r="L17" s="175"/>
      <c r="M17" s="175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122</v>
      </c>
      <c r="AF17" s="154">
        <v>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6</v>
      </c>
      <c r="B18" s="161" t="s">
        <v>135</v>
      </c>
      <c r="C18" s="197" t="s">
        <v>136</v>
      </c>
      <c r="D18" s="163" t="s">
        <v>119</v>
      </c>
      <c r="E18" s="171">
        <v>20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15</v>
      </c>
      <c r="M18" s="175">
        <f>G18*(1+L18/100)</f>
        <v>0</v>
      </c>
      <c r="N18" s="164">
        <v>5.3400000000000001E-3</v>
      </c>
      <c r="O18" s="164">
        <f>ROUND(E18*N18,5)</f>
        <v>0.10680000000000001</v>
      </c>
      <c r="P18" s="164">
        <v>0</v>
      </c>
      <c r="Q18" s="164">
        <f>ROUND(E18*P18,5)</f>
        <v>0</v>
      </c>
      <c r="R18" s="164"/>
      <c r="S18" s="164"/>
      <c r="T18" s="165">
        <v>0.10854999999999999</v>
      </c>
      <c r="U18" s="164">
        <f>ROUND(E18*T18,2)</f>
        <v>2.17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120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7</v>
      </c>
      <c r="B19" s="161" t="s">
        <v>137</v>
      </c>
      <c r="C19" s="197" t="s">
        <v>138</v>
      </c>
      <c r="D19" s="163" t="s">
        <v>119</v>
      </c>
      <c r="E19" s="171">
        <v>10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15</v>
      </c>
      <c r="M19" s="175">
        <f>G19*(1+L19/100)</f>
        <v>0</v>
      </c>
      <c r="N19" s="164">
        <v>3.7100000000000002E-3</v>
      </c>
      <c r="O19" s="164">
        <f>ROUND(E19*N19,5)</f>
        <v>3.7100000000000001E-2</v>
      </c>
      <c r="P19" s="164">
        <v>0</v>
      </c>
      <c r="Q19" s="164">
        <f>ROUND(E19*P19,5)</f>
        <v>0</v>
      </c>
      <c r="R19" s="164"/>
      <c r="S19" s="164"/>
      <c r="T19" s="165">
        <v>0.42199999999999999</v>
      </c>
      <c r="U19" s="164">
        <f>ROUND(E19*T19,2)</f>
        <v>4.22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120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156" t="s">
        <v>115</v>
      </c>
      <c r="B20" s="162" t="s">
        <v>64</v>
      </c>
      <c r="C20" s="199" t="s">
        <v>65</v>
      </c>
      <c r="D20" s="167"/>
      <c r="E20" s="173"/>
      <c r="F20" s="176"/>
      <c r="G20" s="176">
        <f>SUMIF(AE21:AE23,"&lt;&gt;NOR",G21:G23)</f>
        <v>0</v>
      </c>
      <c r="H20" s="176"/>
      <c r="I20" s="176">
        <f>SUM(I21:I23)</f>
        <v>0</v>
      </c>
      <c r="J20" s="176"/>
      <c r="K20" s="176">
        <f>SUM(K21:K23)</f>
        <v>0</v>
      </c>
      <c r="L20" s="176"/>
      <c r="M20" s="176">
        <f>SUM(M21:M23)</f>
        <v>0</v>
      </c>
      <c r="N20" s="168"/>
      <c r="O20" s="168">
        <f>SUM(O21:O23)</f>
        <v>0.11205</v>
      </c>
      <c r="P20" s="168"/>
      <c r="Q20" s="168">
        <f>SUM(Q21:Q23)</f>
        <v>0</v>
      </c>
      <c r="R20" s="168"/>
      <c r="S20" s="168"/>
      <c r="T20" s="169"/>
      <c r="U20" s="168">
        <f>SUM(U21:U23)</f>
        <v>16.39</v>
      </c>
      <c r="AE20" t="s">
        <v>116</v>
      </c>
    </row>
    <row r="21" spans="1:60" outlineLevel="1" x14ac:dyDescent="0.2">
      <c r="A21" s="155">
        <v>8</v>
      </c>
      <c r="B21" s="161" t="s">
        <v>139</v>
      </c>
      <c r="C21" s="197" t="s">
        <v>140</v>
      </c>
      <c r="D21" s="163" t="s">
        <v>119</v>
      </c>
      <c r="E21" s="171">
        <v>92.6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15</v>
      </c>
      <c r="M21" s="175">
        <f>G21*(1+L21/100)</f>
        <v>0</v>
      </c>
      <c r="N21" s="164">
        <v>1.2099999999999999E-3</v>
      </c>
      <c r="O21" s="164">
        <f>ROUND(E21*N21,5)</f>
        <v>0.11205</v>
      </c>
      <c r="P21" s="164">
        <v>0</v>
      </c>
      <c r="Q21" s="164">
        <f>ROUND(E21*P21,5)</f>
        <v>0</v>
      </c>
      <c r="R21" s="164"/>
      <c r="S21" s="164"/>
      <c r="T21" s="165">
        <v>0.17699999999999999</v>
      </c>
      <c r="U21" s="164">
        <f>ROUND(E21*T21,2)</f>
        <v>16.39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120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/>
      <c r="B22" s="161"/>
      <c r="C22" s="198" t="s">
        <v>141</v>
      </c>
      <c r="D22" s="166"/>
      <c r="E22" s="172">
        <v>61.6</v>
      </c>
      <c r="F22" s="175"/>
      <c r="G22" s="175"/>
      <c r="H22" s="175"/>
      <c r="I22" s="175"/>
      <c r="J22" s="175"/>
      <c r="K22" s="175"/>
      <c r="L22" s="175"/>
      <c r="M22" s="175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122</v>
      </c>
      <c r="AF22" s="154">
        <v>0</v>
      </c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1"/>
      <c r="C23" s="198" t="s">
        <v>142</v>
      </c>
      <c r="D23" s="166"/>
      <c r="E23" s="172">
        <v>31</v>
      </c>
      <c r="F23" s="175"/>
      <c r="G23" s="175"/>
      <c r="H23" s="175"/>
      <c r="I23" s="175"/>
      <c r="J23" s="175"/>
      <c r="K23" s="175"/>
      <c r="L23" s="175"/>
      <c r="M23" s="175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122</v>
      </c>
      <c r="AF23" s="154">
        <v>0</v>
      </c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x14ac:dyDescent="0.2">
      <c r="A24" s="156" t="s">
        <v>115</v>
      </c>
      <c r="B24" s="162" t="s">
        <v>66</v>
      </c>
      <c r="C24" s="199" t="s">
        <v>67</v>
      </c>
      <c r="D24" s="167"/>
      <c r="E24" s="173"/>
      <c r="F24" s="176"/>
      <c r="G24" s="176">
        <f>SUMIF(AE25:AE27,"&lt;&gt;NOR",G25:G27)</f>
        <v>0</v>
      </c>
      <c r="H24" s="176"/>
      <c r="I24" s="176">
        <f>SUM(I25:I27)</f>
        <v>0</v>
      </c>
      <c r="J24" s="176"/>
      <c r="K24" s="176">
        <f>SUM(K25:K27)</f>
        <v>0</v>
      </c>
      <c r="L24" s="176"/>
      <c r="M24" s="176">
        <f>SUM(M25:M27)</f>
        <v>0</v>
      </c>
      <c r="N24" s="168"/>
      <c r="O24" s="168">
        <f>SUM(O25:O27)</f>
        <v>6.9999999999999999E-4</v>
      </c>
      <c r="P24" s="168"/>
      <c r="Q24" s="168">
        <f>SUM(Q25:Q27)</f>
        <v>0</v>
      </c>
      <c r="R24" s="168"/>
      <c r="S24" s="168"/>
      <c r="T24" s="169"/>
      <c r="U24" s="168">
        <f>SUM(U25:U27)</f>
        <v>15.1</v>
      </c>
      <c r="AE24" t="s">
        <v>116</v>
      </c>
    </row>
    <row r="25" spans="1:60" outlineLevel="1" x14ac:dyDescent="0.2">
      <c r="A25" s="155">
        <v>9</v>
      </c>
      <c r="B25" s="161" t="s">
        <v>143</v>
      </c>
      <c r="C25" s="197" t="s">
        <v>144</v>
      </c>
      <c r="D25" s="163" t="s">
        <v>119</v>
      </c>
      <c r="E25" s="171">
        <v>400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15</v>
      </c>
      <c r="M25" s="175">
        <f>G25*(1+L25/100)</f>
        <v>0</v>
      </c>
      <c r="N25" s="164">
        <v>0</v>
      </c>
      <c r="O25" s="164">
        <f>ROUND(E25*N25,5)</f>
        <v>0</v>
      </c>
      <c r="P25" s="164">
        <v>0</v>
      </c>
      <c r="Q25" s="164">
        <f>ROUND(E25*P25,5)</f>
        <v>0</v>
      </c>
      <c r="R25" s="164"/>
      <c r="S25" s="164"/>
      <c r="T25" s="165">
        <v>1.4999999999999999E-2</v>
      </c>
      <c r="U25" s="164">
        <f>ROUND(E25*T25,2)</f>
        <v>6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120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1"/>
      <c r="C26" s="198" t="s">
        <v>145</v>
      </c>
      <c r="D26" s="166"/>
      <c r="E26" s="172">
        <v>400</v>
      </c>
      <c r="F26" s="175"/>
      <c r="G26" s="175"/>
      <c r="H26" s="175"/>
      <c r="I26" s="175"/>
      <c r="J26" s="175"/>
      <c r="K26" s="175"/>
      <c r="L26" s="175"/>
      <c r="M26" s="175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122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10</v>
      </c>
      <c r="B27" s="161" t="s">
        <v>146</v>
      </c>
      <c r="C27" s="197" t="s">
        <v>147</v>
      </c>
      <c r="D27" s="163" t="s">
        <v>119</v>
      </c>
      <c r="E27" s="171">
        <v>70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15</v>
      </c>
      <c r="M27" s="175">
        <f>G27*(1+L27/100)</f>
        <v>0</v>
      </c>
      <c r="N27" s="164">
        <v>1.0000000000000001E-5</v>
      </c>
      <c r="O27" s="164">
        <f>ROUND(E27*N27,5)</f>
        <v>6.9999999999999999E-4</v>
      </c>
      <c r="P27" s="164">
        <v>0</v>
      </c>
      <c r="Q27" s="164">
        <f>ROUND(E27*P27,5)</f>
        <v>0</v>
      </c>
      <c r="R27" s="164"/>
      <c r="S27" s="164"/>
      <c r="T27" s="165">
        <v>0.13</v>
      </c>
      <c r="U27" s="164">
        <f>ROUND(E27*T27,2)</f>
        <v>9.1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120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56" t="s">
        <v>115</v>
      </c>
      <c r="B28" s="162" t="s">
        <v>68</v>
      </c>
      <c r="C28" s="199" t="s">
        <v>69</v>
      </c>
      <c r="D28" s="167"/>
      <c r="E28" s="173"/>
      <c r="F28" s="176"/>
      <c r="G28" s="176">
        <f>SUMIF(AE29:AE30,"&lt;&gt;NOR",G29:G30)</f>
        <v>0</v>
      </c>
      <c r="H28" s="176"/>
      <c r="I28" s="176">
        <f>SUM(I29:I30)</f>
        <v>0</v>
      </c>
      <c r="J28" s="176"/>
      <c r="K28" s="176">
        <f>SUM(K29:K30)</f>
        <v>0</v>
      </c>
      <c r="L28" s="176"/>
      <c r="M28" s="176">
        <f>SUM(M29:M30)</f>
        <v>0</v>
      </c>
      <c r="N28" s="168"/>
      <c r="O28" s="168">
        <f>SUM(O29:O30)</f>
        <v>0</v>
      </c>
      <c r="P28" s="168"/>
      <c r="Q28" s="168">
        <f>SUM(Q29:Q30)</f>
        <v>9.7199999999999995E-3</v>
      </c>
      <c r="R28" s="168"/>
      <c r="S28" s="168"/>
      <c r="T28" s="169"/>
      <c r="U28" s="168">
        <f>SUM(U29:U30)</f>
        <v>1.7</v>
      </c>
      <c r="AE28" t="s">
        <v>116</v>
      </c>
    </row>
    <row r="29" spans="1:60" outlineLevel="1" x14ac:dyDescent="0.2">
      <c r="A29" s="155">
        <v>11</v>
      </c>
      <c r="B29" s="161" t="s">
        <v>148</v>
      </c>
      <c r="C29" s="197" t="s">
        <v>149</v>
      </c>
      <c r="D29" s="163" t="s">
        <v>128</v>
      </c>
      <c r="E29" s="171">
        <v>24.3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15</v>
      </c>
      <c r="M29" s="175">
        <f>G29*(1+L29/100)</f>
        <v>0</v>
      </c>
      <c r="N29" s="164">
        <v>0</v>
      </c>
      <c r="O29" s="164">
        <f>ROUND(E29*N29,5)</f>
        <v>0</v>
      </c>
      <c r="P29" s="164">
        <v>4.0000000000000002E-4</v>
      </c>
      <c r="Q29" s="164">
        <f>ROUND(E29*P29,5)</f>
        <v>9.7199999999999995E-3</v>
      </c>
      <c r="R29" s="164"/>
      <c r="S29" s="164"/>
      <c r="T29" s="165">
        <v>7.0000000000000007E-2</v>
      </c>
      <c r="U29" s="164">
        <f>ROUND(E29*T29,2)</f>
        <v>1.7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/>
      <c r="B30" s="161"/>
      <c r="C30" s="198" t="s">
        <v>150</v>
      </c>
      <c r="D30" s="166"/>
      <c r="E30" s="172">
        <v>24.3</v>
      </c>
      <c r="F30" s="175"/>
      <c r="G30" s="175"/>
      <c r="H30" s="175"/>
      <c r="I30" s="175"/>
      <c r="J30" s="175"/>
      <c r="K30" s="175"/>
      <c r="L30" s="175"/>
      <c r="M30" s="175"/>
      <c r="N30" s="164"/>
      <c r="O30" s="164"/>
      <c r="P30" s="164"/>
      <c r="Q30" s="164"/>
      <c r="R30" s="164"/>
      <c r="S30" s="164"/>
      <c r="T30" s="165"/>
      <c r="U30" s="164"/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122</v>
      </c>
      <c r="AF30" s="154">
        <v>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156" t="s">
        <v>115</v>
      </c>
      <c r="B31" s="162" t="s">
        <v>70</v>
      </c>
      <c r="C31" s="199" t="s">
        <v>71</v>
      </c>
      <c r="D31" s="167"/>
      <c r="E31" s="173"/>
      <c r="F31" s="176"/>
      <c r="G31" s="176">
        <f>SUMIF(AE32:AE43,"&lt;&gt;NOR",G32:G43)</f>
        <v>0</v>
      </c>
      <c r="H31" s="176"/>
      <c r="I31" s="176">
        <f>SUM(I32:I43)</f>
        <v>0</v>
      </c>
      <c r="J31" s="176"/>
      <c r="K31" s="176">
        <f>SUM(K32:K43)</f>
        <v>0</v>
      </c>
      <c r="L31" s="176"/>
      <c r="M31" s="176">
        <f>SUM(M32:M43)</f>
        <v>0</v>
      </c>
      <c r="N31" s="168"/>
      <c r="O31" s="168">
        <f>SUM(O32:O43)</f>
        <v>3.2439999999999997E-2</v>
      </c>
      <c r="P31" s="168"/>
      <c r="Q31" s="168">
        <f>SUM(Q32:Q43)</f>
        <v>0.625</v>
      </c>
      <c r="R31" s="168"/>
      <c r="S31" s="168"/>
      <c r="T31" s="169"/>
      <c r="U31" s="168">
        <f>SUM(U32:U43)</f>
        <v>28.200000000000003</v>
      </c>
      <c r="AE31" t="s">
        <v>116</v>
      </c>
    </row>
    <row r="32" spans="1:60" outlineLevel="1" x14ac:dyDescent="0.2">
      <c r="A32" s="155">
        <v>12</v>
      </c>
      <c r="B32" s="161" t="s">
        <v>151</v>
      </c>
      <c r="C32" s="197" t="s">
        <v>152</v>
      </c>
      <c r="D32" s="163" t="s">
        <v>128</v>
      </c>
      <c r="E32" s="171">
        <v>65.2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15</v>
      </c>
      <c r="M32" s="175">
        <f>G32*(1+L32/100)</f>
        <v>0</v>
      </c>
      <c r="N32" s="164">
        <v>4.8999999999999998E-4</v>
      </c>
      <c r="O32" s="164">
        <f>ROUND(E32*N32,5)</f>
        <v>3.1949999999999999E-2</v>
      </c>
      <c r="P32" s="164">
        <v>8.9999999999999993E-3</v>
      </c>
      <c r="Q32" s="164">
        <f>ROUND(E32*P32,5)</f>
        <v>0.58679999999999999</v>
      </c>
      <c r="R32" s="164"/>
      <c r="S32" s="164"/>
      <c r="T32" s="165">
        <v>0.30099999999999999</v>
      </c>
      <c r="U32" s="164">
        <f>ROUND(E32*T32,2)</f>
        <v>19.63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120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1"/>
      <c r="C33" s="198" t="s">
        <v>153</v>
      </c>
      <c r="D33" s="166"/>
      <c r="E33" s="172">
        <v>65.2</v>
      </c>
      <c r="F33" s="175"/>
      <c r="G33" s="175"/>
      <c r="H33" s="175"/>
      <c r="I33" s="175"/>
      <c r="J33" s="175"/>
      <c r="K33" s="175"/>
      <c r="L33" s="175"/>
      <c r="M33" s="175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122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13</v>
      </c>
      <c r="B34" s="161" t="s">
        <v>154</v>
      </c>
      <c r="C34" s="197" t="s">
        <v>155</v>
      </c>
      <c r="D34" s="163" t="s">
        <v>125</v>
      </c>
      <c r="E34" s="171">
        <v>1</v>
      </c>
      <c r="F34" s="174"/>
      <c r="G34" s="175">
        <f t="shared" ref="G34:G43" si="0">ROUND(E34*F34,2)</f>
        <v>0</v>
      </c>
      <c r="H34" s="174"/>
      <c r="I34" s="175">
        <f t="shared" ref="I34:I43" si="1">ROUND(E34*H34,2)</f>
        <v>0</v>
      </c>
      <c r="J34" s="174"/>
      <c r="K34" s="175">
        <f t="shared" ref="K34:K43" si="2">ROUND(E34*J34,2)</f>
        <v>0</v>
      </c>
      <c r="L34" s="175">
        <v>15</v>
      </c>
      <c r="M34" s="175">
        <f t="shared" ref="M34:M43" si="3">G34*(1+L34/100)</f>
        <v>0</v>
      </c>
      <c r="N34" s="164">
        <v>4.8999999999999998E-4</v>
      </c>
      <c r="O34" s="164">
        <f t="shared" ref="O34:O43" si="4">ROUND(E34*N34,5)</f>
        <v>4.8999999999999998E-4</v>
      </c>
      <c r="P34" s="164">
        <v>3.1E-2</v>
      </c>
      <c r="Q34" s="164">
        <f t="shared" ref="Q34:Q43" si="5">ROUND(E34*P34,5)</f>
        <v>3.1E-2</v>
      </c>
      <c r="R34" s="164"/>
      <c r="S34" s="164"/>
      <c r="T34" s="165">
        <v>0.77200000000000002</v>
      </c>
      <c r="U34" s="164">
        <f t="shared" ref="U34:U43" si="6">ROUND(E34*T34,2)</f>
        <v>0.77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120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14</v>
      </c>
      <c r="B35" s="161" t="s">
        <v>156</v>
      </c>
      <c r="C35" s="197" t="s">
        <v>157</v>
      </c>
      <c r="D35" s="163" t="s">
        <v>125</v>
      </c>
      <c r="E35" s="171">
        <v>6</v>
      </c>
      <c r="F35" s="174"/>
      <c r="G35" s="175">
        <f t="shared" si="0"/>
        <v>0</v>
      </c>
      <c r="H35" s="174"/>
      <c r="I35" s="175">
        <f t="shared" si="1"/>
        <v>0</v>
      </c>
      <c r="J35" s="174"/>
      <c r="K35" s="175">
        <f t="shared" si="2"/>
        <v>0</v>
      </c>
      <c r="L35" s="175">
        <v>15</v>
      </c>
      <c r="M35" s="175">
        <f t="shared" si="3"/>
        <v>0</v>
      </c>
      <c r="N35" s="164">
        <v>0</v>
      </c>
      <c r="O35" s="164">
        <f t="shared" si="4"/>
        <v>0</v>
      </c>
      <c r="P35" s="164">
        <v>2.0000000000000001E-4</v>
      </c>
      <c r="Q35" s="164">
        <f t="shared" si="5"/>
        <v>1.1999999999999999E-3</v>
      </c>
      <c r="R35" s="164"/>
      <c r="S35" s="164"/>
      <c r="T35" s="165">
        <v>4.4999999999999998E-2</v>
      </c>
      <c r="U35" s="164">
        <f t="shared" si="6"/>
        <v>0.27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120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15</v>
      </c>
      <c r="B36" s="161" t="s">
        <v>158</v>
      </c>
      <c r="C36" s="197" t="s">
        <v>159</v>
      </c>
      <c r="D36" s="163" t="s">
        <v>125</v>
      </c>
      <c r="E36" s="171">
        <v>6</v>
      </c>
      <c r="F36" s="174"/>
      <c r="G36" s="175">
        <f t="shared" si="0"/>
        <v>0</v>
      </c>
      <c r="H36" s="174"/>
      <c r="I36" s="175">
        <f t="shared" si="1"/>
        <v>0</v>
      </c>
      <c r="J36" s="174"/>
      <c r="K36" s="175">
        <f t="shared" si="2"/>
        <v>0</v>
      </c>
      <c r="L36" s="175">
        <v>15</v>
      </c>
      <c r="M36" s="175">
        <f t="shared" si="3"/>
        <v>0</v>
      </c>
      <c r="N36" s="164">
        <v>0</v>
      </c>
      <c r="O36" s="164">
        <f t="shared" si="4"/>
        <v>0</v>
      </c>
      <c r="P36" s="164">
        <v>4.0000000000000002E-4</v>
      </c>
      <c r="Q36" s="164">
        <f t="shared" si="5"/>
        <v>2.3999999999999998E-3</v>
      </c>
      <c r="R36" s="164"/>
      <c r="S36" s="164"/>
      <c r="T36" s="165">
        <v>0.11799999999999999</v>
      </c>
      <c r="U36" s="164">
        <f t="shared" si="6"/>
        <v>0.71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120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16</v>
      </c>
      <c r="B37" s="161" t="s">
        <v>160</v>
      </c>
      <c r="C37" s="197" t="s">
        <v>161</v>
      </c>
      <c r="D37" s="163" t="s">
        <v>125</v>
      </c>
      <c r="E37" s="171">
        <v>6</v>
      </c>
      <c r="F37" s="174"/>
      <c r="G37" s="175">
        <f t="shared" si="0"/>
        <v>0</v>
      </c>
      <c r="H37" s="174"/>
      <c r="I37" s="175">
        <f t="shared" si="1"/>
        <v>0</v>
      </c>
      <c r="J37" s="174"/>
      <c r="K37" s="175">
        <f t="shared" si="2"/>
        <v>0</v>
      </c>
      <c r="L37" s="175">
        <v>15</v>
      </c>
      <c r="M37" s="175">
        <f t="shared" si="3"/>
        <v>0</v>
      </c>
      <c r="N37" s="164">
        <v>0</v>
      </c>
      <c r="O37" s="164">
        <f t="shared" si="4"/>
        <v>0</v>
      </c>
      <c r="P37" s="164">
        <v>5.9999999999999995E-4</v>
      </c>
      <c r="Q37" s="164">
        <f t="shared" si="5"/>
        <v>3.5999999999999999E-3</v>
      </c>
      <c r="R37" s="164"/>
      <c r="S37" s="164"/>
      <c r="T37" s="165">
        <v>0.23400000000000001</v>
      </c>
      <c r="U37" s="164">
        <f t="shared" si="6"/>
        <v>1.4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120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>
        <v>17</v>
      </c>
      <c r="B38" s="161" t="s">
        <v>162</v>
      </c>
      <c r="C38" s="197" t="s">
        <v>163</v>
      </c>
      <c r="D38" s="163" t="s">
        <v>164</v>
      </c>
      <c r="E38" s="171">
        <v>1.3759999999999999</v>
      </c>
      <c r="F38" s="174"/>
      <c r="G38" s="175">
        <f t="shared" si="0"/>
        <v>0</v>
      </c>
      <c r="H38" s="174"/>
      <c r="I38" s="175">
        <f t="shared" si="1"/>
        <v>0</v>
      </c>
      <c r="J38" s="174"/>
      <c r="K38" s="175">
        <f t="shared" si="2"/>
        <v>0</v>
      </c>
      <c r="L38" s="175">
        <v>15</v>
      </c>
      <c r="M38" s="175">
        <f t="shared" si="3"/>
        <v>0</v>
      </c>
      <c r="N38" s="164">
        <v>0</v>
      </c>
      <c r="O38" s="164">
        <f t="shared" si="4"/>
        <v>0</v>
      </c>
      <c r="P38" s="164">
        <v>0</v>
      </c>
      <c r="Q38" s="164">
        <f t="shared" si="5"/>
        <v>0</v>
      </c>
      <c r="R38" s="164"/>
      <c r="S38" s="164"/>
      <c r="T38" s="165">
        <v>0</v>
      </c>
      <c r="U38" s="164">
        <f t="shared" si="6"/>
        <v>0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120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>
        <v>18</v>
      </c>
      <c r="B39" s="161" t="s">
        <v>165</v>
      </c>
      <c r="C39" s="197" t="s">
        <v>166</v>
      </c>
      <c r="D39" s="163" t="s">
        <v>164</v>
      </c>
      <c r="E39" s="171">
        <v>1.3759999999999999</v>
      </c>
      <c r="F39" s="174"/>
      <c r="G39" s="175">
        <f t="shared" si="0"/>
        <v>0</v>
      </c>
      <c r="H39" s="174"/>
      <c r="I39" s="175">
        <f t="shared" si="1"/>
        <v>0</v>
      </c>
      <c r="J39" s="174"/>
      <c r="K39" s="175">
        <f t="shared" si="2"/>
        <v>0</v>
      </c>
      <c r="L39" s="175">
        <v>15</v>
      </c>
      <c r="M39" s="175">
        <f t="shared" si="3"/>
        <v>0</v>
      </c>
      <c r="N39" s="164">
        <v>0</v>
      </c>
      <c r="O39" s="164">
        <f t="shared" si="4"/>
        <v>0</v>
      </c>
      <c r="P39" s="164">
        <v>0</v>
      </c>
      <c r="Q39" s="164">
        <f t="shared" si="5"/>
        <v>0</v>
      </c>
      <c r="R39" s="164"/>
      <c r="S39" s="164"/>
      <c r="T39" s="165">
        <v>0.93300000000000005</v>
      </c>
      <c r="U39" s="164">
        <f t="shared" si="6"/>
        <v>1.28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120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>
        <v>19</v>
      </c>
      <c r="B40" s="161" t="s">
        <v>167</v>
      </c>
      <c r="C40" s="197" t="s">
        <v>168</v>
      </c>
      <c r="D40" s="163" t="s">
        <v>164</v>
      </c>
      <c r="E40" s="171">
        <v>1.3759999999999999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15</v>
      </c>
      <c r="M40" s="175">
        <f t="shared" si="3"/>
        <v>0</v>
      </c>
      <c r="N40" s="164">
        <v>0</v>
      </c>
      <c r="O40" s="164">
        <f t="shared" si="4"/>
        <v>0</v>
      </c>
      <c r="P40" s="164">
        <v>0</v>
      </c>
      <c r="Q40" s="164">
        <f t="shared" si="5"/>
        <v>0</v>
      </c>
      <c r="R40" s="164"/>
      <c r="S40" s="164"/>
      <c r="T40" s="165">
        <v>0.49</v>
      </c>
      <c r="U40" s="164">
        <f t="shared" si="6"/>
        <v>0.67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120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20</v>
      </c>
      <c r="B41" s="161" t="s">
        <v>169</v>
      </c>
      <c r="C41" s="197" t="s">
        <v>170</v>
      </c>
      <c r="D41" s="163" t="s">
        <v>164</v>
      </c>
      <c r="E41" s="171">
        <v>27.52</v>
      </c>
      <c r="F41" s="174"/>
      <c r="G41" s="175">
        <f t="shared" si="0"/>
        <v>0</v>
      </c>
      <c r="H41" s="174"/>
      <c r="I41" s="175">
        <f t="shared" si="1"/>
        <v>0</v>
      </c>
      <c r="J41" s="174"/>
      <c r="K41" s="175">
        <f t="shared" si="2"/>
        <v>0</v>
      </c>
      <c r="L41" s="175">
        <v>15</v>
      </c>
      <c r="M41" s="175">
        <f t="shared" si="3"/>
        <v>0</v>
      </c>
      <c r="N41" s="164">
        <v>0</v>
      </c>
      <c r="O41" s="164">
        <f t="shared" si="4"/>
        <v>0</v>
      </c>
      <c r="P41" s="164">
        <v>0</v>
      </c>
      <c r="Q41" s="164">
        <f t="shared" si="5"/>
        <v>0</v>
      </c>
      <c r="R41" s="164"/>
      <c r="S41" s="164"/>
      <c r="T41" s="165">
        <v>0</v>
      </c>
      <c r="U41" s="164">
        <f t="shared" si="6"/>
        <v>0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120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21</v>
      </c>
      <c r="B42" s="161" t="s">
        <v>171</v>
      </c>
      <c r="C42" s="197" t="s">
        <v>172</v>
      </c>
      <c r="D42" s="163" t="s">
        <v>164</v>
      </c>
      <c r="E42" s="171">
        <v>1.3759999999999999</v>
      </c>
      <c r="F42" s="174"/>
      <c r="G42" s="175">
        <f t="shared" si="0"/>
        <v>0</v>
      </c>
      <c r="H42" s="174"/>
      <c r="I42" s="175">
        <f t="shared" si="1"/>
        <v>0</v>
      </c>
      <c r="J42" s="174"/>
      <c r="K42" s="175">
        <f t="shared" si="2"/>
        <v>0</v>
      </c>
      <c r="L42" s="175">
        <v>15</v>
      </c>
      <c r="M42" s="175">
        <f t="shared" si="3"/>
        <v>0</v>
      </c>
      <c r="N42" s="164">
        <v>0</v>
      </c>
      <c r="O42" s="164">
        <f t="shared" si="4"/>
        <v>0</v>
      </c>
      <c r="P42" s="164">
        <v>0</v>
      </c>
      <c r="Q42" s="164">
        <f t="shared" si="5"/>
        <v>0</v>
      </c>
      <c r="R42" s="164"/>
      <c r="S42" s="164"/>
      <c r="T42" s="165">
        <v>0.94199999999999995</v>
      </c>
      <c r="U42" s="164">
        <f t="shared" si="6"/>
        <v>1.3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120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22</v>
      </c>
      <c r="B43" s="161" t="s">
        <v>173</v>
      </c>
      <c r="C43" s="197" t="s">
        <v>174</v>
      </c>
      <c r="D43" s="163" t="s">
        <v>164</v>
      </c>
      <c r="E43" s="171">
        <v>20.64</v>
      </c>
      <c r="F43" s="174"/>
      <c r="G43" s="175">
        <f t="shared" si="0"/>
        <v>0</v>
      </c>
      <c r="H43" s="174"/>
      <c r="I43" s="175">
        <f t="shared" si="1"/>
        <v>0</v>
      </c>
      <c r="J43" s="174"/>
      <c r="K43" s="175">
        <f t="shared" si="2"/>
        <v>0</v>
      </c>
      <c r="L43" s="175">
        <v>15</v>
      </c>
      <c r="M43" s="175">
        <f t="shared" si="3"/>
        <v>0</v>
      </c>
      <c r="N43" s="164">
        <v>0</v>
      </c>
      <c r="O43" s="164">
        <f t="shared" si="4"/>
        <v>0</v>
      </c>
      <c r="P43" s="164">
        <v>0</v>
      </c>
      <c r="Q43" s="164">
        <f t="shared" si="5"/>
        <v>0</v>
      </c>
      <c r="R43" s="164"/>
      <c r="S43" s="164"/>
      <c r="T43" s="165">
        <v>0.105</v>
      </c>
      <c r="U43" s="164">
        <f t="shared" si="6"/>
        <v>2.17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120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56" t="s">
        <v>115</v>
      </c>
      <c r="B44" s="162" t="s">
        <v>72</v>
      </c>
      <c r="C44" s="199" t="s">
        <v>73</v>
      </c>
      <c r="D44" s="167"/>
      <c r="E44" s="173"/>
      <c r="F44" s="176"/>
      <c r="G44" s="176">
        <f>SUMIF(AE45:AE45,"&lt;&gt;NOR",G45:G45)</f>
        <v>0</v>
      </c>
      <c r="H44" s="176"/>
      <c r="I44" s="176">
        <f>SUM(I45:I45)</f>
        <v>0</v>
      </c>
      <c r="J44" s="176"/>
      <c r="K44" s="176">
        <f>SUM(K45:K45)</f>
        <v>0</v>
      </c>
      <c r="L44" s="176"/>
      <c r="M44" s="176">
        <f>SUM(M45:M45)</f>
        <v>0</v>
      </c>
      <c r="N44" s="168"/>
      <c r="O44" s="168">
        <f>SUM(O45:O45)</f>
        <v>0</v>
      </c>
      <c r="P44" s="168"/>
      <c r="Q44" s="168">
        <f>SUM(Q45:Q45)</f>
        <v>0</v>
      </c>
      <c r="R44" s="168"/>
      <c r="S44" s="168"/>
      <c r="T44" s="169"/>
      <c r="U44" s="168">
        <f>SUM(U45:U45)</f>
        <v>5.62</v>
      </c>
      <c r="AE44" t="s">
        <v>116</v>
      </c>
    </row>
    <row r="45" spans="1:60" outlineLevel="1" x14ac:dyDescent="0.2">
      <c r="A45" s="155">
        <v>23</v>
      </c>
      <c r="B45" s="161" t="s">
        <v>175</v>
      </c>
      <c r="C45" s="197" t="s">
        <v>176</v>
      </c>
      <c r="D45" s="163" t="s">
        <v>164</v>
      </c>
      <c r="E45" s="171">
        <v>2.1797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15</v>
      </c>
      <c r="M45" s="175">
        <f>G45*(1+L45/100)</f>
        <v>0</v>
      </c>
      <c r="N45" s="164">
        <v>0</v>
      </c>
      <c r="O45" s="164">
        <f>ROUND(E45*N45,5)</f>
        <v>0</v>
      </c>
      <c r="P45" s="164">
        <v>0</v>
      </c>
      <c r="Q45" s="164">
        <f>ROUND(E45*P45,5)</f>
        <v>0</v>
      </c>
      <c r="R45" s="164"/>
      <c r="S45" s="164"/>
      <c r="T45" s="165">
        <v>2.577</v>
      </c>
      <c r="U45" s="164">
        <f>ROUND(E45*T45,2)</f>
        <v>5.62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156" t="s">
        <v>115</v>
      </c>
      <c r="B46" s="162" t="s">
        <v>74</v>
      </c>
      <c r="C46" s="199" t="s">
        <v>75</v>
      </c>
      <c r="D46" s="167"/>
      <c r="E46" s="173"/>
      <c r="F46" s="176"/>
      <c r="G46" s="176">
        <f>SUMIF(AE47:AE55,"&lt;&gt;NOR",G47:G55)</f>
        <v>0</v>
      </c>
      <c r="H46" s="176"/>
      <c r="I46" s="176">
        <f>SUM(I47:I55)</f>
        <v>0</v>
      </c>
      <c r="J46" s="176"/>
      <c r="K46" s="176">
        <f>SUM(K47:K55)</f>
        <v>0</v>
      </c>
      <c r="L46" s="176"/>
      <c r="M46" s="176">
        <f>SUM(M47:M55)</f>
        <v>0</v>
      </c>
      <c r="N46" s="168"/>
      <c r="O46" s="168">
        <f>SUM(O47:O55)</f>
        <v>2.5000000000000001E-2</v>
      </c>
      <c r="P46" s="168"/>
      <c r="Q46" s="168">
        <f>SUM(Q47:Q55)</f>
        <v>0.65689999999999993</v>
      </c>
      <c r="R46" s="168"/>
      <c r="S46" s="168"/>
      <c r="T46" s="169"/>
      <c r="U46" s="168">
        <f>SUM(U47:U55)</f>
        <v>9.6199999999999992</v>
      </c>
      <c r="AE46" t="s">
        <v>116</v>
      </c>
    </row>
    <row r="47" spans="1:60" outlineLevel="1" x14ac:dyDescent="0.2">
      <c r="A47" s="155">
        <v>24</v>
      </c>
      <c r="B47" s="161" t="s">
        <v>177</v>
      </c>
      <c r="C47" s="197" t="s">
        <v>178</v>
      </c>
      <c r="D47" s="163" t="s">
        <v>125</v>
      </c>
      <c r="E47" s="171">
        <v>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15</v>
      </c>
      <c r="M47" s="175">
        <f>G47*(1+L47/100)</f>
        <v>0</v>
      </c>
      <c r="N47" s="164">
        <v>0</v>
      </c>
      <c r="O47" s="164">
        <f>ROUND(E47*N47,5)</f>
        <v>0</v>
      </c>
      <c r="P47" s="164">
        <v>0.17399999999999999</v>
      </c>
      <c r="Q47" s="164">
        <f>ROUND(E47*P47,5)</f>
        <v>0.34799999999999998</v>
      </c>
      <c r="R47" s="164"/>
      <c r="S47" s="164"/>
      <c r="T47" s="165">
        <v>0.95</v>
      </c>
      <c r="U47" s="164">
        <f>ROUND(E47*T47,2)</f>
        <v>1.9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120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25</v>
      </c>
      <c r="B48" s="161" t="s">
        <v>179</v>
      </c>
      <c r="C48" s="197" t="s">
        <v>180</v>
      </c>
      <c r="D48" s="163" t="s">
        <v>125</v>
      </c>
      <c r="E48" s="171">
        <v>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15</v>
      </c>
      <c r="M48" s="175">
        <f>G48*(1+L48/100)</f>
        <v>0</v>
      </c>
      <c r="N48" s="164">
        <v>0</v>
      </c>
      <c r="O48" s="164">
        <f>ROUND(E48*N48,5)</f>
        <v>0</v>
      </c>
      <c r="P48" s="164">
        <v>0.1104</v>
      </c>
      <c r="Q48" s="164">
        <f>ROUND(E48*P48,5)</f>
        <v>0.2208</v>
      </c>
      <c r="R48" s="164"/>
      <c r="S48" s="164"/>
      <c r="T48" s="165">
        <v>0.46</v>
      </c>
      <c r="U48" s="164">
        <f>ROUND(E48*T48,2)</f>
        <v>0.92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>
        <v>26</v>
      </c>
      <c r="B49" s="161" t="s">
        <v>181</v>
      </c>
      <c r="C49" s="197" t="s">
        <v>182</v>
      </c>
      <c r="D49" s="163" t="s">
        <v>125</v>
      </c>
      <c r="E49" s="171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15</v>
      </c>
      <c r="M49" s="175">
        <f>G49*(1+L49/100)</f>
        <v>0</v>
      </c>
      <c r="N49" s="164">
        <v>0</v>
      </c>
      <c r="O49" s="164">
        <f>ROUND(E49*N49,5)</f>
        <v>0</v>
      </c>
      <c r="P49" s="164">
        <v>8.8099999999999998E-2</v>
      </c>
      <c r="Q49" s="164">
        <f>ROUND(E49*P49,5)</f>
        <v>8.8099999999999998E-2</v>
      </c>
      <c r="R49" s="164"/>
      <c r="S49" s="164"/>
      <c r="T49" s="165">
        <v>0.39</v>
      </c>
      <c r="U49" s="164">
        <f>ROUND(E49*T49,2)</f>
        <v>0.39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120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27</v>
      </c>
      <c r="B50" s="161" t="s">
        <v>183</v>
      </c>
      <c r="C50" s="197" t="s">
        <v>184</v>
      </c>
      <c r="D50" s="163" t="s">
        <v>119</v>
      </c>
      <c r="E50" s="171">
        <v>3.4340000000000002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15</v>
      </c>
      <c r="M50" s="175">
        <f>G50*(1+L50/100)</f>
        <v>0</v>
      </c>
      <c r="N50" s="164">
        <v>0</v>
      </c>
      <c r="O50" s="164">
        <f>ROUND(E50*N50,5)</f>
        <v>0</v>
      </c>
      <c r="P50" s="164">
        <v>0</v>
      </c>
      <c r="Q50" s="164">
        <f>ROUND(E50*P50,5)</f>
        <v>0</v>
      </c>
      <c r="R50" s="164"/>
      <c r="S50" s="164"/>
      <c r="T50" s="165">
        <v>0.68200000000000005</v>
      </c>
      <c r="U50" s="164">
        <f>ROUND(E50*T50,2)</f>
        <v>2.34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120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/>
      <c r="B51" s="161"/>
      <c r="C51" s="198" t="s">
        <v>185</v>
      </c>
      <c r="D51" s="166"/>
      <c r="E51" s="172">
        <v>3.4340000000000002</v>
      </c>
      <c r="F51" s="175"/>
      <c r="G51" s="175"/>
      <c r="H51" s="175"/>
      <c r="I51" s="175"/>
      <c r="J51" s="175"/>
      <c r="K51" s="175"/>
      <c r="L51" s="175"/>
      <c r="M51" s="175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122</v>
      </c>
      <c r="AF51" s="154">
        <v>0</v>
      </c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28</v>
      </c>
      <c r="B52" s="161" t="s">
        <v>186</v>
      </c>
      <c r="C52" s="197" t="s">
        <v>187</v>
      </c>
      <c r="D52" s="163" t="s">
        <v>125</v>
      </c>
      <c r="E52" s="171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15</v>
      </c>
      <c r="M52" s="175">
        <f>G52*(1+L52/100)</f>
        <v>0</v>
      </c>
      <c r="N52" s="164">
        <v>0</v>
      </c>
      <c r="O52" s="164">
        <f>ROUND(E52*N52,5)</f>
        <v>0</v>
      </c>
      <c r="P52" s="164">
        <v>0</v>
      </c>
      <c r="Q52" s="164">
        <f>ROUND(E52*P52,5)</f>
        <v>0</v>
      </c>
      <c r="R52" s="164"/>
      <c r="S52" s="164"/>
      <c r="T52" s="165">
        <v>1.63</v>
      </c>
      <c r="U52" s="164">
        <f>ROUND(E52*T52,2)</f>
        <v>1.63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120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>
        <v>29</v>
      </c>
      <c r="B53" s="161" t="s">
        <v>188</v>
      </c>
      <c r="C53" s="197" t="s">
        <v>189</v>
      </c>
      <c r="D53" s="163" t="s">
        <v>125</v>
      </c>
      <c r="E53" s="171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15</v>
      </c>
      <c r="M53" s="175">
        <f>G53*(1+L53/100)</f>
        <v>0</v>
      </c>
      <c r="N53" s="164">
        <v>2.5000000000000001E-2</v>
      </c>
      <c r="O53" s="164">
        <f>ROUND(E53*N53,5)</f>
        <v>2.5000000000000001E-2</v>
      </c>
      <c r="P53" s="164">
        <v>0</v>
      </c>
      <c r="Q53" s="164">
        <f>ROUND(E53*P53,5)</f>
        <v>0</v>
      </c>
      <c r="R53" s="164"/>
      <c r="S53" s="164"/>
      <c r="T53" s="165">
        <v>0</v>
      </c>
      <c r="U53" s="164">
        <f>ROUND(E53*T53,2)</f>
        <v>0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190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>
        <v>30</v>
      </c>
      <c r="B54" s="161" t="s">
        <v>191</v>
      </c>
      <c r="C54" s="197" t="s">
        <v>192</v>
      </c>
      <c r="D54" s="163" t="s">
        <v>125</v>
      </c>
      <c r="E54" s="171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15</v>
      </c>
      <c r="M54" s="175">
        <f>G54*(1+L54/100)</f>
        <v>0</v>
      </c>
      <c r="N54" s="164">
        <v>0</v>
      </c>
      <c r="O54" s="164">
        <f>ROUND(E54*N54,5)</f>
        <v>0</v>
      </c>
      <c r="P54" s="164">
        <v>0</v>
      </c>
      <c r="Q54" s="164">
        <f>ROUND(E54*P54,5)</f>
        <v>0</v>
      </c>
      <c r="R54" s="164"/>
      <c r="S54" s="164"/>
      <c r="T54" s="165">
        <v>0.77500000000000002</v>
      </c>
      <c r="U54" s="164">
        <f>ROUND(E54*T54,2)</f>
        <v>0.78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120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31</v>
      </c>
      <c r="B55" s="161" t="s">
        <v>193</v>
      </c>
      <c r="C55" s="197" t="s">
        <v>194</v>
      </c>
      <c r="D55" s="163" t="s">
        <v>164</v>
      </c>
      <c r="E55" s="171">
        <v>0.68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15</v>
      </c>
      <c r="M55" s="175">
        <f>G55*(1+L55/100)</f>
        <v>0</v>
      </c>
      <c r="N55" s="164">
        <v>0</v>
      </c>
      <c r="O55" s="164">
        <f>ROUND(E55*N55,5)</f>
        <v>0</v>
      </c>
      <c r="P55" s="164">
        <v>0</v>
      </c>
      <c r="Q55" s="164">
        <f>ROUND(E55*P55,5)</f>
        <v>0</v>
      </c>
      <c r="R55" s="164"/>
      <c r="S55" s="164"/>
      <c r="T55" s="165">
        <v>2.4470000000000001</v>
      </c>
      <c r="U55" s="164">
        <f>ROUND(E55*T55,2)</f>
        <v>1.66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120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x14ac:dyDescent="0.2">
      <c r="A56" s="156" t="s">
        <v>115</v>
      </c>
      <c r="B56" s="162" t="s">
        <v>76</v>
      </c>
      <c r="C56" s="199" t="s">
        <v>77</v>
      </c>
      <c r="D56" s="167"/>
      <c r="E56" s="173"/>
      <c r="F56" s="176"/>
      <c r="G56" s="176">
        <f>SUMIF(AE57:AE58,"&lt;&gt;NOR",G57:G58)</f>
        <v>0</v>
      </c>
      <c r="H56" s="176"/>
      <c r="I56" s="176">
        <f>SUM(I57:I58)</f>
        <v>0</v>
      </c>
      <c r="J56" s="176"/>
      <c r="K56" s="176">
        <f>SUM(K57:K58)</f>
        <v>0</v>
      </c>
      <c r="L56" s="176"/>
      <c r="M56" s="176">
        <f>SUM(M57:M58)</f>
        <v>0</v>
      </c>
      <c r="N56" s="168"/>
      <c r="O56" s="168">
        <f>SUM(O57:O58)</f>
        <v>6.0000000000000008E-5</v>
      </c>
      <c r="P56" s="168"/>
      <c r="Q56" s="168">
        <f>SUM(Q57:Q58)</f>
        <v>2E-3</v>
      </c>
      <c r="R56" s="168"/>
      <c r="S56" s="168"/>
      <c r="T56" s="169"/>
      <c r="U56" s="168">
        <f>SUM(U57:U58)</f>
        <v>1.07</v>
      </c>
      <c r="AE56" t="s">
        <v>116</v>
      </c>
    </row>
    <row r="57" spans="1:60" outlineLevel="1" x14ac:dyDescent="0.2">
      <c r="A57" s="155">
        <v>32</v>
      </c>
      <c r="B57" s="161" t="s">
        <v>195</v>
      </c>
      <c r="C57" s="197" t="s">
        <v>196</v>
      </c>
      <c r="D57" s="163" t="s">
        <v>128</v>
      </c>
      <c r="E57" s="171">
        <v>1.85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15</v>
      </c>
      <c r="M57" s="175">
        <f>G57*(1+L57/100)</f>
        <v>0</v>
      </c>
      <c r="N57" s="164">
        <v>1.0000000000000001E-5</v>
      </c>
      <c r="O57" s="164">
        <f>ROUND(E57*N57,5)</f>
        <v>2.0000000000000002E-5</v>
      </c>
      <c r="P57" s="164">
        <v>0</v>
      </c>
      <c r="Q57" s="164">
        <f>ROUND(E57*P57,5)</f>
        <v>0</v>
      </c>
      <c r="R57" s="164"/>
      <c r="S57" s="164"/>
      <c r="T57" s="165">
        <v>0.22</v>
      </c>
      <c r="U57" s="164">
        <f>ROUND(E57*T57,2)</f>
        <v>0.41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120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33</v>
      </c>
      <c r="B58" s="161" t="s">
        <v>76</v>
      </c>
      <c r="C58" s="197" t="s">
        <v>197</v>
      </c>
      <c r="D58" s="163" t="s">
        <v>125</v>
      </c>
      <c r="E58" s="171">
        <v>2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15</v>
      </c>
      <c r="M58" s="175">
        <f>G58*(1+L58/100)</f>
        <v>0</v>
      </c>
      <c r="N58" s="164">
        <v>2.0000000000000002E-5</v>
      </c>
      <c r="O58" s="164">
        <f>ROUND(E58*N58,5)</f>
        <v>4.0000000000000003E-5</v>
      </c>
      <c r="P58" s="164">
        <v>1E-3</v>
      </c>
      <c r="Q58" s="164">
        <f>ROUND(E58*P58,5)</f>
        <v>2E-3</v>
      </c>
      <c r="R58" s="164"/>
      <c r="S58" s="164"/>
      <c r="T58" s="165">
        <v>0.33</v>
      </c>
      <c r="U58" s="164">
        <f>ROUND(E58*T58,2)</f>
        <v>0.66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120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x14ac:dyDescent="0.2">
      <c r="A59" s="156" t="s">
        <v>115</v>
      </c>
      <c r="B59" s="162" t="s">
        <v>78</v>
      </c>
      <c r="C59" s="199" t="s">
        <v>79</v>
      </c>
      <c r="D59" s="167"/>
      <c r="E59" s="173"/>
      <c r="F59" s="176"/>
      <c r="G59" s="176">
        <f>SUMIF(AE60:AE70,"&lt;&gt;NOR",G60:G70)</f>
        <v>0</v>
      </c>
      <c r="H59" s="176"/>
      <c r="I59" s="176">
        <f>SUM(I60:I70)</f>
        <v>0</v>
      </c>
      <c r="J59" s="176"/>
      <c r="K59" s="176">
        <f>SUM(K60:K70)</f>
        <v>0</v>
      </c>
      <c r="L59" s="176"/>
      <c r="M59" s="176">
        <f>SUM(M60:M70)</f>
        <v>0</v>
      </c>
      <c r="N59" s="168"/>
      <c r="O59" s="168">
        <f>SUM(O60:O70)</f>
        <v>3.6159999999999998E-2</v>
      </c>
      <c r="P59" s="168"/>
      <c r="Q59" s="168">
        <f>SUM(Q60:Q70)</f>
        <v>4.0629999999999999E-2</v>
      </c>
      <c r="R59" s="168"/>
      <c r="S59" s="168"/>
      <c r="T59" s="169"/>
      <c r="U59" s="168">
        <f>SUM(U60:U70)</f>
        <v>52.480000000000004</v>
      </c>
      <c r="AE59" t="s">
        <v>116</v>
      </c>
    </row>
    <row r="60" spans="1:60" outlineLevel="1" x14ac:dyDescent="0.2">
      <c r="A60" s="155">
        <v>34</v>
      </c>
      <c r="B60" s="161" t="s">
        <v>198</v>
      </c>
      <c r="C60" s="197" t="s">
        <v>199</v>
      </c>
      <c r="D60" s="163" t="s">
        <v>125</v>
      </c>
      <c r="E60" s="171">
        <v>3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15</v>
      </c>
      <c r="M60" s="175">
        <f>G60*(1+L60/100)</f>
        <v>0</v>
      </c>
      <c r="N60" s="164">
        <v>2.9999999999999997E-4</v>
      </c>
      <c r="O60" s="164">
        <f>ROUND(E60*N60,5)</f>
        <v>8.9999999999999998E-4</v>
      </c>
      <c r="P60" s="164">
        <v>0</v>
      </c>
      <c r="Q60" s="164">
        <f>ROUND(E60*P60,5)</f>
        <v>0</v>
      </c>
      <c r="R60" s="164"/>
      <c r="S60" s="164"/>
      <c r="T60" s="165">
        <v>0.60799999999999998</v>
      </c>
      <c r="U60" s="164">
        <f>ROUND(E60*T60,2)</f>
        <v>1.82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120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35</v>
      </c>
      <c r="B61" s="161" t="s">
        <v>200</v>
      </c>
      <c r="C61" s="197" t="s">
        <v>201</v>
      </c>
      <c r="D61" s="163" t="s">
        <v>128</v>
      </c>
      <c r="E61" s="171">
        <v>40.630000000000003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15</v>
      </c>
      <c r="M61" s="175">
        <f>G61*(1+L61/100)</f>
        <v>0</v>
      </c>
      <c r="N61" s="164">
        <v>0</v>
      </c>
      <c r="O61" s="164">
        <f>ROUND(E61*N61,5)</f>
        <v>0</v>
      </c>
      <c r="P61" s="164">
        <v>1E-3</v>
      </c>
      <c r="Q61" s="164">
        <f>ROUND(E61*P61,5)</f>
        <v>4.0629999999999999E-2</v>
      </c>
      <c r="R61" s="164"/>
      <c r="S61" s="164"/>
      <c r="T61" s="165">
        <v>0.03</v>
      </c>
      <c r="U61" s="164">
        <f>ROUND(E61*T61,2)</f>
        <v>1.22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120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1"/>
      <c r="C62" s="198" t="s">
        <v>202</v>
      </c>
      <c r="D62" s="166"/>
      <c r="E62" s="172">
        <v>15.19</v>
      </c>
      <c r="F62" s="175"/>
      <c r="G62" s="175"/>
      <c r="H62" s="175"/>
      <c r="I62" s="175"/>
      <c r="J62" s="175"/>
      <c r="K62" s="175"/>
      <c r="L62" s="175"/>
      <c r="M62" s="175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122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1"/>
      <c r="C63" s="198" t="s">
        <v>203</v>
      </c>
      <c r="D63" s="166"/>
      <c r="E63" s="172">
        <v>13.54</v>
      </c>
      <c r="F63" s="175"/>
      <c r="G63" s="175"/>
      <c r="H63" s="175"/>
      <c r="I63" s="175"/>
      <c r="J63" s="175"/>
      <c r="K63" s="175"/>
      <c r="L63" s="175"/>
      <c r="M63" s="175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122</v>
      </c>
      <c r="AF63" s="154">
        <v>0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/>
      <c r="B64" s="161"/>
      <c r="C64" s="198" t="s">
        <v>204</v>
      </c>
      <c r="D64" s="166"/>
      <c r="E64" s="172">
        <v>11.9</v>
      </c>
      <c r="F64" s="175"/>
      <c r="G64" s="175"/>
      <c r="H64" s="175"/>
      <c r="I64" s="175"/>
      <c r="J64" s="175"/>
      <c r="K64" s="175"/>
      <c r="L64" s="175"/>
      <c r="M64" s="175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122</v>
      </c>
      <c r="AF64" s="154">
        <v>0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>
        <v>36</v>
      </c>
      <c r="B65" s="161" t="s">
        <v>205</v>
      </c>
      <c r="C65" s="197" t="s">
        <v>206</v>
      </c>
      <c r="D65" s="163" t="s">
        <v>128</v>
      </c>
      <c r="E65" s="171">
        <v>40.630000000000003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15</v>
      </c>
      <c r="M65" s="175">
        <f>G65*(1+L65/100)</f>
        <v>0</v>
      </c>
      <c r="N65" s="164">
        <v>0</v>
      </c>
      <c r="O65" s="164">
        <f>ROUND(E65*N65,5)</f>
        <v>0</v>
      </c>
      <c r="P65" s="164">
        <v>0</v>
      </c>
      <c r="Q65" s="164">
        <f>ROUND(E65*P65,5)</f>
        <v>0</v>
      </c>
      <c r="R65" s="164"/>
      <c r="S65" s="164"/>
      <c r="T65" s="165">
        <v>0.15</v>
      </c>
      <c r="U65" s="164">
        <f>ROUND(E65*T65,2)</f>
        <v>6.09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120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>
        <v>37</v>
      </c>
      <c r="B66" s="161" t="s">
        <v>207</v>
      </c>
      <c r="C66" s="197" t="s">
        <v>208</v>
      </c>
      <c r="D66" s="163" t="s">
        <v>119</v>
      </c>
      <c r="E66" s="171">
        <v>41.496699999999997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15</v>
      </c>
      <c r="M66" s="175">
        <f>G66*(1+L66/100)</f>
        <v>0</v>
      </c>
      <c r="N66" s="164">
        <v>1.0000000000000001E-5</v>
      </c>
      <c r="O66" s="164">
        <f>ROUND(E66*N66,5)</f>
        <v>4.0999999999999999E-4</v>
      </c>
      <c r="P66" s="164">
        <v>0</v>
      </c>
      <c r="Q66" s="164">
        <f>ROUND(E66*P66,5)</f>
        <v>0</v>
      </c>
      <c r="R66" s="164"/>
      <c r="S66" s="164"/>
      <c r="T66" s="165">
        <v>0.34</v>
      </c>
      <c r="U66" s="164">
        <f>ROUND(E66*T66,2)</f>
        <v>14.11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120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/>
      <c r="B67" s="161"/>
      <c r="C67" s="198" t="s">
        <v>209</v>
      </c>
      <c r="D67" s="166"/>
      <c r="E67" s="172">
        <v>41.496699999999997</v>
      </c>
      <c r="F67" s="175"/>
      <c r="G67" s="175"/>
      <c r="H67" s="175"/>
      <c r="I67" s="175"/>
      <c r="J67" s="175"/>
      <c r="K67" s="175"/>
      <c r="L67" s="175"/>
      <c r="M67" s="175"/>
      <c r="N67" s="164"/>
      <c r="O67" s="164"/>
      <c r="P67" s="164"/>
      <c r="Q67" s="164"/>
      <c r="R67" s="164"/>
      <c r="S67" s="164"/>
      <c r="T67" s="165"/>
      <c r="U67" s="164"/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122</v>
      </c>
      <c r="AF67" s="154">
        <v>0</v>
      </c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>
        <v>38</v>
      </c>
      <c r="B68" s="161" t="s">
        <v>210</v>
      </c>
      <c r="C68" s="197" t="s">
        <v>211</v>
      </c>
      <c r="D68" s="163" t="s">
        <v>119</v>
      </c>
      <c r="E68" s="171">
        <v>41.49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15</v>
      </c>
      <c r="M68" s="175">
        <f>G68*(1+L68/100)</f>
        <v>0</v>
      </c>
      <c r="N68" s="164">
        <v>4.8999999999999998E-4</v>
      </c>
      <c r="O68" s="164">
        <f>ROUND(E68*N68,5)</f>
        <v>2.0330000000000001E-2</v>
      </c>
      <c r="P68" s="164">
        <v>0</v>
      </c>
      <c r="Q68" s="164">
        <f>ROUND(E68*P68,5)</f>
        <v>0</v>
      </c>
      <c r="R68" s="164"/>
      <c r="S68" s="164"/>
      <c r="T68" s="165">
        <v>0.13</v>
      </c>
      <c r="U68" s="164">
        <f>ROUND(E68*T68,2)</f>
        <v>5.39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120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55">
        <v>39</v>
      </c>
      <c r="B69" s="161" t="s">
        <v>212</v>
      </c>
      <c r="C69" s="197" t="s">
        <v>213</v>
      </c>
      <c r="D69" s="163" t="s">
        <v>119</v>
      </c>
      <c r="E69" s="171">
        <v>41.49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15</v>
      </c>
      <c r="M69" s="175">
        <f>G69*(1+L69/100)</f>
        <v>0</v>
      </c>
      <c r="N69" s="164">
        <v>3.5E-4</v>
      </c>
      <c r="O69" s="164">
        <f>ROUND(E69*N69,5)</f>
        <v>1.452E-2</v>
      </c>
      <c r="P69" s="164">
        <v>0</v>
      </c>
      <c r="Q69" s="164">
        <f>ROUND(E69*P69,5)</f>
        <v>0</v>
      </c>
      <c r="R69" s="164"/>
      <c r="S69" s="164"/>
      <c r="T69" s="165">
        <v>0.56999999999999995</v>
      </c>
      <c r="U69" s="164">
        <f>ROUND(E69*T69,2)</f>
        <v>23.65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120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>
        <v>40</v>
      </c>
      <c r="B70" s="161" t="s">
        <v>214</v>
      </c>
      <c r="C70" s="197" t="s">
        <v>215</v>
      </c>
      <c r="D70" s="163" t="s">
        <v>164</v>
      </c>
      <c r="E70" s="171">
        <v>0.08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15</v>
      </c>
      <c r="M70" s="175">
        <f>G70*(1+L70/100)</f>
        <v>0</v>
      </c>
      <c r="N70" s="164">
        <v>0</v>
      </c>
      <c r="O70" s="164">
        <f>ROUND(E70*N70,5)</f>
        <v>0</v>
      </c>
      <c r="P70" s="164">
        <v>0</v>
      </c>
      <c r="Q70" s="164">
        <f>ROUND(E70*P70,5)</f>
        <v>0</v>
      </c>
      <c r="R70" s="164"/>
      <c r="S70" s="164"/>
      <c r="T70" s="165">
        <v>2.44</v>
      </c>
      <c r="U70" s="164">
        <f>ROUND(E70*T70,2)</f>
        <v>0.2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120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x14ac:dyDescent="0.2">
      <c r="A71" s="156" t="s">
        <v>115</v>
      </c>
      <c r="B71" s="162" t="s">
        <v>80</v>
      </c>
      <c r="C71" s="199" t="s">
        <v>81</v>
      </c>
      <c r="D71" s="167"/>
      <c r="E71" s="173"/>
      <c r="F71" s="176"/>
      <c r="G71" s="176">
        <f>SUMIF(AE72:AE80,"&lt;&gt;NOR",G72:G80)</f>
        <v>0</v>
      </c>
      <c r="H71" s="176"/>
      <c r="I71" s="176">
        <f>SUM(I72:I80)</f>
        <v>0</v>
      </c>
      <c r="J71" s="176"/>
      <c r="K71" s="176">
        <f>SUM(K72:K80)</f>
        <v>0</v>
      </c>
      <c r="L71" s="176"/>
      <c r="M71" s="176">
        <f>SUM(M72:M80)</f>
        <v>0</v>
      </c>
      <c r="N71" s="168"/>
      <c r="O71" s="168">
        <f>SUM(O72:O80)</f>
        <v>8.1720000000000001E-2</v>
      </c>
      <c r="P71" s="168"/>
      <c r="Q71" s="168">
        <f>SUM(Q72:Q80)</f>
        <v>4.1880000000000001E-2</v>
      </c>
      <c r="R71" s="168"/>
      <c r="S71" s="168"/>
      <c r="T71" s="169"/>
      <c r="U71" s="168">
        <f>SUM(U72:U80)</f>
        <v>24.95</v>
      </c>
      <c r="AE71" t="s">
        <v>116</v>
      </c>
    </row>
    <row r="72" spans="1:60" outlineLevel="1" x14ac:dyDescent="0.2">
      <c r="A72" s="155">
        <v>41</v>
      </c>
      <c r="B72" s="161" t="s">
        <v>216</v>
      </c>
      <c r="C72" s="197" t="s">
        <v>217</v>
      </c>
      <c r="D72" s="163" t="s">
        <v>128</v>
      </c>
      <c r="E72" s="171">
        <v>26</v>
      </c>
      <c r="F72" s="174"/>
      <c r="G72" s="175">
        <f t="shared" ref="G72:G80" si="7">ROUND(E72*F72,2)</f>
        <v>0</v>
      </c>
      <c r="H72" s="174"/>
      <c r="I72" s="175">
        <f t="shared" ref="I72:I80" si="8">ROUND(E72*H72,2)</f>
        <v>0</v>
      </c>
      <c r="J72" s="174"/>
      <c r="K72" s="175">
        <f t="shared" ref="K72:K80" si="9">ROUND(E72*J72,2)</f>
        <v>0</v>
      </c>
      <c r="L72" s="175">
        <v>15</v>
      </c>
      <c r="M72" s="175">
        <f t="shared" ref="M72:M80" si="10">G72*(1+L72/100)</f>
        <v>0</v>
      </c>
      <c r="N72" s="164">
        <v>0</v>
      </c>
      <c r="O72" s="164">
        <f t="shared" ref="O72:O80" si="11">ROUND(E72*N72,5)</f>
        <v>0</v>
      </c>
      <c r="P72" s="164">
        <v>8.0000000000000007E-5</v>
      </c>
      <c r="Q72" s="164">
        <f t="shared" ref="Q72:Q80" si="12">ROUND(E72*P72,5)</f>
        <v>2.0799999999999998E-3</v>
      </c>
      <c r="R72" s="164"/>
      <c r="S72" s="164"/>
      <c r="T72" s="165">
        <v>3.5000000000000003E-2</v>
      </c>
      <c r="U72" s="164">
        <f t="shared" ref="U72:U80" si="13">ROUND(E72*T72,2)</f>
        <v>0.91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120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>
        <v>42</v>
      </c>
      <c r="B73" s="161" t="s">
        <v>218</v>
      </c>
      <c r="C73" s="197" t="s">
        <v>219</v>
      </c>
      <c r="D73" s="163" t="s">
        <v>119</v>
      </c>
      <c r="E73" s="171">
        <v>19.899999999999999</v>
      </c>
      <c r="F73" s="174"/>
      <c r="G73" s="175">
        <f t="shared" si="7"/>
        <v>0</v>
      </c>
      <c r="H73" s="174"/>
      <c r="I73" s="175">
        <f t="shared" si="8"/>
        <v>0</v>
      </c>
      <c r="J73" s="174"/>
      <c r="K73" s="175">
        <f t="shared" si="9"/>
        <v>0</v>
      </c>
      <c r="L73" s="175">
        <v>15</v>
      </c>
      <c r="M73" s="175">
        <f t="shared" si="10"/>
        <v>0</v>
      </c>
      <c r="N73" s="164">
        <v>0</v>
      </c>
      <c r="O73" s="164">
        <f t="shared" si="11"/>
        <v>0</v>
      </c>
      <c r="P73" s="164">
        <v>1E-3</v>
      </c>
      <c r="Q73" s="164">
        <f t="shared" si="12"/>
        <v>1.9900000000000001E-2</v>
      </c>
      <c r="R73" s="164"/>
      <c r="S73" s="164"/>
      <c r="T73" s="165">
        <v>0.105</v>
      </c>
      <c r="U73" s="164">
        <f t="shared" si="13"/>
        <v>2.09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120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ht="22.5" outlineLevel="1" x14ac:dyDescent="0.2">
      <c r="A74" s="155">
        <v>43</v>
      </c>
      <c r="B74" s="161" t="s">
        <v>220</v>
      </c>
      <c r="C74" s="197" t="s">
        <v>221</v>
      </c>
      <c r="D74" s="163" t="s">
        <v>119</v>
      </c>
      <c r="E74" s="171">
        <v>19.899999999999999</v>
      </c>
      <c r="F74" s="174"/>
      <c r="G74" s="175">
        <f t="shared" si="7"/>
        <v>0</v>
      </c>
      <c r="H74" s="174"/>
      <c r="I74" s="175">
        <f t="shared" si="8"/>
        <v>0</v>
      </c>
      <c r="J74" s="174"/>
      <c r="K74" s="175">
        <f t="shared" si="9"/>
        <v>0</v>
      </c>
      <c r="L74" s="175">
        <v>15</v>
      </c>
      <c r="M74" s="175">
        <f t="shared" si="10"/>
        <v>0</v>
      </c>
      <c r="N74" s="164">
        <v>0</v>
      </c>
      <c r="O74" s="164">
        <f t="shared" si="11"/>
        <v>0</v>
      </c>
      <c r="P74" s="164">
        <v>1E-3</v>
      </c>
      <c r="Q74" s="164">
        <f t="shared" si="12"/>
        <v>1.9900000000000001E-2</v>
      </c>
      <c r="R74" s="164"/>
      <c r="S74" s="164"/>
      <c r="T74" s="165">
        <v>0.26800000000000002</v>
      </c>
      <c r="U74" s="164">
        <f t="shared" si="13"/>
        <v>5.33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120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44</v>
      </c>
      <c r="B75" s="161" t="s">
        <v>222</v>
      </c>
      <c r="C75" s="197" t="s">
        <v>223</v>
      </c>
      <c r="D75" s="163" t="s">
        <v>119</v>
      </c>
      <c r="E75" s="171">
        <v>19.899999999999999</v>
      </c>
      <c r="F75" s="174"/>
      <c r="G75" s="175">
        <f t="shared" si="7"/>
        <v>0</v>
      </c>
      <c r="H75" s="174"/>
      <c r="I75" s="175">
        <f t="shared" si="8"/>
        <v>0</v>
      </c>
      <c r="J75" s="174"/>
      <c r="K75" s="175">
        <f t="shared" si="9"/>
        <v>0</v>
      </c>
      <c r="L75" s="175">
        <v>15</v>
      </c>
      <c r="M75" s="175">
        <f t="shared" si="10"/>
        <v>0</v>
      </c>
      <c r="N75" s="164">
        <v>0</v>
      </c>
      <c r="O75" s="164">
        <f t="shared" si="11"/>
        <v>0</v>
      </c>
      <c r="P75" s="164">
        <v>0</v>
      </c>
      <c r="Q75" s="164">
        <f t="shared" si="12"/>
        <v>0</v>
      </c>
      <c r="R75" s="164"/>
      <c r="S75" s="164"/>
      <c r="T75" s="165">
        <v>0.14699999999999999</v>
      </c>
      <c r="U75" s="164">
        <f t="shared" si="13"/>
        <v>2.93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120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>
        <v>45</v>
      </c>
      <c r="B76" s="161" t="s">
        <v>224</v>
      </c>
      <c r="C76" s="197" t="s">
        <v>225</v>
      </c>
      <c r="D76" s="163" t="s">
        <v>119</v>
      </c>
      <c r="E76" s="171">
        <v>19.899999999999999</v>
      </c>
      <c r="F76" s="174"/>
      <c r="G76" s="175">
        <f t="shared" si="7"/>
        <v>0</v>
      </c>
      <c r="H76" s="174"/>
      <c r="I76" s="175">
        <f t="shared" si="8"/>
        <v>0</v>
      </c>
      <c r="J76" s="174"/>
      <c r="K76" s="175">
        <f t="shared" si="9"/>
        <v>0</v>
      </c>
      <c r="L76" s="175">
        <v>15</v>
      </c>
      <c r="M76" s="175">
        <f t="shared" si="10"/>
        <v>0</v>
      </c>
      <c r="N76" s="164">
        <v>0</v>
      </c>
      <c r="O76" s="164">
        <f t="shared" si="11"/>
        <v>0</v>
      </c>
      <c r="P76" s="164">
        <v>0</v>
      </c>
      <c r="Q76" s="164">
        <f t="shared" si="12"/>
        <v>0</v>
      </c>
      <c r="R76" s="164"/>
      <c r="S76" s="164"/>
      <c r="T76" s="165">
        <v>4.5999999999999999E-2</v>
      </c>
      <c r="U76" s="164">
        <f t="shared" si="13"/>
        <v>0.92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120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55">
        <v>46</v>
      </c>
      <c r="B77" s="161" t="s">
        <v>226</v>
      </c>
      <c r="C77" s="197" t="s">
        <v>227</v>
      </c>
      <c r="D77" s="163" t="s">
        <v>119</v>
      </c>
      <c r="E77" s="171">
        <v>19.899999999999999</v>
      </c>
      <c r="F77" s="174"/>
      <c r="G77" s="175">
        <f t="shared" si="7"/>
        <v>0</v>
      </c>
      <c r="H77" s="174"/>
      <c r="I77" s="175">
        <f t="shared" si="8"/>
        <v>0</v>
      </c>
      <c r="J77" s="174"/>
      <c r="K77" s="175">
        <f t="shared" si="9"/>
        <v>0</v>
      </c>
      <c r="L77" s="175">
        <v>15</v>
      </c>
      <c r="M77" s="175">
        <f t="shared" si="10"/>
        <v>0</v>
      </c>
      <c r="N77" s="164">
        <v>0</v>
      </c>
      <c r="O77" s="164">
        <f t="shared" si="11"/>
        <v>0</v>
      </c>
      <c r="P77" s="164">
        <v>0</v>
      </c>
      <c r="Q77" s="164">
        <f t="shared" si="12"/>
        <v>0</v>
      </c>
      <c r="R77" s="164"/>
      <c r="S77" s="164"/>
      <c r="T77" s="165">
        <v>1.6E-2</v>
      </c>
      <c r="U77" s="164">
        <f t="shared" si="13"/>
        <v>0.32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120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>
        <v>47</v>
      </c>
      <c r="B78" s="161" t="s">
        <v>228</v>
      </c>
      <c r="C78" s="197" t="s">
        <v>229</v>
      </c>
      <c r="D78" s="163" t="s">
        <v>128</v>
      </c>
      <c r="E78" s="171">
        <v>24.3</v>
      </c>
      <c r="F78" s="174"/>
      <c r="G78" s="175">
        <f t="shared" si="7"/>
        <v>0</v>
      </c>
      <c r="H78" s="174"/>
      <c r="I78" s="175">
        <f t="shared" si="8"/>
        <v>0</v>
      </c>
      <c r="J78" s="174"/>
      <c r="K78" s="175">
        <f t="shared" si="9"/>
        <v>0</v>
      </c>
      <c r="L78" s="175">
        <v>15</v>
      </c>
      <c r="M78" s="175">
        <f t="shared" si="10"/>
        <v>0</v>
      </c>
      <c r="N78" s="164">
        <v>3.0000000000000001E-5</v>
      </c>
      <c r="O78" s="164">
        <f t="shared" si="11"/>
        <v>7.2999999999999996E-4</v>
      </c>
      <c r="P78" s="164">
        <v>0</v>
      </c>
      <c r="Q78" s="164">
        <f t="shared" si="12"/>
        <v>0</v>
      </c>
      <c r="R78" s="164"/>
      <c r="S78" s="164"/>
      <c r="T78" s="165">
        <v>0.13719999999999999</v>
      </c>
      <c r="U78" s="164">
        <f t="shared" si="13"/>
        <v>3.33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120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2.5" outlineLevel="1" x14ac:dyDescent="0.2">
      <c r="A79" s="155">
        <v>48</v>
      </c>
      <c r="B79" s="161" t="s">
        <v>230</v>
      </c>
      <c r="C79" s="197" t="s">
        <v>231</v>
      </c>
      <c r="D79" s="163" t="s">
        <v>119</v>
      </c>
      <c r="E79" s="171">
        <v>19.899999999999999</v>
      </c>
      <c r="F79" s="174"/>
      <c r="G79" s="175">
        <f t="shared" si="7"/>
        <v>0</v>
      </c>
      <c r="H79" s="174"/>
      <c r="I79" s="175">
        <f t="shared" si="8"/>
        <v>0</v>
      </c>
      <c r="J79" s="174"/>
      <c r="K79" s="175">
        <f t="shared" si="9"/>
        <v>0</v>
      </c>
      <c r="L79" s="175">
        <v>15</v>
      </c>
      <c r="M79" s="175">
        <f t="shared" si="10"/>
        <v>0</v>
      </c>
      <c r="N79" s="164">
        <v>4.0699999999999998E-3</v>
      </c>
      <c r="O79" s="164">
        <f t="shared" si="11"/>
        <v>8.0990000000000006E-2</v>
      </c>
      <c r="P79" s="164">
        <v>0</v>
      </c>
      <c r="Q79" s="164">
        <f t="shared" si="12"/>
        <v>0</v>
      </c>
      <c r="R79" s="164"/>
      <c r="S79" s="164"/>
      <c r="T79" s="165">
        <v>0.45</v>
      </c>
      <c r="U79" s="164">
        <f t="shared" si="13"/>
        <v>8.9600000000000009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120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49</v>
      </c>
      <c r="B80" s="161" t="s">
        <v>232</v>
      </c>
      <c r="C80" s="197" t="s">
        <v>233</v>
      </c>
      <c r="D80" s="163" t="s">
        <v>164</v>
      </c>
      <c r="E80" s="171">
        <v>0.14000000000000001</v>
      </c>
      <c r="F80" s="174"/>
      <c r="G80" s="175">
        <f t="shared" si="7"/>
        <v>0</v>
      </c>
      <c r="H80" s="174"/>
      <c r="I80" s="175">
        <f t="shared" si="8"/>
        <v>0</v>
      </c>
      <c r="J80" s="174"/>
      <c r="K80" s="175">
        <f t="shared" si="9"/>
        <v>0</v>
      </c>
      <c r="L80" s="175">
        <v>15</v>
      </c>
      <c r="M80" s="175">
        <f t="shared" si="10"/>
        <v>0</v>
      </c>
      <c r="N80" s="164">
        <v>0</v>
      </c>
      <c r="O80" s="164">
        <f t="shared" si="11"/>
        <v>0</v>
      </c>
      <c r="P80" s="164">
        <v>0</v>
      </c>
      <c r="Q80" s="164">
        <f t="shared" si="12"/>
        <v>0</v>
      </c>
      <c r="R80" s="164"/>
      <c r="S80" s="164"/>
      <c r="T80" s="165">
        <v>1.1140000000000001</v>
      </c>
      <c r="U80" s="164">
        <f t="shared" si="13"/>
        <v>0.16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120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x14ac:dyDescent="0.2">
      <c r="A81" s="156" t="s">
        <v>115</v>
      </c>
      <c r="B81" s="162" t="s">
        <v>82</v>
      </c>
      <c r="C81" s="199" t="s">
        <v>83</v>
      </c>
      <c r="D81" s="167"/>
      <c r="E81" s="173"/>
      <c r="F81" s="176"/>
      <c r="G81" s="176">
        <f>SUMIF(AE82:AE85,"&lt;&gt;NOR",G82:G85)</f>
        <v>0</v>
      </c>
      <c r="H81" s="176"/>
      <c r="I81" s="176">
        <f>SUM(I82:I85)</f>
        <v>0</v>
      </c>
      <c r="J81" s="176"/>
      <c r="K81" s="176">
        <f>SUM(K82:K85)</f>
        <v>0</v>
      </c>
      <c r="L81" s="176"/>
      <c r="M81" s="176">
        <f>SUM(M82:M85)</f>
        <v>0</v>
      </c>
      <c r="N81" s="168"/>
      <c r="O81" s="168">
        <f>SUM(O82:O85)</f>
        <v>1.4710000000000001E-2</v>
      </c>
      <c r="P81" s="168"/>
      <c r="Q81" s="168">
        <f>SUM(Q82:Q85)</f>
        <v>0</v>
      </c>
      <c r="R81" s="168"/>
      <c r="S81" s="168"/>
      <c r="T81" s="169"/>
      <c r="U81" s="168">
        <f>SUM(U82:U85)</f>
        <v>19.740000000000002</v>
      </c>
      <c r="AE81" t="s">
        <v>116</v>
      </c>
    </row>
    <row r="82" spans="1:60" outlineLevel="1" x14ac:dyDescent="0.2">
      <c r="A82" s="155">
        <v>50</v>
      </c>
      <c r="B82" s="161" t="s">
        <v>234</v>
      </c>
      <c r="C82" s="197" t="s">
        <v>235</v>
      </c>
      <c r="D82" s="163" t="s">
        <v>119</v>
      </c>
      <c r="E82" s="171">
        <v>19.8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15</v>
      </c>
      <c r="M82" s="175">
        <f>G82*(1+L82/100)</f>
        <v>0</v>
      </c>
      <c r="N82" s="164">
        <v>4.6999999999999999E-4</v>
      </c>
      <c r="O82" s="164">
        <f>ROUND(E82*N82,5)</f>
        <v>9.3100000000000006E-3</v>
      </c>
      <c r="P82" s="164">
        <v>0</v>
      </c>
      <c r="Q82" s="164">
        <f>ROUND(E82*P82,5)</f>
        <v>0</v>
      </c>
      <c r="R82" s="164"/>
      <c r="S82" s="164"/>
      <c r="T82" s="165">
        <v>0.66300000000000003</v>
      </c>
      <c r="U82" s="164">
        <f>ROUND(E82*T82,2)</f>
        <v>13.13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120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1"/>
      <c r="C83" s="198" t="s">
        <v>236</v>
      </c>
      <c r="D83" s="166"/>
      <c r="E83" s="172"/>
      <c r="F83" s="175"/>
      <c r="G83" s="175"/>
      <c r="H83" s="175"/>
      <c r="I83" s="175"/>
      <c r="J83" s="175"/>
      <c r="K83" s="175"/>
      <c r="L83" s="175"/>
      <c r="M83" s="175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122</v>
      </c>
      <c r="AF83" s="154">
        <v>0</v>
      </c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1"/>
      <c r="C84" s="198" t="s">
        <v>237</v>
      </c>
      <c r="D84" s="166"/>
      <c r="E84" s="172">
        <v>19.8</v>
      </c>
      <c r="F84" s="175"/>
      <c r="G84" s="175"/>
      <c r="H84" s="175"/>
      <c r="I84" s="175"/>
      <c r="J84" s="175"/>
      <c r="K84" s="175"/>
      <c r="L84" s="175"/>
      <c r="M84" s="175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122</v>
      </c>
      <c r="AF84" s="154">
        <v>0</v>
      </c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>
        <v>51</v>
      </c>
      <c r="B85" s="161" t="s">
        <v>238</v>
      </c>
      <c r="C85" s="197" t="s">
        <v>239</v>
      </c>
      <c r="D85" s="163" t="s">
        <v>119</v>
      </c>
      <c r="E85" s="171">
        <v>21.6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15</v>
      </c>
      <c r="M85" s="175">
        <f>G85*(1+L85/100)</f>
        <v>0</v>
      </c>
      <c r="N85" s="164">
        <v>2.5000000000000001E-4</v>
      </c>
      <c r="O85" s="164">
        <f>ROUND(E85*N85,5)</f>
        <v>5.4000000000000003E-3</v>
      </c>
      <c r="P85" s="164">
        <v>0</v>
      </c>
      <c r="Q85" s="164">
        <f>ROUND(E85*P85,5)</f>
        <v>0</v>
      </c>
      <c r="R85" s="164"/>
      <c r="S85" s="164"/>
      <c r="T85" s="165">
        <v>0.30599999999999999</v>
      </c>
      <c r="U85" s="164">
        <f>ROUND(E85*T85,2)</f>
        <v>6.61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120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x14ac:dyDescent="0.2">
      <c r="A86" s="156" t="s">
        <v>115</v>
      </c>
      <c r="B86" s="162" t="s">
        <v>84</v>
      </c>
      <c r="C86" s="199" t="s">
        <v>85</v>
      </c>
      <c r="D86" s="167"/>
      <c r="E86" s="173"/>
      <c r="F86" s="176"/>
      <c r="G86" s="176">
        <f>SUMIF(AE87:AE97,"&lt;&gt;NOR",G87:G97)</f>
        <v>0</v>
      </c>
      <c r="H86" s="176"/>
      <c r="I86" s="176">
        <f>SUM(I87:I97)</f>
        <v>0</v>
      </c>
      <c r="J86" s="176"/>
      <c r="K86" s="176">
        <f>SUM(K87:K97)</f>
        <v>0</v>
      </c>
      <c r="L86" s="176"/>
      <c r="M86" s="176">
        <f>SUM(M87:M97)</f>
        <v>0</v>
      </c>
      <c r="N86" s="168"/>
      <c r="O86" s="168">
        <f>SUM(O87:O97)</f>
        <v>4.428E-2</v>
      </c>
      <c r="P86" s="168"/>
      <c r="Q86" s="168">
        <f>SUM(Q87:Q97)</f>
        <v>0</v>
      </c>
      <c r="R86" s="168"/>
      <c r="S86" s="168"/>
      <c r="T86" s="169"/>
      <c r="U86" s="168">
        <f>SUM(U87:U97)</f>
        <v>37.61</v>
      </c>
      <c r="AE86" t="s">
        <v>116</v>
      </c>
    </row>
    <row r="87" spans="1:60" outlineLevel="1" x14ac:dyDescent="0.2">
      <c r="A87" s="155">
        <v>52</v>
      </c>
      <c r="B87" s="161" t="s">
        <v>240</v>
      </c>
      <c r="C87" s="197" t="s">
        <v>241</v>
      </c>
      <c r="D87" s="163" t="s">
        <v>119</v>
      </c>
      <c r="E87" s="171">
        <v>66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15</v>
      </c>
      <c r="M87" s="175">
        <f>G87*(1+L87/100)</f>
        <v>0</v>
      </c>
      <c r="N87" s="164">
        <v>0</v>
      </c>
      <c r="O87" s="164">
        <f>ROUND(E87*N87,5)</f>
        <v>0</v>
      </c>
      <c r="P87" s="164">
        <v>0</v>
      </c>
      <c r="Q87" s="164">
        <f>ROUND(E87*P87,5)</f>
        <v>0</v>
      </c>
      <c r="R87" s="164"/>
      <c r="S87" s="164"/>
      <c r="T87" s="165">
        <v>2.1000000000000001E-2</v>
      </c>
      <c r="U87" s="164">
        <f>ROUND(E87*T87,2)</f>
        <v>1.39</v>
      </c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120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>
        <v>53</v>
      </c>
      <c r="B88" s="161" t="s">
        <v>242</v>
      </c>
      <c r="C88" s="197" t="s">
        <v>243</v>
      </c>
      <c r="D88" s="163" t="s">
        <v>119</v>
      </c>
      <c r="E88" s="171">
        <v>131.57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15</v>
      </c>
      <c r="M88" s="175">
        <f>G88*(1+L88/100)</f>
        <v>0</v>
      </c>
      <c r="N88" s="164">
        <v>0</v>
      </c>
      <c r="O88" s="164">
        <f>ROUND(E88*N88,5)</f>
        <v>0</v>
      </c>
      <c r="P88" s="164">
        <v>0</v>
      </c>
      <c r="Q88" s="164">
        <f>ROUND(E88*P88,5)</f>
        <v>0</v>
      </c>
      <c r="R88" s="164"/>
      <c r="S88" s="164"/>
      <c r="T88" s="165">
        <v>6.9709999999999994E-2</v>
      </c>
      <c r="U88" s="164">
        <f>ROUND(E88*T88,2)</f>
        <v>9.17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120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/>
      <c r="B89" s="161"/>
      <c r="C89" s="198" t="s">
        <v>244</v>
      </c>
      <c r="D89" s="166"/>
      <c r="E89" s="172">
        <v>28.9</v>
      </c>
      <c r="F89" s="175"/>
      <c r="G89" s="175"/>
      <c r="H89" s="175"/>
      <c r="I89" s="175"/>
      <c r="J89" s="175"/>
      <c r="K89" s="175"/>
      <c r="L89" s="175"/>
      <c r="M89" s="175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122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/>
      <c r="B90" s="161"/>
      <c r="C90" s="198" t="s">
        <v>245</v>
      </c>
      <c r="D90" s="166"/>
      <c r="E90" s="172">
        <v>27.08</v>
      </c>
      <c r="F90" s="175"/>
      <c r="G90" s="175"/>
      <c r="H90" s="175"/>
      <c r="I90" s="175"/>
      <c r="J90" s="175"/>
      <c r="K90" s="175"/>
      <c r="L90" s="175"/>
      <c r="M90" s="175"/>
      <c r="N90" s="164"/>
      <c r="O90" s="164"/>
      <c r="P90" s="164"/>
      <c r="Q90" s="164"/>
      <c r="R90" s="164"/>
      <c r="S90" s="164"/>
      <c r="T90" s="165"/>
      <c r="U90" s="164"/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122</v>
      </c>
      <c r="AF90" s="154">
        <v>0</v>
      </c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1"/>
      <c r="C91" s="198" t="s">
        <v>246</v>
      </c>
      <c r="D91" s="166"/>
      <c r="E91" s="172">
        <v>28.393999999999998</v>
      </c>
      <c r="F91" s="175"/>
      <c r="G91" s="175"/>
      <c r="H91" s="175"/>
      <c r="I91" s="175"/>
      <c r="J91" s="175"/>
      <c r="K91" s="175"/>
      <c r="L91" s="175"/>
      <c r="M91" s="175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122</v>
      </c>
      <c r="AF91" s="154">
        <v>0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/>
      <c r="B92" s="161"/>
      <c r="C92" s="198" t="s">
        <v>247</v>
      </c>
      <c r="D92" s="166"/>
      <c r="E92" s="172">
        <v>23.856000000000002</v>
      </c>
      <c r="F92" s="175"/>
      <c r="G92" s="175"/>
      <c r="H92" s="175"/>
      <c r="I92" s="175"/>
      <c r="J92" s="175"/>
      <c r="K92" s="175"/>
      <c r="L92" s="175"/>
      <c r="M92" s="175"/>
      <c r="N92" s="164"/>
      <c r="O92" s="164"/>
      <c r="P92" s="164"/>
      <c r="Q92" s="164"/>
      <c r="R92" s="164"/>
      <c r="S92" s="164"/>
      <c r="T92" s="165"/>
      <c r="U92" s="16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122</v>
      </c>
      <c r="AF92" s="154">
        <v>0</v>
      </c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/>
      <c r="B93" s="161"/>
      <c r="C93" s="198" t="s">
        <v>248</v>
      </c>
      <c r="D93" s="166"/>
      <c r="E93" s="172">
        <v>15.18</v>
      </c>
      <c r="F93" s="175"/>
      <c r="G93" s="175"/>
      <c r="H93" s="175"/>
      <c r="I93" s="175"/>
      <c r="J93" s="175"/>
      <c r="K93" s="175"/>
      <c r="L93" s="175"/>
      <c r="M93" s="175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122</v>
      </c>
      <c r="AF93" s="154">
        <v>0</v>
      </c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1"/>
      <c r="C94" s="198" t="s">
        <v>249</v>
      </c>
      <c r="D94" s="166"/>
      <c r="E94" s="172">
        <v>8.16</v>
      </c>
      <c r="F94" s="175"/>
      <c r="G94" s="175"/>
      <c r="H94" s="175"/>
      <c r="I94" s="175"/>
      <c r="J94" s="175"/>
      <c r="K94" s="175"/>
      <c r="L94" s="175"/>
      <c r="M94" s="175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122</v>
      </c>
      <c r="AF94" s="154">
        <v>0</v>
      </c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>
        <v>54</v>
      </c>
      <c r="B95" s="161" t="s">
        <v>250</v>
      </c>
      <c r="C95" s="197" t="s">
        <v>251</v>
      </c>
      <c r="D95" s="163" t="s">
        <v>119</v>
      </c>
      <c r="E95" s="171">
        <v>201.26999999999998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15</v>
      </c>
      <c r="M95" s="175">
        <f>G95*(1+L95/100)</f>
        <v>0</v>
      </c>
      <c r="N95" s="164">
        <v>6.9999999999999994E-5</v>
      </c>
      <c r="O95" s="164">
        <f>ROUND(E95*N95,5)</f>
        <v>1.409E-2</v>
      </c>
      <c r="P95" s="164">
        <v>0</v>
      </c>
      <c r="Q95" s="164">
        <f>ROUND(E95*P95,5)</f>
        <v>0</v>
      </c>
      <c r="R95" s="164"/>
      <c r="S95" s="164"/>
      <c r="T95" s="165">
        <v>3.2480000000000002E-2</v>
      </c>
      <c r="U95" s="164">
        <f>ROUND(E95*T95,2)</f>
        <v>6.54</v>
      </c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120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/>
      <c r="B96" s="161"/>
      <c r="C96" s="198" t="s">
        <v>252</v>
      </c>
      <c r="D96" s="166"/>
      <c r="E96" s="172">
        <v>201.27</v>
      </c>
      <c r="F96" s="175"/>
      <c r="G96" s="175"/>
      <c r="H96" s="175"/>
      <c r="I96" s="175"/>
      <c r="J96" s="175"/>
      <c r="K96" s="175"/>
      <c r="L96" s="175"/>
      <c r="M96" s="175"/>
      <c r="N96" s="164"/>
      <c r="O96" s="164"/>
      <c r="P96" s="164"/>
      <c r="Q96" s="164"/>
      <c r="R96" s="164"/>
      <c r="S96" s="164"/>
      <c r="T96" s="165"/>
      <c r="U96" s="164"/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122</v>
      </c>
      <c r="AF96" s="154">
        <v>0</v>
      </c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>
        <v>55</v>
      </c>
      <c r="B97" s="161" t="s">
        <v>253</v>
      </c>
      <c r="C97" s="197" t="s">
        <v>254</v>
      </c>
      <c r="D97" s="163" t="s">
        <v>119</v>
      </c>
      <c r="E97" s="171">
        <v>201.27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15</v>
      </c>
      <c r="M97" s="175">
        <f>G97*(1+L97/100)</f>
        <v>0</v>
      </c>
      <c r="N97" s="164">
        <v>1.4999999999999999E-4</v>
      </c>
      <c r="O97" s="164">
        <f>ROUND(E97*N97,5)</f>
        <v>3.0190000000000002E-2</v>
      </c>
      <c r="P97" s="164">
        <v>0</v>
      </c>
      <c r="Q97" s="164">
        <f>ROUND(E97*P97,5)</f>
        <v>0</v>
      </c>
      <c r="R97" s="164"/>
      <c r="S97" s="164"/>
      <c r="T97" s="165">
        <v>0.10191</v>
      </c>
      <c r="U97" s="164">
        <f>ROUND(E97*T97,2)</f>
        <v>20.51</v>
      </c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120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x14ac:dyDescent="0.2">
      <c r="A98" s="156" t="s">
        <v>115</v>
      </c>
      <c r="B98" s="162" t="s">
        <v>86</v>
      </c>
      <c r="C98" s="199" t="s">
        <v>87</v>
      </c>
      <c r="D98" s="167"/>
      <c r="E98" s="173"/>
      <c r="F98" s="176"/>
      <c r="G98" s="176">
        <f>SUMIF(AE99:AE99,"&lt;&gt;NOR",G99:G99)</f>
        <v>0</v>
      </c>
      <c r="H98" s="176"/>
      <c r="I98" s="176">
        <f>SUM(I99:I99)</f>
        <v>0</v>
      </c>
      <c r="J98" s="176"/>
      <c r="K98" s="176">
        <f>SUM(K99:K99)</f>
        <v>0</v>
      </c>
      <c r="L98" s="176"/>
      <c r="M98" s="176">
        <f>SUM(M99:M99)</f>
        <v>0</v>
      </c>
      <c r="N98" s="168"/>
      <c r="O98" s="168">
        <f>SUM(O99:O99)</f>
        <v>0</v>
      </c>
      <c r="P98" s="168"/>
      <c r="Q98" s="168">
        <f>SUM(Q99:Q99)</f>
        <v>0</v>
      </c>
      <c r="R98" s="168"/>
      <c r="S98" s="168"/>
      <c r="T98" s="169"/>
      <c r="U98" s="168">
        <f>SUM(U99:U99)</f>
        <v>0.51</v>
      </c>
      <c r="AE98" t="s">
        <v>116</v>
      </c>
    </row>
    <row r="99" spans="1:60" ht="33.75" outlineLevel="1" x14ac:dyDescent="0.2">
      <c r="A99" s="155">
        <v>56</v>
      </c>
      <c r="B99" s="161" t="s">
        <v>255</v>
      </c>
      <c r="C99" s="197" t="s">
        <v>256</v>
      </c>
      <c r="D99" s="163" t="s">
        <v>257</v>
      </c>
      <c r="E99" s="171">
        <v>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15</v>
      </c>
      <c r="M99" s="175">
        <f>G99*(1+L99/100)</f>
        <v>0</v>
      </c>
      <c r="N99" s="164">
        <v>0</v>
      </c>
      <c r="O99" s="164">
        <f>ROUND(E99*N99,5)</f>
        <v>0</v>
      </c>
      <c r="P99" s="164">
        <v>0</v>
      </c>
      <c r="Q99" s="164">
        <f>ROUND(E99*P99,5)</f>
        <v>0</v>
      </c>
      <c r="R99" s="164"/>
      <c r="S99" s="164"/>
      <c r="T99" s="165">
        <v>0.51</v>
      </c>
      <c r="U99" s="164">
        <f>ROUND(E99*T99,2)</f>
        <v>0.51</v>
      </c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120</v>
      </c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x14ac:dyDescent="0.2">
      <c r="A100" s="156" t="s">
        <v>115</v>
      </c>
      <c r="B100" s="162" t="s">
        <v>88</v>
      </c>
      <c r="C100" s="199" t="s">
        <v>26</v>
      </c>
      <c r="D100" s="167"/>
      <c r="E100" s="173"/>
      <c r="F100" s="176"/>
      <c r="G100" s="176">
        <f>SUMIF(AE101:AE102,"&lt;&gt;NOR",G101:G102)</f>
        <v>0</v>
      </c>
      <c r="H100" s="176"/>
      <c r="I100" s="176">
        <f>SUM(I101:I102)</f>
        <v>0</v>
      </c>
      <c r="J100" s="176"/>
      <c r="K100" s="176">
        <f>SUM(K101:K102)</f>
        <v>0</v>
      </c>
      <c r="L100" s="176"/>
      <c r="M100" s="176">
        <f>SUM(M101:M102)</f>
        <v>0</v>
      </c>
      <c r="N100" s="168"/>
      <c r="O100" s="168">
        <f>SUM(O101:O102)</f>
        <v>0</v>
      </c>
      <c r="P100" s="168"/>
      <c r="Q100" s="168">
        <f>SUM(Q101:Q102)</f>
        <v>0</v>
      </c>
      <c r="R100" s="168"/>
      <c r="S100" s="168"/>
      <c r="T100" s="169"/>
      <c r="U100" s="168">
        <f>SUM(U101:U102)</f>
        <v>0</v>
      </c>
      <c r="AE100" t="s">
        <v>116</v>
      </c>
    </row>
    <row r="101" spans="1:60" outlineLevel="1" x14ac:dyDescent="0.2">
      <c r="A101" s="155">
        <v>57</v>
      </c>
      <c r="B101" s="161" t="s">
        <v>258</v>
      </c>
      <c r="C101" s="197" t="s">
        <v>259</v>
      </c>
      <c r="D101" s="170">
        <v>0.01</v>
      </c>
      <c r="E101" s="171">
        <v>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15</v>
      </c>
      <c r="M101" s="175">
        <f>G101*(1+L101/100)</f>
        <v>0</v>
      </c>
      <c r="N101" s="164">
        <v>0</v>
      </c>
      <c r="O101" s="164">
        <f>ROUND(E101*N101,5)</f>
        <v>0</v>
      </c>
      <c r="P101" s="164">
        <v>0</v>
      </c>
      <c r="Q101" s="164">
        <f>ROUND(E101*P101,5)</f>
        <v>0</v>
      </c>
      <c r="R101" s="164"/>
      <c r="S101" s="164"/>
      <c r="T101" s="165">
        <v>0</v>
      </c>
      <c r="U101" s="164">
        <f>ROUND(E101*T101,2)</f>
        <v>0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120</v>
      </c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85">
        <v>58</v>
      </c>
      <c r="B102" s="186" t="s">
        <v>260</v>
      </c>
      <c r="C102" s="200" t="s">
        <v>261</v>
      </c>
      <c r="D102" s="187">
        <v>0.01</v>
      </c>
      <c r="E102" s="188">
        <v>1</v>
      </c>
      <c r="F102" s="189"/>
      <c r="G102" s="190">
        <f>ROUND(E102*F102,2)</f>
        <v>0</v>
      </c>
      <c r="H102" s="189"/>
      <c r="I102" s="190">
        <f>ROUND(E102*H102,2)</f>
        <v>0</v>
      </c>
      <c r="J102" s="189"/>
      <c r="K102" s="190">
        <f>ROUND(E102*J102,2)</f>
        <v>0</v>
      </c>
      <c r="L102" s="190">
        <v>15</v>
      </c>
      <c r="M102" s="190">
        <f>G102*(1+L102/100)</f>
        <v>0</v>
      </c>
      <c r="N102" s="191">
        <v>0</v>
      </c>
      <c r="O102" s="191">
        <f>ROUND(E102*N102,5)</f>
        <v>0</v>
      </c>
      <c r="P102" s="191">
        <v>0</v>
      </c>
      <c r="Q102" s="191">
        <f>ROUND(E102*P102,5)</f>
        <v>0</v>
      </c>
      <c r="R102" s="191"/>
      <c r="S102" s="191"/>
      <c r="T102" s="192">
        <v>0</v>
      </c>
      <c r="U102" s="191">
        <f>ROUND(E102*T102,2)</f>
        <v>0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120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x14ac:dyDescent="0.2">
      <c r="A103" s="6"/>
      <c r="B103" s="7" t="s">
        <v>262</v>
      </c>
      <c r="C103" s="201" t="s">
        <v>262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C103">
        <v>15</v>
      </c>
      <c r="AD103">
        <v>21</v>
      </c>
    </row>
    <row r="104" spans="1:60" x14ac:dyDescent="0.2">
      <c r="A104" s="193"/>
      <c r="B104" s="194">
        <v>26</v>
      </c>
      <c r="C104" s="202" t="s">
        <v>262</v>
      </c>
      <c r="D104" s="195"/>
      <c r="E104" s="195"/>
      <c r="F104" s="195"/>
      <c r="G104" s="196">
        <f>G8+G11+G20+G24+G28+G31+G44+G46+G56+G59+G71+G81+G86+G98+G100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C104">
        <f>SUMIF(L7:L102,AC103,G7:G102)</f>
        <v>0</v>
      </c>
      <c r="AD104">
        <f>SUMIF(L7:L102,AD103,G7:G102)</f>
        <v>0</v>
      </c>
      <c r="AE104" t="s">
        <v>263</v>
      </c>
    </row>
    <row r="105" spans="1:60" x14ac:dyDescent="0.2">
      <c r="A105" s="6"/>
      <c r="B105" s="7" t="s">
        <v>262</v>
      </c>
      <c r="C105" s="201" t="s">
        <v>262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6"/>
      <c r="B106" s="7" t="s">
        <v>262</v>
      </c>
      <c r="C106" s="201" t="s">
        <v>262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64">
        <v>33</v>
      </c>
      <c r="B107" s="264"/>
      <c r="C107" s="26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66"/>
      <c r="B108" s="267"/>
      <c r="C108" s="268"/>
      <c r="D108" s="267"/>
      <c r="E108" s="267"/>
      <c r="F108" s="267"/>
      <c r="G108" s="269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E108" t="s">
        <v>264</v>
      </c>
    </row>
    <row r="109" spans="1:60" x14ac:dyDescent="0.2">
      <c r="A109" s="270"/>
      <c r="B109" s="271"/>
      <c r="C109" s="272"/>
      <c r="D109" s="271"/>
      <c r="E109" s="271"/>
      <c r="F109" s="271"/>
      <c r="G109" s="273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70"/>
      <c r="B110" s="271"/>
      <c r="C110" s="272"/>
      <c r="D110" s="271"/>
      <c r="E110" s="271"/>
      <c r="F110" s="271"/>
      <c r="G110" s="273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70"/>
      <c r="B111" s="271"/>
      <c r="C111" s="272"/>
      <c r="D111" s="271"/>
      <c r="E111" s="271"/>
      <c r="F111" s="271"/>
      <c r="G111" s="273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74"/>
      <c r="B112" s="275"/>
      <c r="C112" s="276"/>
      <c r="D112" s="275"/>
      <c r="E112" s="275"/>
      <c r="F112" s="275"/>
      <c r="G112" s="2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6"/>
      <c r="B113" s="7" t="s">
        <v>262</v>
      </c>
      <c r="C113" s="201" t="s">
        <v>262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C114" s="203"/>
      <c r="AE114" t="s">
        <v>265</v>
      </c>
    </row>
  </sheetData>
  <mergeCells count="6">
    <mergeCell ref="A108:G112"/>
    <mergeCell ref="A1:G1"/>
    <mergeCell ref="C2:G2"/>
    <mergeCell ref="C3:G3"/>
    <mergeCell ref="C4:G4"/>
    <mergeCell ref="A107:C10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Bc. Marie Pešáková</cp:lastModifiedBy>
  <cp:lastPrinted>2021-02-07T09:29:42Z</cp:lastPrinted>
  <dcterms:created xsi:type="dcterms:W3CDTF">2009-04-08T07:15:50Z</dcterms:created>
  <dcterms:modified xsi:type="dcterms:W3CDTF">2021-03-08T19:40:21Z</dcterms:modified>
</cp:coreProperties>
</file>