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1\048_Kravi hora_amfiteatr\Zadávací dokumentace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 Pol" sheetId="13" r:id="rId5"/>
    <sheet name="ELI_Rekapitulace" sheetId="18" r:id="rId6"/>
    <sheet name="ELI_Materiál a montáž" sheetId="15" r:id="rId7"/>
    <sheet name="ELI_Rozvaděče" sheetId="16" r:id="rId8"/>
    <sheet name="ELI_Zemní práce" sheetId="17" r:id="rId9"/>
  </sheets>
  <externalReferences>
    <externalReference r:id="rId10"/>
    <externalReference r:id="rId11"/>
  </externalReferences>
  <definedNames>
    <definedName name="_xlnm._FilterDatabase" localSheetId="6" hidden="1">'ELI_Materiál a montáž'!$A$8:$G$28</definedName>
    <definedName name="CelkemDPHVypocet" localSheetId="1">Stavba!$H$45</definedName>
    <definedName name="CenaCelkem" localSheetId="6">[1]Stavba!$G$29</definedName>
    <definedName name="CenaCelkem" localSheetId="7">[1]Stavba!$G$29</definedName>
    <definedName name="CenaCelkem" localSheetId="8">[1]Stavba!$G$29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6">[1]Stavba!$G$24</definedName>
    <definedName name="DPHSni" localSheetId="7">[1]Stavba!$G$24</definedName>
    <definedName name="DPHSni" localSheetId="8">[1]Stavba!$G$24</definedName>
    <definedName name="DPHSni">Stavba!$G$24</definedName>
    <definedName name="DPHZakl" localSheetId="6">[1]Stavba!$G$26</definedName>
    <definedName name="DPHZakl" localSheetId="7">[1]Stavba!$G$26</definedName>
    <definedName name="DPHZakl" localSheetId="8">[1]Stavba!$G$26</definedName>
    <definedName name="DPHZakl">Stavba!$G$26</definedName>
    <definedName name="dpsc" localSheetId="1">Stavba!$D$13</definedName>
    <definedName name="IČO" localSheetId="1">Stavba!$I$11</definedName>
    <definedName name="Mena" localSheetId="6">[1]Stavba!$J$29</definedName>
    <definedName name="Mena" localSheetId="7">[1]Stavba!$J$29</definedName>
    <definedName name="Mena" localSheetId="8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_xlnm.Print_Titles" localSheetId="3">'00 00 Naklady'!$1:$7</definedName>
    <definedName name="_xlnm.Print_Titles" localSheetId="4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Naklady'!$A$1:$X$22</definedName>
    <definedName name="_xlnm.Print_Area" localSheetId="4">'01 01 Pol'!$A$1:$X$131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6">#REF!</definedName>
    <definedName name="PocetMJ" localSheetId="7">#REF!</definedName>
    <definedName name="PocetMJ" localSheetId="8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6">#REF!</definedName>
    <definedName name="SloupecCC" localSheetId="7">#REF!</definedName>
    <definedName name="SloupecCC" localSheetId="8">#REF!</definedName>
    <definedName name="SloupecCC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>#REF!</definedName>
    <definedName name="SloupecJC" localSheetId="6">#REF!</definedName>
    <definedName name="SloupecJC" localSheetId="7">#REF!</definedName>
    <definedName name="SloupecJC" localSheetId="8">#REF!</definedName>
    <definedName name="SloupecJC">#REF!</definedName>
    <definedName name="SloupecMJ" localSheetId="6">#REF!</definedName>
    <definedName name="SloupecMJ" localSheetId="7">#REF!</definedName>
    <definedName name="SloupecMJ" localSheetId="8">#REF!</definedName>
    <definedName name="SloupecMJ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>#REF!</definedName>
    <definedName name="SloupecPC" localSheetId="6">#REF!</definedName>
    <definedName name="SloupecPC" localSheetId="7">#REF!</definedName>
    <definedName name="SloupecPC" localSheetId="8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6">[1]Stavba!$G$23</definedName>
    <definedName name="ZakladDPHSni" localSheetId="7">[1]Stavba!$G$23</definedName>
    <definedName name="ZakladDPHSni" localSheetId="8">[1]Stavba!$G$23</definedName>
    <definedName name="ZakladDPHSni">Stavba!$G$23</definedName>
    <definedName name="ZakladDPHSniVypocet" localSheetId="1">Stavba!$F$45</definedName>
    <definedName name="ZakladDPHZakl" localSheetId="6">[1]Stavba!$G$25</definedName>
    <definedName name="ZakladDPHZakl" localSheetId="7">[1]Stavba!$G$25</definedName>
    <definedName name="ZakladDPHZakl" localSheetId="8">[1]Stavba!$G$25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D13" i="18" l="1"/>
  <c r="D17" i="18" s="1"/>
  <c r="E23" i="18"/>
  <c r="A16" i="17" l="1"/>
  <c r="F15" i="17"/>
  <c r="F14" i="17"/>
  <c r="F13" i="17"/>
  <c r="F12" i="17"/>
  <c r="F11" i="17"/>
  <c r="F10" i="17"/>
  <c r="F9" i="17"/>
  <c r="F16" i="17" s="1"/>
  <c r="E16" i="18" s="1"/>
  <c r="A9" i="17"/>
  <c r="G59" i="16"/>
  <c r="G58" i="16"/>
  <c r="G57" i="16"/>
  <c r="G56" i="16"/>
  <c r="G55" i="16"/>
  <c r="G54" i="16"/>
  <c r="G60" i="16" s="1"/>
  <c r="G53" i="16"/>
  <c r="G47" i="16"/>
  <c r="G46" i="16"/>
  <c r="G39" i="16"/>
  <c r="G38" i="16"/>
  <c r="G37" i="16"/>
  <c r="G36" i="16"/>
  <c r="G35" i="16"/>
  <c r="G34" i="16"/>
  <c r="G33" i="16"/>
  <c r="G32" i="16"/>
  <c r="G31" i="16"/>
  <c r="G30" i="16"/>
  <c r="G29" i="16"/>
  <c r="G40" i="16" s="1"/>
  <c r="G23" i="16"/>
  <c r="G22" i="16"/>
  <c r="G21" i="16"/>
  <c r="G20" i="16"/>
  <c r="G19" i="16"/>
  <c r="G18" i="16"/>
  <c r="G17" i="16"/>
  <c r="G15" i="16"/>
  <c r="G9" i="16"/>
  <c r="G62" i="16" s="1"/>
  <c r="G8" i="16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26" i="15" s="1"/>
  <c r="E14" i="18" s="1"/>
  <c r="C15" i="18" s="1"/>
  <c r="E15" i="18" s="1"/>
  <c r="E17" i="18" l="1"/>
  <c r="E20" i="18" s="1"/>
  <c r="E25" i="18" s="1"/>
  <c r="F105" i="13" s="1"/>
  <c r="I62" i="1"/>
  <c r="I61" i="1"/>
  <c r="I60" i="1"/>
  <c r="I58" i="1"/>
  <c r="I57" i="1"/>
  <c r="I56" i="1"/>
  <c r="I55" i="1"/>
  <c r="I54" i="1"/>
  <c r="I53" i="1"/>
  <c r="I52" i="1"/>
  <c r="G41" i="1"/>
  <c r="F41" i="1"/>
  <c r="G40" i="1"/>
  <c r="I40" i="1" s="1"/>
  <c r="F40" i="1"/>
  <c r="G9" i="13"/>
  <c r="M9" i="13" s="1"/>
  <c r="I9" i="13"/>
  <c r="K9" i="13"/>
  <c r="K8" i="13" s="1"/>
  <c r="O9" i="13"/>
  <c r="O8" i="13" s="1"/>
  <c r="Q9" i="13"/>
  <c r="Q8" i="13" s="1"/>
  <c r="V9" i="13"/>
  <c r="V8" i="13" s="1"/>
  <c r="G13" i="13"/>
  <c r="G8" i="13" s="1"/>
  <c r="I13" i="13"/>
  <c r="K13" i="13"/>
  <c r="M13" i="13"/>
  <c r="O13" i="13"/>
  <c r="Q13" i="13"/>
  <c r="V13" i="13"/>
  <c r="G18" i="13"/>
  <c r="M18" i="13" s="1"/>
  <c r="I18" i="13"/>
  <c r="I8" i="13" s="1"/>
  <c r="K18" i="13"/>
  <c r="O18" i="13"/>
  <c r="Q18" i="13"/>
  <c r="V18" i="13"/>
  <c r="G23" i="13"/>
  <c r="M23" i="13" s="1"/>
  <c r="I23" i="13"/>
  <c r="K23" i="13"/>
  <c r="O23" i="13"/>
  <c r="Q23" i="13"/>
  <c r="V23" i="13"/>
  <c r="G29" i="13"/>
  <c r="I29" i="13"/>
  <c r="K29" i="13"/>
  <c r="M29" i="13"/>
  <c r="O29" i="13"/>
  <c r="Q29" i="13"/>
  <c r="V29" i="13"/>
  <c r="G35" i="13"/>
  <c r="I35" i="13"/>
  <c r="K35" i="13"/>
  <c r="M35" i="13"/>
  <c r="O35" i="13"/>
  <c r="Q35" i="13"/>
  <c r="V35" i="13"/>
  <c r="G41" i="13"/>
  <c r="I41" i="13"/>
  <c r="K41" i="13"/>
  <c r="M41" i="13"/>
  <c r="O41" i="13"/>
  <c r="Q41" i="13"/>
  <c r="V41" i="13"/>
  <c r="O44" i="13"/>
  <c r="G45" i="13"/>
  <c r="I45" i="13"/>
  <c r="I44" i="13" s="1"/>
  <c r="K45" i="13"/>
  <c r="K44" i="13" s="1"/>
  <c r="M45" i="13"/>
  <c r="O45" i="13"/>
  <c r="Q45" i="13"/>
  <c r="Q44" i="13" s="1"/>
  <c r="V45" i="13"/>
  <c r="V44" i="13" s="1"/>
  <c r="G62" i="13"/>
  <c r="G44" i="13" s="1"/>
  <c r="I62" i="13"/>
  <c r="K62" i="13"/>
  <c r="O62" i="13"/>
  <c r="Q62" i="13"/>
  <c r="V62" i="13"/>
  <c r="G66" i="13"/>
  <c r="M66" i="13" s="1"/>
  <c r="I66" i="13"/>
  <c r="K66" i="13"/>
  <c r="O66" i="13"/>
  <c r="Q66" i="13"/>
  <c r="V66" i="13"/>
  <c r="G69" i="13"/>
  <c r="G70" i="13"/>
  <c r="I70" i="13"/>
  <c r="I69" i="13" s="1"/>
  <c r="K70" i="13"/>
  <c r="K69" i="13" s="1"/>
  <c r="M70" i="13"/>
  <c r="O70" i="13"/>
  <c r="Q70" i="13"/>
  <c r="Q69" i="13" s="1"/>
  <c r="V70" i="13"/>
  <c r="V69" i="13" s="1"/>
  <c r="G77" i="13"/>
  <c r="I77" i="13"/>
  <c r="K77" i="13"/>
  <c r="M77" i="13"/>
  <c r="O77" i="13"/>
  <c r="O69" i="13" s="1"/>
  <c r="Q77" i="13"/>
  <c r="V77" i="13"/>
  <c r="G83" i="13"/>
  <c r="I83" i="13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G91" i="13"/>
  <c r="M91" i="13" s="1"/>
  <c r="I91" i="13"/>
  <c r="K91" i="13"/>
  <c r="O91" i="13"/>
  <c r="Q91" i="13"/>
  <c r="V91" i="13"/>
  <c r="G95" i="13"/>
  <c r="K95" i="13"/>
  <c r="Q95" i="13"/>
  <c r="V95" i="13"/>
  <c r="G96" i="13"/>
  <c r="M96" i="13" s="1"/>
  <c r="M95" i="13" s="1"/>
  <c r="I96" i="13"/>
  <c r="I95" i="13" s="1"/>
  <c r="K96" i="13"/>
  <c r="O96" i="13"/>
  <c r="O95" i="13" s="1"/>
  <c r="Q96" i="13"/>
  <c r="V96" i="13"/>
  <c r="G97" i="13"/>
  <c r="K97" i="13"/>
  <c r="G98" i="13"/>
  <c r="I98" i="13"/>
  <c r="I97" i="13" s="1"/>
  <c r="K98" i="13"/>
  <c r="M98" i="13"/>
  <c r="M97" i="13" s="1"/>
  <c r="O98" i="13"/>
  <c r="Q98" i="13"/>
  <c r="Q97" i="13" s="1"/>
  <c r="V98" i="13"/>
  <c r="V97" i="13" s="1"/>
  <c r="G99" i="13"/>
  <c r="I99" i="13"/>
  <c r="K99" i="13"/>
  <c r="M99" i="13"/>
  <c r="O99" i="13"/>
  <c r="O97" i="13" s="1"/>
  <c r="Q99" i="13"/>
  <c r="V99" i="13"/>
  <c r="G100" i="13"/>
  <c r="K100" i="13"/>
  <c r="Q100" i="13"/>
  <c r="G101" i="13"/>
  <c r="M101" i="13" s="1"/>
  <c r="M100" i="13" s="1"/>
  <c r="I101" i="13"/>
  <c r="I100" i="13" s="1"/>
  <c r="K101" i="13"/>
  <c r="O101" i="13"/>
  <c r="O100" i="13" s="1"/>
  <c r="Q101" i="13"/>
  <c r="V101" i="13"/>
  <c r="V100" i="13" s="1"/>
  <c r="K102" i="13"/>
  <c r="O102" i="13"/>
  <c r="Q102" i="13"/>
  <c r="G103" i="13"/>
  <c r="M103" i="13" s="1"/>
  <c r="M102" i="13" s="1"/>
  <c r="I103" i="13"/>
  <c r="I102" i="13" s="1"/>
  <c r="K103" i="13"/>
  <c r="O103" i="13"/>
  <c r="Q103" i="13"/>
  <c r="V103" i="13"/>
  <c r="V102" i="13" s="1"/>
  <c r="G104" i="13"/>
  <c r="I59" i="1" s="1"/>
  <c r="I104" i="13"/>
  <c r="O104" i="13"/>
  <c r="V104" i="13"/>
  <c r="G105" i="13"/>
  <c r="M105" i="13" s="1"/>
  <c r="M104" i="13" s="1"/>
  <c r="I105" i="13"/>
  <c r="K105" i="13"/>
  <c r="K104" i="13" s="1"/>
  <c r="O105" i="13"/>
  <c r="Q105" i="13"/>
  <c r="Q104" i="13" s="1"/>
  <c r="V105" i="13"/>
  <c r="I106" i="13"/>
  <c r="K106" i="13"/>
  <c r="G107" i="13"/>
  <c r="I107" i="13"/>
  <c r="K107" i="13"/>
  <c r="M107" i="13"/>
  <c r="O107" i="13"/>
  <c r="O106" i="13" s="1"/>
  <c r="Q107" i="13"/>
  <c r="Q106" i="13" s="1"/>
  <c r="V107" i="13"/>
  <c r="G112" i="13"/>
  <c r="I112" i="13"/>
  <c r="K112" i="13"/>
  <c r="M112" i="13"/>
  <c r="O112" i="13"/>
  <c r="Q112" i="13"/>
  <c r="V112" i="13"/>
  <c r="G116" i="13"/>
  <c r="M116" i="13" s="1"/>
  <c r="I116" i="13"/>
  <c r="K116" i="13"/>
  <c r="O116" i="13"/>
  <c r="Q116" i="13"/>
  <c r="V116" i="13"/>
  <c r="V106" i="13" s="1"/>
  <c r="G121" i="13"/>
  <c r="M121" i="13" s="1"/>
  <c r="I121" i="13"/>
  <c r="K121" i="13"/>
  <c r="O121" i="13"/>
  <c r="Q121" i="13"/>
  <c r="V121" i="13"/>
  <c r="G125" i="13"/>
  <c r="M125" i="13" s="1"/>
  <c r="I125" i="13"/>
  <c r="K125" i="13"/>
  <c r="O125" i="13"/>
  <c r="Q125" i="13"/>
  <c r="V125" i="13"/>
  <c r="AE130" i="13"/>
  <c r="F44" i="1" s="1"/>
  <c r="G21" i="12"/>
  <c r="BA19" i="12"/>
  <c r="BA17" i="12"/>
  <c r="BA14" i="12"/>
  <c r="BA12" i="12"/>
  <c r="BA10" i="12"/>
  <c r="G8" i="12"/>
  <c r="V8" i="12"/>
  <c r="G9" i="12"/>
  <c r="I9" i="12"/>
  <c r="I8" i="12" s="1"/>
  <c r="K9" i="12"/>
  <c r="M9" i="12"/>
  <c r="O9" i="12"/>
  <c r="O8" i="12" s="1"/>
  <c r="Q9" i="12"/>
  <c r="Q8" i="12" s="1"/>
  <c r="V9" i="12"/>
  <c r="G11" i="12"/>
  <c r="M11" i="12" s="1"/>
  <c r="I11" i="12"/>
  <c r="K11" i="12"/>
  <c r="K8" i="12" s="1"/>
  <c r="O11" i="12"/>
  <c r="Q11" i="12"/>
  <c r="V11" i="12"/>
  <c r="G13" i="12"/>
  <c r="I13" i="12"/>
  <c r="K13" i="12"/>
  <c r="M13" i="12"/>
  <c r="O13" i="12"/>
  <c r="Q13" i="12"/>
  <c r="V13" i="12"/>
  <c r="G15" i="12"/>
  <c r="O15" i="12"/>
  <c r="V15" i="12"/>
  <c r="G16" i="12"/>
  <c r="I16" i="12"/>
  <c r="I15" i="12" s="1"/>
  <c r="K16" i="12"/>
  <c r="M16" i="12"/>
  <c r="O16" i="12"/>
  <c r="Q16" i="12"/>
  <c r="Q15" i="12" s="1"/>
  <c r="V16" i="12"/>
  <c r="G18" i="12"/>
  <c r="M18" i="12" s="1"/>
  <c r="M15" i="12" s="1"/>
  <c r="I18" i="12"/>
  <c r="K18" i="12"/>
  <c r="K15" i="12" s="1"/>
  <c r="O18" i="12"/>
  <c r="Q18" i="12"/>
  <c r="V18" i="12"/>
  <c r="AE21" i="12"/>
  <c r="AF21" i="12"/>
  <c r="I20" i="1"/>
  <c r="I19" i="1"/>
  <c r="I17" i="1"/>
  <c r="I16" i="1"/>
  <c r="H45" i="1"/>
  <c r="I41" i="1"/>
  <c r="I63" i="1" l="1"/>
  <c r="J59" i="1" s="1"/>
  <c r="I18" i="1"/>
  <c r="I21" i="1" s="1"/>
  <c r="F43" i="1"/>
  <c r="G130" i="13"/>
  <c r="F39" i="1"/>
  <c r="AF130" i="13"/>
  <c r="J55" i="1"/>
  <c r="J53" i="1"/>
  <c r="J57" i="1"/>
  <c r="J60" i="1"/>
  <c r="J52" i="1"/>
  <c r="M69" i="13"/>
  <c r="M106" i="13"/>
  <c r="M8" i="13"/>
  <c r="G102" i="13"/>
  <c r="G106" i="13"/>
  <c r="M62" i="13"/>
  <c r="M44" i="13" s="1"/>
  <c r="M8" i="12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J54" i="1"/>
  <c r="J56" i="1"/>
  <c r="J63" i="1" s="1"/>
  <c r="J58" i="1"/>
  <c r="J62" i="1"/>
  <c r="G44" i="1"/>
  <c r="I44" i="1" s="1"/>
  <c r="G39" i="1"/>
  <c r="G45" i="1" s="1"/>
  <c r="G25" i="1" s="1"/>
  <c r="G43" i="1"/>
  <c r="I43" i="1" s="1"/>
  <c r="F45" i="1"/>
  <c r="G23" i="1" s="1"/>
  <c r="A27" i="1" l="1"/>
  <c r="I39" i="1"/>
  <c r="I45" i="1" s="1"/>
  <c r="J39" i="1" l="1"/>
  <c r="J45" i="1" s="1"/>
  <c r="J43" i="1"/>
  <c r="J44" i="1"/>
  <c r="J40" i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Jiří Daler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Jiří Daler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<sst xmlns="http://schemas.openxmlformats.org/spreadsheetml/2006/main" count="840" uniqueCount="342">
  <si>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</si>
  <si>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</si>
  <si>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</si>
  <si>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</si>
  <si>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</si>
  <si>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</si>
  <si>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</si>
  <si>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</si>
  <si>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</si>
  <si>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</si>
  <si>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</si>
  <si>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</si>
  <si>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</si>
  <si>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</si>
  <si>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</si>
  <si>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</si>
  <si>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</si>
  <si>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</si>
  <si>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</si>
  <si>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</si>
  <si>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</si>
  <si>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</si>
  <si>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</si>
  <si>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</si>
  <si>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</si>
  <si>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</si>
  <si>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</si>
  <si>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</si>
  <si>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</si>
  <si>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</si>
  <si>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</si>
  <si>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</si>
  <si>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</si>
  <si>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</si>
  <si>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</si>
  <si>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</si>
  <si>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</si>
  <si>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</si>
  <si>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</si>
  <si>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</si>
  <si>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</si>
  <si>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</si>
  <si>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</si>
  <si>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</si>
  <si>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2021/032/0</t>
  </si>
  <si>
    <t>Oprava amfiteátru na Kraví hoře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</si>
  <si>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</si>
  <si>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</si>
  <si>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</si>
  <si>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</si>
  <si>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</si>
  <si>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</si>
  <si>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</si>
  <si>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</si>
  <si>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</si>
  <si>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</si>
  <si>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</si>
  <si>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01</t>
  </si>
  <si>
    <t>OPRAVA AMFITEÁTRU NA KRAVÍ HOŘE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</si>
  <si>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</si>
  <si>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</si>
  <si>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</si>
  <si>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</si>
  <si>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</si>
  <si>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</si>
  <si>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</si>
  <si>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</si>
  <si>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</si>
  <si>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</si>
  <si>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60_S</t>
  </si>
  <si>
    <t>Sanační opatření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</si>
  <si>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</si>
  <si>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</si>
  <si>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</si>
  <si>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</si>
  <si>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</si>
  <si>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</si>
  <si>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</si>
  <si>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</si>
  <si>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</si>
  <si>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</si>
  <si>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</si>
  <si>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</si>
  <si>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</si>
  <si>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</si>
  <si>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</si>
  <si>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</si>
  <si>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</si>
  <si>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</si>
  <si>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</si>
  <si>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</si>
  <si>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</si>
  <si>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</si>
  <si>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</si>
  <si>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</si>
  <si>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</si>
  <si>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</si>
  <si>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</si>
  <si>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</si>
  <si>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</si>
  <si>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</si>
  <si>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</si>
  <si>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</si>
  <si>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</si>
  <si>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</si>
  <si>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</si>
  <si>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</si>
  <si>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</si>
  <si>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</si>
  <si>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</si>
  <si>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</si>
  <si>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</si>
  <si>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</si>
  <si>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</si>
  <si>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</si>
  <si>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</si>
  <si>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Vlastní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</si>
  <si>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</si>
  <si>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</si>
  <si>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</si>
  <si>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</si>
  <si>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</si>
  <si>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</si>
  <si>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>Provoz zařízení staveniště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</si>
  <si>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</si>
  <si>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</si>
  <si>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</si>
  <si>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</si>
  <si>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</si>
  <si>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</si>
  <si>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náklady na oplocení, osvětlení, označení výkopu, náklady na nepřetržitou ostrahu staveniště.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</si>
  <si>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</si>
  <si>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</si>
  <si>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</si>
  <si>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</si>
  <si>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</si>
  <si>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</si>
  <si>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162301101R00</t>
  </si>
  <si>
    <t>Vodorovné přemístění výkopku z horniny 1 až 4, na vzdálenost přes 50  do 500 m</t>
  </si>
  <si>
    <t>m3</t>
  </si>
  <si>
    <t>Práce</t>
  </si>
  <si>
    <t>POL1_</t>
  </si>
  <si>
    <t xml:space="preserve">D.1.1.02 : </t>
  </si>
  <si>
    <t>VV</t>
  </si>
  <si>
    <t xml:space="preserve">pro zpětný zásyp : </t>
  </si>
  <si>
    <t>35,219</t>
  </si>
  <si>
    <t>167101101R00</t>
  </si>
  <si>
    <t>Nakládání, skládání, překládání neulehlého výkopku nakládání výkopku do 100 m3, z horniny 1 až 4</t>
  </si>
  <si>
    <t xml:space="preserve">odměřeno kreslícím programem : </t>
  </si>
  <si>
    <t>29,7+7,017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</si>
  <si>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</si>
  <si>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</si>
  <si>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</si>
  <si>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 xml:space="preserve">zpětný zásyp : </t>
  </si>
  <si>
    <t>181101102R00</t>
  </si>
  <si>
    <t>Úprava pláně v zářezech v hornině 1 až 4, se zhutněním</t>
  </si>
  <si>
    <t>m2</t>
  </si>
  <si>
    <t>197,12</t>
  </si>
  <si>
    <t xml:space="preserve">ÚPRAVA PLOCHY K3 : </t>
  </si>
  <si>
    <t>19,0</t>
  </si>
  <si>
    <t>182001111R00</t>
  </si>
  <si>
    <t>Plošná úprava terénu při nerovnostech terénu přes 50 do 100 mm, v rovině nebo na svahu do 1:5</t>
  </si>
  <si>
    <t>174100050RAD</t>
  </si>
  <si>
    <t>Zásyp jam, rýh a šachet štěrkopískem, dovoz ze vzdálenosti 15 000 m</t>
  </si>
  <si>
    <t>Agregovaná položka</t>
  </si>
  <si>
    <t>POL2_</t>
  </si>
  <si>
    <t>7,0+19,0</t>
  </si>
  <si>
    <t>19,0+0,75*1,15</t>
  </si>
  <si>
    <t>181050010RA0</t>
  </si>
  <si>
    <t>Terénní modelace při sejmutí ornice v  tloušťce 150 mm</t>
  </si>
  <si>
    <t xml:space="preserve">oprava stavbou poškozeného vegetačního krytu : </t>
  </si>
  <si>
    <t>200</t>
  </si>
  <si>
    <t>271571111R00</t>
  </si>
  <si>
    <t>Polštáře zhutněné pod základy štěrkopísek tříděný,</t>
  </si>
  <si>
    <t xml:space="preserve">D.01.02_01 : </t>
  </si>
  <si>
    <t xml:space="preserve">horní oblouk + 283,24 : </t>
  </si>
  <si>
    <t>0,1*0,4*(46,5)</t>
  </si>
  <si>
    <t xml:space="preserve">horní přímé části : </t>
  </si>
  <si>
    <t>0,1*0,4*(2,48+2,1)</t>
  </si>
  <si>
    <t xml:space="preserve">horní oblouk + 282,74 : </t>
  </si>
  <si>
    <t>0,1*0,4*(46,0)</t>
  </si>
  <si>
    <t>0,1*0,4*(2,65+2,335+1,7)</t>
  </si>
  <si>
    <t xml:space="preserve">D.01.01_03 : </t>
  </si>
  <si>
    <t>0,6*0,9*1,3*2</t>
  </si>
  <si>
    <t>0,29*0,45*1,3*2</t>
  </si>
  <si>
    <t>0,36*0,35*1,3*2</t>
  </si>
  <si>
    <t>0,35*0,35*1,3*2</t>
  </si>
  <si>
    <t>0,28*0,35*1,3*2</t>
  </si>
  <si>
    <t>2*0,285*0,65*1,6</t>
  </si>
  <si>
    <t>289970111R00</t>
  </si>
  <si>
    <t>Geotextílie separační, filtrační, zpevňující polypropylén, 300 g/m2</t>
  </si>
  <si>
    <t>272353102R44</t>
  </si>
  <si>
    <t>Zřizení bednění otvoru v základovém pasu pro kabelový žlab</t>
  </si>
  <si>
    <t xml:space="preserve">ks    </t>
  </si>
  <si>
    <t>311321824R00</t>
  </si>
  <si>
    <t>Železobeton nadzákladových zdí pohledový C 20/25</t>
  </si>
  <si>
    <t>Včetně pomocného lešení o výšce podlahy do 1900 mm a pro zatížení 1,5 kPa.</t>
  </si>
  <si>
    <t>0,4*1,4*(46,0)</t>
  </si>
  <si>
    <t>0,4*1,4*(2,65+2,335+1,7)</t>
  </si>
  <si>
    <t>311351805R00</t>
  </si>
  <si>
    <t>Bednění nadzákladových zdí oboustranné za každou stranu pro beton pohledový, zřízení</t>
  </si>
  <si>
    <t>2*0,6*(46,0)</t>
  </si>
  <si>
    <t>2*0,6*(2,65+2,335+1,7)</t>
  </si>
  <si>
    <t>311351806R00</t>
  </si>
  <si>
    <t>Bednění nadzákladových zdí oboustranné za každou stranu pro beton pohledový, odstranění</t>
  </si>
  <si>
    <t>Odkaz na mn. položky pořadí 12 : 63,22200</t>
  </si>
  <si>
    <t>311361921RT4</t>
  </si>
  <si>
    <t>Výztuž nadzákladových zdí ze svařovaných sítí průměr drátu 6 mm, velikost oka 100/100 mm</t>
  </si>
  <si>
    <t>t</t>
  </si>
  <si>
    <t>2*4,4*1,3/1000*1,4*(46,0)</t>
  </si>
  <si>
    <t>2*4,4*1,3/1000*1,4*(2,65+2,335+1,7)</t>
  </si>
  <si>
    <t>311351806RXX</t>
  </si>
  <si>
    <t>Bednění nadzákl.zdí,pohled.hl.,oboustr.- příplatek za oblouk</t>
  </si>
  <si>
    <t>D + M sanace stávajících OS (dle STP), vč. odvozu a likvidace poškozených částí</t>
  </si>
  <si>
    <t xml:space="preserve">m3    </t>
  </si>
  <si>
    <t>95-02</t>
  </si>
  <si>
    <t>Práce malého rozsahu, nevyrozpočtovatelné detaily</t>
  </si>
  <si>
    <t xml:space="preserve">hod   </t>
  </si>
  <si>
    <t>HZS</t>
  </si>
  <si>
    <t>POL10_</t>
  </si>
  <si>
    <t>95-02m</t>
  </si>
  <si>
    <t>Práce malého rozsahu, nevyrozpočtovatelné detaily - materiál</t>
  </si>
  <si>
    <t>99-01</t>
  </si>
  <si>
    <t>Bourací práce nezměřitelné</t>
  </si>
  <si>
    <t>998152129</t>
  </si>
  <si>
    <t>Přesun hmot, venkovní  objekty pro kulturu výšky do 3 m</t>
  </si>
  <si>
    <t>POL1_1</t>
  </si>
  <si>
    <t>ZAŘÍZENÍ SILNOPROUDÉ  ELEKTROTECHNIKY, samostatný soupis v samostatné části PD</t>
  </si>
  <si>
    <t>rozpočet</t>
  </si>
  <si>
    <t>979081111R00</t>
  </si>
  <si>
    <t>Odvoz suti a vybouraných hmot na skládku do 1 km</t>
  </si>
  <si>
    <t>POL1_9</t>
  </si>
  <si>
    <t>Včetně naložení na dopravní prostředek a složení na skládku, bez poplatku za skládku.</t>
  </si>
  <si>
    <t xml:space="preserve">Demontážní hmotnosti z položek s pořadovými čísly: : </t>
  </si>
  <si>
    <t xml:space="preserve">25, : </t>
  </si>
  <si>
    <t>Součet: : 0,67824</t>
  </si>
  <si>
    <t>979081121R00</t>
  </si>
  <si>
    <t>Odvoz suti a vybouraných hmot na skládku příplatek za každý další 1 km</t>
  </si>
  <si>
    <t>Součet: : 6,10416</t>
  </si>
  <si>
    <t>979082111R00</t>
  </si>
  <si>
    <t>Vnitrostaveništní doprava suti a vybouraných hmot do 10 m</t>
  </si>
  <si>
    <t>Včetně případného složení na staveništní deponii.</t>
  </si>
  <si>
    <t>979990113R00</t>
  </si>
  <si>
    <t>Poplatek za skládku obalovaný asfalt , skupina 17 09 04 z Katalogu odpadů</t>
  </si>
  <si>
    <t>Součet: : 0,10852</t>
  </si>
  <si>
    <t>979990001RSO</t>
  </si>
  <si>
    <t>Poplatek za skládku stavební suti, směsný odpad</t>
  </si>
  <si>
    <t>Součet: : 0,56972</t>
  </si>
  <si>
    <t>VÝKAZ  VÝMĚR</t>
  </si>
  <si>
    <t xml:space="preserve">ZAŘÍZENÍ SILNOPROUDÉ  ELEKTROTECHNIKY </t>
  </si>
  <si>
    <r>
      <t xml:space="preserve">Investor:  </t>
    </r>
    <r>
      <rPr>
        <sz val="11"/>
        <rFont val="Calibri"/>
        <family val="2"/>
        <charset val="238"/>
      </rPr>
      <t xml:space="preserve">  </t>
    </r>
  </si>
  <si>
    <t>Statutární město Brno, městská část Brno-střed, Dominikánská 2, 601 69 Brno</t>
  </si>
  <si>
    <r>
      <t>Stavba :</t>
    </r>
    <r>
      <rPr>
        <sz val="11"/>
        <rFont val="Calibri"/>
        <family val="2"/>
        <charset val="238"/>
      </rPr>
      <t xml:space="preserve">      </t>
    </r>
  </si>
  <si>
    <r>
      <t>Zpracovatel:</t>
    </r>
    <r>
      <rPr>
        <sz val="11"/>
        <color indexed="8"/>
        <rFont val="Calibri"/>
        <family val="2"/>
        <charset val="238"/>
      </rPr>
      <t xml:space="preserve"> </t>
    </r>
  </si>
  <si>
    <t>Ing. Karel Rychlý</t>
  </si>
  <si>
    <t>Dodávky (rozvaděče)</t>
  </si>
  <si>
    <t>Materiál a montáž  el.instalace</t>
  </si>
  <si>
    <t>PPV el.instalace (6%)     ze základu</t>
  </si>
  <si>
    <t>mezisoučet</t>
  </si>
  <si>
    <t xml:space="preserve">Základní rozpočtové údaje celkem: </t>
  </si>
  <si>
    <t>Výchozí revize+zpráva (12hod)</t>
  </si>
  <si>
    <t>Kč/hod</t>
  </si>
  <si>
    <t>POŘÍZENÍ OBJEKTU CELKEM:</t>
  </si>
  <si>
    <t xml:space="preserve">                                                                     Ceny jsou stanoveny bez DPH.</t>
  </si>
  <si>
    <t xml:space="preserve">Rozpočtová soustava je použita dle "ÚRS Praha", 800-741 Elektroinstalace-silnoproud, </t>
  </si>
  <si>
    <t>cenová úroveň 2021/I  (1. pololetí 2021),  doplněna podle potřeby o vlastní položky.</t>
  </si>
  <si>
    <t>Akce:   Oprava amfiteátru na Kraví hoře</t>
  </si>
  <si>
    <t>Investor:   Statutární město Brno, městská část Brno-střed, Dominikánská 2, 601 69 Brno</t>
  </si>
  <si>
    <r>
      <rPr>
        <b/>
        <sz val="12"/>
        <color indexed="8"/>
        <rFont val="Calibri"/>
        <family val="2"/>
        <charset val="238"/>
      </rPr>
      <t>Silnoproud</t>
    </r>
    <r>
      <rPr>
        <sz val="12"/>
        <color indexed="8"/>
        <rFont val="Calibri"/>
        <family val="2"/>
        <charset val="238"/>
      </rPr>
      <t xml:space="preserve">  - materiál a montáž</t>
    </r>
  </si>
  <si>
    <t>Č. P.</t>
  </si>
  <si>
    <t xml:space="preserve">  POL. ÚRS</t>
  </si>
  <si>
    <t>NÁZEV</t>
  </si>
  <si>
    <t>M.J.</t>
  </si>
  <si>
    <t>MNOŽ.</t>
  </si>
  <si>
    <t>J.CENA</t>
  </si>
  <si>
    <t>CELK.CENA</t>
  </si>
  <si>
    <t>Materiál :  HDPE trubka d=160mm, KF 09160</t>
  </si>
  <si>
    <t>m</t>
  </si>
  <si>
    <t>Montáž :  HDPE trubka d=160mm, KF 09160</t>
  </si>
  <si>
    <t>Materiál :  Kabelová komora SKO, vč. víka</t>
  </si>
  <si>
    <t>ks</t>
  </si>
  <si>
    <t>Montáž :  Kabelová komora SKO, vč. víka</t>
  </si>
  <si>
    <t>Montáž :  energetický sloupek - zásuvková rozvodnice s chráničem a jištěním  - "Rzas1 " - dle specifikace</t>
  </si>
  <si>
    <t>Montáž :  energetický sloupek - zásuvková rozvodnice s chráničem a jištěním - "Rzas3 " - dle specifikace</t>
  </si>
  <si>
    <t>Montáž :  Výklopný podzemní rozvaděč, poklop slzičkový plech,  550 x 800 mm, hl. 845mm, montážní vana, montážní deska, s jištěním a chráničem, vývod pro kabely v uzavřeném stavu.  zás.:  4x230V,  3x32A/5p -  "Rzas2 " - dle specifikace</t>
  </si>
  <si>
    <t>Materiál :  Vodič CY 16  zeleno-žlutý</t>
  </si>
  <si>
    <t>Montáž :  Vodič Cu izolovaný plný a laněný žíla 0,55-16 mm2 zeleno-žlutý</t>
  </si>
  <si>
    <t>Materiál :  Kabel CYKY-J 5x10</t>
  </si>
  <si>
    <t>Montáž :  Kabel CYKY-J 5x10</t>
  </si>
  <si>
    <t>Materiál :  Kabel 1-CYKY-J 5x35</t>
  </si>
  <si>
    <t>Montáž :  Kabel 1-CYKY-J 5x35</t>
  </si>
  <si>
    <t>Materiál :  Kabel 1-CYKY-J 5x70</t>
  </si>
  <si>
    <t>Montáž :  Kabel 1-CYKY-J 5x70</t>
  </si>
  <si>
    <t>Materiál :  Zemnící páska FeZn 30x4mm</t>
  </si>
  <si>
    <t>Montáž :  Zemnící páska FeZn 30x4mm</t>
  </si>
  <si>
    <t>Součet</t>
  </si>
  <si>
    <t>ROZVADĚČE - DODÁVKY - SPECIFIKACE</t>
  </si>
  <si>
    <t>Specifikace rozvaděče:  doplnění přístrojové náplně do stáv. rozvaděče "Rvb"</t>
  </si>
  <si>
    <t>P O L O Ž K A</t>
  </si>
  <si>
    <t xml:space="preserve"> MNOŽ</t>
  </si>
  <si>
    <t xml:space="preserve">  J.CENA</t>
  </si>
  <si>
    <t>CENA CELKEM</t>
  </si>
  <si>
    <t xml:space="preserve">Dodávka + montáž
Jistič trojpólový do 160A, Icu=25kA, termomagnetická nadproudová spoušť 160A </t>
  </si>
  <si>
    <t>SOUČET</t>
  </si>
  <si>
    <t>Specifikace rozvaděče:  "RZ"</t>
  </si>
  <si>
    <t>Dodávka + montáž
Atypický oceloplech. rozvaděč nástěnný š.800mm, v.1000mm, hl.150mm</t>
  </si>
  <si>
    <t>Dodávka + montáž
Přepěť. ochrana  SPD vícepólový kombinovaný svodič na bázi jiskřiště, typ 1 + typ 2,  TNC 255</t>
  </si>
  <si>
    <t xml:space="preserve">Dodávka + montáž
Jistič trojpólový do 160A, Icu=55kA, elektronická nadproudová spoušť, Inast=150A </t>
  </si>
  <si>
    <t xml:space="preserve">Dodávka + montáž
Jistič trojpólový 6B/3, 6A, 10kA </t>
  </si>
  <si>
    <t>Dodávka + montáž
Měř. trf. proudu 150/5A, 10VA, tř.přesnosti 0,5</t>
  </si>
  <si>
    <t>Dodávka + montáž
Třífázový elektroměr  63A, 3x230/400 V, rozsah měření 15 mA – 60 A, LCD display 7 míst, IP20, 6 modulů DIN</t>
  </si>
  <si>
    <t>Dodávka + montáž
3 pól. pojistkový odpínač válcových pojistek do 125A, velikosti 22x58, včetně pojistek Gg</t>
  </si>
  <si>
    <t>Svorky řadové</t>
  </si>
  <si>
    <t>Specifikace rozvaděče:  "Rzas 1"</t>
  </si>
  <si>
    <t>Dodávka + montáž
Plastový energetický sloupek z ABS, IK08, IP54, 400V, do 125A - zásuvková skříň s chráničem a jištěním. Typový plastový sloupek se zákaznicky zadanou přístrojovou náplní</t>
  </si>
  <si>
    <t>Dodávka + montáž
Vypínač trojpólový  125A, 10kA</t>
  </si>
  <si>
    <t>Dodávka + montáž
Proudový chránič 125A /4 / 30mA, 125A</t>
  </si>
  <si>
    <t xml:space="preserve">Dodávka + montáž
Jistič trojpólový 63C/3, 63A, 10kA </t>
  </si>
  <si>
    <t xml:space="preserve">Dodávka + montáž
Jistič trojpólový 32C/3, 32A, 10kA </t>
  </si>
  <si>
    <t xml:space="preserve">Dodávka + montáž
Jistič trojpólový 16C/3, 16A, 10kA </t>
  </si>
  <si>
    <t xml:space="preserve">Dodávka + montáž
Jistič jednopólový 16C/1, 16A, 10kA </t>
  </si>
  <si>
    <t>Vestavná (panelová) zásuvka  400V/63A, 5P, IP54</t>
  </si>
  <si>
    <t>Vestavná (panelová) zásuvka  400V/32A, 5P, IP54</t>
  </si>
  <si>
    <t>Vestavná (panelová) zásuvka  400V/16A, 5P, IP54</t>
  </si>
  <si>
    <t>Vestavná (panelová) zásuvka  1.fáz. 230V/16A, 3P, IP54</t>
  </si>
  <si>
    <t>Specifikace rozvaděče:  "Rzas 2"</t>
  </si>
  <si>
    <t>Dodávka + montáž
Typový výklopný podzemní rozvaděč se zákaznicky zadanou přístrojovou náplní : 
poklop slzičkový plech,  550 x 800 mm, hl. 845mm, montážní vana, montážní deska, s jištěním a chráničem, vývod pro kabely v uzavřeném stavu EK800.  
Jištění : Vypínač trojpólový 100/3, 100A, jistič trojpólový 32C/3, 32A - 3 kusy, jistič jednopólový 16C/3, 16A - 4 kusy, proudový chránič 80-4-030AC, 80A/30mA. 
Sada panelových zásuvek</t>
  </si>
  <si>
    <t>Specifikace rozvaděče:  "Rzas 3"</t>
  </si>
  <si>
    <t>Dodávka + montáž
Plastový energetický sloupek z ABS, IK08, IP54, 400V, do 63A - zásuvková skříň s chráničem a jištěním. Typový plastový sloupek se zákaznicky zadanou přístrojovou náplní</t>
  </si>
  <si>
    <t>Dodávka + montáž
Vypínač trojpólový  40A, 10kA</t>
  </si>
  <si>
    <t>Dodávka + montáž
Proudový chránič 40A /4 / 30mA, 40A</t>
  </si>
  <si>
    <t>Dodávky (rozvaděče) CELKEM</t>
  </si>
  <si>
    <t/>
  </si>
  <si>
    <t>ZEMNÍ PRÁCE</t>
  </si>
  <si>
    <t>Vytyčení trati kabelu v zástavbě</t>
  </si>
  <si>
    <t>km</t>
  </si>
  <si>
    <t>Kabelová rýha 35/700 - IV</t>
  </si>
  <si>
    <t>Kabelové lože písk. 35/10 B.Z.</t>
  </si>
  <si>
    <t>Fólie výstražná š.33 cm</t>
  </si>
  <si>
    <t>Zához  35/70 - IV</t>
  </si>
  <si>
    <t>Odvoz zeminy do 1 km</t>
  </si>
  <si>
    <t>Za každý další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</si>
</sst>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_);\(#,##0.00\)"/>
  </numFmts>
  <fonts count="6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Calibri"/>
      <family val="2"/>
      <charset val="238"/>
    </font>
    <font>
      <b/>
      <sz val="16"/>
      <name val="Times New Roman"/>
      <family val="1"/>
      <charset val="238"/>
    </font>
    <font>
      <b/>
      <sz val="14"/>
      <name val="Calibri"/>
      <family val="2"/>
      <charset val="238"/>
    </font>
    <font>
      <b/>
      <sz val="12"/>
      <name val="Times New Roman"/>
      <family val="1"/>
    </font>
    <font>
      <i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u/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u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70C0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u/>
      <sz val="14"/>
      <color indexed="8"/>
      <name val="Arial CE"/>
      <family val="2"/>
      <charset val="238"/>
    </font>
    <font>
      <sz val="8"/>
      <color indexed="8"/>
      <name val="Times New Roman CE"/>
      <charset val="238"/>
    </font>
    <font>
      <b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 CE"/>
      <charset val="238"/>
    </font>
    <font>
      <sz val="10"/>
      <color indexed="8"/>
      <name val="Arial CE"/>
      <charset val="238"/>
    </font>
    <font>
      <b/>
      <u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u/>
      <sz val="11"/>
      <color indexed="8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3" fillId="0" borderId="0"/>
    <xf numFmtId="0" fontId="1" fillId="0" borderId="0"/>
  </cellStyleXfs>
  <cellXfs count="390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3" fontId="8" fillId="0" borderId="33" xfId="0" applyNumberFormat="1" applyFont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6" xfId="0" applyNumberFormat="1" applyFont="1" applyFill="1" applyBorder="1" applyAlignment="1">
      <alignment horizontal="center" vertical="center"/>
    </xf>
    <xf numFmtId="4" fontId="8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9" fillId="3" borderId="22" xfId="0" applyNumberFormat="1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0" fontId="24" fillId="0" borderId="0" xfId="2" applyFont="1"/>
    <xf numFmtId="0" fontId="25" fillId="0" borderId="0" xfId="2" applyFont="1"/>
    <xf numFmtId="0" fontId="23" fillId="0" borderId="0" xfId="2"/>
    <xf numFmtId="0" fontId="26" fillId="0" borderId="0" xfId="2" applyFo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3" fillId="0" borderId="0" xfId="2" applyNumberFormat="1" applyFont="1"/>
    <xf numFmtId="0" fontId="30" fillId="0" borderId="0" xfId="2" applyFont="1"/>
    <xf numFmtId="0" fontId="32" fillId="0" borderId="0" xfId="2" applyFont="1"/>
    <xf numFmtId="0" fontId="33" fillId="0" borderId="0" xfId="2" applyFont="1"/>
    <xf numFmtId="4" fontId="29" fillId="0" borderId="22" xfId="2" applyNumberFormat="1" applyFont="1" applyBorder="1" applyProtection="1">
      <protection locked="0"/>
    </xf>
    <xf numFmtId="4" fontId="29" fillId="0" borderId="36" xfId="2" applyNumberFormat="1" applyFont="1" applyBorder="1" applyProtection="1"/>
    <xf numFmtId="0" fontId="29" fillId="0" borderId="22" xfId="2" applyFont="1" applyBorder="1" applyProtection="1">
      <protection locked="0"/>
    </xf>
    <xf numFmtId="0" fontId="29" fillId="0" borderId="36" xfId="2" applyFont="1" applyBorder="1" applyProtection="1">
      <protection locked="0"/>
    </xf>
    <xf numFmtId="4" fontId="29" fillId="0" borderId="34" xfId="2" applyNumberFormat="1" applyFont="1" applyBorder="1" applyProtection="1"/>
    <xf numFmtId="4" fontId="29" fillId="0" borderId="22" xfId="2" applyNumberFormat="1" applyFont="1" applyBorder="1" applyAlignment="1" applyProtection="1">
      <alignment horizontal="center"/>
    </xf>
    <xf numFmtId="0" fontId="29" fillId="0" borderId="36" xfId="2" applyFont="1" applyBorder="1" applyProtection="1"/>
    <xf numFmtId="4" fontId="29" fillId="0" borderId="34" xfId="2" applyNumberFormat="1" applyFont="1" applyBorder="1" applyProtection="1">
      <protection locked="0"/>
    </xf>
    <xf numFmtId="0" fontId="29" fillId="0" borderId="0" xfId="2" applyFont="1" applyProtection="1">
      <protection locked="0"/>
    </xf>
    <xf numFmtId="4" fontId="34" fillId="0" borderId="0" xfId="2" applyNumberFormat="1" applyFont="1" applyProtection="1"/>
    <xf numFmtId="0" fontId="35" fillId="0" borderId="0" xfId="2" applyFont="1"/>
    <xf numFmtId="0" fontId="36" fillId="0" borderId="0" xfId="2" applyFont="1"/>
    <xf numFmtId="4" fontId="35" fillId="0" borderId="0" xfId="2" applyNumberFormat="1" applyFont="1"/>
    <xf numFmtId="0" fontId="28" fillId="0" borderId="0" xfId="2" applyFont="1" applyBorder="1"/>
    <xf numFmtId="4" fontId="29" fillId="0" borderId="0" xfId="2" applyNumberFormat="1" applyFont="1" applyBorder="1" applyAlignment="1" applyProtection="1">
      <alignment horizontal="right"/>
      <protection locked="0"/>
    </xf>
    <xf numFmtId="4" fontId="29" fillId="0" borderId="0" xfId="2" applyNumberFormat="1" applyFont="1" applyProtection="1"/>
    <xf numFmtId="0" fontId="23" fillId="0" borderId="0" xfId="2" applyAlignment="1">
      <alignment horizontal="right"/>
    </xf>
    <xf numFmtId="4" fontId="37" fillId="0" borderId="0" xfId="2" applyNumberFormat="1" applyFont="1" applyBorder="1" applyProtection="1"/>
    <xf numFmtId="0" fontId="38" fillId="0" borderId="0" xfId="2" applyFont="1"/>
    <xf numFmtId="0" fontId="39" fillId="0" borderId="0" xfId="2" applyFont="1"/>
    <xf numFmtId="0" fontId="40" fillId="0" borderId="0" xfId="2" applyFont="1"/>
    <xf numFmtId="0" fontId="41" fillId="0" borderId="0" xfId="2" applyFont="1"/>
    <xf numFmtId="0" fontId="42" fillId="0" borderId="0" xfId="2" applyFont="1"/>
    <xf numFmtId="0" fontId="45" fillId="0" borderId="44" xfId="2" applyFont="1" applyBorder="1" applyAlignment="1">
      <alignment vertical="center"/>
    </xf>
    <xf numFmtId="0" fontId="45" fillId="0" borderId="44" xfId="2" applyFont="1" applyBorder="1" applyAlignment="1">
      <alignment horizontal="right" vertical="center"/>
    </xf>
    <xf numFmtId="0" fontId="46" fillId="0" borderId="36" xfId="2" applyFont="1" applyBorder="1"/>
    <xf numFmtId="0" fontId="46" fillId="0" borderId="36" xfId="2" applyFont="1" applyBorder="1" applyAlignment="1">
      <alignment horizontal="right"/>
    </xf>
    <xf numFmtId="0" fontId="46" fillId="0" borderId="36" xfId="2" applyFont="1" applyBorder="1" applyProtection="1"/>
    <xf numFmtId="4" fontId="46" fillId="0" borderId="36" xfId="2" applyNumberFormat="1" applyFont="1" applyBorder="1" applyProtection="1">
      <protection locked="0"/>
    </xf>
    <xf numFmtId="4" fontId="46" fillId="0" borderId="36" xfId="2" applyNumberFormat="1" applyFont="1" applyBorder="1"/>
    <xf numFmtId="0" fontId="31" fillId="0" borderId="36" xfId="2" applyFont="1" applyFill="1" applyBorder="1"/>
    <xf numFmtId="0" fontId="31" fillId="0" borderId="36" xfId="2" applyFont="1" applyFill="1" applyBorder="1" applyAlignment="1">
      <alignment wrapText="1"/>
    </xf>
    <xf numFmtId="0" fontId="31" fillId="0" borderId="36" xfId="2" applyFont="1" applyBorder="1" applyAlignment="1">
      <alignment horizontal="right"/>
    </xf>
    <xf numFmtId="0" fontId="31" fillId="0" borderId="36" xfId="2" applyFont="1" applyBorder="1" applyProtection="1"/>
    <xf numFmtId="4" fontId="31" fillId="0" borderId="36" xfId="2" applyNumberFormat="1" applyFont="1" applyBorder="1" applyProtection="1">
      <protection locked="0"/>
    </xf>
    <xf numFmtId="4" fontId="31" fillId="0" borderId="36" xfId="2" applyNumberFormat="1" applyFont="1" applyBorder="1"/>
    <xf numFmtId="0" fontId="46" fillId="0" borderId="36" xfId="2" applyFont="1" applyFill="1" applyBorder="1"/>
    <xf numFmtId="0" fontId="46" fillId="0" borderId="36" xfId="2" applyFont="1" applyFill="1" applyBorder="1" applyAlignment="1">
      <alignment wrapText="1"/>
    </xf>
    <xf numFmtId="0" fontId="46" fillId="0" borderId="36" xfId="2" applyFont="1" applyFill="1" applyBorder="1" applyAlignment="1">
      <alignment horizontal="right"/>
    </xf>
    <xf numFmtId="0" fontId="46" fillId="0" borderId="36" xfId="2" applyFont="1" applyFill="1" applyBorder="1" applyProtection="1"/>
    <xf numFmtId="4" fontId="46" fillId="0" borderId="36" xfId="2" applyNumberFormat="1" applyFont="1" applyFill="1" applyBorder="1" applyProtection="1">
      <protection locked="0"/>
    </xf>
    <xf numFmtId="4" fontId="46" fillId="0" borderId="36" xfId="2" applyNumberFormat="1" applyFont="1" applyFill="1" applyBorder="1"/>
    <xf numFmtId="0" fontId="29" fillId="0" borderId="36" xfId="2" applyFont="1" applyFill="1" applyBorder="1"/>
    <xf numFmtId="0" fontId="29" fillId="0" borderId="36" xfId="2" applyFont="1" applyFill="1" applyBorder="1" applyAlignment="1">
      <alignment wrapText="1"/>
    </xf>
    <xf numFmtId="0" fontId="29" fillId="0" borderId="36" xfId="2" applyFont="1" applyFill="1" applyBorder="1" applyAlignment="1">
      <alignment horizontal="right"/>
    </xf>
    <xf numFmtId="0" fontId="29" fillId="0" borderId="36" xfId="2" applyFont="1" applyFill="1" applyBorder="1" applyProtection="1"/>
    <xf numFmtId="4" fontId="29" fillId="0" borderId="36" xfId="2" applyNumberFormat="1" applyFont="1" applyFill="1" applyBorder="1" applyProtection="1">
      <protection locked="0"/>
    </xf>
    <xf numFmtId="4" fontId="31" fillId="0" borderId="36" xfId="2" applyNumberFormat="1" applyFont="1" applyFill="1" applyBorder="1"/>
    <xf numFmtId="0" fontId="31" fillId="0" borderId="36" xfId="2" applyFont="1" applyFill="1" applyBorder="1" applyAlignment="1">
      <alignment horizontal="right"/>
    </xf>
    <xf numFmtId="0" fontId="31" fillId="0" borderId="36" xfId="2" applyFont="1" applyFill="1" applyBorder="1" applyProtection="1"/>
    <xf numFmtId="4" fontId="31" fillId="0" borderId="36" xfId="2" applyNumberFormat="1" applyFont="1" applyFill="1" applyBorder="1" applyProtection="1">
      <protection locked="0"/>
    </xf>
    <xf numFmtId="4" fontId="29" fillId="0" borderId="36" xfId="2" applyNumberFormat="1" applyFont="1" applyFill="1" applyBorder="1"/>
    <xf numFmtId="0" fontId="47" fillId="0" borderId="18" xfId="2" applyFont="1" applyBorder="1"/>
    <xf numFmtId="4" fontId="47" fillId="0" borderId="18" xfId="2" applyNumberFormat="1" applyFont="1" applyFill="1" applyBorder="1"/>
    <xf numFmtId="0" fontId="3" fillId="0" borderId="0" xfId="2" applyFont="1"/>
    <xf numFmtId="0" fontId="23" fillId="0" borderId="0" xfId="2" applyNumberFormat="1"/>
    <xf numFmtId="0" fontId="48" fillId="0" borderId="0" xfId="2" applyNumberFormat="1" applyFont="1" applyAlignment="1">
      <alignment horizontal="left"/>
    </xf>
    <xf numFmtId="0" fontId="49" fillId="0" borderId="0" xfId="2" applyNumberFormat="1" applyFont="1" applyAlignment="1">
      <alignment horizontal="left" vertical="center" wrapText="1"/>
    </xf>
    <xf numFmtId="0" fontId="50" fillId="0" borderId="0" xfId="2" applyNumberFormat="1" applyFont="1"/>
    <xf numFmtId="0" fontId="50" fillId="0" borderId="0" xfId="2" applyNumberFormat="1" applyFont="1" applyProtection="1">
      <protection locked="0"/>
    </xf>
    <xf numFmtId="0" fontId="51" fillId="0" borderId="0" xfId="2" applyNumberFormat="1" applyFont="1"/>
    <xf numFmtId="0" fontId="23" fillId="0" borderId="0" xfId="2" applyNumberFormat="1" applyProtection="1">
      <protection locked="0"/>
    </xf>
    <xf numFmtId="0" fontId="52" fillId="0" borderId="45" xfId="2" applyNumberFormat="1" applyFont="1" applyBorder="1" applyProtection="1">
      <protection locked="0"/>
    </xf>
    <xf numFmtId="2" fontId="52" fillId="0" borderId="46" xfId="2" applyNumberFormat="1" applyFont="1" applyBorder="1" applyAlignment="1" applyProtection="1">
      <alignment horizontal="center"/>
      <protection locked="0"/>
    </xf>
    <xf numFmtId="0" fontId="52" fillId="0" borderId="46" xfId="2" applyNumberFormat="1" applyFont="1" applyBorder="1" applyAlignment="1" applyProtection="1">
      <alignment horizontal="center"/>
      <protection locked="0"/>
    </xf>
    <xf numFmtId="0" fontId="52" fillId="0" borderId="46" xfId="2" applyNumberFormat="1" applyFont="1" applyBorder="1" applyProtection="1">
      <protection locked="0"/>
    </xf>
    <xf numFmtId="165" fontId="52" fillId="0" borderId="46" xfId="2" applyNumberFormat="1" applyFont="1" applyBorder="1" applyAlignment="1" applyProtection="1">
      <alignment horizontal="center"/>
      <protection locked="0"/>
    </xf>
    <xf numFmtId="0" fontId="23" fillId="0" borderId="46" xfId="2" applyNumberFormat="1" applyFont="1" applyFill="1" applyBorder="1" applyProtection="1">
      <protection locked="0"/>
    </xf>
    <xf numFmtId="0" fontId="53" fillId="0" borderId="46" xfId="2" applyNumberFormat="1" applyFont="1" applyBorder="1" applyAlignment="1" applyProtection="1">
      <alignment horizontal="center"/>
      <protection locked="0"/>
    </xf>
    <xf numFmtId="0" fontId="22" fillId="0" borderId="46" xfId="2" applyNumberFormat="1" applyFont="1" applyFill="1" applyBorder="1" applyAlignment="1" applyProtection="1">
      <alignment wrapText="1"/>
      <protection locked="0"/>
    </xf>
    <xf numFmtId="0" fontId="22" fillId="0" borderId="46" xfId="2" applyNumberFormat="1" applyFont="1" applyFill="1" applyBorder="1" applyAlignment="1" applyProtection="1">
      <alignment horizontal="center"/>
      <protection locked="0"/>
    </xf>
    <xf numFmtId="0" fontId="22" fillId="0" borderId="46" xfId="2" applyNumberFormat="1" applyFont="1" applyFill="1" applyBorder="1" applyAlignment="1" applyProtection="1">
      <alignment horizontal="center"/>
    </xf>
    <xf numFmtId="165" fontId="22" fillId="0" borderId="46" xfId="2" applyNumberFormat="1" applyFont="1" applyFill="1" applyBorder="1" applyAlignment="1" applyProtection="1">
      <alignment horizontal="center"/>
      <protection locked="0"/>
    </xf>
    <xf numFmtId="0" fontId="54" fillId="0" borderId="47" xfId="2" applyNumberFormat="1" applyFont="1" applyBorder="1" applyProtection="1">
      <protection locked="0"/>
    </xf>
    <xf numFmtId="0" fontId="53" fillId="0" borderId="0" xfId="2" applyNumberFormat="1" applyFont="1" applyBorder="1" applyAlignment="1" applyProtection="1">
      <alignment horizontal="center"/>
      <protection locked="0"/>
    </xf>
    <xf numFmtId="165" fontId="53" fillId="0" borderId="0" xfId="2" applyNumberFormat="1" applyFont="1" applyBorder="1" applyAlignment="1" applyProtection="1">
      <alignment horizontal="center"/>
      <protection locked="0"/>
    </xf>
    <xf numFmtId="165" fontId="54" fillId="0" borderId="0" xfId="2" applyNumberFormat="1" applyFont="1" applyBorder="1" applyAlignment="1" applyProtection="1">
      <alignment horizontal="center"/>
      <protection locked="0"/>
    </xf>
    <xf numFmtId="0" fontId="50" fillId="0" borderId="0" xfId="2" applyNumberFormat="1" applyFont="1" applyBorder="1"/>
    <xf numFmtId="0" fontId="55" fillId="0" borderId="46" xfId="2" applyNumberFormat="1" applyFont="1" applyBorder="1" applyProtection="1">
      <protection locked="0"/>
    </xf>
    <xf numFmtId="0" fontId="53" fillId="0" borderId="46" xfId="2" applyNumberFormat="1" applyFont="1" applyBorder="1" applyAlignment="1" applyProtection="1">
      <alignment wrapText="1"/>
      <protection locked="0"/>
    </xf>
    <xf numFmtId="0" fontId="53" fillId="0" borderId="46" xfId="2" applyNumberFormat="1" applyFont="1" applyBorder="1" applyAlignment="1" applyProtection="1">
      <alignment horizontal="center"/>
    </xf>
    <xf numFmtId="165" fontId="53" fillId="0" borderId="46" xfId="2" applyNumberFormat="1" applyFont="1" applyBorder="1" applyAlignment="1" applyProtection="1">
      <alignment horizontal="center"/>
      <protection locked="0"/>
    </xf>
    <xf numFmtId="0" fontId="56" fillId="0" borderId="46" xfId="2" applyNumberFormat="1" applyFont="1" applyFill="1" applyBorder="1" applyAlignment="1" applyProtection="1">
      <alignment wrapText="1"/>
      <protection locked="0"/>
    </xf>
    <xf numFmtId="0" fontId="52" fillId="0" borderId="0" xfId="2" applyNumberFormat="1" applyFont="1" applyBorder="1" applyProtection="1">
      <protection locked="0"/>
    </xf>
    <xf numFmtId="0" fontId="23" fillId="0" borderId="0" xfId="2" applyProtection="1">
      <protection locked="0"/>
    </xf>
    <xf numFmtId="0" fontId="23" fillId="0" borderId="46" xfId="2" applyNumberFormat="1" applyFont="1" applyBorder="1" applyProtection="1">
      <protection locked="0"/>
    </xf>
    <xf numFmtId="0" fontId="22" fillId="0" borderId="46" xfId="2" applyNumberFormat="1" applyFont="1" applyBorder="1" applyAlignment="1" applyProtection="1">
      <alignment horizontal="center"/>
      <protection locked="0"/>
    </xf>
    <xf numFmtId="0" fontId="22" fillId="0" borderId="46" xfId="2" applyNumberFormat="1" applyFont="1" applyBorder="1" applyAlignment="1" applyProtection="1">
      <alignment wrapText="1"/>
      <protection locked="0"/>
    </xf>
    <xf numFmtId="0" fontId="22" fillId="0" borderId="46" xfId="2" applyNumberFormat="1" applyFont="1" applyBorder="1" applyAlignment="1" applyProtection="1">
      <alignment horizontal="center"/>
    </xf>
    <xf numFmtId="165" fontId="22" fillId="0" borderId="46" xfId="2" applyNumberFormat="1" applyFont="1" applyBorder="1" applyAlignment="1" applyProtection="1">
      <alignment horizontal="center"/>
      <protection locked="0"/>
    </xf>
    <xf numFmtId="0" fontId="53" fillId="0" borderId="45" xfId="2" applyNumberFormat="1" applyFont="1" applyBorder="1" applyAlignment="1" applyProtection="1">
      <alignment wrapText="1"/>
      <protection locked="0"/>
    </xf>
    <xf numFmtId="0" fontId="57" fillId="0" borderId="0" xfId="2" applyNumberFormat="1" applyFont="1" applyBorder="1" applyProtection="1">
      <protection locked="0"/>
    </xf>
    <xf numFmtId="0" fontId="58" fillId="0" borderId="0" xfId="2" applyFont="1"/>
    <xf numFmtId="165" fontId="57" fillId="0" borderId="0" xfId="2" applyNumberFormat="1" applyFont="1" applyBorder="1" applyAlignment="1" applyProtection="1">
      <alignment horizontal="center"/>
      <protection locked="0"/>
    </xf>
    <xf numFmtId="0" fontId="5" fillId="0" borderId="0" xfId="2" applyFont="1"/>
    <xf numFmtId="0" fontId="59" fillId="0" borderId="0" xfId="2" applyFont="1"/>
    <xf numFmtId="0" fontId="60" fillId="0" borderId="46" xfId="2" applyNumberFormat="1" applyFont="1" applyBorder="1" applyAlignment="1">
      <alignment horizontal="center"/>
    </xf>
    <xf numFmtId="0" fontId="60" fillId="0" borderId="46" xfId="2" applyNumberFormat="1" applyFont="1" applyBorder="1"/>
    <xf numFmtId="0" fontId="60" fillId="0" borderId="46" xfId="2" applyNumberFormat="1" applyFont="1" applyBorder="1" applyAlignment="1">
      <alignment horizontal="right"/>
    </xf>
    <xf numFmtId="0" fontId="61" fillId="0" borderId="46" xfId="2" applyNumberFormat="1" applyFont="1" applyBorder="1" applyAlignment="1">
      <alignment horizontal="center"/>
    </xf>
    <xf numFmtId="0" fontId="61" fillId="0" borderId="46" xfId="2" applyNumberFormat="1" applyFont="1" applyBorder="1" applyProtection="1">
      <protection locked="0"/>
    </xf>
    <xf numFmtId="0" fontId="61" fillId="0" borderId="46" xfId="2" applyNumberFormat="1" applyFont="1" applyBorder="1" applyAlignment="1" applyProtection="1">
      <alignment horizontal="center"/>
      <protection locked="0"/>
    </xf>
    <xf numFmtId="0" fontId="61" fillId="0" borderId="46" xfId="2" applyNumberFormat="1" applyFont="1" applyBorder="1" applyProtection="1"/>
    <xf numFmtId="165" fontId="61" fillId="0" borderId="46" xfId="2" applyNumberFormat="1" applyFont="1" applyBorder="1" applyProtection="1">
      <protection locked="0"/>
    </xf>
    <xf numFmtId="4" fontId="61" fillId="0" borderId="46" xfId="2" applyNumberFormat="1" applyFont="1" applyBorder="1" applyProtection="1">
      <protection locked="0"/>
    </xf>
    <xf numFmtId="0" fontId="52" fillId="0" borderId="0" xfId="2" applyNumberFormat="1" applyFont="1"/>
    <xf numFmtId="0" fontId="62" fillId="0" borderId="0" xfId="2" applyNumberFormat="1" applyFont="1"/>
    <xf numFmtId="0" fontId="63" fillId="0" borderId="0" xfId="2" applyNumberFormat="1" applyFont="1" applyAlignment="1">
      <alignment horizontal="right"/>
    </xf>
    <xf numFmtId="0" fontId="63" fillId="0" borderId="0" xfId="2" applyNumberFormat="1" applyFont="1"/>
    <xf numFmtId="0" fontId="64" fillId="0" borderId="0" xfId="2" applyNumberFormat="1" applyFont="1"/>
    <xf numFmtId="4" fontId="62" fillId="0" borderId="0" xfId="2" applyNumberFormat="1" applyFont="1" applyProtection="1"/>
    <xf numFmtId="0" fontId="1" fillId="0" borderId="0" xfId="3"/>
    <xf numFmtId="0" fontId="29" fillId="0" borderId="48" xfId="2" applyFont="1" applyBorder="1" applyProtection="1">
      <protection locked="0"/>
    </xf>
    <xf numFmtId="4" fontId="29" fillId="0" borderId="48" xfId="2" applyNumberFormat="1" applyFont="1" applyBorder="1" applyProtection="1"/>
    <xf numFmtId="4" fontId="34" fillId="0" borderId="49" xfId="2" applyNumberFormat="1" applyFont="1" applyBorder="1" applyProtection="1"/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8" fillId="0" borderId="48" xfId="2" applyFont="1" applyBorder="1" applyAlignment="1"/>
    <xf numFmtId="0" fontId="29" fillId="0" borderId="48" xfId="2" applyFont="1" applyBorder="1" applyAlignment="1"/>
    <xf numFmtId="0" fontId="28" fillId="0" borderId="0" xfId="2" applyFont="1" applyFill="1" applyBorder="1" applyAlignment="1"/>
    <xf numFmtId="0" fontId="29" fillId="0" borderId="0" xfId="2" applyFont="1" applyAlignment="1"/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_ZAK_uverejnovani/2021/_ZRU&#352;ENO_032_Kravi%20hora_amfiteatr/Zadavaci%20dokumentace/oprava%20amfiteatru%20KH_VYKAZ%20VYMER_14_04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00 00 Naklady"/>
      <sheetName val="01 01 Pol"/>
      <sheetName val="ELI_Rekapitulace"/>
      <sheetName val="ELI_Materiál a montáž"/>
      <sheetName val="ELI_Rozvaděče"/>
      <sheetName val="ELI_Zemní práce"/>
    </sheetNames>
    <sheetDataSet>
      <sheetData sheetId="0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322" t="s">
        <v>39</v>
      </c>
      <c r="B2" s="322"/>
      <c r="C2" s="322"/>
      <c r="D2" s="322"/>
      <c r="E2" s="322"/>
      <c r="F2" s="322"/>
      <c r="G2" s="322"/>
    </row>
  </sheetData>
  <sheetProtection password="887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L16" sqref="L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323" t="s">
        <v>41</v>
      </c>
      <c r="C1" s="324"/>
      <c r="D1" s="324"/>
      <c r="E1" s="324"/>
      <c r="F1" s="324"/>
      <c r="G1" s="324"/>
      <c r="H1" s="324"/>
      <c r="I1" s="324"/>
      <c r="J1" s="325"/>
    </row>
    <row r="2" spans="1:15" ht="36" customHeight="1" x14ac:dyDescent="0.2">
      <c r="A2" s="2"/>
      <c r="B2" s="76" t="s">
        <v>22</v>
      </c>
      <c r="C2" s="77"/>
      <c r="D2" s="78" t="s">
        <v>44</v>
      </c>
      <c r="E2" s="332" t="s">
        <v>45</v>
      </c>
      <c r="F2" s="333"/>
      <c r="G2" s="333"/>
      <c r="H2" s="333"/>
      <c r="I2" s="333"/>
      <c r="J2" s="334"/>
      <c r="O2" s="1"/>
    </row>
    <row r="3" spans="1:15" ht="27" hidden="1" customHeight="1" x14ac:dyDescent="0.2">
      <c r="A3" s="2"/>
      <c r="B3" s="79"/>
      <c r="C3" s="77"/>
      <c r="D3" s="80"/>
      <c r="E3" s="335"/>
      <c r="F3" s="336"/>
      <c r="G3" s="336"/>
      <c r="H3" s="336"/>
      <c r="I3" s="336"/>
      <c r="J3" s="337"/>
    </row>
    <row r="4" spans="1:15" ht="23.25" customHeight="1" x14ac:dyDescent="0.2">
      <c r="A4" s="2"/>
      <c r="B4" s="81"/>
      <c r="C4" s="82"/>
      <c r="D4" s="83"/>
      <c r="E4" s="345"/>
      <c r="F4" s="345"/>
      <c r="G4" s="345"/>
      <c r="H4" s="345"/>
      <c r="I4" s="345"/>
      <c r="J4" s="346"/>
    </row>
    <row r="5" spans="1:15" ht="24" customHeight="1" x14ac:dyDescent="0.2">
      <c r="A5" s="2"/>
      <c r="B5" s="31" t="s">
        <v>42</v>
      </c>
      <c r="D5" s="349" t="s">
        <v>46</v>
      </c>
      <c r="E5" s="350"/>
      <c r="F5" s="350"/>
      <c r="G5" s="350"/>
      <c r="H5" s="18" t="s">
        <v>40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351" t="s">
        <v>47</v>
      </c>
      <c r="E6" s="352"/>
      <c r="F6" s="352"/>
      <c r="G6" s="352"/>
      <c r="H6" s="18" t="s">
        <v>34</v>
      </c>
      <c r="I6" s="85" t="s">
        <v>51</v>
      </c>
      <c r="J6" s="8"/>
    </row>
    <row r="7" spans="1:15" ht="15.75" customHeight="1" x14ac:dyDescent="0.2">
      <c r="A7" s="2"/>
      <c r="B7" s="29"/>
      <c r="C7" s="56"/>
      <c r="D7" s="84" t="s">
        <v>49</v>
      </c>
      <c r="E7" s="353" t="s">
        <v>48</v>
      </c>
      <c r="F7" s="354"/>
      <c r="G7" s="35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339"/>
      <c r="E11" s="339"/>
      <c r="F11" s="339"/>
      <c r="G11" s="339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344"/>
      <c r="E12" s="344"/>
      <c r="F12" s="344"/>
      <c r="G12" s="344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6"/>
      <c r="E13" s="347"/>
      <c r="F13" s="348"/>
      <c r="G13" s="34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338"/>
      <c r="F15" s="338"/>
      <c r="G15" s="340"/>
      <c r="H15" s="340"/>
      <c r="I15" s="340" t="s">
        <v>29</v>
      </c>
      <c r="J15" s="341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329"/>
      <c r="F16" s="330"/>
      <c r="G16" s="329"/>
      <c r="H16" s="330"/>
      <c r="I16" s="329">
        <f>SUMIF(F52:F62,A16,I52:I62)+SUMIF(F52:F62,"PSU",I52:I62)</f>
        <v>0</v>
      </c>
      <c r="J16" s="331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329"/>
      <c r="F17" s="330"/>
      <c r="G17" s="329"/>
      <c r="H17" s="330"/>
      <c r="I17" s="329">
        <f>SUMIF(F52:F62,A17,I52:I62)</f>
        <v>0</v>
      </c>
      <c r="J17" s="331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329"/>
      <c r="F18" s="330"/>
      <c r="G18" s="329"/>
      <c r="H18" s="330"/>
      <c r="I18" s="329">
        <f>SUMIF(F52:F62,A18,I52:I62)</f>
        <v>0</v>
      </c>
      <c r="J18" s="331"/>
    </row>
    <row r="19" spans="1:10" ht="23.25" customHeight="1" x14ac:dyDescent="0.2">
      <c r="A19" s="145" t="s">
        <v>82</v>
      </c>
      <c r="B19" s="38" t="s">
        <v>27</v>
      </c>
      <c r="C19" s="62"/>
      <c r="D19" s="63"/>
      <c r="E19" s="329"/>
      <c r="F19" s="330"/>
      <c r="G19" s="329"/>
      <c r="H19" s="330"/>
      <c r="I19" s="329">
        <f>SUMIF(F52:F62,A19,I52:I62)</f>
        <v>0</v>
      </c>
      <c r="J19" s="331"/>
    </row>
    <row r="20" spans="1:10" ht="23.25" customHeight="1" x14ac:dyDescent="0.2">
      <c r="A20" s="145" t="s">
        <v>83</v>
      </c>
      <c r="B20" s="38" t="s">
        <v>28</v>
      </c>
      <c r="C20" s="62"/>
      <c r="D20" s="63"/>
      <c r="E20" s="329"/>
      <c r="F20" s="330"/>
      <c r="G20" s="329"/>
      <c r="H20" s="330"/>
      <c r="I20" s="329">
        <f>SUMIF(F52:F62,A20,I52:I62)</f>
        <v>0</v>
      </c>
      <c r="J20" s="331"/>
    </row>
    <row r="21" spans="1:10" ht="23.25" customHeight="1" x14ac:dyDescent="0.2">
      <c r="A21" s="2"/>
      <c r="B21" s="48" t="s">
        <v>29</v>
      </c>
      <c r="C21" s="64"/>
      <c r="D21" s="65"/>
      <c r="E21" s="342"/>
      <c r="F21" s="343"/>
      <c r="G21" s="342"/>
      <c r="H21" s="343"/>
      <c r="I21" s="342">
        <f>SUM(I16:J20)</f>
        <v>0</v>
      </c>
      <c r="J21" s="36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358">
        <f>ZakladDPHSniVypocet</f>
        <v>0</v>
      </c>
      <c r="H23" s="359"/>
      <c r="I23" s="35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356">
        <f>I23*E23/100</f>
        <v>0</v>
      </c>
      <c r="H24" s="357"/>
      <c r="I24" s="35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358">
        <f>ZakladDPHZaklVypocet</f>
        <v>0</v>
      </c>
      <c r="H25" s="359"/>
      <c r="I25" s="35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326">
        <f>I25*E25/100</f>
        <v>0</v>
      </c>
      <c r="H26" s="327"/>
      <c r="I26" s="32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328">
        <f>CenaCelkemBezDPH-(ZakladDPHSni+ZakladDPHZakl)</f>
        <v>0</v>
      </c>
      <c r="H27" s="328"/>
      <c r="I27" s="32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23</v>
      </c>
      <c r="C28" s="120"/>
      <c r="D28" s="120"/>
      <c r="E28" s="121"/>
      <c r="F28" s="122"/>
      <c r="G28" s="362">
        <f>A27</f>
        <v>0</v>
      </c>
      <c r="H28" s="362"/>
      <c r="I28" s="362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361">
        <f>ZakladDPHSni+DPHSni+ZakladDPHZakl+DPHZakl+Zaokrouhleni</f>
        <v>0</v>
      </c>
      <c r="H29" s="361"/>
      <c r="I29" s="361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363" t="s">
        <v>43</v>
      </c>
      <c r="E34" s="364"/>
      <c r="G34" s="365"/>
      <c r="H34" s="366"/>
      <c r="I34" s="366"/>
      <c r="J34" s="25"/>
    </row>
    <row r="35" spans="1:10" ht="12.75" customHeight="1" x14ac:dyDescent="0.2">
      <c r="A35" s="2"/>
      <c r="B35" s="2"/>
      <c r="D35" s="355" t="s">
        <v>2</v>
      </c>
      <c r="E35" s="35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52</v>
      </c>
      <c r="C39" s="367"/>
      <c r="D39" s="367"/>
      <c r="E39" s="367"/>
      <c r="F39" s="103">
        <f>'00 00 Naklady'!AE21+'01 01 Pol'!AE130</f>
        <v>0</v>
      </c>
      <c r="G39" s="104">
        <f>'00 00 Naklady'!AF21+'01 01 Pol'!AF130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1">
        <v>2</v>
      </c>
      <c r="B40" s="108"/>
      <c r="C40" s="368" t="s">
        <v>53</v>
      </c>
      <c r="D40" s="368"/>
      <c r="E40" s="368"/>
      <c r="F40" s="109">
        <f>'00 00 Naklady'!AE21</f>
        <v>0</v>
      </c>
      <c r="G40" s="110">
        <f>'00 00 Naklady'!AF21</f>
        <v>0</v>
      </c>
      <c r="H40" s="110"/>
      <c r="I40" s="111">
        <f>F40+G40+H40</f>
        <v>0</v>
      </c>
      <c r="J40" s="112" t="str">
        <f>IF(CenaCelkemVypocet=0,"",I40/CenaCelkemVypocet*100)</f>
        <v/>
      </c>
    </row>
    <row r="41" spans="1:10" ht="25.5" customHeight="1" x14ac:dyDescent="0.2">
      <c r="A41" s="91">
        <v>3</v>
      </c>
      <c r="B41" s="113" t="s">
        <v>54</v>
      </c>
      <c r="C41" s="367" t="s">
        <v>55</v>
      </c>
      <c r="D41" s="367"/>
      <c r="E41" s="367"/>
      <c r="F41" s="114">
        <f>'00 00 Naklady'!AE21</f>
        <v>0</v>
      </c>
      <c r="G41" s="105">
        <f>'00 00 Naklady'!AF21</f>
        <v>0</v>
      </c>
      <c r="H41" s="105"/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1">
        <v>2</v>
      </c>
      <c r="B42" s="108"/>
      <c r="C42" s="368" t="s">
        <v>56</v>
      </c>
      <c r="D42" s="368"/>
      <c r="E42" s="368"/>
      <c r="F42" s="109"/>
      <c r="G42" s="110"/>
      <c r="H42" s="110"/>
      <c r="I42" s="111"/>
      <c r="J42" s="112"/>
    </row>
    <row r="43" spans="1:10" ht="25.5" customHeight="1" x14ac:dyDescent="0.2">
      <c r="A43" s="91">
        <v>2</v>
      </c>
      <c r="B43" s="108" t="s">
        <v>57</v>
      </c>
      <c r="C43" s="368" t="s">
        <v>58</v>
      </c>
      <c r="D43" s="368"/>
      <c r="E43" s="368"/>
      <c r="F43" s="109">
        <f>'01 01 Pol'!AE130</f>
        <v>0</v>
      </c>
      <c r="G43" s="110">
        <f>'01 01 Pol'!AF130</f>
        <v>0</v>
      </c>
      <c r="H43" s="110"/>
      <c r="I43" s="111">
        <f>F43+G43+H43</f>
        <v>0</v>
      </c>
      <c r="J43" s="112" t="str">
        <f>IF(CenaCelkemVypocet=0,"",I43/CenaCelkemVypocet*100)</f>
        <v/>
      </c>
    </row>
    <row r="44" spans="1:10" ht="25.5" customHeight="1" x14ac:dyDescent="0.2">
      <c r="A44" s="91">
        <v>3</v>
      </c>
      <c r="B44" s="113" t="s">
        <v>57</v>
      </c>
      <c r="C44" s="367" t="s">
        <v>58</v>
      </c>
      <c r="D44" s="367"/>
      <c r="E44" s="367"/>
      <c r="F44" s="114">
        <f>'01 01 Pol'!AE130</f>
        <v>0</v>
      </c>
      <c r="G44" s="105">
        <f>'01 01 Pol'!AF130</f>
        <v>0</v>
      </c>
      <c r="H44" s="105"/>
      <c r="I44" s="106">
        <f>F44+G44+H44</f>
        <v>0</v>
      </c>
      <c r="J44" s="107" t="str">
        <f>IF(CenaCelkemVypocet=0,"",I44/CenaCelkemVypocet*100)</f>
        <v/>
      </c>
    </row>
    <row r="45" spans="1:10" ht="25.5" customHeight="1" x14ac:dyDescent="0.2">
      <c r="A45" s="91"/>
      <c r="B45" s="369" t="s">
        <v>59</v>
      </c>
      <c r="C45" s="370"/>
      <c r="D45" s="370"/>
      <c r="E45" s="370"/>
      <c r="F45" s="115">
        <f>SUMIF(A39:A44,"=1",F39:F44)</f>
        <v>0</v>
      </c>
      <c r="G45" s="116">
        <f>SUMIF(A39:A44,"=1",G39:G44)</f>
        <v>0</v>
      </c>
      <c r="H45" s="116">
        <f>SUMIF(A39:A44,"=1",H39:H44)</f>
        <v>0</v>
      </c>
      <c r="I45" s="117">
        <f>SUMIF(A39:A44,"=1",I39:I44)</f>
        <v>0</v>
      </c>
      <c r="J45" s="118">
        <f>SUMIF(A39:A44,"=1",J39:J44)</f>
        <v>0</v>
      </c>
    </row>
    <row r="49" spans="1:10" ht="15.75" x14ac:dyDescent="0.25">
      <c r="B49" s="127" t="s">
        <v>61</v>
      </c>
    </row>
    <row r="51" spans="1:10" ht="25.5" customHeight="1" x14ac:dyDescent="0.2">
      <c r="A51" s="129"/>
      <c r="B51" s="132" t="s">
        <v>17</v>
      </c>
      <c r="C51" s="132" t="s">
        <v>5</v>
      </c>
      <c r="D51" s="133"/>
      <c r="E51" s="133"/>
      <c r="F51" s="134" t="s">
        <v>62</v>
      </c>
      <c r="G51" s="134"/>
      <c r="H51" s="134"/>
      <c r="I51" s="134" t="s">
        <v>29</v>
      </c>
      <c r="J51" s="134" t="s">
        <v>0</v>
      </c>
    </row>
    <row r="52" spans="1:10" ht="36.75" customHeight="1" x14ac:dyDescent="0.2">
      <c r="A52" s="130"/>
      <c r="B52" s="135" t="s">
        <v>63</v>
      </c>
      <c r="C52" s="371" t="s">
        <v>64</v>
      </c>
      <c r="D52" s="372"/>
      <c r="E52" s="372"/>
      <c r="F52" s="141" t="s">
        <v>24</v>
      </c>
      <c r="G52" s="142"/>
      <c r="H52" s="142"/>
      <c r="I52" s="142">
        <f>'01 01 Pol'!G8</f>
        <v>0</v>
      </c>
      <c r="J52" s="139" t="str">
        <f>IF(I63=0,"",I52/I63*100)</f>
        <v/>
      </c>
    </row>
    <row r="53" spans="1:10" ht="36.75" customHeight="1" x14ac:dyDescent="0.2">
      <c r="A53" s="130"/>
      <c r="B53" s="135" t="s">
        <v>65</v>
      </c>
      <c r="C53" s="371" t="s">
        <v>66</v>
      </c>
      <c r="D53" s="372"/>
      <c r="E53" s="372"/>
      <c r="F53" s="141" t="s">
        <v>24</v>
      </c>
      <c r="G53" s="142"/>
      <c r="H53" s="142"/>
      <c r="I53" s="142">
        <f>'01 01 Pol'!G44</f>
        <v>0</v>
      </c>
      <c r="J53" s="139" t="str">
        <f>IF(I63=0,"",I53/I63*100)</f>
        <v/>
      </c>
    </row>
    <row r="54" spans="1:10" ht="36.75" customHeight="1" x14ac:dyDescent="0.2">
      <c r="A54" s="130"/>
      <c r="B54" s="135" t="s">
        <v>67</v>
      </c>
      <c r="C54" s="371" t="s">
        <v>68</v>
      </c>
      <c r="D54" s="372"/>
      <c r="E54" s="372"/>
      <c r="F54" s="141" t="s">
        <v>24</v>
      </c>
      <c r="G54" s="142"/>
      <c r="H54" s="142"/>
      <c r="I54" s="142">
        <f>'01 01 Pol'!G69</f>
        <v>0</v>
      </c>
      <c r="J54" s="139" t="str">
        <f>IF(I63=0,"",I54/I63*100)</f>
        <v/>
      </c>
    </row>
    <row r="55" spans="1:10" ht="36.75" customHeight="1" x14ac:dyDescent="0.2">
      <c r="A55" s="130"/>
      <c r="B55" s="135" t="s">
        <v>69</v>
      </c>
      <c r="C55" s="371" t="s">
        <v>70</v>
      </c>
      <c r="D55" s="372"/>
      <c r="E55" s="372"/>
      <c r="F55" s="141" t="s">
        <v>24</v>
      </c>
      <c r="G55" s="142"/>
      <c r="H55" s="142"/>
      <c r="I55" s="142">
        <f>'01 01 Pol'!G95</f>
        <v>0</v>
      </c>
      <c r="J55" s="139" t="str">
        <f>IF(I63=0,"",I55/I63*100)</f>
        <v/>
      </c>
    </row>
    <row r="56" spans="1:10" ht="36.75" customHeight="1" x14ac:dyDescent="0.2">
      <c r="A56" s="130"/>
      <c r="B56" s="135" t="s">
        <v>71</v>
      </c>
      <c r="C56" s="371" t="s">
        <v>72</v>
      </c>
      <c r="D56" s="372"/>
      <c r="E56" s="372"/>
      <c r="F56" s="141" t="s">
        <v>24</v>
      </c>
      <c r="G56" s="142"/>
      <c r="H56" s="142"/>
      <c r="I56" s="142">
        <f>'01 01 Pol'!G97</f>
        <v>0</v>
      </c>
      <c r="J56" s="139" t="str">
        <f>IF(I63=0,"",I56/I63*100)</f>
        <v/>
      </c>
    </row>
    <row r="57" spans="1:10" ht="36.75" customHeight="1" x14ac:dyDescent="0.2">
      <c r="A57" s="130"/>
      <c r="B57" s="135" t="s">
        <v>73</v>
      </c>
      <c r="C57" s="371" t="s">
        <v>74</v>
      </c>
      <c r="D57" s="372"/>
      <c r="E57" s="372"/>
      <c r="F57" s="141" t="s">
        <v>24</v>
      </c>
      <c r="G57" s="142"/>
      <c r="H57" s="142"/>
      <c r="I57" s="142">
        <f>'01 01 Pol'!G100</f>
        <v>0</v>
      </c>
      <c r="J57" s="139" t="str">
        <f>IF(I63=0,"",I57/I63*100)</f>
        <v/>
      </c>
    </row>
    <row r="58" spans="1:10" ht="36.75" customHeight="1" x14ac:dyDescent="0.2">
      <c r="A58" s="130"/>
      <c r="B58" s="135" t="s">
        <v>75</v>
      </c>
      <c r="C58" s="371" t="s">
        <v>76</v>
      </c>
      <c r="D58" s="372"/>
      <c r="E58" s="372"/>
      <c r="F58" s="141" t="s">
        <v>24</v>
      </c>
      <c r="G58" s="142"/>
      <c r="H58" s="142"/>
      <c r="I58" s="142">
        <f>'01 01 Pol'!G102</f>
        <v>0</v>
      </c>
      <c r="J58" s="139" t="str">
        <f>IF(I63=0,"",I58/I63*100)</f>
        <v/>
      </c>
    </row>
    <row r="59" spans="1:10" ht="36.75" customHeight="1" x14ac:dyDescent="0.2">
      <c r="A59" s="130"/>
      <c r="B59" s="135" t="s">
        <v>77</v>
      </c>
      <c r="C59" s="371" t="s">
        <v>78</v>
      </c>
      <c r="D59" s="372"/>
      <c r="E59" s="372"/>
      <c r="F59" s="141" t="s">
        <v>26</v>
      </c>
      <c r="G59" s="142"/>
      <c r="H59" s="142"/>
      <c r="I59" s="142">
        <f>'01 01 Pol'!G104</f>
        <v>0</v>
      </c>
      <c r="J59" s="139" t="str">
        <f>IF(I63=0,"",I59/I63*100)</f>
        <v/>
      </c>
    </row>
    <row r="60" spans="1:10" ht="36.75" customHeight="1" x14ac:dyDescent="0.2">
      <c r="A60" s="130"/>
      <c r="B60" s="135" t="s">
        <v>79</v>
      </c>
      <c r="C60" s="371" t="s">
        <v>80</v>
      </c>
      <c r="D60" s="372"/>
      <c r="E60" s="372"/>
      <c r="F60" s="141" t="s">
        <v>81</v>
      </c>
      <c r="G60" s="142"/>
      <c r="H60" s="142"/>
      <c r="I60" s="142">
        <f>'01 01 Pol'!G106</f>
        <v>0</v>
      </c>
      <c r="J60" s="139" t="str">
        <f>IF(I63=0,"",I60/I63*100)</f>
        <v/>
      </c>
    </row>
    <row r="61" spans="1:10" ht="36.75" customHeight="1" x14ac:dyDescent="0.2">
      <c r="A61" s="130"/>
      <c r="B61" s="135" t="s">
        <v>82</v>
      </c>
      <c r="C61" s="371" t="s">
        <v>27</v>
      </c>
      <c r="D61" s="372"/>
      <c r="E61" s="372"/>
      <c r="F61" s="141" t="s">
        <v>82</v>
      </c>
      <c r="G61" s="142"/>
      <c r="H61" s="142"/>
      <c r="I61" s="142">
        <f>'00 00 Naklady'!G8</f>
        <v>0</v>
      </c>
      <c r="J61" s="139" t="str">
        <f>IF(I63=0,"",I61/I63*100)</f>
        <v/>
      </c>
    </row>
    <row r="62" spans="1:10" ht="36.75" customHeight="1" x14ac:dyDescent="0.2">
      <c r="A62" s="130"/>
      <c r="B62" s="135" t="s">
        <v>83</v>
      </c>
      <c r="C62" s="371" t="s">
        <v>28</v>
      </c>
      <c r="D62" s="372"/>
      <c r="E62" s="372"/>
      <c r="F62" s="141" t="s">
        <v>83</v>
      </c>
      <c r="G62" s="142"/>
      <c r="H62" s="142"/>
      <c r="I62" s="142">
        <f>'00 00 Naklady'!G15</f>
        <v>0</v>
      </c>
      <c r="J62" s="139" t="str">
        <f>IF(I63=0,"",I62/I63*100)</f>
        <v/>
      </c>
    </row>
    <row r="63" spans="1:10" ht="25.5" customHeight="1" x14ac:dyDescent="0.2">
      <c r="A63" s="131"/>
      <c r="B63" s="136" t="s">
        <v>1</v>
      </c>
      <c r="C63" s="137"/>
      <c r="D63" s="138"/>
      <c r="E63" s="138"/>
      <c r="F63" s="143"/>
      <c r="G63" s="144"/>
      <c r="H63" s="144"/>
      <c r="I63" s="144">
        <f>SUM(I52:I62)</f>
        <v>0</v>
      </c>
      <c r="J63" s="140">
        <f>SUM(J52:J62)</f>
        <v>0</v>
      </c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</sheetData>
  <sheetProtection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73" t="s">
        <v>6</v>
      </c>
      <c r="B1" s="373"/>
      <c r="C1" s="374"/>
      <c r="D1" s="373"/>
      <c r="E1" s="373"/>
      <c r="F1" s="373"/>
      <c r="G1" s="373"/>
    </row>
    <row r="2" spans="1:7" ht="24.95" customHeight="1" x14ac:dyDescent="0.2">
      <c r="A2" s="50" t="s">
        <v>7</v>
      </c>
      <c r="B2" s="49"/>
      <c r="C2" s="375"/>
      <c r="D2" s="375"/>
      <c r="E2" s="375"/>
      <c r="F2" s="375"/>
      <c r="G2" s="376"/>
    </row>
    <row r="3" spans="1:7" ht="24.95" customHeight="1" x14ac:dyDescent="0.2">
      <c r="A3" s="50" t="s">
        <v>8</v>
      </c>
      <c r="B3" s="49"/>
      <c r="C3" s="375"/>
      <c r="D3" s="375"/>
      <c r="E3" s="375"/>
      <c r="F3" s="375"/>
      <c r="G3" s="376"/>
    </row>
    <row r="4" spans="1:7" ht="24.95" customHeight="1" x14ac:dyDescent="0.2">
      <c r="A4" s="50" t="s">
        <v>9</v>
      </c>
      <c r="B4" s="49"/>
      <c r="C4" s="375"/>
      <c r="D4" s="375"/>
      <c r="E4" s="375"/>
      <c r="F4" s="375"/>
      <c r="G4" s="376"/>
    </row>
    <row r="5" spans="1:7" x14ac:dyDescent="0.2">
      <c r="B5" s="4"/>
      <c r="C5" s="5"/>
      <c r="D5" s="6"/>
    </row>
  </sheetData>
  <sheetProtection password="887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" workbookViewId="0">
      <pane ySplit="2" topLeftCell="A8" activePane="bottomLeft" state="frozen"/>
      <selection activeCell="A6" sqref="A6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79" t="s">
        <v>84</v>
      </c>
      <c r="B1" s="379"/>
      <c r="C1" s="379"/>
      <c r="D1" s="379"/>
      <c r="E1" s="379"/>
      <c r="F1" s="379"/>
      <c r="G1" s="379"/>
      <c r="AG1" t="s">
        <v>85</v>
      </c>
    </row>
    <row r="2" spans="1:60" ht="24.95" customHeight="1" x14ac:dyDescent="0.2">
      <c r="A2" s="146" t="s">
        <v>7</v>
      </c>
      <c r="B2" s="49" t="s">
        <v>44</v>
      </c>
      <c r="C2" s="380" t="s">
        <v>45</v>
      </c>
      <c r="D2" s="381"/>
      <c r="E2" s="381"/>
      <c r="F2" s="381"/>
      <c r="G2" s="382"/>
      <c r="AG2" t="s">
        <v>86</v>
      </c>
    </row>
    <row r="3" spans="1:60" ht="24.95" customHeight="1" x14ac:dyDescent="0.2">
      <c r="A3" s="146" t="s">
        <v>8</v>
      </c>
      <c r="B3" s="49" t="s">
        <v>54</v>
      </c>
      <c r="C3" s="380" t="s">
        <v>55</v>
      </c>
      <c r="D3" s="381"/>
      <c r="E3" s="381"/>
      <c r="F3" s="381"/>
      <c r="G3" s="382"/>
      <c r="AC3" s="128" t="s">
        <v>87</v>
      </c>
      <c r="AG3" t="s">
        <v>88</v>
      </c>
    </row>
    <row r="4" spans="1:60" ht="24.95" customHeight="1" x14ac:dyDescent="0.2">
      <c r="A4" s="147" t="s">
        <v>9</v>
      </c>
      <c r="B4" s="148" t="s">
        <v>54</v>
      </c>
      <c r="C4" s="383" t="s">
        <v>55</v>
      </c>
      <c r="D4" s="384"/>
      <c r="E4" s="384"/>
      <c r="F4" s="384"/>
      <c r="G4" s="385"/>
      <c r="AG4" t="s">
        <v>89</v>
      </c>
    </row>
    <row r="5" spans="1:60" x14ac:dyDescent="0.2">
      <c r="D5" s="10"/>
    </row>
    <row r="6" spans="1:60" ht="38.25" x14ac:dyDescent="0.2">
      <c r="A6" s="150" t="s">
        <v>90</v>
      </c>
      <c r="B6" s="152" t="s">
        <v>91</v>
      </c>
      <c r="C6" s="152" t="s">
        <v>92</v>
      </c>
      <c r="D6" s="151" t="s">
        <v>93</v>
      </c>
      <c r="E6" s="150" t="s">
        <v>94</v>
      </c>
      <c r="F6" s="149" t="s">
        <v>95</v>
      </c>
      <c r="G6" s="150" t="s">
        <v>29</v>
      </c>
      <c r="H6" s="153" t="s">
        <v>30</v>
      </c>
      <c r="I6" s="153" t="s">
        <v>96</v>
      </c>
      <c r="J6" s="153" t="s">
        <v>31</v>
      </c>
      <c r="K6" s="153" t="s">
        <v>97</v>
      </c>
      <c r="L6" s="153" t="s">
        <v>98</v>
      </c>
      <c r="M6" s="153" t="s">
        <v>99</v>
      </c>
      <c r="N6" s="153" t="s">
        <v>100</v>
      </c>
      <c r="O6" s="153" t="s">
        <v>101</v>
      </c>
      <c r="P6" s="153" t="s">
        <v>102</v>
      </c>
      <c r="Q6" s="153" t="s">
        <v>103</v>
      </c>
      <c r="R6" s="153" t="s">
        <v>104</v>
      </c>
      <c r="S6" s="153" t="s">
        <v>105</v>
      </c>
      <c r="T6" s="153" t="s">
        <v>106</v>
      </c>
      <c r="U6" s="153" t="s">
        <v>107</v>
      </c>
      <c r="V6" s="153" t="s">
        <v>108</v>
      </c>
      <c r="W6" s="153" t="s">
        <v>109</v>
      </c>
      <c r="X6" s="153" t="s">
        <v>110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5" t="s">
        <v>111</v>
      </c>
      <c r="B8" s="166" t="s">
        <v>82</v>
      </c>
      <c r="C8" s="180" t="s">
        <v>27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AG8" t="s">
        <v>112</v>
      </c>
    </row>
    <row r="9" spans="1:60" outlineLevel="1" x14ac:dyDescent="0.2">
      <c r="A9" s="171">
        <v>1</v>
      </c>
      <c r="B9" s="172" t="s">
        <v>113</v>
      </c>
      <c r="C9" s="181" t="s">
        <v>114</v>
      </c>
      <c r="D9" s="173" t="s">
        <v>115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116</v>
      </c>
      <c r="T9" s="177" t="s">
        <v>117</v>
      </c>
      <c r="U9" s="163">
        <v>0</v>
      </c>
      <c r="V9" s="163">
        <f>ROUND(E9*U9,2)</f>
        <v>0</v>
      </c>
      <c r="W9" s="163"/>
      <c r="X9" s="163" t="s">
        <v>118</v>
      </c>
      <c r="Y9" s="154"/>
      <c r="Z9" s="154"/>
      <c r="AA9" s="154"/>
      <c r="AB9" s="154"/>
      <c r="AC9" s="154"/>
      <c r="AD9" s="154"/>
      <c r="AE9" s="154"/>
      <c r="AF9" s="154"/>
      <c r="AG9" s="154" t="s">
        <v>119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33.75" outlineLevel="1" x14ac:dyDescent="0.2">
      <c r="A10" s="161"/>
      <c r="B10" s="162"/>
      <c r="C10" s="377" t="s">
        <v>120</v>
      </c>
      <c r="D10" s="378"/>
      <c r="E10" s="378"/>
      <c r="F10" s="378"/>
      <c r="G10" s="378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121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78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1">
        <v>2</v>
      </c>
      <c r="B11" s="172" t="s">
        <v>122</v>
      </c>
      <c r="C11" s="181" t="s">
        <v>123</v>
      </c>
      <c r="D11" s="173" t="s">
        <v>115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116</v>
      </c>
      <c r="T11" s="177" t="s">
        <v>117</v>
      </c>
      <c r="U11" s="163">
        <v>0</v>
      </c>
      <c r="V11" s="163">
        <f>ROUND(E11*U11,2)</f>
        <v>0</v>
      </c>
      <c r="W11" s="163"/>
      <c r="X11" s="163" t="s">
        <v>118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119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33.75" outlineLevel="1" x14ac:dyDescent="0.2">
      <c r="A12" s="161"/>
      <c r="B12" s="162"/>
      <c r="C12" s="377" t="s">
        <v>124</v>
      </c>
      <c r="D12" s="378"/>
      <c r="E12" s="378"/>
      <c r="F12" s="378"/>
      <c r="G12" s="378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121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1">
        <v>3</v>
      </c>
      <c r="B13" s="172" t="s">
        <v>125</v>
      </c>
      <c r="C13" s="181" t="s">
        <v>126</v>
      </c>
      <c r="D13" s="173" t="s">
        <v>115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116</v>
      </c>
      <c r="T13" s="177" t="s">
        <v>117</v>
      </c>
      <c r="U13" s="163">
        <v>0</v>
      </c>
      <c r="V13" s="163">
        <f>ROUND(E13*U13,2)</f>
        <v>0</v>
      </c>
      <c r="W13" s="163"/>
      <c r="X13" s="163" t="s">
        <v>118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119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61"/>
      <c r="B14" s="162"/>
      <c r="C14" s="377" t="s">
        <v>127</v>
      </c>
      <c r="D14" s="378"/>
      <c r="E14" s="378"/>
      <c r="F14" s="378"/>
      <c r="G14" s="378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4"/>
      <c r="Z14" s="154"/>
      <c r="AA14" s="154"/>
      <c r="AB14" s="154"/>
      <c r="AC14" s="154"/>
      <c r="AD14" s="154"/>
      <c r="AE14" s="154"/>
      <c r="AF14" s="154"/>
      <c r="AG14" s="154" t="s">
        <v>121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4"/>
      <c r="BC14" s="154"/>
      <c r="BD14" s="154"/>
      <c r="BE14" s="154"/>
      <c r="BF14" s="154"/>
      <c r="BG14" s="154"/>
      <c r="BH14" s="154"/>
    </row>
    <row r="15" spans="1:60" x14ac:dyDescent="0.2">
      <c r="A15" s="165" t="s">
        <v>111</v>
      </c>
      <c r="B15" s="166" t="s">
        <v>83</v>
      </c>
      <c r="C15" s="180" t="s">
        <v>28</v>
      </c>
      <c r="D15" s="167"/>
      <c r="E15" s="168"/>
      <c r="F15" s="169"/>
      <c r="G15" s="169">
        <f>SUMIF(AG16:AG19,"&lt;&gt;NOR",G16:G19)</f>
        <v>0</v>
      </c>
      <c r="H15" s="169"/>
      <c r="I15" s="169">
        <f>SUM(I16:I19)</f>
        <v>0</v>
      </c>
      <c r="J15" s="169"/>
      <c r="K15" s="169">
        <f>SUM(K16:K19)</f>
        <v>0</v>
      </c>
      <c r="L15" s="169"/>
      <c r="M15" s="169">
        <f>SUM(M16:M19)</f>
        <v>0</v>
      </c>
      <c r="N15" s="169"/>
      <c r="O15" s="169">
        <f>SUM(O16:O19)</f>
        <v>0</v>
      </c>
      <c r="P15" s="169"/>
      <c r="Q15" s="169">
        <f>SUM(Q16:Q19)</f>
        <v>0</v>
      </c>
      <c r="R15" s="169"/>
      <c r="S15" s="169"/>
      <c r="T15" s="170"/>
      <c r="U15" s="164"/>
      <c r="V15" s="164">
        <f>SUM(V16:V19)</f>
        <v>0</v>
      </c>
      <c r="W15" s="164"/>
      <c r="X15" s="164"/>
      <c r="AG15" t="s">
        <v>112</v>
      </c>
    </row>
    <row r="16" spans="1:60" outlineLevel="1" x14ac:dyDescent="0.2">
      <c r="A16" s="171">
        <v>4</v>
      </c>
      <c r="B16" s="172" t="s">
        <v>128</v>
      </c>
      <c r="C16" s="181" t="s">
        <v>129</v>
      </c>
      <c r="D16" s="173" t="s">
        <v>115</v>
      </c>
      <c r="E16" s="174">
        <v>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/>
      <c r="S16" s="176" t="s">
        <v>116</v>
      </c>
      <c r="T16" s="177" t="s">
        <v>117</v>
      </c>
      <c r="U16" s="163">
        <v>0</v>
      </c>
      <c r="V16" s="163">
        <f>ROUND(E16*U16,2)</f>
        <v>0</v>
      </c>
      <c r="W16" s="163"/>
      <c r="X16" s="163" t="s">
        <v>118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119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45" outlineLevel="1" x14ac:dyDescent="0.2">
      <c r="A17" s="161"/>
      <c r="B17" s="162"/>
      <c r="C17" s="377" t="s">
        <v>130</v>
      </c>
      <c r="D17" s="378"/>
      <c r="E17" s="378"/>
      <c r="F17" s="378"/>
      <c r="G17" s="378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4"/>
      <c r="Z17" s="154"/>
      <c r="AA17" s="154"/>
      <c r="AB17" s="154"/>
      <c r="AC17" s="154"/>
      <c r="AD17" s="154"/>
      <c r="AE17" s="154"/>
      <c r="AF17" s="154"/>
      <c r="AG17" s="154" t="s">
        <v>121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78" t="str">
        <f>C17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náklady na oplocení, osvětlení, označení výkopu, náklady na nepřetržitou ostrahu staveniště.</v>
      </c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71">
        <v>5</v>
      </c>
      <c r="B18" s="172" t="s">
        <v>131</v>
      </c>
      <c r="C18" s="181" t="s">
        <v>132</v>
      </c>
      <c r="D18" s="173" t="s">
        <v>115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 t="s">
        <v>116</v>
      </c>
      <c r="T18" s="177" t="s">
        <v>117</v>
      </c>
      <c r="U18" s="163">
        <v>0</v>
      </c>
      <c r="V18" s="163">
        <f>ROUND(E18*U18,2)</f>
        <v>0</v>
      </c>
      <c r="W18" s="163"/>
      <c r="X18" s="163" t="s">
        <v>118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119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1"/>
      <c r="B19" s="162"/>
      <c r="C19" s="377" t="s">
        <v>133</v>
      </c>
      <c r="D19" s="378"/>
      <c r="E19" s="378"/>
      <c r="F19" s="378"/>
      <c r="G19" s="37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4"/>
      <c r="Z19" s="154"/>
      <c r="AA19" s="154"/>
      <c r="AB19" s="154"/>
      <c r="AC19" s="154"/>
      <c r="AD19" s="154"/>
      <c r="AE19" s="154"/>
      <c r="AF19" s="154"/>
      <c r="AG19" s="154" t="s">
        <v>121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78" t="str">
        <f>C19</f>
        <v>Náklady na vyhotovení dokumentace skutečného provedení stavby a její předání objednateli v požadované formě a požadovaném počtu.</v>
      </c>
      <c r="BB19" s="154"/>
      <c r="BC19" s="154"/>
      <c r="BD19" s="154"/>
      <c r="BE19" s="154"/>
      <c r="BF19" s="154"/>
      <c r="BG19" s="154"/>
      <c r="BH19" s="154"/>
    </row>
    <row r="20" spans="1:60" x14ac:dyDescent="0.2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98</v>
      </c>
    </row>
    <row r="21" spans="1:60" x14ac:dyDescent="0.2">
      <c r="A21" s="157"/>
      <c r="B21" s="158" t="s">
        <v>29</v>
      </c>
      <c r="C21" s="183"/>
      <c r="D21" s="159"/>
      <c r="E21" s="160"/>
      <c r="F21" s="160"/>
      <c r="G21" s="179">
        <f>G8+G15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134</v>
      </c>
    </row>
    <row r="22" spans="1:60" x14ac:dyDescent="0.2">
      <c r="C22" s="184"/>
      <c r="D22" s="10"/>
      <c r="AG22" t="s">
        <v>135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/>
  <mergeCells count="9">
    <mergeCell ref="C14:G14"/>
    <mergeCell ref="C17:G17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" workbookViewId="0">
      <pane ySplit="2" topLeftCell="A92" activePane="bottomLeft" state="frozen"/>
      <selection activeCell="A6" sqref="A6"/>
      <selection pane="bottomLeft" activeCell="F105" sqref="F105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79" t="s">
        <v>136</v>
      </c>
      <c r="B1" s="379"/>
      <c r="C1" s="379"/>
      <c r="D1" s="379"/>
      <c r="E1" s="379"/>
      <c r="F1" s="379"/>
      <c r="G1" s="379"/>
      <c r="AG1" t="s">
        <v>85</v>
      </c>
    </row>
    <row r="2" spans="1:60" ht="24.95" customHeight="1" x14ac:dyDescent="0.2">
      <c r="A2" s="146" t="s">
        <v>7</v>
      </c>
      <c r="B2" s="49" t="s">
        <v>44</v>
      </c>
      <c r="C2" s="380" t="s">
        <v>45</v>
      </c>
      <c r="D2" s="381"/>
      <c r="E2" s="381"/>
      <c r="F2" s="381"/>
      <c r="G2" s="382"/>
      <c r="AG2" t="s">
        <v>86</v>
      </c>
    </row>
    <row r="3" spans="1:60" ht="24.95" customHeight="1" x14ac:dyDescent="0.2">
      <c r="A3" s="146" t="s">
        <v>8</v>
      </c>
      <c r="B3" s="49" t="s">
        <v>57</v>
      </c>
      <c r="C3" s="380" t="s">
        <v>58</v>
      </c>
      <c r="D3" s="381"/>
      <c r="E3" s="381"/>
      <c r="F3" s="381"/>
      <c r="G3" s="382"/>
      <c r="AC3" s="128" t="s">
        <v>86</v>
      </c>
      <c r="AG3" t="s">
        <v>88</v>
      </c>
    </row>
    <row r="4" spans="1:60" ht="24.95" customHeight="1" x14ac:dyDescent="0.2">
      <c r="A4" s="147" t="s">
        <v>9</v>
      </c>
      <c r="B4" s="148" t="s">
        <v>57</v>
      </c>
      <c r="C4" s="383" t="s">
        <v>58</v>
      </c>
      <c r="D4" s="384"/>
      <c r="E4" s="384"/>
      <c r="F4" s="384"/>
      <c r="G4" s="385"/>
      <c r="AG4" t="s">
        <v>89</v>
      </c>
    </row>
    <row r="5" spans="1:60" x14ac:dyDescent="0.2">
      <c r="D5" s="10"/>
    </row>
    <row r="6" spans="1:60" ht="38.25" x14ac:dyDescent="0.2">
      <c r="A6" s="150" t="s">
        <v>90</v>
      </c>
      <c r="B6" s="152" t="s">
        <v>91</v>
      </c>
      <c r="C6" s="152" t="s">
        <v>92</v>
      </c>
      <c r="D6" s="151" t="s">
        <v>93</v>
      </c>
      <c r="E6" s="150" t="s">
        <v>94</v>
      </c>
      <c r="F6" s="149" t="s">
        <v>95</v>
      </c>
      <c r="G6" s="150" t="s">
        <v>29</v>
      </c>
      <c r="H6" s="153" t="s">
        <v>30</v>
      </c>
      <c r="I6" s="153" t="s">
        <v>96</v>
      </c>
      <c r="J6" s="153" t="s">
        <v>31</v>
      </c>
      <c r="K6" s="153" t="s">
        <v>97</v>
      </c>
      <c r="L6" s="153" t="s">
        <v>98</v>
      </c>
      <c r="M6" s="153" t="s">
        <v>99</v>
      </c>
      <c r="N6" s="153" t="s">
        <v>100</v>
      </c>
      <c r="O6" s="153" t="s">
        <v>101</v>
      </c>
      <c r="P6" s="153" t="s">
        <v>102</v>
      </c>
      <c r="Q6" s="153" t="s">
        <v>103</v>
      </c>
      <c r="R6" s="153" t="s">
        <v>104</v>
      </c>
      <c r="S6" s="153" t="s">
        <v>105</v>
      </c>
      <c r="T6" s="153" t="s">
        <v>106</v>
      </c>
      <c r="U6" s="153" t="s">
        <v>107</v>
      </c>
      <c r="V6" s="153" t="s">
        <v>108</v>
      </c>
      <c r="W6" s="153" t="s">
        <v>109</v>
      </c>
      <c r="X6" s="153" t="s">
        <v>110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5" t="s">
        <v>111</v>
      </c>
      <c r="B8" s="166" t="s">
        <v>63</v>
      </c>
      <c r="C8" s="180" t="s">
        <v>64</v>
      </c>
      <c r="D8" s="167"/>
      <c r="E8" s="168"/>
      <c r="F8" s="169"/>
      <c r="G8" s="169">
        <f>SUMIF(AG9:AG43,"&lt;&gt;NOR",G9:G43)</f>
        <v>0</v>
      </c>
      <c r="H8" s="169"/>
      <c r="I8" s="169">
        <f>SUM(I9:I43)</f>
        <v>0</v>
      </c>
      <c r="J8" s="169"/>
      <c r="K8" s="169">
        <f>SUM(K9:K43)</f>
        <v>0</v>
      </c>
      <c r="L8" s="169"/>
      <c r="M8" s="169">
        <f>SUM(M9:M43)</f>
        <v>0</v>
      </c>
      <c r="N8" s="169"/>
      <c r="O8" s="169">
        <f>SUM(O9:O43)</f>
        <v>76.59</v>
      </c>
      <c r="P8" s="169"/>
      <c r="Q8" s="169">
        <f>SUM(Q9:Q43)</f>
        <v>0</v>
      </c>
      <c r="R8" s="169"/>
      <c r="S8" s="169"/>
      <c r="T8" s="170"/>
      <c r="U8" s="164"/>
      <c r="V8" s="164">
        <f>SUM(V9:V43)</f>
        <v>55.33</v>
      </c>
      <c r="W8" s="164"/>
      <c r="X8" s="164"/>
      <c r="AG8" t="s">
        <v>112</v>
      </c>
    </row>
    <row r="9" spans="1:60" outlineLevel="1" x14ac:dyDescent="0.2">
      <c r="A9" s="171">
        <v>1</v>
      </c>
      <c r="B9" s="172" t="s">
        <v>137</v>
      </c>
      <c r="C9" s="181" t="s">
        <v>138</v>
      </c>
      <c r="D9" s="173" t="s">
        <v>139</v>
      </c>
      <c r="E9" s="174">
        <v>35.219000000000001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116</v>
      </c>
      <c r="T9" s="177" t="s">
        <v>117</v>
      </c>
      <c r="U9" s="163">
        <v>0.01</v>
      </c>
      <c r="V9" s="163">
        <f>ROUND(E9*U9,2)</f>
        <v>0.35</v>
      </c>
      <c r="W9" s="163"/>
      <c r="X9" s="163" t="s">
        <v>140</v>
      </c>
      <c r="Y9" s="154"/>
      <c r="Z9" s="154"/>
      <c r="AA9" s="154"/>
      <c r="AB9" s="154"/>
      <c r="AC9" s="154"/>
      <c r="AD9" s="154"/>
      <c r="AE9" s="154"/>
      <c r="AF9" s="154"/>
      <c r="AG9" s="154" t="s">
        <v>141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194" t="s">
        <v>142</v>
      </c>
      <c r="D10" s="185"/>
      <c r="E10" s="186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143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1"/>
      <c r="B11" s="162"/>
      <c r="C11" s="194" t="s">
        <v>144</v>
      </c>
      <c r="D11" s="185"/>
      <c r="E11" s="186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4"/>
      <c r="Z11" s="154"/>
      <c r="AA11" s="154"/>
      <c r="AB11" s="154"/>
      <c r="AC11" s="154"/>
      <c r="AD11" s="154"/>
      <c r="AE11" s="154"/>
      <c r="AF11" s="154"/>
      <c r="AG11" s="154" t="s">
        <v>143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194" t="s">
        <v>145</v>
      </c>
      <c r="D12" s="185"/>
      <c r="E12" s="186">
        <v>35.22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143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71">
        <v>2</v>
      </c>
      <c r="B13" s="172" t="s">
        <v>146</v>
      </c>
      <c r="C13" s="181" t="s">
        <v>147</v>
      </c>
      <c r="D13" s="173" t="s">
        <v>139</v>
      </c>
      <c r="E13" s="174">
        <v>36.716999999999999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116</v>
      </c>
      <c r="T13" s="177" t="s">
        <v>117</v>
      </c>
      <c r="U13" s="163">
        <v>0.65</v>
      </c>
      <c r="V13" s="163">
        <f>ROUND(E13*U13,2)</f>
        <v>23.87</v>
      </c>
      <c r="W13" s="163"/>
      <c r="X13" s="163" t="s">
        <v>140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141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1"/>
      <c r="B14" s="162"/>
      <c r="C14" s="194" t="s">
        <v>142</v>
      </c>
      <c r="D14" s="185"/>
      <c r="E14" s="186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4"/>
      <c r="Z14" s="154"/>
      <c r="AA14" s="154"/>
      <c r="AB14" s="154"/>
      <c r="AC14" s="154"/>
      <c r="AD14" s="154"/>
      <c r="AE14" s="154"/>
      <c r="AF14" s="154"/>
      <c r="AG14" s="154" t="s">
        <v>143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194" t="s">
        <v>148</v>
      </c>
      <c r="D15" s="185"/>
      <c r="E15" s="186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143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194" t="s">
        <v>144</v>
      </c>
      <c r="D16" s="185"/>
      <c r="E16" s="186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4"/>
      <c r="Z16" s="154"/>
      <c r="AA16" s="154"/>
      <c r="AB16" s="154"/>
      <c r="AC16" s="154"/>
      <c r="AD16" s="154"/>
      <c r="AE16" s="154"/>
      <c r="AF16" s="154"/>
      <c r="AG16" s="154" t="s">
        <v>143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1"/>
      <c r="B17" s="162"/>
      <c r="C17" s="194" t="s">
        <v>149</v>
      </c>
      <c r="D17" s="185"/>
      <c r="E17" s="186">
        <v>36.72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4"/>
      <c r="Z17" s="154"/>
      <c r="AA17" s="154"/>
      <c r="AB17" s="154"/>
      <c r="AC17" s="154"/>
      <c r="AD17" s="154"/>
      <c r="AE17" s="154"/>
      <c r="AF17" s="154"/>
      <c r="AG17" s="154" t="s">
        <v>143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1">
        <v>3</v>
      </c>
      <c r="B18" s="172" t="s">
        <v>150</v>
      </c>
      <c r="C18" s="181" t="s">
        <v>151</v>
      </c>
      <c r="D18" s="173" t="s">
        <v>139</v>
      </c>
      <c r="E18" s="174">
        <v>36.716999999999999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 t="s">
        <v>116</v>
      </c>
      <c r="T18" s="177" t="s">
        <v>117</v>
      </c>
      <c r="U18" s="163">
        <v>0.2</v>
      </c>
      <c r="V18" s="163">
        <f>ROUND(E18*U18,2)</f>
        <v>7.34</v>
      </c>
      <c r="W18" s="163"/>
      <c r="X18" s="163" t="s">
        <v>140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141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1"/>
      <c r="B19" s="162"/>
      <c r="C19" s="377" t="s">
        <v>152</v>
      </c>
      <c r="D19" s="378"/>
      <c r="E19" s="378"/>
      <c r="F19" s="378"/>
      <c r="G19" s="378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4"/>
      <c r="Z19" s="154"/>
      <c r="AA19" s="154"/>
      <c r="AB19" s="154"/>
      <c r="AC19" s="154"/>
      <c r="AD19" s="154"/>
      <c r="AE19" s="154"/>
      <c r="AF19" s="154"/>
      <c r="AG19" s="154" t="s">
        <v>121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61"/>
      <c r="B20" s="162"/>
      <c r="C20" s="194" t="s">
        <v>142</v>
      </c>
      <c r="D20" s="185"/>
      <c r="E20" s="186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4"/>
      <c r="Z20" s="154"/>
      <c r="AA20" s="154"/>
      <c r="AB20" s="154"/>
      <c r="AC20" s="154"/>
      <c r="AD20" s="154"/>
      <c r="AE20" s="154"/>
      <c r="AF20" s="154"/>
      <c r="AG20" s="154" t="s">
        <v>143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194" t="s">
        <v>153</v>
      </c>
      <c r="D21" s="185"/>
      <c r="E21" s="186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4"/>
      <c r="Z21" s="154"/>
      <c r="AA21" s="154"/>
      <c r="AB21" s="154"/>
      <c r="AC21" s="154"/>
      <c r="AD21" s="154"/>
      <c r="AE21" s="154"/>
      <c r="AF21" s="154"/>
      <c r="AG21" s="154" t="s">
        <v>143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4" t="s">
        <v>149</v>
      </c>
      <c r="D22" s="185"/>
      <c r="E22" s="186">
        <v>36.72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4"/>
      <c r="Z22" s="154"/>
      <c r="AA22" s="154"/>
      <c r="AB22" s="154"/>
      <c r="AC22" s="154"/>
      <c r="AD22" s="154"/>
      <c r="AE22" s="154"/>
      <c r="AF22" s="154"/>
      <c r="AG22" s="154" t="s">
        <v>143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71">
        <v>4</v>
      </c>
      <c r="B23" s="172" t="s">
        <v>154</v>
      </c>
      <c r="C23" s="181" t="s">
        <v>155</v>
      </c>
      <c r="D23" s="173" t="s">
        <v>156</v>
      </c>
      <c r="E23" s="174">
        <v>216.12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116</v>
      </c>
      <c r="T23" s="177" t="s">
        <v>117</v>
      </c>
      <c r="U23" s="163">
        <v>0.02</v>
      </c>
      <c r="V23" s="163">
        <f>ROUND(E23*U23,2)</f>
        <v>4.32</v>
      </c>
      <c r="W23" s="163"/>
      <c r="X23" s="163" t="s">
        <v>140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141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194" t="s">
        <v>142</v>
      </c>
      <c r="D24" s="185"/>
      <c r="E24" s="186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143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194" t="s">
        <v>148</v>
      </c>
      <c r="D25" s="185"/>
      <c r="E25" s="186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143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194" t="s">
        <v>157</v>
      </c>
      <c r="D26" s="185"/>
      <c r="E26" s="186">
        <v>197.12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4"/>
      <c r="Z26" s="154"/>
      <c r="AA26" s="154"/>
      <c r="AB26" s="154"/>
      <c r="AC26" s="154"/>
      <c r="AD26" s="154"/>
      <c r="AE26" s="154"/>
      <c r="AF26" s="154"/>
      <c r="AG26" s="154" t="s">
        <v>143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194" t="s">
        <v>158</v>
      </c>
      <c r="D27" s="185"/>
      <c r="E27" s="186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143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4" t="s">
        <v>159</v>
      </c>
      <c r="D28" s="185"/>
      <c r="E28" s="186">
        <v>19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4"/>
      <c r="Z28" s="154"/>
      <c r="AA28" s="154"/>
      <c r="AB28" s="154"/>
      <c r="AC28" s="154"/>
      <c r="AD28" s="154"/>
      <c r="AE28" s="154"/>
      <c r="AF28" s="154"/>
      <c r="AG28" s="154" t="s">
        <v>143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71">
        <v>5</v>
      </c>
      <c r="B29" s="172" t="s">
        <v>160</v>
      </c>
      <c r="C29" s="181" t="s">
        <v>161</v>
      </c>
      <c r="D29" s="173" t="s">
        <v>156</v>
      </c>
      <c r="E29" s="174">
        <v>216.12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116</v>
      </c>
      <c r="T29" s="177" t="s">
        <v>117</v>
      </c>
      <c r="U29" s="163">
        <v>0.09</v>
      </c>
      <c r="V29" s="163">
        <f>ROUND(E29*U29,2)</f>
        <v>19.45</v>
      </c>
      <c r="W29" s="163"/>
      <c r="X29" s="163" t="s">
        <v>140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141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194" t="s">
        <v>142</v>
      </c>
      <c r="D30" s="185"/>
      <c r="E30" s="186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4"/>
      <c r="Z30" s="154"/>
      <c r="AA30" s="154"/>
      <c r="AB30" s="154"/>
      <c r="AC30" s="154"/>
      <c r="AD30" s="154"/>
      <c r="AE30" s="154"/>
      <c r="AF30" s="154"/>
      <c r="AG30" s="154" t="s">
        <v>143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4" t="s">
        <v>148</v>
      </c>
      <c r="D31" s="185"/>
      <c r="E31" s="186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4"/>
      <c r="Z31" s="154"/>
      <c r="AA31" s="154"/>
      <c r="AB31" s="154"/>
      <c r="AC31" s="154"/>
      <c r="AD31" s="154"/>
      <c r="AE31" s="154"/>
      <c r="AF31" s="154"/>
      <c r="AG31" s="154" t="s">
        <v>143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194" t="s">
        <v>157</v>
      </c>
      <c r="D32" s="185"/>
      <c r="E32" s="186">
        <v>197.12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4"/>
      <c r="Z32" s="154"/>
      <c r="AA32" s="154"/>
      <c r="AB32" s="154"/>
      <c r="AC32" s="154"/>
      <c r="AD32" s="154"/>
      <c r="AE32" s="154"/>
      <c r="AF32" s="154"/>
      <c r="AG32" s="154" t="s">
        <v>143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4" t="s">
        <v>158</v>
      </c>
      <c r="D33" s="185"/>
      <c r="E33" s="186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4"/>
      <c r="Z33" s="154"/>
      <c r="AA33" s="154"/>
      <c r="AB33" s="154"/>
      <c r="AC33" s="154"/>
      <c r="AD33" s="154"/>
      <c r="AE33" s="154"/>
      <c r="AF33" s="154"/>
      <c r="AG33" s="154" t="s">
        <v>143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194" t="s">
        <v>159</v>
      </c>
      <c r="D34" s="185"/>
      <c r="E34" s="186">
        <v>19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4"/>
      <c r="Z34" s="154"/>
      <c r="AA34" s="154"/>
      <c r="AB34" s="154"/>
      <c r="AC34" s="154"/>
      <c r="AD34" s="154"/>
      <c r="AE34" s="154"/>
      <c r="AF34" s="154"/>
      <c r="AG34" s="154" t="s">
        <v>143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71">
        <v>6</v>
      </c>
      <c r="B35" s="172" t="s">
        <v>162</v>
      </c>
      <c r="C35" s="181" t="s">
        <v>163</v>
      </c>
      <c r="D35" s="173" t="s">
        <v>139</v>
      </c>
      <c r="E35" s="174">
        <v>45.862499999999997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1.67</v>
      </c>
      <c r="O35" s="176">
        <f>ROUND(E35*N35,2)</f>
        <v>76.59</v>
      </c>
      <c r="P35" s="176">
        <v>0</v>
      </c>
      <c r="Q35" s="176">
        <f>ROUND(E35*P35,2)</f>
        <v>0</v>
      </c>
      <c r="R35" s="176"/>
      <c r="S35" s="176" t="s">
        <v>116</v>
      </c>
      <c r="T35" s="177" t="s">
        <v>117</v>
      </c>
      <c r="U35" s="163">
        <v>0</v>
      </c>
      <c r="V35" s="163">
        <f>ROUND(E35*U35,2)</f>
        <v>0</v>
      </c>
      <c r="W35" s="163"/>
      <c r="X35" s="163" t="s">
        <v>164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165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194" t="s">
        <v>142</v>
      </c>
      <c r="D36" s="185"/>
      <c r="E36" s="186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4"/>
      <c r="Z36" s="154"/>
      <c r="AA36" s="154"/>
      <c r="AB36" s="154"/>
      <c r="AC36" s="154"/>
      <c r="AD36" s="154"/>
      <c r="AE36" s="154"/>
      <c r="AF36" s="154"/>
      <c r="AG36" s="154" t="s">
        <v>143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4" t="s">
        <v>148</v>
      </c>
      <c r="D37" s="185"/>
      <c r="E37" s="186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4"/>
      <c r="Z37" s="154"/>
      <c r="AA37" s="154"/>
      <c r="AB37" s="154"/>
      <c r="AC37" s="154"/>
      <c r="AD37" s="154"/>
      <c r="AE37" s="154"/>
      <c r="AF37" s="154"/>
      <c r="AG37" s="154" t="s">
        <v>143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1"/>
      <c r="B38" s="162"/>
      <c r="C38" s="194" t="s">
        <v>166</v>
      </c>
      <c r="D38" s="185"/>
      <c r="E38" s="186">
        <v>26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4"/>
      <c r="Z38" s="154"/>
      <c r="AA38" s="154"/>
      <c r="AB38" s="154"/>
      <c r="AC38" s="154"/>
      <c r="AD38" s="154"/>
      <c r="AE38" s="154"/>
      <c r="AF38" s="154"/>
      <c r="AG38" s="154" t="s">
        <v>143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194" t="s">
        <v>158</v>
      </c>
      <c r="D39" s="185"/>
      <c r="E39" s="186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4"/>
      <c r="Z39" s="154"/>
      <c r="AA39" s="154"/>
      <c r="AB39" s="154"/>
      <c r="AC39" s="154"/>
      <c r="AD39" s="154"/>
      <c r="AE39" s="154"/>
      <c r="AF39" s="154"/>
      <c r="AG39" s="154" t="s">
        <v>143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194" t="s">
        <v>167</v>
      </c>
      <c r="D40" s="185"/>
      <c r="E40" s="186">
        <v>19.86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4"/>
      <c r="Z40" s="154"/>
      <c r="AA40" s="154"/>
      <c r="AB40" s="154"/>
      <c r="AC40" s="154"/>
      <c r="AD40" s="154"/>
      <c r="AE40" s="154"/>
      <c r="AF40" s="154"/>
      <c r="AG40" s="154" t="s">
        <v>143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71">
        <v>7</v>
      </c>
      <c r="B41" s="172" t="s">
        <v>168</v>
      </c>
      <c r="C41" s="181" t="s">
        <v>169</v>
      </c>
      <c r="D41" s="173" t="s">
        <v>156</v>
      </c>
      <c r="E41" s="174">
        <v>200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116</v>
      </c>
      <c r="T41" s="177" t="s">
        <v>117</v>
      </c>
      <c r="U41" s="163">
        <v>0</v>
      </c>
      <c r="V41" s="163">
        <f>ROUND(E41*U41,2)</f>
        <v>0</v>
      </c>
      <c r="W41" s="163"/>
      <c r="X41" s="163" t="s">
        <v>164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165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194" t="s">
        <v>170</v>
      </c>
      <c r="D42" s="185"/>
      <c r="E42" s="18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4"/>
      <c r="Z42" s="154"/>
      <c r="AA42" s="154"/>
      <c r="AB42" s="154"/>
      <c r="AC42" s="154"/>
      <c r="AD42" s="154"/>
      <c r="AE42" s="154"/>
      <c r="AF42" s="154"/>
      <c r="AG42" s="154" t="s">
        <v>143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4" t="s">
        <v>171</v>
      </c>
      <c r="D43" s="185"/>
      <c r="E43" s="186">
        <v>200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4"/>
      <c r="Z43" s="154"/>
      <c r="AA43" s="154"/>
      <c r="AB43" s="154"/>
      <c r="AC43" s="154"/>
      <c r="AD43" s="154"/>
      <c r="AE43" s="154"/>
      <c r="AF43" s="154"/>
      <c r="AG43" s="154" t="s">
        <v>143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65" t="s">
        <v>111</v>
      </c>
      <c r="B44" s="166" t="s">
        <v>65</v>
      </c>
      <c r="C44" s="180" t="s">
        <v>66</v>
      </c>
      <c r="D44" s="167"/>
      <c r="E44" s="168"/>
      <c r="F44" s="169"/>
      <c r="G44" s="169">
        <f>SUMIF(AG45:AG68,"&lt;&gt;NOR",G45:G68)</f>
        <v>0</v>
      </c>
      <c r="H44" s="169"/>
      <c r="I44" s="169">
        <f>SUM(I45:I68)</f>
        <v>0</v>
      </c>
      <c r="J44" s="169"/>
      <c r="K44" s="169">
        <f>SUM(K45:K68)</f>
        <v>0</v>
      </c>
      <c r="L44" s="169"/>
      <c r="M44" s="169">
        <f>SUM(M45:M68)</f>
        <v>0</v>
      </c>
      <c r="N44" s="169"/>
      <c r="O44" s="169">
        <f>SUM(O45:O68)</f>
        <v>15.61</v>
      </c>
      <c r="P44" s="169"/>
      <c r="Q44" s="169">
        <f>SUM(Q45:Q68)</f>
        <v>0</v>
      </c>
      <c r="R44" s="169"/>
      <c r="S44" s="169"/>
      <c r="T44" s="170"/>
      <c r="U44" s="164"/>
      <c r="V44" s="164">
        <f>SUM(V45:V68)</f>
        <v>25.929999999999996</v>
      </c>
      <c r="W44" s="164"/>
      <c r="X44" s="164"/>
      <c r="AG44" t="s">
        <v>112</v>
      </c>
    </row>
    <row r="45" spans="1:60" outlineLevel="1" x14ac:dyDescent="0.2">
      <c r="A45" s="171">
        <v>8</v>
      </c>
      <c r="B45" s="172" t="s">
        <v>172</v>
      </c>
      <c r="C45" s="181" t="s">
        <v>173</v>
      </c>
      <c r="D45" s="173" t="s">
        <v>139</v>
      </c>
      <c r="E45" s="174">
        <v>7.3875999999999999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2.1</v>
      </c>
      <c r="O45" s="176">
        <f>ROUND(E45*N45,2)</f>
        <v>15.51</v>
      </c>
      <c r="P45" s="176">
        <v>0</v>
      </c>
      <c r="Q45" s="176">
        <f>ROUND(E45*P45,2)</f>
        <v>0</v>
      </c>
      <c r="R45" s="176"/>
      <c r="S45" s="176" t="s">
        <v>116</v>
      </c>
      <c r="T45" s="177" t="s">
        <v>117</v>
      </c>
      <c r="U45" s="163">
        <v>0.97</v>
      </c>
      <c r="V45" s="163">
        <f>ROUND(E45*U45,2)</f>
        <v>7.17</v>
      </c>
      <c r="W45" s="163"/>
      <c r="X45" s="163" t="s">
        <v>140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141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194" t="s">
        <v>174</v>
      </c>
      <c r="D46" s="185"/>
      <c r="E46" s="186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4"/>
      <c r="Z46" s="154"/>
      <c r="AA46" s="154"/>
      <c r="AB46" s="154"/>
      <c r="AC46" s="154"/>
      <c r="AD46" s="154"/>
      <c r="AE46" s="154"/>
      <c r="AF46" s="154"/>
      <c r="AG46" s="154" t="s">
        <v>143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194" t="s">
        <v>175</v>
      </c>
      <c r="D47" s="185"/>
      <c r="E47" s="186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4"/>
      <c r="Z47" s="154"/>
      <c r="AA47" s="154"/>
      <c r="AB47" s="154"/>
      <c r="AC47" s="154"/>
      <c r="AD47" s="154"/>
      <c r="AE47" s="154"/>
      <c r="AF47" s="154"/>
      <c r="AG47" s="154" t="s">
        <v>143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194" t="s">
        <v>176</v>
      </c>
      <c r="D48" s="185"/>
      <c r="E48" s="186">
        <v>1.86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4"/>
      <c r="Z48" s="154"/>
      <c r="AA48" s="154"/>
      <c r="AB48" s="154"/>
      <c r="AC48" s="154"/>
      <c r="AD48" s="154"/>
      <c r="AE48" s="154"/>
      <c r="AF48" s="154"/>
      <c r="AG48" s="154" t="s">
        <v>143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194" t="s">
        <v>177</v>
      </c>
      <c r="D49" s="185"/>
      <c r="E49" s="186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4"/>
      <c r="Z49" s="154"/>
      <c r="AA49" s="154"/>
      <c r="AB49" s="154"/>
      <c r="AC49" s="154"/>
      <c r="AD49" s="154"/>
      <c r="AE49" s="154"/>
      <c r="AF49" s="154"/>
      <c r="AG49" s="154" t="s">
        <v>143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194" t="s">
        <v>178</v>
      </c>
      <c r="D50" s="185"/>
      <c r="E50" s="186">
        <v>0.18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4"/>
      <c r="Z50" s="154"/>
      <c r="AA50" s="154"/>
      <c r="AB50" s="154"/>
      <c r="AC50" s="154"/>
      <c r="AD50" s="154"/>
      <c r="AE50" s="154"/>
      <c r="AF50" s="154"/>
      <c r="AG50" s="154" t="s">
        <v>143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194" t="s">
        <v>179</v>
      </c>
      <c r="D51" s="185"/>
      <c r="E51" s="186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4"/>
      <c r="Z51" s="154"/>
      <c r="AA51" s="154"/>
      <c r="AB51" s="154"/>
      <c r="AC51" s="154"/>
      <c r="AD51" s="154"/>
      <c r="AE51" s="154"/>
      <c r="AF51" s="154"/>
      <c r="AG51" s="154" t="s">
        <v>143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4" t="s">
        <v>180</v>
      </c>
      <c r="D52" s="185"/>
      <c r="E52" s="186">
        <v>1.84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4"/>
      <c r="Z52" s="154"/>
      <c r="AA52" s="154"/>
      <c r="AB52" s="154"/>
      <c r="AC52" s="154"/>
      <c r="AD52" s="154"/>
      <c r="AE52" s="154"/>
      <c r="AF52" s="154"/>
      <c r="AG52" s="154" t="s">
        <v>143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194" t="s">
        <v>177</v>
      </c>
      <c r="D53" s="185"/>
      <c r="E53" s="186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4"/>
      <c r="Z53" s="154"/>
      <c r="AA53" s="154"/>
      <c r="AB53" s="154"/>
      <c r="AC53" s="154"/>
      <c r="AD53" s="154"/>
      <c r="AE53" s="154"/>
      <c r="AF53" s="154"/>
      <c r="AG53" s="154" t="s">
        <v>143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4" t="s">
        <v>181</v>
      </c>
      <c r="D54" s="185"/>
      <c r="E54" s="186">
        <v>0.27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4"/>
      <c r="Z54" s="154"/>
      <c r="AA54" s="154"/>
      <c r="AB54" s="154"/>
      <c r="AC54" s="154"/>
      <c r="AD54" s="154"/>
      <c r="AE54" s="154"/>
      <c r="AF54" s="154"/>
      <c r="AG54" s="154" t="s">
        <v>143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194" t="s">
        <v>182</v>
      </c>
      <c r="D55" s="185"/>
      <c r="E55" s="186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4"/>
      <c r="Z55" s="154"/>
      <c r="AA55" s="154"/>
      <c r="AB55" s="154"/>
      <c r="AC55" s="154"/>
      <c r="AD55" s="154"/>
      <c r="AE55" s="154"/>
      <c r="AF55" s="154"/>
      <c r="AG55" s="154" t="s">
        <v>143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194" t="s">
        <v>183</v>
      </c>
      <c r="D56" s="185"/>
      <c r="E56" s="186">
        <v>1.4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4"/>
      <c r="Z56" s="154"/>
      <c r="AA56" s="154"/>
      <c r="AB56" s="154"/>
      <c r="AC56" s="154"/>
      <c r="AD56" s="154"/>
      <c r="AE56" s="154"/>
      <c r="AF56" s="154"/>
      <c r="AG56" s="154" t="s">
        <v>143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1"/>
      <c r="B57" s="162"/>
      <c r="C57" s="194" t="s">
        <v>184</v>
      </c>
      <c r="D57" s="185"/>
      <c r="E57" s="186">
        <v>0.34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4"/>
      <c r="Z57" s="154"/>
      <c r="AA57" s="154"/>
      <c r="AB57" s="154"/>
      <c r="AC57" s="154"/>
      <c r="AD57" s="154"/>
      <c r="AE57" s="154"/>
      <c r="AF57" s="154"/>
      <c r="AG57" s="154" t="s">
        <v>143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194" t="s">
        <v>185</v>
      </c>
      <c r="D58" s="185"/>
      <c r="E58" s="186">
        <v>0.33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4"/>
      <c r="Z58" s="154"/>
      <c r="AA58" s="154"/>
      <c r="AB58" s="154"/>
      <c r="AC58" s="154"/>
      <c r="AD58" s="154"/>
      <c r="AE58" s="154"/>
      <c r="AF58" s="154"/>
      <c r="AG58" s="154" t="s">
        <v>143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4" t="s">
        <v>186</v>
      </c>
      <c r="D59" s="185"/>
      <c r="E59" s="186">
        <v>0.32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4"/>
      <c r="Z59" s="154"/>
      <c r="AA59" s="154"/>
      <c r="AB59" s="154"/>
      <c r="AC59" s="154"/>
      <c r="AD59" s="154"/>
      <c r="AE59" s="154"/>
      <c r="AF59" s="154"/>
      <c r="AG59" s="154" t="s">
        <v>143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194" t="s">
        <v>187</v>
      </c>
      <c r="D60" s="185"/>
      <c r="E60" s="186">
        <v>0.25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4"/>
      <c r="Z60" s="154"/>
      <c r="AA60" s="154"/>
      <c r="AB60" s="154"/>
      <c r="AC60" s="154"/>
      <c r="AD60" s="154"/>
      <c r="AE60" s="154"/>
      <c r="AF60" s="154"/>
      <c r="AG60" s="154" t="s">
        <v>143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1"/>
      <c r="B61" s="162"/>
      <c r="C61" s="194" t="s">
        <v>188</v>
      </c>
      <c r="D61" s="185"/>
      <c r="E61" s="186">
        <v>0.59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4"/>
      <c r="Z61" s="154"/>
      <c r="AA61" s="154"/>
      <c r="AB61" s="154"/>
      <c r="AC61" s="154"/>
      <c r="AD61" s="154"/>
      <c r="AE61" s="154"/>
      <c r="AF61" s="154"/>
      <c r="AG61" s="154" t="s">
        <v>143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71">
        <v>9</v>
      </c>
      <c r="B62" s="172" t="s">
        <v>189</v>
      </c>
      <c r="C62" s="181" t="s">
        <v>190</v>
      </c>
      <c r="D62" s="173" t="s">
        <v>156</v>
      </c>
      <c r="E62" s="174">
        <v>197.12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5.0000000000000001E-4</v>
      </c>
      <c r="O62" s="176">
        <f>ROUND(E62*N62,2)</f>
        <v>0.1</v>
      </c>
      <c r="P62" s="176">
        <v>0</v>
      </c>
      <c r="Q62" s="176">
        <f>ROUND(E62*P62,2)</f>
        <v>0</v>
      </c>
      <c r="R62" s="176"/>
      <c r="S62" s="176" t="s">
        <v>116</v>
      </c>
      <c r="T62" s="177" t="s">
        <v>117</v>
      </c>
      <c r="U62" s="163">
        <v>0.09</v>
      </c>
      <c r="V62" s="163">
        <f>ROUND(E62*U62,2)</f>
        <v>17.739999999999998</v>
      </c>
      <c r="W62" s="163"/>
      <c r="X62" s="163" t="s">
        <v>140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141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194" t="s">
        <v>142</v>
      </c>
      <c r="D63" s="185"/>
      <c r="E63" s="186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4"/>
      <c r="Z63" s="154"/>
      <c r="AA63" s="154"/>
      <c r="AB63" s="154"/>
      <c r="AC63" s="154"/>
      <c r="AD63" s="154"/>
      <c r="AE63" s="154"/>
      <c r="AF63" s="154"/>
      <c r="AG63" s="154" t="s">
        <v>143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61"/>
      <c r="B64" s="162"/>
      <c r="C64" s="194" t="s">
        <v>148</v>
      </c>
      <c r="D64" s="185"/>
      <c r="E64" s="186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4"/>
      <c r="Z64" s="154"/>
      <c r="AA64" s="154"/>
      <c r="AB64" s="154"/>
      <c r="AC64" s="154"/>
      <c r="AD64" s="154"/>
      <c r="AE64" s="154"/>
      <c r="AF64" s="154"/>
      <c r="AG64" s="154" t="s">
        <v>143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1"/>
      <c r="B65" s="162"/>
      <c r="C65" s="194" t="s">
        <v>157</v>
      </c>
      <c r="D65" s="185"/>
      <c r="E65" s="186">
        <v>197.12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4"/>
      <c r="Z65" s="154"/>
      <c r="AA65" s="154"/>
      <c r="AB65" s="154"/>
      <c r="AC65" s="154"/>
      <c r="AD65" s="154"/>
      <c r="AE65" s="154"/>
      <c r="AF65" s="154"/>
      <c r="AG65" s="154" t="s">
        <v>143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71">
        <v>10</v>
      </c>
      <c r="B66" s="172" t="s">
        <v>191</v>
      </c>
      <c r="C66" s="181" t="s">
        <v>192</v>
      </c>
      <c r="D66" s="173" t="s">
        <v>193</v>
      </c>
      <c r="E66" s="174">
        <v>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2.1800000000000001E-3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116</v>
      </c>
      <c r="T66" s="177" t="s">
        <v>117</v>
      </c>
      <c r="U66" s="163">
        <v>0.51</v>
      </c>
      <c r="V66" s="163">
        <f>ROUND(E66*U66,2)</f>
        <v>1.02</v>
      </c>
      <c r="W66" s="163"/>
      <c r="X66" s="163" t="s">
        <v>140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141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194" t="s">
        <v>142</v>
      </c>
      <c r="D67" s="185"/>
      <c r="E67" s="186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4"/>
      <c r="Z67" s="154"/>
      <c r="AA67" s="154"/>
      <c r="AB67" s="154"/>
      <c r="AC67" s="154"/>
      <c r="AD67" s="154"/>
      <c r="AE67" s="154"/>
      <c r="AF67" s="154"/>
      <c r="AG67" s="154" t="s">
        <v>143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1"/>
      <c r="B68" s="162"/>
      <c r="C68" s="194" t="s">
        <v>65</v>
      </c>
      <c r="D68" s="185"/>
      <c r="E68" s="186">
        <v>2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4"/>
      <c r="Z68" s="154"/>
      <c r="AA68" s="154"/>
      <c r="AB68" s="154"/>
      <c r="AC68" s="154"/>
      <c r="AD68" s="154"/>
      <c r="AE68" s="154"/>
      <c r="AF68" s="154"/>
      <c r="AG68" s="154" t="s">
        <v>143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x14ac:dyDescent="0.2">
      <c r="A69" s="165" t="s">
        <v>111</v>
      </c>
      <c r="B69" s="166" t="s">
        <v>67</v>
      </c>
      <c r="C69" s="180" t="s">
        <v>68</v>
      </c>
      <c r="D69" s="167"/>
      <c r="E69" s="168"/>
      <c r="F69" s="169"/>
      <c r="G69" s="169">
        <f>SUMIF(AG70:AG94,"&lt;&gt;NOR",G70:G94)</f>
        <v>0</v>
      </c>
      <c r="H69" s="169"/>
      <c r="I69" s="169">
        <f>SUM(I70:I94)</f>
        <v>0</v>
      </c>
      <c r="J69" s="169"/>
      <c r="K69" s="169">
        <f>SUM(K70:K94)</f>
        <v>0</v>
      </c>
      <c r="L69" s="169"/>
      <c r="M69" s="169">
        <f>SUM(M70:M94)</f>
        <v>0</v>
      </c>
      <c r="N69" s="169"/>
      <c r="O69" s="169">
        <f>SUM(O70:O94)</f>
        <v>79.34</v>
      </c>
      <c r="P69" s="169"/>
      <c r="Q69" s="169">
        <f>SUM(Q70:Q94)</f>
        <v>0</v>
      </c>
      <c r="R69" s="169"/>
      <c r="S69" s="169"/>
      <c r="T69" s="170"/>
      <c r="U69" s="164"/>
      <c r="V69" s="164">
        <f>SUM(V70:V94)</f>
        <v>143.79999999999998</v>
      </c>
      <c r="W69" s="164"/>
      <c r="X69" s="164"/>
      <c r="AG69" t="s">
        <v>112</v>
      </c>
    </row>
    <row r="70" spans="1:60" outlineLevel="1" x14ac:dyDescent="0.2">
      <c r="A70" s="171">
        <v>11</v>
      </c>
      <c r="B70" s="172" t="s">
        <v>194</v>
      </c>
      <c r="C70" s="181" t="s">
        <v>195</v>
      </c>
      <c r="D70" s="173" t="s">
        <v>139</v>
      </c>
      <c r="E70" s="174">
        <v>29.503599999999999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2.5301300000000002</v>
      </c>
      <c r="O70" s="176">
        <f>ROUND(E70*N70,2)</f>
        <v>74.650000000000006</v>
      </c>
      <c r="P70" s="176">
        <v>0</v>
      </c>
      <c r="Q70" s="176">
        <f>ROUND(E70*P70,2)</f>
        <v>0</v>
      </c>
      <c r="R70" s="176"/>
      <c r="S70" s="176" t="s">
        <v>116</v>
      </c>
      <c r="T70" s="177" t="s">
        <v>117</v>
      </c>
      <c r="U70" s="163">
        <v>1.212</v>
      </c>
      <c r="V70" s="163">
        <f>ROUND(E70*U70,2)</f>
        <v>35.76</v>
      </c>
      <c r="W70" s="163"/>
      <c r="X70" s="163" t="s">
        <v>140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141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377" t="s">
        <v>196</v>
      </c>
      <c r="D71" s="378"/>
      <c r="E71" s="378"/>
      <c r="F71" s="378"/>
      <c r="G71" s="378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4"/>
      <c r="Z71" s="154"/>
      <c r="AA71" s="154"/>
      <c r="AB71" s="154"/>
      <c r="AC71" s="154"/>
      <c r="AD71" s="154"/>
      <c r="AE71" s="154"/>
      <c r="AF71" s="154"/>
      <c r="AG71" s="154" t="s">
        <v>121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1"/>
      <c r="B72" s="162"/>
      <c r="C72" s="194" t="s">
        <v>174</v>
      </c>
      <c r="D72" s="185"/>
      <c r="E72" s="186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4"/>
      <c r="Z72" s="154"/>
      <c r="AA72" s="154"/>
      <c r="AB72" s="154"/>
      <c r="AC72" s="154"/>
      <c r="AD72" s="154"/>
      <c r="AE72" s="154"/>
      <c r="AF72" s="154"/>
      <c r="AG72" s="154" t="s">
        <v>143</v>
      </c>
      <c r="AH72" s="154">
        <v>0</v>
      </c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1"/>
      <c r="B73" s="162"/>
      <c r="C73" s="194" t="s">
        <v>179</v>
      </c>
      <c r="D73" s="185"/>
      <c r="E73" s="186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4"/>
      <c r="Z73" s="154"/>
      <c r="AA73" s="154"/>
      <c r="AB73" s="154"/>
      <c r="AC73" s="154"/>
      <c r="AD73" s="154"/>
      <c r="AE73" s="154"/>
      <c r="AF73" s="154"/>
      <c r="AG73" s="154" t="s">
        <v>143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194" t="s">
        <v>197</v>
      </c>
      <c r="D74" s="185"/>
      <c r="E74" s="186">
        <v>25.76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4"/>
      <c r="Z74" s="154"/>
      <c r="AA74" s="154"/>
      <c r="AB74" s="154"/>
      <c r="AC74" s="154"/>
      <c r="AD74" s="154"/>
      <c r="AE74" s="154"/>
      <c r="AF74" s="154"/>
      <c r="AG74" s="154" t="s">
        <v>143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1"/>
      <c r="B75" s="162"/>
      <c r="C75" s="194" t="s">
        <v>177</v>
      </c>
      <c r="D75" s="185"/>
      <c r="E75" s="186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4"/>
      <c r="Z75" s="154"/>
      <c r="AA75" s="154"/>
      <c r="AB75" s="154"/>
      <c r="AC75" s="154"/>
      <c r="AD75" s="154"/>
      <c r="AE75" s="154"/>
      <c r="AF75" s="154"/>
      <c r="AG75" s="154" t="s">
        <v>143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61"/>
      <c r="B76" s="162"/>
      <c r="C76" s="194" t="s">
        <v>198</v>
      </c>
      <c r="D76" s="185"/>
      <c r="E76" s="186">
        <v>3.74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4"/>
      <c r="Z76" s="154"/>
      <c r="AA76" s="154"/>
      <c r="AB76" s="154"/>
      <c r="AC76" s="154"/>
      <c r="AD76" s="154"/>
      <c r="AE76" s="154"/>
      <c r="AF76" s="154"/>
      <c r="AG76" s="154" t="s">
        <v>143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71">
        <v>12</v>
      </c>
      <c r="B77" s="172" t="s">
        <v>199</v>
      </c>
      <c r="C77" s="181" t="s">
        <v>200</v>
      </c>
      <c r="D77" s="173" t="s">
        <v>156</v>
      </c>
      <c r="E77" s="174">
        <v>63.222000000000001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6.0310000000000002E-2</v>
      </c>
      <c r="O77" s="176">
        <f>ROUND(E77*N77,2)</f>
        <v>3.81</v>
      </c>
      <c r="P77" s="176">
        <v>0</v>
      </c>
      <c r="Q77" s="176">
        <f>ROUND(E77*P77,2)</f>
        <v>0</v>
      </c>
      <c r="R77" s="176"/>
      <c r="S77" s="176" t="s">
        <v>116</v>
      </c>
      <c r="T77" s="177" t="s">
        <v>117</v>
      </c>
      <c r="U77" s="163">
        <v>0.85</v>
      </c>
      <c r="V77" s="163">
        <f>ROUND(E77*U77,2)</f>
        <v>53.74</v>
      </c>
      <c r="W77" s="163"/>
      <c r="X77" s="163" t="s">
        <v>140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141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1"/>
      <c r="B78" s="162"/>
      <c r="C78" s="194" t="s">
        <v>174</v>
      </c>
      <c r="D78" s="185"/>
      <c r="E78" s="186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4"/>
      <c r="Z78" s="154"/>
      <c r="AA78" s="154"/>
      <c r="AB78" s="154"/>
      <c r="AC78" s="154"/>
      <c r="AD78" s="154"/>
      <c r="AE78" s="154"/>
      <c r="AF78" s="154"/>
      <c r="AG78" s="154" t="s">
        <v>143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61"/>
      <c r="B79" s="162"/>
      <c r="C79" s="194" t="s">
        <v>179</v>
      </c>
      <c r="D79" s="185"/>
      <c r="E79" s="186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4"/>
      <c r="Z79" s="154"/>
      <c r="AA79" s="154"/>
      <c r="AB79" s="154"/>
      <c r="AC79" s="154"/>
      <c r="AD79" s="154"/>
      <c r="AE79" s="154"/>
      <c r="AF79" s="154"/>
      <c r="AG79" s="154" t="s">
        <v>143</v>
      </c>
      <c r="AH79" s="154">
        <v>0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194" t="s">
        <v>201</v>
      </c>
      <c r="D80" s="185"/>
      <c r="E80" s="186">
        <v>55.2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4"/>
      <c r="Z80" s="154"/>
      <c r="AA80" s="154"/>
      <c r="AB80" s="154"/>
      <c r="AC80" s="154"/>
      <c r="AD80" s="154"/>
      <c r="AE80" s="154"/>
      <c r="AF80" s="154"/>
      <c r="AG80" s="154" t="s">
        <v>143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1"/>
      <c r="B81" s="162"/>
      <c r="C81" s="194" t="s">
        <v>177</v>
      </c>
      <c r="D81" s="185"/>
      <c r="E81" s="186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4"/>
      <c r="Z81" s="154"/>
      <c r="AA81" s="154"/>
      <c r="AB81" s="154"/>
      <c r="AC81" s="154"/>
      <c r="AD81" s="154"/>
      <c r="AE81" s="154"/>
      <c r="AF81" s="154"/>
      <c r="AG81" s="154" t="s">
        <v>143</v>
      </c>
      <c r="AH81" s="154">
        <v>0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194" t="s">
        <v>202</v>
      </c>
      <c r="D82" s="185"/>
      <c r="E82" s="186">
        <v>8.02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4"/>
      <c r="Z82" s="154"/>
      <c r="AA82" s="154"/>
      <c r="AB82" s="154"/>
      <c r="AC82" s="154"/>
      <c r="AD82" s="154"/>
      <c r="AE82" s="154"/>
      <c r="AF82" s="154"/>
      <c r="AG82" s="154" t="s">
        <v>143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22.5" outlineLevel="1" x14ac:dyDescent="0.2">
      <c r="A83" s="171">
        <v>13</v>
      </c>
      <c r="B83" s="172" t="s">
        <v>203</v>
      </c>
      <c r="C83" s="181" t="s">
        <v>204</v>
      </c>
      <c r="D83" s="173" t="s">
        <v>156</v>
      </c>
      <c r="E83" s="174">
        <v>63.222000000000001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116</v>
      </c>
      <c r="T83" s="177" t="s">
        <v>117</v>
      </c>
      <c r="U83" s="163">
        <v>0.35</v>
      </c>
      <c r="V83" s="163">
        <f>ROUND(E83*U83,2)</f>
        <v>22.13</v>
      </c>
      <c r="W83" s="163"/>
      <c r="X83" s="163" t="s">
        <v>140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141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1"/>
      <c r="B84" s="162"/>
      <c r="C84" s="194" t="s">
        <v>205</v>
      </c>
      <c r="D84" s="185"/>
      <c r="E84" s="186">
        <v>63.22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4"/>
      <c r="Z84" s="154"/>
      <c r="AA84" s="154"/>
      <c r="AB84" s="154"/>
      <c r="AC84" s="154"/>
      <c r="AD84" s="154"/>
      <c r="AE84" s="154"/>
      <c r="AF84" s="154"/>
      <c r="AG84" s="154" t="s">
        <v>143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2.5" outlineLevel="1" x14ac:dyDescent="0.2">
      <c r="A85" s="171">
        <v>14</v>
      </c>
      <c r="B85" s="172" t="s">
        <v>206</v>
      </c>
      <c r="C85" s="181" t="s">
        <v>207</v>
      </c>
      <c r="D85" s="173" t="s">
        <v>208</v>
      </c>
      <c r="E85" s="174">
        <v>0.84379999999999999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1.04627</v>
      </c>
      <c r="O85" s="176">
        <f>ROUND(E85*N85,2)</f>
        <v>0.88</v>
      </c>
      <c r="P85" s="176">
        <v>0</v>
      </c>
      <c r="Q85" s="176">
        <f>ROUND(E85*P85,2)</f>
        <v>0</v>
      </c>
      <c r="R85" s="176"/>
      <c r="S85" s="176" t="s">
        <v>116</v>
      </c>
      <c r="T85" s="177" t="s">
        <v>117</v>
      </c>
      <c r="U85" s="163">
        <v>15.23</v>
      </c>
      <c r="V85" s="163">
        <f>ROUND(E85*U85,2)</f>
        <v>12.85</v>
      </c>
      <c r="W85" s="163"/>
      <c r="X85" s="163" t="s">
        <v>140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141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1"/>
      <c r="B86" s="162"/>
      <c r="C86" s="194" t="s">
        <v>174</v>
      </c>
      <c r="D86" s="185"/>
      <c r="E86" s="186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4"/>
      <c r="Z86" s="154"/>
      <c r="AA86" s="154"/>
      <c r="AB86" s="154"/>
      <c r="AC86" s="154"/>
      <c r="AD86" s="154"/>
      <c r="AE86" s="154"/>
      <c r="AF86" s="154"/>
      <c r="AG86" s="154" t="s">
        <v>143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1"/>
      <c r="B87" s="162"/>
      <c r="C87" s="194" t="s">
        <v>179</v>
      </c>
      <c r="D87" s="185"/>
      <c r="E87" s="186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4"/>
      <c r="Z87" s="154"/>
      <c r="AA87" s="154"/>
      <c r="AB87" s="154"/>
      <c r="AC87" s="154"/>
      <c r="AD87" s="154"/>
      <c r="AE87" s="154"/>
      <c r="AF87" s="154"/>
      <c r="AG87" s="154" t="s">
        <v>143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194" t="s">
        <v>209</v>
      </c>
      <c r="D88" s="185"/>
      <c r="E88" s="186">
        <v>0.74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4"/>
      <c r="Z88" s="154"/>
      <c r="AA88" s="154"/>
      <c r="AB88" s="154"/>
      <c r="AC88" s="154"/>
      <c r="AD88" s="154"/>
      <c r="AE88" s="154"/>
      <c r="AF88" s="154"/>
      <c r="AG88" s="154" t="s">
        <v>143</v>
      </c>
      <c r="AH88" s="154">
        <v>0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61"/>
      <c r="B89" s="162"/>
      <c r="C89" s="194" t="s">
        <v>177</v>
      </c>
      <c r="D89" s="185"/>
      <c r="E89" s="186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4"/>
      <c r="Z89" s="154"/>
      <c r="AA89" s="154"/>
      <c r="AB89" s="154"/>
      <c r="AC89" s="154"/>
      <c r="AD89" s="154"/>
      <c r="AE89" s="154"/>
      <c r="AF89" s="154"/>
      <c r="AG89" s="154" t="s">
        <v>143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61"/>
      <c r="B90" s="162"/>
      <c r="C90" s="194" t="s">
        <v>210</v>
      </c>
      <c r="D90" s="185"/>
      <c r="E90" s="186">
        <v>0.11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4"/>
      <c r="Z90" s="154"/>
      <c r="AA90" s="154"/>
      <c r="AB90" s="154"/>
      <c r="AC90" s="154"/>
      <c r="AD90" s="154"/>
      <c r="AE90" s="154"/>
      <c r="AF90" s="154"/>
      <c r="AG90" s="154" t="s">
        <v>143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71">
        <v>15</v>
      </c>
      <c r="B91" s="172" t="s">
        <v>211</v>
      </c>
      <c r="C91" s="181" t="s">
        <v>212</v>
      </c>
      <c r="D91" s="173" t="s">
        <v>156</v>
      </c>
      <c r="E91" s="174">
        <v>55.2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116</v>
      </c>
      <c r="T91" s="177" t="s">
        <v>117</v>
      </c>
      <c r="U91" s="163">
        <v>0.35</v>
      </c>
      <c r="V91" s="163">
        <f>ROUND(E91*U91,2)</f>
        <v>19.32</v>
      </c>
      <c r="W91" s="163"/>
      <c r="X91" s="163" t="s">
        <v>140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141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1"/>
      <c r="B92" s="162"/>
      <c r="C92" s="194" t="s">
        <v>174</v>
      </c>
      <c r="D92" s="185"/>
      <c r="E92" s="186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4"/>
      <c r="Z92" s="154"/>
      <c r="AA92" s="154"/>
      <c r="AB92" s="154"/>
      <c r="AC92" s="154"/>
      <c r="AD92" s="154"/>
      <c r="AE92" s="154"/>
      <c r="AF92" s="154"/>
      <c r="AG92" s="154" t="s">
        <v>143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61"/>
      <c r="B93" s="162"/>
      <c r="C93" s="194" t="s">
        <v>179</v>
      </c>
      <c r="D93" s="185"/>
      <c r="E93" s="186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4"/>
      <c r="Z93" s="154"/>
      <c r="AA93" s="154"/>
      <c r="AB93" s="154"/>
      <c r="AC93" s="154"/>
      <c r="AD93" s="154"/>
      <c r="AE93" s="154"/>
      <c r="AF93" s="154"/>
      <c r="AG93" s="154" t="s">
        <v>143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1"/>
      <c r="B94" s="162"/>
      <c r="C94" s="194" t="s">
        <v>201</v>
      </c>
      <c r="D94" s="185"/>
      <c r="E94" s="186">
        <v>55.2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4"/>
      <c r="Z94" s="154"/>
      <c r="AA94" s="154"/>
      <c r="AB94" s="154"/>
      <c r="AC94" s="154"/>
      <c r="AD94" s="154"/>
      <c r="AE94" s="154"/>
      <c r="AF94" s="154"/>
      <c r="AG94" s="154" t="s">
        <v>143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x14ac:dyDescent="0.2">
      <c r="A95" s="165" t="s">
        <v>111</v>
      </c>
      <c r="B95" s="166" t="s">
        <v>69</v>
      </c>
      <c r="C95" s="180" t="s">
        <v>70</v>
      </c>
      <c r="D95" s="167"/>
      <c r="E95" s="168"/>
      <c r="F95" s="169"/>
      <c r="G95" s="169">
        <f>SUMIF(AG96:AG96,"&lt;&gt;NOR",G96:G96)</f>
        <v>0</v>
      </c>
      <c r="H95" s="169"/>
      <c r="I95" s="169">
        <f>SUM(I96:I96)</f>
        <v>0</v>
      </c>
      <c r="J95" s="169"/>
      <c r="K95" s="169">
        <f>SUM(K96:K96)</f>
        <v>0</v>
      </c>
      <c r="L95" s="169"/>
      <c r="M95" s="169">
        <f>SUM(M96:M96)</f>
        <v>0</v>
      </c>
      <c r="N95" s="169"/>
      <c r="O95" s="169">
        <f>SUM(O96:O96)</f>
        <v>0.92</v>
      </c>
      <c r="P95" s="169"/>
      <c r="Q95" s="169">
        <f>SUM(Q96:Q96)</f>
        <v>0</v>
      </c>
      <c r="R95" s="169"/>
      <c r="S95" s="169"/>
      <c r="T95" s="170"/>
      <c r="U95" s="164"/>
      <c r="V95" s="164">
        <f>SUM(V96:V96)</f>
        <v>0.14000000000000001</v>
      </c>
      <c r="W95" s="164"/>
      <c r="X95" s="164"/>
      <c r="AG95" t="s">
        <v>112</v>
      </c>
    </row>
    <row r="96" spans="1:60" outlineLevel="1" x14ac:dyDescent="0.2">
      <c r="A96" s="187">
        <v>16</v>
      </c>
      <c r="B96" s="188" t="s">
        <v>69</v>
      </c>
      <c r="C96" s="195" t="s">
        <v>213</v>
      </c>
      <c r="D96" s="189" t="s">
        <v>214</v>
      </c>
      <c r="E96" s="190">
        <v>7.09</v>
      </c>
      <c r="F96" s="191"/>
      <c r="G96" s="192">
        <f>ROUND(E96*F96,2)</f>
        <v>0</v>
      </c>
      <c r="H96" s="191"/>
      <c r="I96" s="192">
        <f>ROUND(E96*H96,2)</f>
        <v>0</v>
      </c>
      <c r="J96" s="191"/>
      <c r="K96" s="192">
        <f>ROUND(E96*J96,2)</f>
        <v>0</v>
      </c>
      <c r="L96" s="192">
        <v>21</v>
      </c>
      <c r="M96" s="192">
        <f>G96*(1+L96/100)</f>
        <v>0</v>
      </c>
      <c r="N96" s="192">
        <v>0.12966</v>
      </c>
      <c r="O96" s="192">
        <f>ROUND(E96*N96,2)</f>
        <v>0.92</v>
      </c>
      <c r="P96" s="192">
        <v>0</v>
      </c>
      <c r="Q96" s="192">
        <f>ROUND(E96*P96,2)</f>
        <v>0</v>
      </c>
      <c r="R96" s="192"/>
      <c r="S96" s="192" t="s">
        <v>116</v>
      </c>
      <c r="T96" s="193" t="s">
        <v>117</v>
      </c>
      <c r="U96" s="163">
        <v>0.02</v>
      </c>
      <c r="V96" s="163">
        <f>ROUND(E96*U96,2)</f>
        <v>0.14000000000000001</v>
      </c>
      <c r="W96" s="163"/>
      <c r="X96" s="163" t="s">
        <v>140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141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x14ac:dyDescent="0.2">
      <c r="A97" s="165" t="s">
        <v>111</v>
      </c>
      <c r="B97" s="166" t="s">
        <v>71</v>
      </c>
      <c r="C97" s="180" t="s">
        <v>72</v>
      </c>
      <c r="D97" s="167"/>
      <c r="E97" s="168"/>
      <c r="F97" s="169"/>
      <c r="G97" s="169">
        <f>SUMIF(AG98:AG99,"&lt;&gt;NOR",G98:G99)</f>
        <v>0</v>
      </c>
      <c r="H97" s="169"/>
      <c r="I97" s="169">
        <f>SUM(I98:I99)</f>
        <v>0</v>
      </c>
      <c r="J97" s="169"/>
      <c r="K97" s="169">
        <f>SUM(K98:K99)</f>
        <v>0</v>
      </c>
      <c r="L97" s="169"/>
      <c r="M97" s="169">
        <f>SUM(M98:M99)</f>
        <v>0</v>
      </c>
      <c r="N97" s="169"/>
      <c r="O97" s="169">
        <f>SUM(O98:O99)</f>
        <v>0</v>
      </c>
      <c r="P97" s="169"/>
      <c r="Q97" s="169">
        <f>SUM(Q98:Q99)</f>
        <v>0</v>
      </c>
      <c r="R97" s="169"/>
      <c r="S97" s="169"/>
      <c r="T97" s="170"/>
      <c r="U97" s="164"/>
      <c r="V97" s="164">
        <f>SUM(V98:V99)</f>
        <v>0</v>
      </c>
      <c r="W97" s="164"/>
      <c r="X97" s="164"/>
      <c r="AG97" t="s">
        <v>112</v>
      </c>
    </row>
    <row r="98" spans="1:60" outlineLevel="1" x14ac:dyDescent="0.2">
      <c r="A98" s="187">
        <v>17</v>
      </c>
      <c r="B98" s="188" t="s">
        <v>215</v>
      </c>
      <c r="C98" s="195" t="s">
        <v>216</v>
      </c>
      <c r="D98" s="189" t="s">
        <v>217</v>
      </c>
      <c r="E98" s="190">
        <v>50</v>
      </c>
      <c r="F98" s="191"/>
      <c r="G98" s="192">
        <f>ROUND(E98*F98,2)</f>
        <v>0</v>
      </c>
      <c r="H98" s="191"/>
      <c r="I98" s="192">
        <f>ROUND(E98*H98,2)</f>
        <v>0</v>
      </c>
      <c r="J98" s="191"/>
      <c r="K98" s="192">
        <f>ROUND(E98*J98,2)</f>
        <v>0</v>
      </c>
      <c r="L98" s="192">
        <v>21</v>
      </c>
      <c r="M98" s="192">
        <f>G98*(1+L98/100)</f>
        <v>0</v>
      </c>
      <c r="N98" s="192">
        <v>0</v>
      </c>
      <c r="O98" s="192">
        <f>ROUND(E98*N98,2)</f>
        <v>0</v>
      </c>
      <c r="P98" s="192">
        <v>0</v>
      </c>
      <c r="Q98" s="192">
        <f>ROUND(E98*P98,2)</f>
        <v>0</v>
      </c>
      <c r="R98" s="192"/>
      <c r="S98" s="192" t="s">
        <v>116</v>
      </c>
      <c r="T98" s="193" t="s">
        <v>117</v>
      </c>
      <c r="U98" s="163">
        <v>0</v>
      </c>
      <c r="V98" s="163">
        <f>ROUND(E98*U98,2)</f>
        <v>0</v>
      </c>
      <c r="W98" s="163"/>
      <c r="X98" s="163" t="s">
        <v>218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219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87">
        <v>18</v>
      </c>
      <c r="B99" s="188" t="s">
        <v>220</v>
      </c>
      <c r="C99" s="195" t="s">
        <v>221</v>
      </c>
      <c r="D99" s="189" t="s">
        <v>115</v>
      </c>
      <c r="E99" s="190">
        <v>1</v>
      </c>
      <c r="F99" s="191"/>
      <c r="G99" s="192">
        <f>ROUND(E99*F99,2)</f>
        <v>0</v>
      </c>
      <c r="H99" s="191"/>
      <c r="I99" s="192">
        <f>ROUND(E99*H99,2)</f>
        <v>0</v>
      </c>
      <c r="J99" s="191"/>
      <c r="K99" s="192">
        <f>ROUND(E99*J99,2)</f>
        <v>0</v>
      </c>
      <c r="L99" s="192">
        <v>21</v>
      </c>
      <c r="M99" s="192">
        <f>G99*(1+L99/100)</f>
        <v>0</v>
      </c>
      <c r="N99" s="192">
        <v>0</v>
      </c>
      <c r="O99" s="192">
        <f>ROUND(E99*N99,2)</f>
        <v>0</v>
      </c>
      <c r="P99" s="192">
        <v>0</v>
      </c>
      <c r="Q99" s="192">
        <f>ROUND(E99*P99,2)</f>
        <v>0</v>
      </c>
      <c r="R99" s="192"/>
      <c r="S99" s="192" t="s">
        <v>116</v>
      </c>
      <c r="T99" s="193" t="s">
        <v>117</v>
      </c>
      <c r="U99" s="163">
        <v>0</v>
      </c>
      <c r="V99" s="163">
        <f>ROUND(E99*U99,2)</f>
        <v>0</v>
      </c>
      <c r="W99" s="163"/>
      <c r="X99" s="163" t="s">
        <v>218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219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x14ac:dyDescent="0.2">
      <c r="A100" s="165" t="s">
        <v>111</v>
      </c>
      <c r="B100" s="166" t="s">
        <v>73</v>
      </c>
      <c r="C100" s="180" t="s">
        <v>74</v>
      </c>
      <c r="D100" s="167"/>
      <c r="E100" s="168"/>
      <c r="F100" s="169"/>
      <c r="G100" s="169">
        <f>SUMIF(AG101:AG101,"&lt;&gt;NOR",G101:G101)</f>
        <v>0</v>
      </c>
      <c r="H100" s="169"/>
      <c r="I100" s="169">
        <f>SUM(I101:I101)</f>
        <v>0</v>
      </c>
      <c r="J100" s="169"/>
      <c r="K100" s="169">
        <f>SUM(K101:K101)</f>
        <v>0</v>
      </c>
      <c r="L100" s="169"/>
      <c r="M100" s="169">
        <f>SUM(M101:M101)</f>
        <v>0</v>
      </c>
      <c r="N100" s="169"/>
      <c r="O100" s="169">
        <f>SUM(O101:O101)</f>
        <v>0</v>
      </c>
      <c r="P100" s="169"/>
      <c r="Q100" s="169">
        <f>SUM(Q101:Q101)</f>
        <v>0</v>
      </c>
      <c r="R100" s="169"/>
      <c r="S100" s="169"/>
      <c r="T100" s="170"/>
      <c r="U100" s="164"/>
      <c r="V100" s="164">
        <f>SUM(V101:V101)</f>
        <v>0</v>
      </c>
      <c r="W100" s="164"/>
      <c r="X100" s="164"/>
      <c r="AG100" t="s">
        <v>112</v>
      </c>
    </row>
    <row r="101" spans="1:60" outlineLevel="1" x14ac:dyDescent="0.2">
      <c r="A101" s="187">
        <v>19</v>
      </c>
      <c r="B101" s="188" t="s">
        <v>222</v>
      </c>
      <c r="C101" s="195" t="s">
        <v>223</v>
      </c>
      <c r="D101" s="189" t="s">
        <v>217</v>
      </c>
      <c r="E101" s="190">
        <v>20</v>
      </c>
      <c r="F101" s="191"/>
      <c r="G101" s="192">
        <f>ROUND(E101*F101,2)</f>
        <v>0</v>
      </c>
      <c r="H101" s="191"/>
      <c r="I101" s="192">
        <f>ROUND(E101*H101,2)</f>
        <v>0</v>
      </c>
      <c r="J101" s="191"/>
      <c r="K101" s="192">
        <f>ROUND(E101*J101,2)</f>
        <v>0</v>
      </c>
      <c r="L101" s="192">
        <v>21</v>
      </c>
      <c r="M101" s="192">
        <f>G101*(1+L101/100)</f>
        <v>0</v>
      </c>
      <c r="N101" s="192">
        <v>0</v>
      </c>
      <c r="O101" s="192">
        <f>ROUND(E101*N101,2)</f>
        <v>0</v>
      </c>
      <c r="P101" s="192">
        <v>0</v>
      </c>
      <c r="Q101" s="192">
        <f>ROUND(E101*P101,2)</f>
        <v>0</v>
      </c>
      <c r="R101" s="192"/>
      <c r="S101" s="192" t="s">
        <v>116</v>
      </c>
      <c r="T101" s="193" t="s">
        <v>117</v>
      </c>
      <c r="U101" s="163">
        <v>0</v>
      </c>
      <c r="V101" s="163">
        <f>ROUND(E101*U101,2)</f>
        <v>0</v>
      </c>
      <c r="W101" s="163"/>
      <c r="X101" s="163" t="s">
        <v>140</v>
      </c>
      <c r="Y101" s="154"/>
      <c r="Z101" s="154"/>
      <c r="AA101" s="154"/>
      <c r="AB101" s="154"/>
      <c r="AC101" s="154"/>
      <c r="AD101" s="154"/>
      <c r="AE101" s="154"/>
      <c r="AF101" s="154"/>
      <c r="AG101" s="154" t="s">
        <v>141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x14ac:dyDescent="0.2">
      <c r="A102" s="165" t="s">
        <v>111</v>
      </c>
      <c r="B102" s="166" t="s">
        <v>75</v>
      </c>
      <c r="C102" s="180" t="s">
        <v>76</v>
      </c>
      <c r="D102" s="167"/>
      <c r="E102" s="168"/>
      <c r="F102" s="169"/>
      <c r="G102" s="169">
        <f>SUMIF(AG103:AG103,"&lt;&gt;NOR",G103:G103)</f>
        <v>0</v>
      </c>
      <c r="H102" s="169"/>
      <c r="I102" s="169">
        <f>SUM(I103:I103)</f>
        <v>0</v>
      </c>
      <c r="J102" s="169"/>
      <c r="K102" s="169">
        <f>SUM(K103:K103)</f>
        <v>0</v>
      </c>
      <c r="L102" s="169"/>
      <c r="M102" s="169">
        <f>SUM(M103:M103)</f>
        <v>0</v>
      </c>
      <c r="N102" s="169"/>
      <c r="O102" s="169">
        <f>SUM(O103:O103)</f>
        <v>0</v>
      </c>
      <c r="P102" s="169"/>
      <c r="Q102" s="169">
        <f>SUM(Q103:Q103)</f>
        <v>0</v>
      </c>
      <c r="R102" s="169"/>
      <c r="S102" s="169"/>
      <c r="T102" s="170"/>
      <c r="U102" s="164"/>
      <c r="V102" s="164">
        <f>SUM(V103:V103)</f>
        <v>58.49</v>
      </c>
      <c r="W102" s="164"/>
      <c r="X102" s="164"/>
      <c r="AG102" t="s">
        <v>112</v>
      </c>
    </row>
    <row r="103" spans="1:60" outlineLevel="1" x14ac:dyDescent="0.2">
      <c r="A103" s="187">
        <v>20</v>
      </c>
      <c r="B103" s="188" t="s">
        <v>224</v>
      </c>
      <c r="C103" s="195" t="s">
        <v>225</v>
      </c>
      <c r="D103" s="189" t="s">
        <v>208</v>
      </c>
      <c r="E103" s="190">
        <v>95.879869999999997</v>
      </c>
      <c r="F103" s="191"/>
      <c r="G103" s="192">
        <f>ROUND(E103*F103,2)</f>
        <v>0</v>
      </c>
      <c r="H103" s="191"/>
      <c r="I103" s="192">
        <f>ROUND(E103*H103,2)</f>
        <v>0</v>
      </c>
      <c r="J103" s="191"/>
      <c r="K103" s="192">
        <f>ROUND(E103*J103,2)</f>
        <v>0</v>
      </c>
      <c r="L103" s="192">
        <v>21</v>
      </c>
      <c r="M103" s="192">
        <f>G103*(1+L103/100)</f>
        <v>0</v>
      </c>
      <c r="N103" s="192">
        <v>0</v>
      </c>
      <c r="O103" s="192">
        <f>ROUND(E103*N103,2)</f>
        <v>0</v>
      </c>
      <c r="P103" s="192">
        <v>0</v>
      </c>
      <c r="Q103" s="192">
        <f>ROUND(E103*P103,2)</f>
        <v>0</v>
      </c>
      <c r="R103" s="192"/>
      <c r="S103" s="192" t="s">
        <v>116</v>
      </c>
      <c r="T103" s="193" t="s">
        <v>117</v>
      </c>
      <c r="U103" s="163">
        <v>0.61</v>
      </c>
      <c r="V103" s="163">
        <f>ROUND(E103*U103,2)</f>
        <v>58.49</v>
      </c>
      <c r="W103" s="163"/>
      <c r="X103" s="163" t="s">
        <v>140</v>
      </c>
      <c r="Y103" s="154"/>
      <c r="Z103" s="154"/>
      <c r="AA103" s="154"/>
      <c r="AB103" s="154"/>
      <c r="AC103" s="154"/>
      <c r="AD103" s="154"/>
      <c r="AE103" s="154"/>
      <c r="AF103" s="154"/>
      <c r="AG103" s="154" t="s">
        <v>226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x14ac:dyDescent="0.2">
      <c r="A104" s="165" t="s">
        <v>111</v>
      </c>
      <c r="B104" s="166" t="s">
        <v>77</v>
      </c>
      <c r="C104" s="180" t="s">
        <v>78</v>
      </c>
      <c r="D104" s="167"/>
      <c r="E104" s="168"/>
      <c r="F104" s="169"/>
      <c r="G104" s="169">
        <f>SUMIF(AG105:AG105,"&lt;&gt;NOR",G105:G105)</f>
        <v>0</v>
      </c>
      <c r="H104" s="169"/>
      <c r="I104" s="169">
        <f>SUM(I105:I105)</f>
        <v>0</v>
      </c>
      <c r="J104" s="169"/>
      <c r="K104" s="169">
        <f>SUM(K105:K105)</f>
        <v>0</v>
      </c>
      <c r="L104" s="169"/>
      <c r="M104" s="169">
        <f>SUM(M105:M105)</f>
        <v>0</v>
      </c>
      <c r="N104" s="169"/>
      <c r="O104" s="169">
        <f>SUM(O105:O105)</f>
        <v>0</v>
      </c>
      <c r="P104" s="169"/>
      <c r="Q104" s="169">
        <f>SUM(Q105:Q105)</f>
        <v>0</v>
      </c>
      <c r="R104" s="169"/>
      <c r="S104" s="169"/>
      <c r="T104" s="170"/>
      <c r="U104" s="164"/>
      <c r="V104" s="164">
        <f>SUM(V105:V105)</f>
        <v>0.02</v>
      </c>
      <c r="W104" s="164"/>
      <c r="X104" s="164"/>
      <c r="AG104" t="s">
        <v>112</v>
      </c>
    </row>
    <row r="105" spans="1:60" ht="22.5" outlineLevel="1" x14ac:dyDescent="0.2">
      <c r="A105" s="187">
        <v>21</v>
      </c>
      <c r="B105" s="188" t="s">
        <v>77</v>
      </c>
      <c r="C105" s="195" t="s">
        <v>227</v>
      </c>
      <c r="D105" s="189" t="s">
        <v>228</v>
      </c>
      <c r="E105" s="190">
        <v>1</v>
      </c>
      <c r="F105" s="191">
        <f>ELI_Rekapitulace!E25</f>
        <v>0</v>
      </c>
      <c r="G105" s="192">
        <f>ROUND(E105*F105,2)</f>
        <v>0</v>
      </c>
      <c r="H105" s="191"/>
      <c r="I105" s="192">
        <f>ROUND(E105*H105,2)</f>
        <v>0</v>
      </c>
      <c r="J105" s="191"/>
      <c r="K105" s="192">
        <f>ROUND(E105*J105,2)</f>
        <v>0</v>
      </c>
      <c r="L105" s="192">
        <v>21</v>
      </c>
      <c r="M105" s="192">
        <f>G105*(1+L105/100)</f>
        <v>0</v>
      </c>
      <c r="N105" s="192">
        <v>0</v>
      </c>
      <c r="O105" s="192">
        <f>ROUND(E105*N105,2)</f>
        <v>0</v>
      </c>
      <c r="P105" s="192">
        <v>0</v>
      </c>
      <c r="Q105" s="192">
        <f>ROUND(E105*P105,2)</f>
        <v>0</v>
      </c>
      <c r="R105" s="192"/>
      <c r="S105" s="192" t="s">
        <v>116</v>
      </c>
      <c r="T105" s="193" t="s">
        <v>117</v>
      </c>
      <c r="U105" s="163">
        <v>0.02</v>
      </c>
      <c r="V105" s="163">
        <f>ROUND(E105*U105,2)</f>
        <v>0.02</v>
      </c>
      <c r="W105" s="163"/>
      <c r="X105" s="163" t="s">
        <v>140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141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x14ac:dyDescent="0.2">
      <c r="A106" s="165" t="s">
        <v>111</v>
      </c>
      <c r="B106" s="166" t="s">
        <v>79</v>
      </c>
      <c r="C106" s="180" t="s">
        <v>80</v>
      </c>
      <c r="D106" s="167"/>
      <c r="E106" s="168"/>
      <c r="F106" s="169"/>
      <c r="G106" s="169">
        <f>SUMIF(AG107:AG128,"&lt;&gt;NOR",G107:G128)</f>
        <v>0</v>
      </c>
      <c r="H106" s="169"/>
      <c r="I106" s="169">
        <f>SUM(I107:I128)</f>
        <v>0</v>
      </c>
      <c r="J106" s="169"/>
      <c r="K106" s="169">
        <f>SUM(K107:K128)</f>
        <v>0</v>
      </c>
      <c r="L106" s="169"/>
      <c r="M106" s="169">
        <f>SUM(M107:M128)</f>
        <v>0</v>
      </c>
      <c r="N106" s="169"/>
      <c r="O106" s="169">
        <f>SUM(O107:O128)</f>
        <v>0</v>
      </c>
      <c r="P106" s="169"/>
      <c r="Q106" s="169">
        <f>SUM(Q107:Q128)</f>
        <v>0</v>
      </c>
      <c r="R106" s="169"/>
      <c r="S106" s="169"/>
      <c r="T106" s="170"/>
      <c r="U106" s="164"/>
      <c r="V106" s="164">
        <f>SUM(V107:V128)</f>
        <v>0.97</v>
      </c>
      <c r="W106" s="164"/>
      <c r="X106" s="164"/>
      <c r="AG106" t="s">
        <v>112</v>
      </c>
    </row>
    <row r="107" spans="1:60" outlineLevel="1" x14ac:dyDescent="0.2">
      <c r="A107" s="171">
        <v>22</v>
      </c>
      <c r="B107" s="172" t="s">
        <v>229</v>
      </c>
      <c r="C107" s="181" t="s">
        <v>230</v>
      </c>
      <c r="D107" s="173" t="s">
        <v>208</v>
      </c>
      <c r="E107" s="174">
        <v>0.67823999999999995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116</v>
      </c>
      <c r="T107" s="177" t="s">
        <v>117</v>
      </c>
      <c r="U107" s="163">
        <v>0.49</v>
      </c>
      <c r="V107" s="163">
        <f>ROUND(E107*U107,2)</f>
        <v>0.33</v>
      </c>
      <c r="W107" s="163"/>
      <c r="X107" s="163" t="s">
        <v>140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231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/>
      <c r="B108" s="162"/>
      <c r="C108" s="377" t="s">
        <v>232</v>
      </c>
      <c r="D108" s="378"/>
      <c r="E108" s="378"/>
      <c r="F108" s="378"/>
      <c r="G108" s="378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121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61"/>
      <c r="B109" s="162"/>
      <c r="C109" s="194" t="s">
        <v>233</v>
      </c>
      <c r="D109" s="185"/>
      <c r="E109" s="186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143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61"/>
      <c r="B110" s="162"/>
      <c r="C110" s="194" t="s">
        <v>234</v>
      </c>
      <c r="D110" s="185"/>
      <c r="E110" s="186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143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61"/>
      <c r="B111" s="162"/>
      <c r="C111" s="194" t="s">
        <v>235</v>
      </c>
      <c r="D111" s="185"/>
      <c r="E111" s="186">
        <v>0.68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143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71">
        <v>23</v>
      </c>
      <c r="B112" s="172" t="s">
        <v>236</v>
      </c>
      <c r="C112" s="181" t="s">
        <v>237</v>
      </c>
      <c r="D112" s="173" t="s">
        <v>208</v>
      </c>
      <c r="E112" s="174">
        <v>6.1041600000000003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116</v>
      </c>
      <c r="T112" s="177" t="s">
        <v>117</v>
      </c>
      <c r="U112" s="163">
        <v>0</v>
      </c>
      <c r="V112" s="163">
        <f>ROUND(E112*U112,2)</f>
        <v>0</v>
      </c>
      <c r="W112" s="163"/>
      <c r="X112" s="163" t="s">
        <v>140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231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1"/>
      <c r="B113" s="162"/>
      <c r="C113" s="194" t="s">
        <v>233</v>
      </c>
      <c r="D113" s="185"/>
      <c r="E113" s="186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143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61"/>
      <c r="B114" s="162"/>
      <c r="C114" s="194" t="s">
        <v>234</v>
      </c>
      <c r="D114" s="185"/>
      <c r="E114" s="186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143</v>
      </c>
      <c r="AH114" s="154">
        <v>0</v>
      </c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1"/>
      <c r="B115" s="162"/>
      <c r="C115" s="194" t="s">
        <v>238</v>
      </c>
      <c r="D115" s="185"/>
      <c r="E115" s="186">
        <v>6.1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143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71">
        <v>24</v>
      </c>
      <c r="B116" s="172" t="s">
        <v>239</v>
      </c>
      <c r="C116" s="181" t="s">
        <v>240</v>
      </c>
      <c r="D116" s="173" t="s">
        <v>208</v>
      </c>
      <c r="E116" s="174">
        <v>0.67823999999999995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116</v>
      </c>
      <c r="T116" s="177" t="s">
        <v>117</v>
      </c>
      <c r="U116" s="163">
        <v>0.94199999999999995</v>
      </c>
      <c r="V116" s="163">
        <f>ROUND(E116*U116,2)</f>
        <v>0.64</v>
      </c>
      <c r="W116" s="163"/>
      <c r="X116" s="163" t="s">
        <v>140</v>
      </c>
      <c r="Y116" s="154"/>
      <c r="Z116" s="154"/>
      <c r="AA116" s="154"/>
      <c r="AB116" s="154"/>
      <c r="AC116" s="154"/>
      <c r="AD116" s="154"/>
      <c r="AE116" s="154"/>
      <c r="AF116" s="154"/>
      <c r="AG116" s="154" t="s">
        <v>231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1"/>
      <c r="B117" s="162"/>
      <c r="C117" s="377" t="s">
        <v>241</v>
      </c>
      <c r="D117" s="378"/>
      <c r="E117" s="378"/>
      <c r="F117" s="378"/>
      <c r="G117" s="378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121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/>
      <c r="B118" s="162"/>
      <c r="C118" s="194" t="s">
        <v>233</v>
      </c>
      <c r="D118" s="185"/>
      <c r="E118" s="186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143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61"/>
      <c r="B119" s="162"/>
      <c r="C119" s="194" t="s">
        <v>234</v>
      </c>
      <c r="D119" s="185"/>
      <c r="E119" s="186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143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61"/>
      <c r="B120" s="162"/>
      <c r="C120" s="194" t="s">
        <v>235</v>
      </c>
      <c r="D120" s="185"/>
      <c r="E120" s="186">
        <v>0.68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143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71">
        <v>25</v>
      </c>
      <c r="B121" s="172" t="s">
        <v>242</v>
      </c>
      <c r="C121" s="181" t="s">
        <v>243</v>
      </c>
      <c r="D121" s="173" t="s">
        <v>208</v>
      </c>
      <c r="E121" s="174">
        <v>0.10852000000000001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116</v>
      </c>
      <c r="T121" s="177" t="s">
        <v>117</v>
      </c>
      <c r="U121" s="163">
        <v>0</v>
      </c>
      <c r="V121" s="163">
        <f>ROUND(E121*U121,2)</f>
        <v>0</v>
      </c>
      <c r="W121" s="163"/>
      <c r="X121" s="163" t="s">
        <v>140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231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61"/>
      <c r="B122" s="162"/>
      <c r="C122" s="194" t="s">
        <v>233</v>
      </c>
      <c r="D122" s="185"/>
      <c r="E122" s="186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143</v>
      </c>
      <c r="AH122" s="154">
        <v>0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61"/>
      <c r="B123" s="162"/>
      <c r="C123" s="194" t="s">
        <v>234</v>
      </c>
      <c r="D123" s="185"/>
      <c r="E123" s="186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4"/>
      <c r="Z123" s="154"/>
      <c r="AA123" s="154"/>
      <c r="AB123" s="154"/>
      <c r="AC123" s="154"/>
      <c r="AD123" s="154"/>
      <c r="AE123" s="154"/>
      <c r="AF123" s="154"/>
      <c r="AG123" s="154" t="s">
        <v>143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61"/>
      <c r="B124" s="162"/>
      <c r="C124" s="194" t="s">
        <v>244</v>
      </c>
      <c r="D124" s="185"/>
      <c r="E124" s="186">
        <v>0.11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143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71">
        <v>26</v>
      </c>
      <c r="B125" s="172" t="s">
        <v>245</v>
      </c>
      <c r="C125" s="181" t="s">
        <v>246</v>
      </c>
      <c r="D125" s="173" t="s">
        <v>208</v>
      </c>
      <c r="E125" s="174">
        <v>0.56972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6"/>
      <c r="S125" s="176" t="s">
        <v>116</v>
      </c>
      <c r="T125" s="177" t="s">
        <v>117</v>
      </c>
      <c r="U125" s="163">
        <v>0</v>
      </c>
      <c r="V125" s="163">
        <f>ROUND(E125*U125,2)</f>
        <v>0</v>
      </c>
      <c r="W125" s="163"/>
      <c r="X125" s="163" t="s">
        <v>140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231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61"/>
      <c r="B126" s="162"/>
      <c r="C126" s="194" t="s">
        <v>233</v>
      </c>
      <c r="D126" s="185"/>
      <c r="E126" s="186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143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61"/>
      <c r="B127" s="162"/>
      <c r="C127" s="194" t="s">
        <v>234</v>
      </c>
      <c r="D127" s="185"/>
      <c r="E127" s="186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4"/>
      <c r="Z127" s="154"/>
      <c r="AA127" s="154"/>
      <c r="AB127" s="154"/>
      <c r="AC127" s="154"/>
      <c r="AD127" s="154"/>
      <c r="AE127" s="154"/>
      <c r="AF127" s="154"/>
      <c r="AG127" s="154" t="s">
        <v>143</v>
      </c>
      <c r="AH127" s="154">
        <v>0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61"/>
      <c r="B128" s="162"/>
      <c r="C128" s="194" t="s">
        <v>247</v>
      </c>
      <c r="D128" s="185"/>
      <c r="E128" s="186">
        <v>0.56999999999999995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143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33" x14ac:dyDescent="0.2">
      <c r="A129" s="3"/>
      <c r="B129" s="4"/>
      <c r="C129" s="182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98</v>
      </c>
    </row>
    <row r="130" spans="1:33" x14ac:dyDescent="0.2">
      <c r="A130" s="157"/>
      <c r="B130" s="158" t="s">
        <v>29</v>
      </c>
      <c r="C130" s="183"/>
      <c r="D130" s="159"/>
      <c r="E130" s="160"/>
      <c r="F130" s="160"/>
      <c r="G130" s="179">
        <f>G8+G44+G69+G95+G97+G100+G102+G104+G106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134</v>
      </c>
    </row>
    <row r="131" spans="1:33" x14ac:dyDescent="0.2">
      <c r="C131" s="184"/>
      <c r="D131" s="10"/>
      <c r="AG131" t="s">
        <v>135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/>
  <mergeCells count="8">
    <mergeCell ref="C108:G108"/>
    <mergeCell ref="C117:G117"/>
    <mergeCell ref="A1:G1"/>
    <mergeCell ref="C2:G2"/>
    <mergeCell ref="C3:G3"/>
    <mergeCell ref="C4:G4"/>
    <mergeCell ref="C19:G19"/>
    <mergeCell ref="C71:G7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23" sqref="C23"/>
    </sheetView>
  </sheetViews>
  <sheetFormatPr defaultRowHeight="15" x14ac:dyDescent="0.25"/>
  <cols>
    <col min="1" max="2" width="21.7109375" style="318" customWidth="1"/>
    <col min="3" max="5" width="15.7109375" style="318" customWidth="1"/>
    <col min="6" max="16384" width="9.140625" style="318"/>
  </cols>
  <sheetData>
    <row r="1" spans="1:5" ht="23.25" x14ac:dyDescent="0.35">
      <c r="A1" s="196" t="s">
        <v>248</v>
      </c>
      <c r="B1" s="197"/>
      <c r="C1" s="198"/>
      <c r="D1" s="198"/>
      <c r="E1" s="198"/>
    </row>
    <row r="2" spans="1:5" x14ac:dyDescent="0.25">
      <c r="A2" s="198"/>
      <c r="B2" s="198"/>
      <c r="C2" s="198"/>
      <c r="D2" s="198"/>
      <c r="E2" s="198"/>
    </row>
    <row r="3" spans="1:5" ht="18.75" x14ac:dyDescent="0.3">
      <c r="A3" s="199" t="s">
        <v>249</v>
      </c>
      <c r="B3" s="200"/>
      <c r="C3" s="198"/>
      <c r="D3" s="198"/>
      <c r="E3" s="198"/>
    </row>
    <row r="4" spans="1:5" ht="15.75" x14ac:dyDescent="0.25">
      <c r="A4" s="200"/>
      <c r="B4" s="200"/>
      <c r="C4" s="198"/>
      <c r="D4" s="198"/>
      <c r="E4" s="198"/>
    </row>
    <row r="5" spans="1:5" x14ac:dyDescent="0.25">
      <c r="A5" s="198"/>
      <c r="B5" s="198"/>
      <c r="C5" s="198"/>
      <c r="D5" s="198"/>
      <c r="E5" s="198"/>
    </row>
    <row r="6" spans="1:5" x14ac:dyDescent="0.25">
      <c r="A6" s="201" t="s">
        <v>250</v>
      </c>
      <c r="B6" s="202" t="s">
        <v>251</v>
      </c>
      <c r="C6" s="198"/>
      <c r="D6" s="198"/>
      <c r="E6" s="198"/>
    </row>
    <row r="7" spans="1:5" ht="18" x14ac:dyDescent="0.25">
      <c r="A7" s="201" t="s">
        <v>252</v>
      </c>
      <c r="B7" s="203" t="s">
        <v>45</v>
      </c>
      <c r="C7" s="198"/>
      <c r="D7" s="198"/>
      <c r="E7" s="198"/>
    </row>
    <row r="8" spans="1:5" ht="15.75" x14ac:dyDescent="0.25">
      <c r="A8" s="204" t="s">
        <v>253</v>
      </c>
      <c r="B8" s="202" t="s">
        <v>254</v>
      </c>
      <c r="C8" s="205"/>
      <c r="D8" s="198"/>
      <c r="E8" s="198"/>
    </row>
    <row r="9" spans="1:5" ht="15.75" x14ac:dyDescent="0.25">
      <c r="A9" s="198"/>
      <c r="B9" s="206"/>
      <c r="C9" s="205"/>
      <c r="D9" s="198"/>
      <c r="E9" s="198"/>
    </row>
    <row r="10" spans="1:5" x14ac:dyDescent="0.25">
      <c r="A10" s="198"/>
      <c r="B10" s="198"/>
      <c r="C10" s="198"/>
      <c r="D10" s="198"/>
      <c r="E10" s="198"/>
    </row>
    <row r="11" spans="1:5" x14ac:dyDescent="0.25">
      <c r="A11" s="198"/>
      <c r="B11" s="198"/>
      <c r="C11" s="198"/>
      <c r="D11" s="198"/>
      <c r="E11" s="198"/>
    </row>
    <row r="12" spans="1:5" x14ac:dyDescent="0.25">
      <c r="A12" s="198"/>
      <c r="B12" s="198"/>
      <c r="C12" s="198"/>
      <c r="D12" s="198"/>
      <c r="E12" s="198"/>
    </row>
    <row r="13" spans="1:5" x14ac:dyDescent="0.25">
      <c r="A13" s="386" t="s">
        <v>255</v>
      </c>
      <c r="B13" s="387"/>
      <c r="C13" s="207"/>
      <c r="D13" s="208">
        <f>ELI_Rozvaděče!G62</f>
        <v>0</v>
      </c>
      <c r="E13" s="319"/>
    </row>
    <row r="14" spans="1:5" x14ac:dyDescent="0.25">
      <c r="A14" s="386" t="s">
        <v>256</v>
      </c>
      <c r="B14" s="387"/>
      <c r="C14" s="209"/>
      <c r="D14" s="210"/>
      <c r="E14" s="211">
        <f>'ELI_Materiál a montáž'!G26</f>
        <v>0</v>
      </c>
    </row>
    <row r="15" spans="1:5" x14ac:dyDescent="0.25">
      <c r="A15" s="386" t="s">
        <v>257</v>
      </c>
      <c r="B15" s="387"/>
      <c r="C15" s="212">
        <f>+E14</f>
        <v>0</v>
      </c>
      <c r="D15" s="213"/>
      <c r="E15" s="320">
        <f>+C15/100*6</f>
        <v>0</v>
      </c>
    </row>
    <row r="16" spans="1:5" x14ac:dyDescent="0.25">
      <c r="A16" s="386" t="s">
        <v>64</v>
      </c>
      <c r="B16" s="387"/>
      <c r="C16" s="209"/>
      <c r="D16" s="210"/>
      <c r="E16" s="214">
        <f>'ELI_Zemní práce'!F16</f>
        <v>0</v>
      </c>
    </row>
    <row r="17" spans="1:5" x14ac:dyDescent="0.25">
      <c r="A17" s="388" t="s">
        <v>258</v>
      </c>
      <c r="B17" s="389"/>
      <c r="C17" s="215"/>
      <c r="D17" s="321">
        <f>SUM(D13:D15)</f>
        <v>0</v>
      </c>
      <c r="E17" s="216">
        <f>SUM(E14:E16)</f>
        <v>0</v>
      </c>
    </row>
    <row r="18" spans="1:5" x14ac:dyDescent="0.25">
      <c r="A18" s="198"/>
      <c r="B18" s="198"/>
      <c r="C18" s="198"/>
      <c r="D18" s="198"/>
      <c r="E18" s="198"/>
    </row>
    <row r="19" spans="1:5" x14ac:dyDescent="0.25">
      <c r="A19" s="198"/>
      <c r="B19" s="198"/>
      <c r="C19" s="198"/>
      <c r="D19" s="198"/>
      <c r="E19" s="198"/>
    </row>
    <row r="20" spans="1:5" ht="15.75" x14ac:dyDescent="0.25">
      <c r="A20" s="217" t="s">
        <v>259</v>
      </c>
      <c r="B20" s="217"/>
      <c r="C20" s="218"/>
      <c r="D20" s="218"/>
      <c r="E20" s="219">
        <f>+D17+E17</f>
        <v>0</v>
      </c>
    </row>
    <row r="21" spans="1:5" x14ac:dyDescent="0.25">
      <c r="A21" s="198"/>
      <c r="B21" s="198"/>
      <c r="C21" s="198"/>
      <c r="D21" s="198"/>
      <c r="E21" s="198"/>
    </row>
    <row r="22" spans="1:5" x14ac:dyDescent="0.25">
      <c r="A22" s="198"/>
      <c r="B22" s="198"/>
      <c r="C22" s="198"/>
      <c r="D22" s="198"/>
      <c r="E22" s="198"/>
    </row>
    <row r="23" spans="1:5" x14ac:dyDescent="0.25">
      <c r="A23" s="220" t="s">
        <v>260</v>
      </c>
      <c r="B23" s="220"/>
      <c r="C23" s="221">
        <v>0</v>
      </c>
      <c r="D23" s="202" t="s">
        <v>261</v>
      </c>
      <c r="E23" s="222">
        <f>+C23*12</f>
        <v>0</v>
      </c>
    </row>
    <row r="24" spans="1:5" x14ac:dyDescent="0.25">
      <c r="A24" s="198"/>
      <c r="B24" s="198"/>
      <c r="C24" s="223"/>
      <c r="D24" s="198"/>
      <c r="E24" s="198"/>
    </row>
    <row r="25" spans="1:5" ht="15.75" x14ac:dyDescent="0.25">
      <c r="A25" s="217" t="s">
        <v>262</v>
      </c>
      <c r="B25" s="217"/>
      <c r="C25" s="218"/>
      <c r="D25" s="218"/>
      <c r="E25" s="224">
        <f>SUM(E20:E24)</f>
        <v>0</v>
      </c>
    </row>
    <row r="26" spans="1:5" x14ac:dyDescent="0.25">
      <c r="A26" s="198"/>
      <c r="B26" s="198"/>
      <c r="C26" s="198"/>
      <c r="D26" s="198"/>
      <c r="E26" s="198"/>
    </row>
    <row r="27" spans="1:5" x14ac:dyDescent="0.25">
      <c r="A27" s="198"/>
      <c r="B27" s="198"/>
      <c r="C27" s="198"/>
      <c r="D27" s="198"/>
      <c r="E27" s="198"/>
    </row>
    <row r="28" spans="1:5" x14ac:dyDescent="0.25">
      <c r="A28" s="218" t="s">
        <v>263</v>
      </c>
      <c r="B28" s="218"/>
      <c r="C28" s="198"/>
      <c r="D28" s="198"/>
      <c r="E28" s="198"/>
    </row>
    <row r="29" spans="1:5" x14ac:dyDescent="0.25">
      <c r="A29" s="198"/>
      <c r="B29" s="198"/>
      <c r="C29" s="198"/>
      <c r="D29" s="198"/>
      <c r="E29" s="198"/>
    </row>
    <row r="30" spans="1:5" x14ac:dyDescent="0.25">
      <c r="A30" s="225" t="s">
        <v>264</v>
      </c>
      <c r="B30" s="198"/>
      <c r="C30" s="198"/>
      <c r="D30" s="198"/>
      <c r="E30" s="198"/>
    </row>
    <row r="31" spans="1:5" x14ac:dyDescent="0.25">
      <c r="A31" s="225" t="s">
        <v>265</v>
      </c>
      <c r="B31" s="198"/>
      <c r="C31" s="198"/>
      <c r="D31" s="198"/>
      <c r="E31" s="198"/>
    </row>
    <row r="32" spans="1:5" x14ac:dyDescent="0.25">
      <c r="A32" s="198"/>
      <c r="B32" s="198"/>
      <c r="C32" s="198"/>
      <c r="D32" s="198"/>
      <c r="E32" s="198"/>
    </row>
  </sheetData>
  <sheetProtection password="8879" sheet="1" objects="1" scenarios="1"/>
  <mergeCells count="5">
    <mergeCell ref="A13:B13"/>
    <mergeCell ref="A14:B14"/>
    <mergeCell ref="A15:B15"/>
    <mergeCell ref="A16:B16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6"/>
  <sheetViews>
    <sheetView topLeftCell="A7" workbookViewId="0">
      <selection activeCell="I9" sqref="I9"/>
    </sheetView>
  </sheetViews>
  <sheetFormatPr defaultColWidth="11.5703125" defaultRowHeight="12.75" x14ac:dyDescent="0.2"/>
  <cols>
    <col min="1" max="1" width="5.42578125" style="198" customWidth="1"/>
    <col min="2" max="2" width="10.28515625" style="198" customWidth="1"/>
    <col min="3" max="3" width="42.28515625" style="198" customWidth="1"/>
    <col min="4" max="4" width="6.42578125" style="198" customWidth="1"/>
    <col min="5" max="5" width="7.5703125" style="198" customWidth="1"/>
    <col min="6" max="6" width="10.5703125" style="198" customWidth="1"/>
    <col min="7" max="7" width="13" style="198" customWidth="1"/>
    <col min="8" max="256" width="11.5703125" style="198"/>
    <col min="257" max="257" width="5.42578125" style="198" customWidth="1"/>
    <col min="258" max="258" width="10.28515625" style="198" customWidth="1"/>
    <col min="259" max="259" width="42.28515625" style="198" customWidth="1"/>
    <col min="260" max="260" width="6.42578125" style="198" customWidth="1"/>
    <col min="261" max="261" width="7.5703125" style="198" customWidth="1"/>
    <col min="262" max="262" width="10.5703125" style="198" customWidth="1"/>
    <col min="263" max="263" width="13" style="198" customWidth="1"/>
    <col min="264" max="512" width="11.5703125" style="198"/>
    <col min="513" max="513" width="5.42578125" style="198" customWidth="1"/>
    <col min="514" max="514" width="10.28515625" style="198" customWidth="1"/>
    <col min="515" max="515" width="42.28515625" style="198" customWidth="1"/>
    <col min="516" max="516" width="6.42578125" style="198" customWidth="1"/>
    <col min="517" max="517" width="7.5703125" style="198" customWidth="1"/>
    <col min="518" max="518" width="10.5703125" style="198" customWidth="1"/>
    <col min="519" max="519" width="13" style="198" customWidth="1"/>
    <col min="520" max="768" width="11.5703125" style="198"/>
    <col min="769" max="769" width="5.42578125" style="198" customWidth="1"/>
    <col min="770" max="770" width="10.28515625" style="198" customWidth="1"/>
    <col min="771" max="771" width="42.28515625" style="198" customWidth="1"/>
    <col min="772" max="772" width="6.42578125" style="198" customWidth="1"/>
    <col min="773" max="773" width="7.5703125" style="198" customWidth="1"/>
    <col min="774" max="774" width="10.5703125" style="198" customWidth="1"/>
    <col min="775" max="775" width="13" style="198" customWidth="1"/>
    <col min="776" max="1024" width="11.5703125" style="198"/>
    <col min="1025" max="1025" width="5.42578125" style="198" customWidth="1"/>
    <col min="1026" max="1026" width="10.28515625" style="198" customWidth="1"/>
    <col min="1027" max="1027" width="42.28515625" style="198" customWidth="1"/>
    <col min="1028" max="1028" width="6.42578125" style="198" customWidth="1"/>
    <col min="1029" max="1029" width="7.5703125" style="198" customWidth="1"/>
    <col min="1030" max="1030" width="10.5703125" style="198" customWidth="1"/>
    <col min="1031" max="1031" width="13" style="198" customWidth="1"/>
    <col min="1032" max="1280" width="11.5703125" style="198"/>
    <col min="1281" max="1281" width="5.42578125" style="198" customWidth="1"/>
    <col min="1282" max="1282" width="10.28515625" style="198" customWidth="1"/>
    <col min="1283" max="1283" width="42.28515625" style="198" customWidth="1"/>
    <col min="1284" max="1284" width="6.42578125" style="198" customWidth="1"/>
    <col min="1285" max="1285" width="7.5703125" style="198" customWidth="1"/>
    <col min="1286" max="1286" width="10.5703125" style="198" customWidth="1"/>
    <col min="1287" max="1287" width="13" style="198" customWidth="1"/>
    <col min="1288" max="1536" width="11.5703125" style="198"/>
    <col min="1537" max="1537" width="5.42578125" style="198" customWidth="1"/>
    <col min="1538" max="1538" width="10.28515625" style="198" customWidth="1"/>
    <col min="1539" max="1539" width="42.28515625" style="198" customWidth="1"/>
    <col min="1540" max="1540" width="6.42578125" style="198" customWidth="1"/>
    <col min="1541" max="1541" width="7.5703125" style="198" customWidth="1"/>
    <col min="1542" max="1542" width="10.5703125" style="198" customWidth="1"/>
    <col min="1543" max="1543" width="13" style="198" customWidth="1"/>
    <col min="1544" max="1792" width="11.5703125" style="198"/>
    <col min="1793" max="1793" width="5.42578125" style="198" customWidth="1"/>
    <col min="1794" max="1794" width="10.28515625" style="198" customWidth="1"/>
    <col min="1795" max="1795" width="42.28515625" style="198" customWidth="1"/>
    <col min="1796" max="1796" width="6.42578125" style="198" customWidth="1"/>
    <col min="1797" max="1797" width="7.5703125" style="198" customWidth="1"/>
    <col min="1798" max="1798" width="10.5703125" style="198" customWidth="1"/>
    <col min="1799" max="1799" width="13" style="198" customWidth="1"/>
    <col min="1800" max="2048" width="11.5703125" style="198"/>
    <col min="2049" max="2049" width="5.42578125" style="198" customWidth="1"/>
    <col min="2050" max="2050" width="10.28515625" style="198" customWidth="1"/>
    <col min="2051" max="2051" width="42.28515625" style="198" customWidth="1"/>
    <col min="2052" max="2052" width="6.42578125" style="198" customWidth="1"/>
    <col min="2053" max="2053" width="7.5703125" style="198" customWidth="1"/>
    <col min="2054" max="2054" width="10.5703125" style="198" customWidth="1"/>
    <col min="2055" max="2055" width="13" style="198" customWidth="1"/>
    <col min="2056" max="2304" width="11.5703125" style="198"/>
    <col min="2305" max="2305" width="5.42578125" style="198" customWidth="1"/>
    <col min="2306" max="2306" width="10.28515625" style="198" customWidth="1"/>
    <col min="2307" max="2307" width="42.28515625" style="198" customWidth="1"/>
    <col min="2308" max="2308" width="6.42578125" style="198" customWidth="1"/>
    <col min="2309" max="2309" width="7.5703125" style="198" customWidth="1"/>
    <col min="2310" max="2310" width="10.5703125" style="198" customWidth="1"/>
    <col min="2311" max="2311" width="13" style="198" customWidth="1"/>
    <col min="2312" max="2560" width="11.5703125" style="198"/>
    <col min="2561" max="2561" width="5.42578125" style="198" customWidth="1"/>
    <col min="2562" max="2562" width="10.28515625" style="198" customWidth="1"/>
    <col min="2563" max="2563" width="42.28515625" style="198" customWidth="1"/>
    <col min="2564" max="2564" width="6.42578125" style="198" customWidth="1"/>
    <col min="2565" max="2565" width="7.5703125" style="198" customWidth="1"/>
    <col min="2566" max="2566" width="10.5703125" style="198" customWidth="1"/>
    <col min="2567" max="2567" width="13" style="198" customWidth="1"/>
    <col min="2568" max="2816" width="11.5703125" style="198"/>
    <col min="2817" max="2817" width="5.42578125" style="198" customWidth="1"/>
    <col min="2818" max="2818" width="10.28515625" style="198" customWidth="1"/>
    <col min="2819" max="2819" width="42.28515625" style="198" customWidth="1"/>
    <col min="2820" max="2820" width="6.42578125" style="198" customWidth="1"/>
    <col min="2821" max="2821" width="7.5703125" style="198" customWidth="1"/>
    <col min="2822" max="2822" width="10.5703125" style="198" customWidth="1"/>
    <col min="2823" max="2823" width="13" style="198" customWidth="1"/>
    <col min="2824" max="3072" width="11.5703125" style="198"/>
    <col min="3073" max="3073" width="5.42578125" style="198" customWidth="1"/>
    <col min="3074" max="3074" width="10.28515625" style="198" customWidth="1"/>
    <col min="3075" max="3075" width="42.28515625" style="198" customWidth="1"/>
    <col min="3076" max="3076" width="6.42578125" style="198" customWidth="1"/>
    <col min="3077" max="3077" width="7.5703125" style="198" customWidth="1"/>
    <col min="3078" max="3078" width="10.5703125" style="198" customWidth="1"/>
    <col min="3079" max="3079" width="13" style="198" customWidth="1"/>
    <col min="3080" max="3328" width="11.5703125" style="198"/>
    <col min="3329" max="3329" width="5.42578125" style="198" customWidth="1"/>
    <col min="3330" max="3330" width="10.28515625" style="198" customWidth="1"/>
    <col min="3331" max="3331" width="42.28515625" style="198" customWidth="1"/>
    <col min="3332" max="3332" width="6.42578125" style="198" customWidth="1"/>
    <col min="3333" max="3333" width="7.5703125" style="198" customWidth="1"/>
    <col min="3334" max="3334" width="10.5703125" style="198" customWidth="1"/>
    <col min="3335" max="3335" width="13" style="198" customWidth="1"/>
    <col min="3336" max="3584" width="11.5703125" style="198"/>
    <col min="3585" max="3585" width="5.42578125" style="198" customWidth="1"/>
    <col min="3586" max="3586" width="10.28515625" style="198" customWidth="1"/>
    <col min="3587" max="3587" width="42.28515625" style="198" customWidth="1"/>
    <col min="3588" max="3588" width="6.42578125" style="198" customWidth="1"/>
    <col min="3589" max="3589" width="7.5703125" style="198" customWidth="1"/>
    <col min="3590" max="3590" width="10.5703125" style="198" customWidth="1"/>
    <col min="3591" max="3591" width="13" style="198" customWidth="1"/>
    <col min="3592" max="3840" width="11.5703125" style="198"/>
    <col min="3841" max="3841" width="5.42578125" style="198" customWidth="1"/>
    <col min="3842" max="3842" width="10.28515625" style="198" customWidth="1"/>
    <col min="3843" max="3843" width="42.28515625" style="198" customWidth="1"/>
    <col min="3844" max="3844" width="6.42578125" style="198" customWidth="1"/>
    <col min="3845" max="3845" width="7.5703125" style="198" customWidth="1"/>
    <col min="3846" max="3846" width="10.5703125" style="198" customWidth="1"/>
    <col min="3847" max="3847" width="13" style="198" customWidth="1"/>
    <col min="3848" max="4096" width="11.5703125" style="198"/>
    <col min="4097" max="4097" width="5.42578125" style="198" customWidth="1"/>
    <col min="4098" max="4098" width="10.28515625" style="198" customWidth="1"/>
    <col min="4099" max="4099" width="42.28515625" style="198" customWidth="1"/>
    <col min="4100" max="4100" width="6.42578125" style="198" customWidth="1"/>
    <col min="4101" max="4101" width="7.5703125" style="198" customWidth="1"/>
    <col min="4102" max="4102" width="10.5703125" style="198" customWidth="1"/>
    <col min="4103" max="4103" width="13" style="198" customWidth="1"/>
    <col min="4104" max="4352" width="11.5703125" style="198"/>
    <col min="4353" max="4353" width="5.42578125" style="198" customWidth="1"/>
    <col min="4354" max="4354" width="10.28515625" style="198" customWidth="1"/>
    <col min="4355" max="4355" width="42.28515625" style="198" customWidth="1"/>
    <col min="4356" max="4356" width="6.42578125" style="198" customWidth="1"/>
    <col min="4357" max="4357" width="7.5703125" style="198" customWidth="1"/>
    <col min="4358" max="4358" width="10.5703125" style="198" customWidth="1"/>
    <col min="4359" max="4359" width="13" style="198" customWidth="1"/>
    <col min="4360" max="4608" width="11.5703125" style="198"/>
    <col min="4609" max="4609" width="5.42578125" style="198" customWidth="1"/>
    <col min="4610" max="4610" width="10.28515625" style="198" customWidth="1"/>
    <col min="4611" max="4611" width="42.28515625" style="198" customWidth="1"/>
    <col min="4612" max="4612" width="6.42578125" style="198" customWidth="1"/>
    <col min="4613" max="4613" width="7.5703125" style="198" customWidth="1"/>
    <col min="4614" max="4614" width="10.5703125" style="198" customWidth="1"/>
    <col min="4615" max="4615" width="13" style="198" customWidth="1"/>
    <col min="4616" max="4864" width="11.5703125" style="198"/>
    <col min="4865" max="4865" width="5.42578125" style="198" customWidth="1"/>
    <col min="4866" max="4866" width="10.28515625" style="198" customWidth="1"/>
    <col min="4867" max="4867" width="42.28515625" style="198" customWidth="1"/>
    <col min="4868" max="4868" width="6.42578125" style="198" customWidth="1"/>
    <col min="4869" max="4869" width="7.5703125" style="198" customWidth="1"/>
    <col min="4870" max="4870" width="10.5703125" style="198" customWidth="1"/>
    <col min="4871" max="4871" width="13" style="198" customWidth="1"/>
    <col min="4872" max="5120" width="11.5703125" style="198"/>
    <col min="5121" max="5121" width="5.42578125" style="198" customWidth="1"/>
    <col min="5122" max="5122" width="10.28515625" style="198" customWidth="1"/>
    <col min="5123" max="5123" width="42.28515625" style="198" customWidth="1"/>
    <col min="5124" max="5124" width="6.42578125" style="198" customWidth="1"/>
    <col min="5125" max="5125" width="7.5703125" style="198" customWidth="1"/>
    <col min="5126" max="5126" width="10.5703125" style="198" customWidth="1"/>
    <col min="5127" max="5127" width="13" style="198" customWidth="1"/>
    <col min="5128" max="5376" width="11.5703125" style="198"/>
    <col min="5377" max="5377" width="5.42578125" style="198" customWidth="1"/>
    <col min="5378" max="5378" width="10.28515625" style="198" customWidth="1"/>
    <col min="5379" max="5379" width="42.28515625" style="198" customWidth="1"/>
    <col min="5380" max="5380" width="6.42578125" style="198" customWidth="1"/>
    <col min="5381" max="5381" width="7.5703125" style="198" customWidth="1"/>
    <col min="5382" max="5382" width="10.5703125" style="198" customWidth="1"/>
    <col min="5383" max="5383" width="13" style="198" customWidth="1"/>
    <col min="5384" max="5632" width="11.5703125" style="198"/>
    <col min="5633" max="5633" width="5.42578125" style="198" customWidth="1"/>
    <col min="5634" max="5634" width="10.28515625" style="198" customWidth="1"/>
    <col min="5635" max="5635" width="42.28515625" style="198" customWidth="1"/>
    <col min="5636" max="5636" width="6.42578125" style="198" customWidth="1"/>
    <col min="5637" max="5637" width="7.5703125" style="198" customWidth="1"/>
    <col min="5638" max="5638" width="10.5703125" style="198" customWidth="1"/>
    <col min="5639" max="5639" width="13" style="198" customWidth="1"/>
    <col min="5640" max="5888" width="11.5703125" style="198"/>
    <col min="5889" max="5889" width="5.42578125" style="198" customWidth="1"/>
    <col min="5890" max="5890" width="10.28515625" style="198" customWidth="1"/>
    <col min="5891" max="5891" width="42.28515625" style="198" customWidth="1"/>
    <col min="5892" max="5892" width="6.42578125" style="198" customWidth="1"/>
    <col min="5893" max="5893" width="7.5703125" style="198" customWidth="1"/>
    <col min="5894" max="5894" width="10.5703125" style="198" customWidth="1"/>
    <col min="5895" max="5895" width="13" style="198" customWidth="1"/>
    <col min="5896" max="6144" width="11.5703125" style="198"/>
    <col min="6145" max="6145" width="5.42578125" style="198" customWidth="1"/>
    <col min="6146" max="6146" width="10.28515625" style="198" customWidth="1"/>
    <col min="6147" max="6147" width="42.28515625" style="198" customWidth="1"/>
    <col min="6148" max="6148" width="6.42578125" style="198" customWidth="1"/>
    <col min="6149" max="6149" width="7.5703125" style="198" customWidth="1"/>
    <col min="6150" max="6150" width="10.5703125" style="198" customWidth="1"/>
    <col min="6151" max="6151" width="13" style="198" customWidth="1"/>
    <col min="6152" max="6400" width="11.5703125" style="198"/>
    <col min="6401" max="6401" width="5.42578125" style="198" customWidth="1"/>
    <col min="6402" max="6402" width="10.28515625" style="198" customWidth="1"/>
    <col min="6403" max="6403" width="42.28515625" style="198" customWidth="1"/>
    <col min="6404" max="6404" width="6.42578125" style="198" customWidth="1"/>
    <col min="6405" max="6405" width="7.5703125" style="198" customWidth="1"/>
    <col min="6406" max="6406" width="10.5703125" style="198" customWidth="1"/>
    <col min="6407" max="6407" width="13" style="198" customWidth="1"/>
    <col min="6408" max="6656" width="11.5703125" style="198"/>
    <col min="6657" max="6657" width="5.42578125" style="198" customWidth="1"/>
    <col min="6658" max="6658" width="10.28515625" style="198" customWidth="1"/>
    <col min="6659" max="6659" width="42.28515625" style="198" customWidth="1"/>
    <col min="6660" max="6660" width="6.42578125" style="198" customWidth="1"/>
    <col min="6661" max="6661" width="7.5703125" style="198" customWidth="1"/>
    <col min="6662" max="6662" width="10.5703125" style="198" customWidth="1"/>
    <col min="6663" max="6663" width="13" style="198" customWidth="1"/>
    <col min="6664" max="6912" width="11.5703125" style="198"/>
    <col min="6913" max="6913" width="5.42578125" style="198" customWidth="1"/>
    <col min="6914" max="6914" width="10.28515625" style="198" customWidth="1"/>
    <col min="6915" max="6915" width="42.28515625" style="198" customWidth="1"/>
    <col min="6916" max="6916" width="6.42578125" style="198" customWidth="1"/>
    <col min="6917" max="6917" width="7.5703125" style="198" customWidth="1"/>
    <col min="6918" max="6918" width="10.5703125" style="198" customWidth="1"/>
    <col min="6919" max="6919" width="13" style="198" customWidth="1"/>
    <col min="6920" max="7168" width="11.5703125" style="198"/>
    <col min="7169" max="7169" width="5.42578125" style="198" customWidth="1"/>
    <col min="7170" max="7170" width="10.28515625" style="198" customWidth="1"/>
    <col min="7171" max="7171" width="42.28515625" style="198" customWidth="1"/>
    <col min="7172" max="7172" width="6.42578125" style="198" customWidth="1"/>
    <col min="7173" max="7173" width="7.5703125" style="198" customWidth="1"/>
    <col min="7174" max="7174" width="10.5703125" style="198" customWidth="1"/>
    <col min="7175" max="7175" width="13" style="198" customWidth="1"/>
    <col min="7176" max="7424" width="11.5703125" style="198"/>
    <col min="7425" max="7425" width="5.42578125" style="198" customWidth="1"/>
    <col min="7426" max="7426" width="10.28515625" style="198" customWidth="1"/>
    <col min="7427" max="7427" width="42.28515625" style="198" customWidth="1"/>
    <col min="7428" max="7428" width="6.42578125" style="198" customWidth="1"/>
    <col min="7429" max="7429" width="7.5703125" style="198" customWidth="1"/>
    <col min="7430" max="7430" width="10.5703125" style="198" customWidth="1"/>
    <col min="7431" max="7431" width="13" style="198" customWidth="1"/>
    <col min="7432" max="7680" width="11.5703125" style="198"/>
    <col min="7681" max="7681" width="5.42578125" style="198" customWidth="1"/>
    <col min="7682" max="7682" width="10.28515625" style="198" customWidth="1"/>
    <col min="7683" max="7683" width="42.28515625" style="198" customWidth="1"/>
    <col min="7684" max="7684" width="6.42578125" style="198" customWidth="1"/>
    <col min="7685" max="7685" width="7.5703125" style="198" customWidth="1"/>
    <col min="7686" max="7686" width="10.5703125" style="198" customWidth="1"/>
    <col min="7687" max="7687" width="13" style="198" customWidth="1"/>
    <col min="7688" max="7936" width="11.5703125" style="198"/>
    <col min="7937" max="7937" width="5.42578125" style="198" customWidth="1"/>
    <col min="7938" max="7938" width="10.28515625" style="198" customWidth="1"/>
    <col min="7939" max="7939" width="42.28515625" style="198" customWidth="1"/>
    <col min="7940" max="7940" width="6.42578125" style="198" customWidth="1"/>
    <col min="7941" max="7941" width="7.5703125" style="198" customWidth="1"/>
    <col min="7942" max="7942" width="10.5703125" style="198" customWidth="1"/>
    <col min="7943" max="7943" width="13" style="198" customWidth="1"/>
    <col min="7944" max="8192" width="11.5703125" style="198"/>
    <col min="8193" max="8193" width="5.42578125" style="198" customWidth="1"/>
    <col min="8194" max="8194" width="10.28515625" style="198" customWidth="1"/>
    <col min="8195" max="8195" width="42.28515625" style="198" customWidth="1"/>
    <col min="8196" max="8196" width="6.42578125" style="198" customWidth="1"/>
    <col min="8197" max="8197" width="7.5703125" style="198" customWidth="1"/>
    <col min="8198" max="8198" width="10.5703125" style="198" customWidth="1"/>
    <col min="8199" max="8199" width="13" style="198" customWidth="1"/>
    <col min="8200" max="8448" width="11.5703125" style="198"/>
    <col min="8449" max="8449" width="5.42578125" style="198" customWidth="1"/>
    <col min="8450" max="8450" width="10.28515625" style="198" customWidth="1"/>
    <col min="8451" max="8451" width="42.28515625" style="198" customWidth="1"/>
    <col min="8452" max="8452" width="6.42578125" style="198" customWidth="1"/>
    <col min="8453" max="8453" width="7.5703125" style="198" customWidth="1"/>
    <col min="8454" max="8454" width="10.5703125" style="198" customWidth="1"/>
    <col min="8455" max="8455" width="13" style="198" customWidth="1"/>
    <col min="8456" max="8704" width="11.5703125" style="198"/>
    <col min="8705" max="8705" width="5.42578125" style="198" customWidth="1"/>
    <col min="8706" max="8706" width="10.28515625" style="198" customWidth="1"/>
    <col min="8707" max="8707" width="42.28515625" style="198" customWidth="1"/>
    <col min="8708" max="8708" width="6.42578125" style="198" customWidth="1"/>
    <col min="8709" max="8709" width="7.5703125" style="198" customWidth="1"/>
    <col min="8710" max="8710" width="10.5703125" style="198" customWidth="1"/>
    <col min="8711" max="8711" width="13" style="198" customWidth="1"/>
    <col min="8712" max="8960" width="11.5703125" style="198"/>
    <col min="8961" max="8961" width="5.42578125" style="198" customWidth="1"/>
    <col min="8962" max="8962" width="10.28515625" style="198" customWidth="1"/>
    <col min="8963" max="8963" width="42.28515625" style="198" customWidth="1"/>
    <col min="8964" max="8964" width="6.42578125" style="198" customWidth="1"/>
    <col min="8965" max="8965" width="7.5703125" style="198" customWidth="1"/>
    <col min="8966" max="8966" width="10.5703125" style="198" customWidth="1"/>
    <col min="8967" max="8967" width="13" style="198" customWidth="1"/>
    <col min="8968" max="9216" width="11.5703125" style="198"/>
    <col min="9217" max="9217" width="5.42578125" style="198" customWidth="1"/>
    <col min="9218" max="9218" width="10.28515625" style="198" customWidth="1"/>
    <col min="9219" max="9219" width="42.28515625" style="198" customWidth="1"/>
    <col min="9220" max="9220" width="6.42578125" style="198" customWidth="1"/>
    <col min="9221" max="9221" width="7.5703125" style="198" customWidth="1"/>
    <col min="9222" max="9222" width="10.5703125" style="198" customWidth="1"/>
    <col min="9223" max="9223" width="13" style="198" customWidth="1"/>
    <col min="9224" max="9472" width="11.5703125" style="198"/>
    <col min="9473" max="9473" width="5.42578125" style="198" customWidth="1"/>
    <col min="9474" max="9474" width="10.28515625" style="198" customWidth="1"/>
    <col min="9475" max="9475" width="42.28515625" style="198" customWidth="1"/>
    <col min="9476" max="9476" width="6.42578125" style="198" customWidth="1"/>
    <col min="9477" max="9477" width="7.5703125" style="198" customWidth="1"/>
    <col min="9478" max="9478" width="10.5703125" style="198" customWidth="1"/>
    <col min="9479" max="9479" width="13" style="198" customWidth="1"/>
    <col min="9480" max="9728" width="11.5703125" style="198"/>
    <col min="9729" max="9729" width="5.42578125" style="198" customWidth="1"/>
    <col min="9730" max="9730" width="10.28515625" style="198" customWidth="1"/>
    <col min="9731" max="9731" width="42.28515625" style="198" customWidth="1"/>
    <col min="9732" max="9732" width="6.42578125" style="198" customWidth="1"/>
    <col min="9733" max="9733" width="7.5703125" style="198" customWidth="1"/>
    <col min="9734" max="9734" width="10.5703125" style="198" customWidth="1"/>
    <col min="9735" max="9735" width="13" style="198" customWidth="1"/>
    <col min="9736" max="9984" width="11.5703125" style="198"/>
    <col min="9985" max="9985" width="5.42578125" style="198" customWidth="1"/>
    <col min="9986" max="9986" width="10.28515625" style="198" customWidth="1"/>
    <col min="9987" max="9987" width="42.28515625" style="198" customWidth="1"/>
    <col min="9988" max="9988" width="6.42578125" style="198" customWidth="1"/>
    <col min="9989" max="9989" width="7.5703125" style="198" customWidth="1"/>
    <col min="9990" max="9990" width="10.5703125" style="198" customWidth="1"/>
    <col min="9991" max="9991" width="13" style="198" customWidth="1"/>
    <col min="9992" max="10240" width="11.5703125" style="198"/>
    <col min="10241" max="10241" width="5.42578125" style="198" customWidth="1"/>
    <col min="10242" max="10242" width="10.28515625" style="198" customWidth="1"/>
    <col min="10243" max="10243" width="42.28515625" style="198" customWidth="1"/>
    <col min="10244" max="10244" width="6.42578125" style="198" customWidth="1"/>
    <col min="10245" max="10245" width="7.5703125" style="198" customWidth="1"/>
    <col min="10246" max="10246" width="10.5703125" style="198" customWidth="1"/>
    <col min="10247" max="10247" width="13" style="198" customWidth="1"/>
    <col min="10248" max="10496" width="11.5703125" style="198"/>
    <col min="10497" max="10497" width="5.42578125" style="198" customWidth="1"/>
    <col min="10498" max="10498" width="10.28515625" style="198" customWidth="1"/>
    <col min="10499" max="10499" width="42.28515625" style="198" customWidth="1"/>
    <col min="10500" max="10500" width="6.42578125" style="198" customWidth="1"/>
    <col min="10501" max="10501" width="7.5703125" style="198" customWidth="1"/>
    <col min="10502" max="10502" width="10.5703125" style="198" customWidth="1"/>
    <col min="10503" max="10503" width="13" style="198" customWidth="1"/>
    <col min="10504" max="10752" width="11.5703125" style="198"/>
    <col min="10753" max="10753" width="5.42578125" style="198" customWidth="1"/>
    <col min="10754" max="10754" width="10.28515625" style="198" customWidth="1"/>
    <col min="10755" max="10755" width="42.28515625" style="198" customWidth="1"/>
    <col min="10756" max="10756" width="6.42578125" style="198" customWidth="1"/>
    <col min="10757" max="10757" width="7.5703125" style="198" customWidth="1"/>
    <col min="10758" max="10758" width="10.5703125" style="198" customWidth="1"/>
    <col min="10759" max="10759" width="13" style="198" customWidth="1"/>
    <col min="10760" max="11008" width="11.5703125" style="198"/>
    <col min="11009" max="11009" width="5.42578125" style="198" customWidth="1"/>
    <col min="11010" max="11010" width="10.28515625" style="198" customWidth="1"/>
    <col min="11011" max="11011" width="42.28515625" style="198" customWidth="1"/>
    <col min="11012" max="11012" width="6.42578125" style="198" customWidth="1"/>
    <col min="11013" max="11013" width="7.5703125" style="198" customWidth="1"/>
    <col min="11014" max="11014" width="10.5703125" style="198" customWidth="1"/>
    <col min="11015" max="11015" width="13" style="198" customWidth="1"/>
    <col min="11016" max="11264" width="11.5703125" style="198"/>
    <col min="11265" max="11265" width="5.42578125" style="198" customWidth="1"/>
    <col min="11266" max="11266" width="10.28515625" style="198" customWidth="1"/>
    <col min="11267" max="11267" width="42.28515625" style="198" customWidth="1"/>
    <col min="11268" max="11268" width="6.42578125" style="198" customWidth="1"/>
    <col min="11269" max="11269" width="7.5703125" style="198" customWidth="1"/>
    <col min="11270" max="11270" width="10.5703125" style="198" customWidth="1"/>
    <col min="11271" max="11271" width="13" style="198" customWidth="1"/>
    <col min="11272" max="11520" width="11.5703125" style="198"/>
    <col min="11521" max="11521" width="5.42578125" style="198" customWidth="1"/>
    <col min="11522" max="11522" width="10.28515625" style="198" customWidth="1"/>
    <col min="11523" max="11523" width="42.28515625" style="198" customWidth="1"/>
    <col min="11524" max="11524" width="6.42578125" style="198" customWidth="1"/>
    <col min="11525" max="11525" width="7.5703125" style="198" customWidth="1"/>
    <col min="11526" max="11526" width="10.5703125" style="198" customWidth="1"/>
    <col min="11527" max="11527" width="13" style="198" customWidth="1"/>
    <col min="11528" max="11776" width="11.5703125" style="198"/>
    <col min="11777" max="11777" width="5.42578125" style="198" customWidth="1"/>
    <col min="11778" max="11778" width="10.28515625" style="198" customWidth="1"/>
    <col min="11779" max="11779" width="42.28515625" style="198" customWidth="1"/>
    <col min="11780" max="11780" width="6.42578125" style="198" customWidth="1"/>
    <col min="11781" max="11781" width="7.5703125" style="198" customWidth="1"/>
    <col min="11782" max="11782" width="10.5703125" style="198" customWidth="1"/>
    <col min="11783" max="11783" width="13" style="198" customWidth="1"/>
    <col min="11784" max="12032" width="11.5703125" style="198"/>
    <col min="12033" max="12033" width="5.42578125" style="198" customWidth="1"/>
    <col min="12034" max="12034" width="10.28515625" style="198" customWidth="1"/>
    <col min="12035" max="12035" width="42.28515625" style="198" customWidth="1"/>
    <col min="12036" max="12036" width="6.42578125" style="198" customWidth="1"/>
    <col min="12037" max="12037" width="7.5703125" style="198" customWidth="1"/>
    <col min="12038" max="12038" width="10.5703125" style="198" customWidth="1"/>
    <col min="12039" max="12039" width="13" style="198" customWidth="1"/>
    <col min="12040" max="12288" width="11.5703125" style="198"/>
    <col min="12289" max="12289" width="5.42578125" style="198" customWidth="1"/>
    <col min="12290" max="12290" width="10.28515625" style="198" customWidth="1"/>
    <col min="12291" max="12291" width="42.28515625" style="198" customWidth="1"/>
    <col min="12292" max="12292" width="6.42578125" style="198" customWidth="1"/>
    <col min="12293" max="12293" width="7.5703125" style="198" customWidth="1"/>
    <col min="12294" max="12294" width="10.5703125" style="198" customWidth="1"/>
    <col min="12295" max="12295" width="13" style="198" customWidth="1"/>
    <col min="12296" max="12544" width="11.5703125" style="198"/>
    <col min="12545" max="12545" width="5.42578125" style="198" customWidth="1"/>
    <col min="12546" max="12546" width="10.28515625" style="198" customWidth="1"/>
    <col min="12547" max="12547" width="42.28515625" style="198" customWidth="1"/>
    <col min="12548" max="12548" width="6.42578125" style="198" customWidth="1"/>
    <col min="12549" max="12549" width="7.5703125" style="198" customWidth="1"/>
    <col min="12550" max="12550" width="10.5703125" style="198" customWidth="1"/>
    <col min="12551" max="12551" width="13" style="198" customWidth="1"/>
    <col min="12552" max="12800" width="11.5703125" style="198"/>
    <col min="12801" max="12801" width="5.42578125" style="198" customWidth="1"/>
    <col min="12802" max="12802" width="10.28515625" style="198" customWidth="1"/>
    <col min="12803" max="12803" width="42.28515625" style="198" customWidth="1"/>
    <col min="12804" max="12804" width="6.42578125" style="198" customWidth="1"/>
    <col min="12805" max="12805" width="7.5703125" style="198" customWidth="1"/>
    <col min="12806" max="12806" width="10.5703125" style="198" customWidth="1"/>
    <col min="12807" max="12807" width="13" style="198" customWidth="1"/>
    <col min="12808" max="13056" width="11.5703125" style="198"/>
    <col min="13057" max="13057" width="5.42578125" style="198" customWidth="1"/>
    <col min="13058" max="13058" width="10.28515625" style="198" customWidth="1"/>
    <col min="13059" max="13059" width="42.28515625" style="198" customWidth="1"/>
    <col min="13060" max="13060" width="6.42578125" style="198" customWidth="1"/>
    <col min="13061" max="13061" width="7.5703125" style="198" customWidth="1"/>
    <col min="13062" max="13062" width="10.5703125" style="198" customWidth="1"/>
    <col min="13063" max="13063" width="13" style="198" customWidth="1"/>
    <col min="13064" max="13312" width="11.5703125" style="198"/>
    <col min="13313" max="13313" width="5.42578125" style="198" customWidth="1"/>
    <col min="13314" max="13314" width="10.28515625" style="198" customWidth="1"/>
    <col min="13315" max="13315" width="42.28515625" style="198" customWidth="1"/>
    <col min="13316" max="13316" width="6.42578125" style="198" customWidth="1"/>
    <col min="13317" max="13317" width="7.5703125" style="198" customWidth="1"/>
    <col min="13318" max="13318" width="10.5703125" style="198" customWidth="1"/>
    <col min="13319" max="13319" width="13" style="198" customWidth="1"/>
    <col min="13320" max="13568" width="11.5703125" style="198"/>
    <col min="13569" max="13569" width="5.42578125" style="198" customWidth="1"/>
    <col min="13570" max="13570" width="10.28515625" style="198" customWidth="1"/>
    <col min="13571" max="13571" width="42.28515625" style="198" customWidth="1"/>
    <col min="13572" max="13572" width="6.42578125" style="198" customWidth="1"/>
    <col min="13573" max="13573" width="7.5703125" style="198" customWidth="1"/>
    <col min="13574" max="13574" width="10.5703125" style="198" customWidth="1"/>
    <col min="13575" max="13575" width="13" style="198" customWidth="1"/>
    <col min="13576" max="13824" width="11.5703125" style="198"/>
    <col min="13825" max="13825" width="5.42578125" style="198" customWidth="1"/>
    <col min="13826" max="13826" width="10.28515625" style="198" customWidth="1"/>
    <col min="13827" max="13827" width="42.28515625" style="198" customWidth="1"/>
    <col min="13828" max="13828" width="6.42578125" style="198" customWidth="1"/>
    <col min="13829" max="13829" width="7.5703125" style="198" customWidth="1"/>
    <col min="13830" max="13830" width="10.5703125" style="198" customWidth="1"/>
    <col min="13831" max="13831" width="13" style="198" customWidth="1"/>
    <col min="13832" max="14080" width="11.5703125" style="198"/>
    <col min="14081" max="14081" width="5.42578125" style="198" customWidth="1"/>
    <col min="14082" max="14082" width="10.28515625" style="198" customWidth="1"/>
    <col min="14083" max="14083" width="42.28515625" style="198" customWidth="1"/>
    <col min="14084" max="14084" width="6.42578125" style="198" customWidth="1"/>
    <col min="14085" max="14085" width="7.5703125" style="198" customWidth="1"/>
    <col min="14086" max="14086" width="10.5703125" style="198" customWidth="1"/>
    <col min="14087" max="14087" width="13" style="198" customWidth="1"/>
    <col min="14088" max="14336" width="11.5703125" style="198"/>
    <col min="14337" max="14337" width="5.42578125" style="198" customWidth="1"/>
    <col min="14338" max="14338" width="10.28515625" style="198" customWidth="1"/>
    <col min="14339" max="14339" width="42.28515625" style="198" customWidth="1"/>
    <col min="14340" max="14340" width="6.42578125" style="198" customWidth="1"/>
    <col min="14341" max="14341" width="7.5703125" style="198" customWidth="1"/>
    <col min="14342" max="14342" width="10.5703125" style="198" customWidth="1"/>
    <col min="14343" max="14343" width="13" style="198" customWidth="1"/>
    <col min="14344" max="14592" width="11.5703125" style="198"/>
    <col min="14593" max="14593" width="5.42578125" style="198" customWidth="1"/>
    <col min="14594" max="14594" width="10.28515625" style="198" customWidth="1"/>
    <col min="14595" max="14595" width="42.28515625" style="198" customWidth="1"/>
    <col min="14596" max="14596" width="6.42578125" style="198" customWidth="1"/>
    <col min="14597" max="14597" width="7.5703125" style="198" customWidth="1"/>
    <col min="14598" max="14598" width="10.5703125" style="198" customWidth="1"/>
    <col min="14599" max="14599" width="13" style="198" customWidth="1"/>
    <col min="14600" max="14848" width="11.5703125" style="198"/>
    <col min="14849" max="14849" width="5.42578125" style="198" customWidth="1"/>
    <col min="14850" max="14850" width="10.28515625" style="198" customWidth="1"/>
    <col min="14851" max="14851" width="42.28515625" style="198" customWidth="1"/>
    <col min="14852" max="14852" width="6.42578125" style="198" customWidth="1"/>
    <col min="14853" max="14853" width="7.5703125" style="198" customWidth="1"/>
    <col min="14854" max="14854" width="10.5703125" style="198" customWidth="1"/>
    <col min="14855" max="14855" width="13" style="198" customWidth="1"/>
    <col min="14856" max="15104" width="11.5703125" style="198"/>
    <col min="15105" max="15105" width="5.42578125" style="198" customWidth="1"/>
    <col min="15106" max="15106" width="10.28515625" style="198" customWidth="1"/>
    <col min="15107" max="15107" width="42.28515625" style="198" customWidth="1"/>
    <col min="15108" max="15108" width="6.42578125" style="198" customWidth="1"/>
    <col min="15109" max="15109" width="7.5703125" style="198" customWidth="1"/>
    <col min="15110" max="15110" width="10.5703125" style="198" customWidth="1"/>
    <col min="15111" max="15111" width="13" style="198" customWidth="1"/>
    <col min="15112" max="15360" width="11.5703125" style="198"/>
    <col min="15361" max="15361" width="5.42578125" style="198" customWidth="1"/>
    <col min="15362" max="15362" width="10.28515625" style="198" customWidth="1"/>
    <col min="15363" max="15363" width="42.28515625" style="198" customWidth="1"/>
    <col min="15364" max="15364" width="6.42578125" style="198" customWidth="1"/>
    <col min="15365" max="15365" width="7.5703125" style="198" customWidth="1"/>
    <col min="15366" max="15366" width="10.5703125" style="198" customWidth="1"/>
    <col min="15367" max="15367" width="13" style="198" customWidth="1"/>
    <col min="15368" max="15616" width="11.5703125" style="198"/>
    <col min="15617" max="15617" width="5.42578125" style="198" customWidth="1"/>
    <col min="15618" max="15618" width="10.28515625" style="198" customWidth="1"/>
    <col min="15619" max="15619" width="42.28515625" style="198" customWidth="1"/>
    <col min="15620" max="15620" width="6.42578125" style="198" customWidth="1"/>
    <col min="15621" max="15621" width="7.5703125" style="198" customWidth="1"/>
    <col min="15622" max="15622" width="10.5703125" style="198" customWidth="1"/>
    <col min="15623" max="15623" width="13" style="198" customWidth="1"/>
    <col min="15624" max="15872" width="11.5703125" style="198"/>
    <col min="15873" max="15873" width="5.42578125" style="198" customWidth="1"/>
    <col min="15874" max="15874" width="10.28515625" style="198" customWidth="1"/>
    <col min="15875" max="15875" width="42.28515625" style="198" customWidth="1"/>
    <col min="15876" max="15876" width="6.42578125" style="198" customWidth="1"/>
    <col min="15877" max="15877" width="7.5703125" style="198" customWidth="1"/>
    <col min="15878" max="15878" width="10.5703125" style="198" customWidth="1"/>
    <col min="15879" max="15879" width="13" style="198" customWidth="1"/>
    <col min="15880" max="16128" width="11.5703125" style="198"/>
    <col min="16129" max="16129" width="5.42578125" style="198" customWidth="1"/>
    <col min="16130" max="16130" width="10.28515625" style="198" customWidth="1"/>
    <col min="16131" max="16131" width="42.28515625" style="198" customWidth="1"/>
    <col min="16132" max="16132" width="6.42578125" style="198" customWidth="1"/>
    <col min="16133" max="16133" width="7.5703125" style="198" customWidth="1"/>
    <col min="16134" max="16134" width="10.5703125" style="198" customWidth="1"/>
    <col min="16135" max="16135" width="13" style="198" customWidth="1"/>
    <col min="16136" max="16384" width="11.5703125" style="198"/>
  </cols>
  <sheetData>
    <row r="1" spans="1:255" ht="21.95" customHeight="1" x14ac:dyDescent="0.35">
      <c r="A1" s="226" t="s">
        <v>248</v>
      </c>
      <c r="B1" s="226"/>
      <c r="C1" s="227"/>
      <c r="D1" s="227"/>
      <c r="E1" s="227"/>
    </row>
    <row r="2" spans="1:255" ht="12.95" customHeight="1" x14ac:dyDescent="0.2">
      <c r="A2" s="227"/>
      <c r="B2" s="227"/>
      <c r="C2" s="227"/>
      <c r="D2" s="227"/>
      <c r="E2" s="227"/>
    </row>
    <row r="3" spans="1:255" ht="20.100000000000001" customHeight="1" x14ac:dyDescent="0.25">
      <c r="A3" s="228" t="s">
        <v>266</v>
      </c>
      <c r="B3" s="228"/>
      <c r="C3" s="227"/>
      <c r="D3" s="227"/>
      <c r="E3" s="227"/>
    </row>
    <row r="4" spans="1:255" ht="21.95" customHeight="1" x14ac:dyDescent="0.25">
      <c r="A4" s="228" t="s">
        <v>267</v>
      </c>
      <c r="B4" s="228"/>
    </row>
    <row r="5" spans="1:255" ht="15.95" customHeight="1" x14ac:dyDescent="0.2">
      <c r="A5" s="227"/>
      <c r="B5" s="227"/>
    </row>
    <row r="6" spans="1:255" ht="15.95" customHeight="1" x14ac:dyDescent="0.25">
      <c r="A6" s="229" t="s">
        <v>268</v>
      </c>
      <c r="B6" s="229"/>
    </row>
    <row r="7" spans="1:255" ht="15.95" customHeight="1" x14ac:dyDescent="0.2">
      <c r="A7" s="227"/>
      <c r="B7" s="227"/>
      <c r="C7" s="227"/>
      <c r="D7" s="227"/>
      <c r="E7" s="227"/>
    </row>
    <row r="8" spans="1:255" s="227" customFormat="1" ht="20.100000000000001" customHeight="1" thickBot="1" x14ac:dyDescent="0.25">
      <c r="A8" s="230" t="s">
        <v>269</v>
      </c>
      <c r="B8" s="230" t="s">
        <v>270</v>
      </c>
      <c r="C8" s="230" t="s">
        <v>271</v>
      </c>
      <c r="D8" s="231" t="s">
        <v>272</v>
      </c>
      <c r="E8" s="231" t="s">
        <v>273</v>
      </c>
      <c r="F8" s="231" t="s">
        <v>274</v>
      </c>
      <c r="G8" s="231" t="s">
        <v>275</v>
      </c>
      <c r="IT8" s="198"/>
      <c r="IU8" s="198"/>
    </row>
    <row r="9" spans="1:255" ht="15.75" thickTop="1" x14ac:dyDescent="0.25">
      <c r="A9" s="232">
        <v>1</v>
      </c>
      <c r="B9" s="232">
        <v>741110043</v>
      </c>
      <c r="C9" s="232" t="s">
        <v>276</v>
      </c>
      <c r="D9" s="233" t="s">
        <v>277</v>
      </c>
      <c r="E9" s="234">
        <v>80</v>
      </c>
      <c r="F9" s="235">
        <v>0</v>
      </c>
      <c r="G9" s="236">
        <f t="shared" ref="G9:G25" si="0">+E9*F9</f>
        <v>0</v>
      </c>
    </row>
    <row r="10" spans="1:255" ht="15" x14ac:dyDescent="0.25">
      <c r="A10" s="237">
        <v>2</v>
      </c>
      <c r="B10" s="237">
        <v>741110043</v>
      </c>
      <c r="C10" s="238" t="s">
        <v>278</v>
      </c>
      <c r="D10" s="239" t="s">
        <v>277</v>
      </c>
      <c r="E10" s="240">
        <v>80</v>
      </c>
      <c r="F10" s="241">
        <v>0</v>
      </c>
      <c r="G10" s="242">
        <f t="shared" si="0"/>
        <v>0</v>
      </c>
    </row>
    <row r="11" spans="1:255" ht="15" x14ac:dyDescent="0.25">
      <c r="A11" s="243">
        <v>3</v>
      </c>
      <c r="B11" s="232">
        <v>741210005</v>
      </c>
      <c r="C11" s="244" t="s">
        <v>279</v>
      </c>
      <c r="D11" s="245" t="s">
        <v>280</v>
      </c>
      <c r="E11" s="246">
        <v>3</v>
      </c>
      <c r="F11" s="247">
        <v>0</v>
      </c>
      <c r="G11" s="248">
        <f t="shared" si="0"/>
        <v>0</v>
      </c>
    </row>
    <row r="12" spans="1:255" ht="15" x14ac:dyDescent="0.25">
      <c r="A12" s="249">
        <v>4</v>
      </c>
      <c r="B12" s="237">
        <v>741210005</v>
      </c>
      <c r="C12" s="250" t="s">
        <v>281</v>
      </c>
      <c r="D12" s="251" t="s">
        <v>280</v>
      </c>
      <c r="E12" s="252">
        <v>3</v>
      </c>
      <c r="F12" s="253">
        <v>0</v>
      </c>
      <c r="G12" s="254">
        <f t="shared" si="0"/>
        <v>0</v>
      </c>
    </row>
    <row r="13" spans="1:255" ht="45" x14ac:dyDescent="0.25">
      <c r="A13" s="249">
        <v>5</v>
      </c>
      <c r="B13" s="237">
        <v>741210005</v>
      </c>
      <c r="C13" s="250" t="s">
        <v>282</v>
      </c>
      <c r="D13" s="251" t="s">
        <v>280</v>
      </c>
      <c r="E13" s="252">
        <v>1</v>
      </c>
      <c r="F13" s="253">
        <v>0</v>
      </c>
      <c r="G13" s="254">
        <f t="shared" si="0"/>
        <v>0</v>
      </c>
    </row>
    <row r="14" spans="1:255" ht="45" x14ac:dyDescent="0.25">
      <c r="A14" s="249">
        <v>6</v>
      </c>
      <c r="B14" s="237">
        <v>741210005</v>
      </c>
      <c r="C14" s="250" t="s">
        <v>283</v>
      </c>
      <c r="D14" s="251" t="s">
        <v>280</v>
      </c>
      <c r="E14" s="252">
        <v>1</v>
      </c>
      <c r="F14" s="253">
        <v>0</v>
      </c>
      <c r="G14" s="254">
        <f>+E14*F14</f>
        <v>0</v>
      </c>
    </row>
    <row r="15" spans="1:255" ht="90" x14ac:dyDescent="0.25">
      <c r="A15" s="249">
        <v>7</v>
      </c>
      <c r="B15" s="237">
        <v>741210005</v>
      </c>
      <c r="C15" s="250" t="s">
        <v>284</v>
      </c>
      <c r="D15" s="251" t="s">
        <v>280</v>
      </c>
      <c r="E15" s="252">
        <v>1</v>
      </c>
      <c r="F15" s="253">
        <v>0</v>
      </c>
      <c r="G15" s="254">
        <f t="shared" si="0"/>
        <v>0</v>
      </c>
    </row>
    <row r="16" spans="1:255" ht="15" x14ac:dyDescent="0.25">
      <c r="A16" s="243">
        <v>8</v>
      </c>
      <c r="B16" s="232">
        <v>741120301</v>
      </c>
      <c r="C16" s="243" t="s">
        <v>285</v>
      </c>
      <c r="D16" s="245" t="s">
        <v>277</v>
      </c>
      <c r="E16" s="246">
        <v>12</v>
      </c>
      <c r="F16" s="247">
        <v>0</v>
      </c>
      <c r="G16" s="248">
        <f t="shared" si="0"/>
        <v>0</v>
      </c>
    </row>
    <row r="17" spans="1:7" ht="30" x14ac:dyDescent="0.25">
      <c r="A17" s="237">
        <v>9</v>
      </c>
      <c r="B17" s="237">
        <v>741120301</v>
      </c>
      <c r="C17" s="238" t="s">
        <v>286</v>
      </c>
      <c r="D17" s="255" t="s">
        <v>277</v>
      </c>
      <c r="E17" s="256">
        <v>12</v>
      </c>
      <c r="F17" s="257">
        <v>0</v>
      </c>
      <c r="G17" s="254">
        <f t="shared" si="0"/>
        <v>0</v>
      </c>
    </row>
    <row r="18" spans="1:7" ht="15" x14ac:dyDescent="0.25">
      <c r="A18" s="243">
        <v>10</v>
      </c>
      <c r="B18" s="232">
        <v>741122643</v>
      </c>
      <c r="C18" s="243" t="s">
        <v>287</v>
      </c>
      <c r="D18" s="245" t="s">
        <v>277</v>
      </c>
      <c r="E18" s="246">
        <v>112</v>
      </c>
      <c r="F18" s="247">
        <v>0</v>
      </c>
      <c r="G18" s="248">
        <f>+E18*F18</f>
        <v>0</v>
      </c>
    </row>
    <row r="19" spans="1:7" ht="15" x14ac:dyDescent="0.25">
      <c r="A19" s="249">
        <v>11</v>
      </c>
      <c r="B19" s="237">
        <v>741210005</v>
      </c>
      <c r="C19" s="249" t="s">
        <v>288</v>
      </c>
      <c r="D19" s="251" t="s">
        <v>277</v>
      </c>
      <c r="E19" s="252">
        <v>112</v>
      </c>
      <c r="F19" s="253">
        <v>0</v>
      </c>
      <c r="G19" s="258">
        <f>+E19*F19</f>
        <v>0</v>
      </c>
    </row>
    <row r="20" spans="1:7" ht="15" x14ac:dyDescent="0.25">
      <c r="A20" s="243">
        <v>12</v>
      </c>
      <c r="B20" s="232">
        <v>741122631</v>
      </c>
      <c r="C20" s="243" t="s">
        <v>289</v>
      </c>
      <c r="D20" s="245" t="s">
        <v>277</v>
      </c>
      <c r="E20" s="246">
        <v>65</v>
      </c>
      <c r="F20" s="247">
        <v>0</v>
      </c>
      <c r="G20" s="248">
        <f t="shared" si="0"/>
        <v>0</v>
      </c>
    </row>
    <row r="21" spans="1:7" ht="15" x14ac:dyDescent="0.25">
      <c r="A21" s="249">
        <v>13</v>
      </c>
      <c r="B21" s="237">
        <v>741122631</v>
      </c>
      <c r="C21" s="249" t="s">
        <v>290</v>
      </c>
      <c r="D21" s="251" t="s">
        <v>277</v>
      </c>
      <c r="E21" s="252">
        <v>65</v>
      </c>
      <c r="F21" s="253">
        <v>0</v>
      </c>
      <c r="G21" s="258">
        <f t="shared" si="0"/>
        <v>0</v>
      </c>
    </row>
    <row r="22" spans="1:7" ht="15" x14ac:dyDescent="0.25">
      <c r="A22" s="243">
        <v>14</v>
      </c>
      <c r="B22" s="232">
        <v>741122632</v>
      </c>
      <c r="C22" s="243" t="s">
        <v>291</v>
      </c>
      <c r="D22" s="245" t="s">
        <v>277</v>
      </c>
      <c r="E22" s="246">
        <v>98</v>
      </c>
      <c r="F22" s="247">
        <v>0</v>
      </c>
      <c r="G22" s="248">
        <f t="shared" si="0"/>
        <v>0</v>
      </c>
    </row>
    <row r="23" spans="1:7" ht="15" x14ac:dyDescent="0.25">
      <c r="A23" s="249">
        <v>15</v>
      </c>
      <c r="B23" s="237">
        <v>741122632</v>
      </c>
      <c r="C23" s="249" t="s">
        <v>292</v>
      </c>
      <c r="D23" s="251" t="s">
        <v>277</v>
      </c>
      <c r="E23" s="252">
        <v>98</v>
      </c>
      <c r="F23" s="253">
        <v>0</v>
      </c>
      <c r="G23" s="258">
        <f t="shared" si="0"/>
        <v>0</v>
      </c>
    </row>
    <row r="24" spans="1:7" ht="15" x14ac:dyDescent="0.25">
      <c r="A24" s="243">
        <v>16</v>
      </c>
      <c r="B24" s="232">
        <v>741410022</v>
      </c>
      <c r="C24" s="243" t="s">
        <v>293</v>
      </c>
      <c r="D24" s="245" t="s">
        <v>277</v>
      </c>
      <c r="E24" s="246">
        <v>220</v>
      </c>
      <c r="F24" s="247">
        <v>0</v>
      </c>
      <c r="G24" s="248">
        <f t="shared" si="0"/>
        <v>0</v>
      </c>
    </row>
    <row r="25" spans="1:7" ht="15" x14ac:dyDescent="0.25">
      <c r="A25" s="249">
        <v>17</v>
      </c>
      <c r="B25" s="237">
        <v>741410022</v>
      </c>
      <c r="C25" s="249" t="s">
        <v>294</v>
      </c>
      <c r="D25" s="251" t="s">
        <v>277</v>
      </c>
      <c r="E25" s="252">
        <v>220</v>
      </c>
      <c r="F25" s="253">
        <v>0</v>
      </c>
      <c r="G25" s="258">
        <f t="shared" si="0"/>
        <v>0</v>
      </c>
    </row>
    <row r="26" spans="1:7" ht="15.75" x14ac:dyDescent="0.25">
      <c r="C26" s="259" t="s">
        <v>295</v>
      </c>
      <c r="G26" s="260">
        <f>SUM(G9:G25)</f>
        <v>0</v>
      </c>
    </row>
  </sheetData>
  <sheetProtection password="DEB5" sheet="1"/>
  <pageMargins left="0.31" right="0.25" top="0.68" bottom="0.55000000000000004" header="0.39370078740157483" footer="0.35433070866141736"/>
  <pageSetup paperSize="9" orientation="portrait" horizontalDpi="4294967295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0" workbookViewId="0">
      <selection activeCell="F16" sqref="F16"/>
    </sheetView>
  </sheetViews>
  <sheetFormatPr defaultRowHeight="12.75" x14ac:dyDescent="0.2"/>
  <cols>
    <col min="1" max="1" width="4.140625" style="198" customWidth="1"/>
    <col min="2" max="2" width="10.85546875" style="198" customWidth="1"/>
    <col min="3" max="3" width="49" style="198" customWidth="1"/>
    <col min="4" max="4" width="4.5703125" style="198" customWidth="1"/>
    <col min="5" max="5" width="6.28515625" style="198" customWidth="1"/>
    <col min="6" max="6" width="10.7109375" style="198" customWidth="1"/>
    <col min="7" max="7" width="15" style="198" customWidth="1"/>
    <col min="8" max="256" width="9.140625" style="198"/>
    <col min="257" max="257" width="4.140625" style="198" customWidth="1"/>
    <col min="258" max="258" width="10.85546875" style="198" customWidth="1"/>
    <col min="259" max="259" width="49" style="198" customWidth="1"/>
    <col min="260" max="260" width="4.5703125" style="198" customWidth="1"/>
    <col min="261" max="261" width="6.28515625" style="198" customWidth="1"/>
    <col min="262" max="262" width="10.7109375" style="198" customWidth="1"/>
    <col min="263" max="263" width="15" style="198" customWidth="1"/>
    <col min="264" max="512" width="9.140625" style="198"/>
    <col min="513" max="513" width="4.140625" style="198" customWidth="1"/>
    <col min="514" max="514" width="10.85546875" style="198" customWidth="1"/>
    <col min="515" max="515" width="49" style="198" customWidth="1"/>
    <col min="516" max="516" width="4.5703125" style="198" customWidth="1"/>
    <col min="517" max="517" width="6.28515625" style="198" customWidth="1"/>
    <col min="518" max="518" width="10.7109375" style="198" customWidth="1"/>
    <col min="519" max="519" width="15" style="198" customWidth="1"/>
    <col min="520" max="768" width="9.140625" style="198"/>
    <col min="769" max="769" width="4.140625" style="198" customWidth="1"/>
    <col min="770" max="770" width="10.85546875" style="198" customWidth="1"/>
    <col min="771" max="771" width="49" style="198" customWidth="1"/>
    <col min="772" max="772" width="4.5703125" style="198" customWidth="1"/>
    <col min="773" max="773" width="6.28515625" style="198" customWidth="1"/>
    <col min="774" max="774" width="10.7109375" style="198" customWidth="1"/>
    <col min="775" max="775" width="15" style="198" customWidth="1"/>
    <col min="776" max="1024" width="9.140625" style="198"/>
    <col min="1025" max="1025" width="4.140625" style="198" customWidth="1"/>
    <col min="1026" max="1026" width="10.85546875" style="198" customWidth="1"/>
    <col min="1027" max="1027" width="49" style="198" customWidth="1"/>
    <col min="1028" max="1028" width="4.5703125" style="198" customWidth="1"/>
    <col min="1029" max="1029" width="6.28515625" style="198" customWidth="1"/>
    <col min="1030" max="1030" width="10.7109375" style="198" customWidth="1"/>
    <col min="1031" max="1031" width="15" style="198" customWidth="1"/>
    <col min="1032" max="1280" width="9.140625" style="198"/>
    <col min="1281" max="1281" width="4.140625" style="198" customWidth="1"/>
    <col min="1282" max="1282" width="10.85546875" style="198" customWidth="1"/>
    <col min="1283" max="1283" width="49" style="198" customWidth="1"/>
    <col min="1284" max="1284" width="4.5703125" style="198" customWidth="1"/>
    <col min="1285" max="1285" width="6.28515625" style="198" customWidth="1"/>
    <col min="1286" max="1286" width="10.7109375" style="198" customWidth="1"/>
    <col min="1287" max="1287" width="15" style="198" customWidth="1"/>
    <col min="1288" max="1536" width="9.140625" style="198"/>
    <col min="1537" max="1537" width="4.140625" style="198" customWidth="1"/>
    <col min="1538" max="1538" width="10.85546875" style="198" customWidth="1"/>
    <col min="1539" max="1539" width="49" style="198" customWidth="1"/>
    <col min="1540" max="1540" width="4.5703125" style="198" customWidth="1"/>
    <col min="1541" max="1541" width="6.28515625" style="198" customWidth="1"/>
    <col min="1542" max="1542" width="10.7109375" style="198" customWidth="1"/>
    <col min="1543" max="1543" width="15" style="198" customWidth="1"/>
    <col min="1544" max="1792" width="9.140625" style="198"/>
    <col min="1793" max="1793" width="4.140625" style="198" customWidth="1"/>
    <col min="1794" max="1794" width="10.85546875" style="198" customWidth="1"/>
    <col min="1795" max="1795" width="49" style="198" customWidth="1"/>
    <col min="1796" max="1796" width="4.5703125" style="198" customWidth="1"/>
    <col min="1797" max="1797" width="6.28515625" style="198" customWidth="1"/>
    <col min="1798" max="1798" width="10.7109375" style="198" customWidth="1"/>
    <col min="1799" max="1799" width="15" style="198" customWidth="1"/>
    <col min="1800" max="2048" width="9.140625" style="198"/>
    <col min="2049" max="2049" width="4.140625" style="198" customWidth="1"/>
    <col min="2050" max="2050" width="10.85546875" style="198" customWidth="1"/>
    <col min="2051" max="2051" width="49" style="198" customWidth="1"/>
    <col min="2052" max="2052" width="4.5703125" style="198" customWidth="1"/>
    <col min="2053" max="2053" width="6.28515625" style="198" customWidth="1"/>
    <col min="2054" max="2054" width="10.7109375" style="198" customWidth="1"/>
    <col min="2055" max="2055" width="15" style="198" customWidth="1"/>
    <col min="2056" max="2304" width="9.140625" style="198"/>
    <col min="2305" max="2305" width="4.140625" style="198" customWidth="1"/>
    <col min="2306" max="2306" width="10.85546875" style="198" customWidth="1"/>
    <col min="2307" max="2307" width="49" style="198" customWidth="1"/>
    <col min="2308" max="2308" width="4.5703125" style="198" customWidth="1"/>
    <col min="2309" max="2309" width="6.28515625" style="198" customWidth="1"/>
    <col min="2310" max="2310" width="10.7109375" style="198" customWidth="1"/>
    <col min="2311" max="2311" width="15" style="198" customWidth="1"/>
    <col min="2312" max="2560" width="9.140625" style="198"/>
    <col min="2561" max="2561" width="4.140625" style="198" customWidth="1"/>
    <col min="2562" max="2562" width="10.85546875" style="198" customWidth="1"/>
    <col min="2563" max="2563" width="49" style="198" customWidth="1"/>
    <col min="2564" max="2564" width="4.5703125" style="198" customWidth="1"/>
    <col min="2565" max="2565" width="6.28515625" style="198" customWidth="1"/>
    <col min="2566" max="2566" width="10.7109375" style="198" customWidth="1"/>
    <col min="2567" max="2567" width="15" style="198" customWidth="1"/>
    <col min="2568" max="2816" width="9.140625" style="198"/>
    <col min="2817" max="2817" width="4.140625" style="198" customWidth="1"/>
    <col min="2818" max="2818" width="10.85546875" style="198" customWidth="1"/>
    <col min="2819" max="2819" width="49" style="198" customWidth="1"/>
    <col min="2820" max="2820" width="4.5703125" style="198" customWidth="1"/>
    <col min="2821" max="2821" width="6.28515625" style="198" customWidth="1"/>
    <col min="2822" max="2822" width="10.7109375" style="198" customWidth="1"/>
    <col min="2823" max="2823" width="15" style="198" customWidth="1"/>
    <col min="2824" max="3072" width="9.140625" style="198"/>
    <col min="3073" max="3073" width="4.140625" style="198" customWidth="1"/>
    <col min="3074" max="3074" width="10.85546875" style="198" customWidth="1"/>
    <col min="3075" max="3075" width="49" style="198" customWidth="1"/>
    <col min="3076" max="3076" width="4.5703125" style="198" customWidth="1"/>
    <col min="3077" max="3077" width="6.28515625" style="198" customWidth="1"/>
    <col min="3078" max="3078" width="10.7109375" style="198" customWidth="1"/>
    <col min="3079" max="3079" width="15" style="198" customWidth="1"/>
    <col min="3080" max="3328" width="9.140625" style="198"/>
    <col min="3329" max="3329" width="4.140625" style="198" customWidth="1"/>
    <col min="3330" max="3330" width="10.85546875" style="198" customWidth="1"/>
    <col min="3331" max="3331" width="49" style="198" customWidth="1"/>
    <col min="3332" max="3332" width="4.5703125" style="198" customWidth="1"/>
    <col min="3333" max="3333" width="6.28515625" style="198" customWidth="1"/>
    <col min="3334" max="3334" width="10.7109375" style="198" customWidth="1"/>
    <col min="3335" max="3335" width="15" style="198" customWidth="1"/>
    <col min="3336" max="3584" width="9.140625" style="198"/>
    <col min="3585" max="3585" width="4.140625" style="198" customWidth="1"/>
    <col min="3586" max="3586" width="10.85546875" style="198" customWidth="1"/>
    <col min="3587" max="3587" width="49" style="198" customWidth="1"/>
    <col min="3588" max="3588" width="4.5703125" style="198" customWidth="1"/>
    <col min="3589" max="3589" width="6.28515625" style="198" customWidth="1"/>
    <col min="3590" max="3590" width="10.7109375" style="198" customWidth="1"/>
    <col min="3591" max="3591" width="15" style="198" customWidth="1"/>
    <col min="3592" max="3840" width="9.140625" style="198"/>
    <col min="3841" max="3841" width="4.140625" style="198" customWidth="1"/>
    <col min="3842" max="3842" width="10.85546875" style="198" customWidth="1"/>
    <col min="3843" max="3843" width="49" style="198" customWidth="1"/>
    <col min="3844" max="3844" width="4.5703125" style="198" customWidth="1"/>
    <col min="3845" max="3845" width="6.28515625" style="198" customWidth="1"/>
    <col min="3846" max="3846" width="10.7109375" style="198" customWidth="1"/>
    <col min="3847" max="3847" width="15" style="198" customWidth="1"/>
    <col min="3848" max="4096" width="9.140625" style="198"/>
    <col min="4097" max="4097" width="4.140625" style="198" customWidth="1"/>
    <col min="4098" max="4098" width="10.85546875" style="198" customWidth="1"/>
    <col min="4099" max="4099" width="49" style="198" customWidth="1"/>
    <col min="4100" max="4100" width="4.5703125" style="198" customWidth="1"/>
    <col min="4101" max="4101" width="6.28515625" style="198" customWidth="1"/>
    <col min="4102" max="4102" width="10.7109375" style="198" customWidth="1"/>
    <col min="4103" max="4103" width="15" style="198" customWidth="1"/>
    <col min="4104" max="4352" width="9.140625" style="198"/>
    <col min="4353" max="4353" width="4.140625" style="198" customWidth="1"/>
    <col min="4354" max="4354" width="10.85546875" style="198" customWidth="1"/>
    <col min="4355" max="4355" width="49" style="198" customWidth="1"/>
    <col min="4356" max="4356" width="4.5703125" style="198" customWidth="1"/>
    <col min="4357" max="4357" width="6.28515625" style="198" customWidth="1"/>
    <col min="4358" max="4358" width="10.7109375" style="198" customWidth="1"/>
    <col min="4359" max="4359" width="15" style="198" customWidth="1"/>
    <col min="4360" max="4608" width="9.140625" style="198"/>
    <col min="4609" max="4609" width="4.140625" style="198" customWidth="1"/>
    <col min="4610" max="4610" width="10.85546875" style="198" customWidth="1"/>
    <col min="4611" max="4611" width="49" style="198" customWidth="1"/>
    <col min="4612" max="4612" width="4.5703125" style="198" customWidth="1"/>
    <col min="4613" max="4613" width="6.28515625" style="198" customWidth="1"/>
    <col min="4614" max="4614" width="10.7109375" style="198" customWidth="1"/>
    <col min="4615" max="4615" width="15" style="198" customWidth="1"/>
    <col min="4616" max="4864" width="9.140625" style="198"/>
    <col min="4865" max="4865" width="4.140625" style="198" customWidth="1"/>
    <col min="4866" max="4866" width="10.85546875" style="198" customWidth="1"/>
    <col min="4867" max="4867" width="49" style="198" customWidth="1"/>
    <col min="4868" max="4868" width="4.5703125" style="198" customWidth="1"/>
    <col min="4869" max="4869" width="6.28515625" style="198" customWidth="1"/>
    <col min="4870" max="4870" width="10.7109375" style="198" customWidth="1"/>
    <col min="4871" max="4871" width="15" style="198" customWidth="1"/>
    <col min="4872" max="5120" width="9.140625" style="198"/>
    <col min="5121" max="5121" width="4.140625" style="198" customWidth="1"/>
    <col min="5122" max="5122" width="10.85546875" style="198" customWidth="1"/>
    <col min="5123" max="5123" width="49" style="198" customWidth="1"/>
    <col min="5124" max="5124" width="4.5703125" style="198" customWidth="1"/>
    <col min="5125" max="5125" width="6.28515625" style="198" customWidth="1"/>
    <col min="5126" max="5126" width="10.7109375" style="198" customWidth="1"/>
    <col min="5127" max="5127" width="15" style="198" customWidth="1"/>
    <col min="5128" max="5376" width="9.140625" style="198"/>
    <col min="5377" max="5377" width="4.140625" style="198" customWidth="1"/>
    <col min="5378" max="5378" width="10.85546875" style="198" customWidth="1"/>
    <col min="5379" max="5379" width="49" style="198" customWidth="1"/>
    <col min="5380" max="5380" width="4.5703125" style="198" customWidth="1"/>
    <col min="5381" max="5381" width="6.28515625" style="198" customWidth="1"/>
    <col min="5382" max="5382" width="10.7109375" style="198" customWidth="1"/>
    <col min="5383" max="5383" width="15" style="198" customWidth="1"/>
    <col min="5384" max="5632" width="9.140625" style="198"/>
    <col min="5633" max="5633" width="4.140625" style="198" customWidth="1"/>
    <col min="5634" max="5634" width="10.85546875" style="198" customWidth="1"/>
    <col min="5635" max="5635" width="49" style="198" customWidth="1"/>
    <col min="5636" max="5636" width="4.5703125" style="198" customWidth="1"/>
    <col min="5637" max="5637" width="6.28515625" style="198" customWidth="1"/>
    <col min="5638" max="5638" width="10.7109375" style="198" customWidth="1"/>
    <col min="5639" max="5639" width="15" style="198" customWidth="1"/>
    <col min="5640" max="5888" width="9.140625" style="198"/>
    <col min="5889" max="5889" width="4.140625" style="198" customWidth="1"/>
    <col min="5890" max="5890" width="10.85546875" style="198" customWidth="1"/>
    <col min="5891" max="5891" width="49" style="198" customWidth="1"/>
    <col min="5892" max="5892" width="4.5703125" style="198" customWidth="1"/>
    <col min="5893" max="5893" width="6.28515625" style="198" customWidth="1"/>
    <col min="5894" max="5894" width="10.7109375" style="198" customWidth="1"/>
    <col min="5895" max="5895" width="15" style="198" customWidth="1"/>
    <col min="5896" max="6144" width="9.140625" style="198"/>
    <col min="6145" max="6145" width="4.140625" style="198" customWidth="1"/>
    <col min="6146" max="6146" width="10.85546875" style="198" customWidth="1"/>
    <col min="6147" max="6147" width="49" style="198" customWidth="1"/>
    <col min="6148" max="6148" width="4.5703125" style="198" customWidth="1"/>
    <col min="6149" max="6149" width="6.28515625" style="198" customWidth="1"/>
    <col min="6150" max="6150" width="10.7109375" style="198" customWidth="1"/>
    <col min="6151" max="6151" width="15" style="198" customWidth="1"/>
    <col min="6152" max="6400" width="9.140625" style="198"/>
    <col min="6401" max="6401" width="4.140625" style="198" customWidth="1"/>
    <col min="6402" max="6402" width="10.85546875" style="198" customWidth="1"/>
    <col min="6403" max="6403" width="49" style="198" customWidth="1"/>
    <col min="6404" max="6404" width="4.5703125" style="198" customWidth="1"/>
    <col min="6405" max="6405" width="6.28515625" style="198" customWidth="1"/>
    <col min="6406" max="6406" width="10.7109375" style="198" customWidth="1"/>
    <col min="6407" max="6407" width="15" style="198" customWidth="1"/>
    <col min="6408" max="6656" width="9.140625" style="198"/>
    <col min="6657" max="6657" width="4.140625" style="198" customWidth="1"/>
    <col min="6658" max="6658" width="10.85546875" style="198" customWidth="1"/>
    <col min="6659" max="6659" width="49" style="198" customWidth="1"/>
    <col min="6660" max="6660" width="4.5703125" style="198" customWidth="1"/>
    <col min="6661" max="6661" width="6.28515625" style="198" customWidth="1"/>
    <col min="6662" max="6662" width="10.7109375" style="198" customWidth="1"/>
    <col min="6663" max="6663" width="15" style="198" customWidth="1"/>
    <col min="6664" max="6912" width="9.140625" style="198"/>
    <col min="6913" max="6913" width="4.140625" style="198" customWidth="1"/>
    <col min="6914" max="6914" width="10.85546875" style="198" customWidth="1"/>
    <col min="6915" max="6915" width="49" style="198" customWidth="1"/>
    <col min="6916" max="6916" width="4.5703125" style="198" customWidth="1"/>
    <col min="6917" max="6917" width="6.28515625" style="198" customWidth="1"/>
    <col min="6918" max="6918" width="10.7109375" style="198" customWidth="1"/>
    <col min="6919" max="6919" width="15" style="198" customWidth="1"/>
    <col min="6920" max="7168" width="9.140625" style="198"/>
    <col min="7169" max="7169" width="4.140625" style="198" customWidth="1"/>
    <col min="7170" max="7170" width="10.85546875" style="198" customWidth="1"/>
    <col min="7171" max="7171" width="49" style="198" customWidth="1"/>
    <col min="7172" max="7172" width="4.5703125" style="198" customWidth="1"/>
    <col min="7173" max="7173" width="6.28515625" style="198" customWidth="1"/>
    <col min="7174" max="7174" width="10.7109375" style="198" customWidth="1"/>
    <col min="7175" max="7175" width="15" style="198" customWidth="1"/>
    <col min="7176" max="7424" width="9.140625" style="198"/>
    <col min="7425" max="7425" width="4.140625" style="198" customWidth="1"/>
    <col min="7426" max="7426" width="10.85546875" style="198" customWidth="1"/>
    <col min="7427" max="7427" width="49" style="198" customWidth="1"/>
    <col min="7428" max="7428" width="4.5703125" style="198" customWidth="1"/>
    <col min="7429" max="7429" width="6.28515625" style="198" customWidth="1"/>
    <col min="7430" max="7430" width="10.7109375" style="198" customWidth="1"/>
    <col min="7431" max="7431" width="15" style="198" customWidth="1"/>
    <col min="7432" max="7680" width="9.140625" style="198"/>
    <col min="7681" max="7681" width="4.140625" style="198" customWidth="1"/>
    <col min="7682" max="7682" width="10.85546875" style="198" customWidth="1"/>
    <col min="7683" max="7683" width="49" style="198" customWidth="1"/>
    <col min="7684" max="7684" width="4.5703125" style="198" customWidth="1"/>
    <col min="7685" max="7685" width="6.28515625" style="198" customWidth="1"/>
    <col min="7686" max="7686" width="10.7109375" style="198" customWidth="1"/>
    <col min="7687" max="7687" width="15" style="198" customWidth="1"/>
    <col min="7688" max="7936" width="9.140625" style="198"/>
    <col min="7937" max="7937" width="4.140625" style="198" customWidth="1"/>
    <col min="7938" max="7938" width="10.85546875" style="198" customWidth="1"/>
    <col min="7939" max="7939" width="49" style="198" customWidth="1"/>
    <col min="7940" max="7940" width="4.5703125" style="198" customWidth="1"/>
    <col min="7941" max="7941" width="6.28515625" style="198" customWidth="1"/>
    <col min="7942" max="7942" width="10.7109375" style="198" customWidth="1"/>
    <col min="7943" max="7943" width="15" style="198" customWidth="1"/>
    <col min="7944" max="8192" width="9.140625" style="198"/>
    <col min="8193" max="8193" width="4.140625" style="198" customWidth="1"/>
    <col min="8194" max="8194" width="10.85546875" style="198" customWidth="1"/>
    <col min="8195" max="8195" width="49" style="198" customWidth="1"/>
    <col min="8196" max="8196" width="4.5703125" style="198" customWidth="1"/>
    <col min="8197" max="8197" width="6.28515625" style="198" customWidth="1"/>
    <col min="8198" max="8198" width="10.7109375" style="198" customWidth="1"/>
    <col min="8199" max="8199" width="15" style="198" customWidth="1"/>
    <col min="8200" max="8448" width="9.140625" style="198"/>
    <col min="8449" max="8449" width="4.140625" style="198" customWidth="1"/>
    <col min="8450" max="8450" width="10.85546875" style="198" customWidth="1"/>
    <col min="8451" max="8451" width="49" style="198" customWidth="1"/>
    <col min="8452" max="8452" width="4.5703125" style="198" customWidth="1"/>
    <col min="8453" max="8453" width="6.28515625" style="198" customWidth="1"/>
    <col min="8454" max="8454" width="10.7109375" style="198" customWidth="1"/>
    <col min="8455" max="8455" width="15" style="198" customWidth="1"/>
    <col min="8456" max="8704" width="9.140625" style="198"/>
    <col min="8705" max="8705" width="4.140625" style="198" customWidth="1"/>
    <col min="8706" max="8706" width="10.85546875" style="198" customWidth="1"/>
    <col min="8707" max="8707" width="49" style="198" customWidth="1"/>
    <col min="8708" max="8708" width="4.5703125" style="198" customWidth="1"/>
    <col min="8709" max="8709" width="6.28515625" style="198" customWidth="1"/>
    <col min="8710" max="8710" width="10.7109375" style="198" customWidth="1"/>
    <col min="8711" max="8711" width="15" style="198" customWidth="1"/>
    <col min="8712" max="8960" width="9.140625" style="198"/>
    <col min="8961" max="8961" width="4.140625" style="198" customWidth="1"/>
    <col min="8962" max="8962" width="10.85546875" style="198" customWidth="1"/>
    <col min="8963" max="8963" width="49" style="198" customWidth="1"/>
    <col min="8964" max="8964" width="4.5703125" style="198" customWidth="1"/>
    <col min="8965" max="8965" width="6.28515625" style="198" customWidth="1"/>
    <col min="8966" max="8966" width="10.7109375" style="198" customWidth="1"/>
    <col min="8967" max="8967" width="15" style="198" customWidth="1"/>
    <col min="8968" max="9216" width="9.140625" style="198"/>
    <col min="9217" max="9217" width="4.140625" style="198" customWidth="1"/>
    <col min="9218" max="9218" width="10.85546875" style="198" customWidth="1"/>
    <col min="9219" max="9219" width="49" style="198" customWidth="1"/>
    <col min="9220" max="9220" width="4.5703125" style="198" customWidth="1"/>
    <col min="9221" max="9221" width="6.28515625" style="198" customWidth="1"/>
    <col min="9222" max="9222" width="10.7109375" style="198" customWidth="1"/>
    <col min="9223" max="9223" width="15" style="198" customWidth="1"/>
    <col min="9224" max="9472" width="9.140625" style="198"/>
    <col min="9473" max="9473" width="4.140625" style="198" customWidth="1"/>
    <col min="9474" max="9474" width="10.85546875" style="198" customWidth="1"/>
    <col min="9475" max="9475" width="49" style="198" customWidth="1"/>
    <col min="9476" max="9476" width="4.5703125" style="198" customWidth="1"/>
    <col min="9477" max="9477" width="6.28515625" style="198" customWidth="1"/>
    <col min="9478" max="9478" width="10.7109375" style="198" customWidth="1"/>
    <col min="9479" max="9479" width="15" style="198" customWidth="1"/>
    <col min="9480" max="9728" width="9.140625" style="198"/>
    <col min="9729" max="9729" width="4.140625" style="198" customWidth="1"/>
    <col min="9730" max="9730" width="10.85546875" style="198" customWidth="1"/>
    <col min="9731" max="9731" width="49" style="198" customWidth="1"/>
    <col min="9732" max="9732" width="4.5703125" style="198" customWidth="1"/>
    <col min="9733" max="9733" width="6.28515625" style="198" customWidth="1"/>
    <col min="9734" max="9734" width="10.7109375" style="198" customWidth="1"/>
    <col min="9735" max="9735" width="15" style="198" customWidth="1"/>
    <col min="9736" max="9984" width="9.140625" style="198"/>
    <col min="9985" max="9985" width="4.140625" style="198" customWidth="1"/>
    <col min="9986" max="9986" width="10.85546875" style="198" customWidth="1"/>
    <col min="9987" max="9987" width="49" style="198" customWidth="1"/>
    <col min="9988" max="9988" width="4.5703125" style="198" customWidth="1"/>
    <col min="9989" max="9989" width="6.28515625" style="198" customWidth="1"/>
    <col min="9990" max="9990" width="10.7109375" style="198" customWidth="1"/>
    <col min="9991" max="9991" width="15" style="198" customWidth="1"/>
    <col min="9992" max="10240" width="9.140625" style="198"/>
    <col min="10241" max="10241" width="4.140625" style="198" customWidth="1"/>
    <col min="10242" max="10242" width="10.85546875" style="198" customWidth="1"/>
    <col min="10243" max="10243" width="49" style="198" customWidth="1"/>
    <col min="10244" max="10244" width="4.5703125" style="198" customWidth="1"/>
    <col min="10245" max="10245" width="6.28515625" style="198" customWidth="1"/>
    <col min="10246" max="10246" width="10.7109375" style="198" customWidth="1"/>
    <col min="10247" max="10247" width="15" style="198" customWidth="1"/>
    <col min="10248" max="10496" width="9.140625" style="198"/>
    <col min="10497" max="10497" width="4.140625" style="198" customWidth="1"/>
    <col min="10498" max="10498" width="10.85546875" style="198" customWidth="1"/>
    <col min="10499" max="10499" width="49" style="198" customWidth="1"/>
    <col min="10500" max="10500" width="4.5703125" style="198" customWidth="1"/>
    <col min="10501" max="10501" width="6.28515625" style="198" customWidth="1"/>
    <col min="10502" max="10502" width="10.7109375" style="198" customWidth="1"/>
    <col min="10503" max="10503" width="15" style="198" customWidth="1"/>
    <col min="10504" max="10752" width="9.140625" style="198"/>
    <col min="10753" max="10753" width="4.140625" style="198" customWidth="1"/>
    <col min="10754" max="10754" width="10.85546875" style="198" customWidth="1"/>
    <col min="10755" max="10755" width="49" style="198" customWidth="1"/>
    <col min="10756" max="10756" width="4.5703125" style="198" customWidth="1"/>
    <col min="10757" max="10757" width="6.28515625" style="198" customWidth="1"/>
    <col min="10758" max="10758" width="10.7109375" style="198" customWidth="1"/>
    <col min="10759" max="10759" width="15" style="198" customWidth="1"/>
    <col min="10760" max="11008" width="9.140625" style="198"/>
    <col min="11009" max="11009" width="4.140625" style="198" customWidth="1"/>
    <col min="11010" max="11010" width="10.85546875" style="198" customWidth="1"/>
    <col min="11011" max="11011" width="49" style="198" customWidth="1"/>
    <col min="11012" max="11012" width="4.5703125" style="198" customWidth="1"/>
    <col min="11013" max="11013" width="6.28515625" style="198" customWidth="1"/>
    <col min="11014" max="11014" width="10.7109375" style="198" customWidth="1"/>
    <col min="11015" max="11015" width="15" style="198" customWidth="1"/>
    <col min="11016" max="11264" width="9.140625" style="198"/>
    <col min="11265" max="11265" width="4.140625" style="198" customWidth="1"/>
    <col min="11266" max="11266" width="10.85546875" style="198" customWidth="1"/>
    <col min="11267" max="11267" width="49" style="198" customWidth="1"/>
    <col min="11268" max="11268" width="4.5703125" style="198" customWidth="1"/>
    <col min="11269" max="11269" width="6.28515625" style="198" customWidth="1"/>
    <col min="11270" max="11270" width="10.7109375" style="198" customWidth="1"/>
    <col min="11271" max="11271" width="15" style="198" customWidth="1"/>
    <col min="11272" max="11520" width="9.140625" style="198"/>
    <col min="11521" max="11521" width="4.140625" style="198" customWidth="1"/>
    <col min="11522" max="11522" width="10.85546875" style="198" customWidth="1"/>
    <col min="11523" max="11523" width="49" style="198" customWidth="1"/>
    <col min="11524" max="11524" width="4.5703125" style="198" customWidth="1"/>
    <col min="11525" max="11525" width="6.28515625" style="198" customWidth="1"/>
    <col min="11526" max="11526" width="10.7109375" style="198" customWidth="1"/>
    <col min="11527" max="11527" width="15" style="198" customWidth="1"/>
    <col min="11528" max="11776" width="9.140625" style="198"/>
    <col min="11777" max="11777" width="4.140625" style="198" customWidth="1"/>
    <col min="11778" max="11778" width="10.85546875" style="198" customWidth="1"/>
    <col min="11779" max="11779" width="49" style="198" customWidth="1"/>
    <col min="11780" max="11780" width="4.5703125" style="198" customWidth="1"/>
    <col min="11781" max="11781" width="6.28515625" style="198" customWidth="1"/>
    <col min="11782" max="11782" width="10.7109375" style="198" customWidth="1"/>
    <col min="11783" max="11783" width="15" style="198" customWidth="1"/>
    <col min="11784" max="12032" width="9.140625" style="198"/>
    <col min="12033" max="12033" width="4.140625" style="198" customWidth="1"/>
    <col min="12034" max="12034" width="10.85546875" style="198" customWidth="1"/>
    <col min="12035" max="12035" width="49" style="198" customWidth="1"/>
    <col min="12036" max="12036" width="4.5703125" style="198" customWidth="1"/>
    <col min="12037" max="12037" width="6.28515625" style="198" customWidth="1"/>
    <col min="12038" max="12038" width="10.7109375" style="198" customWidth="1"/>
    <col min="12039" max="12039" width="15" style="198" customWidth="1"/>
    <col min="12040" max="12288" width="9.140625" style="198"/>
    <col min="12289" max="12289" width="4.140625" style="198" customWidth="1"/>
    <col min="12290" max="12290" width="10.85546875" style="198" customWidth="1"/>
    <col min="12291" max="12291" width="49" style="198" customWidth="1"/>
    <col min="12292" max="12292" width="4.5703125" style="198" customWidth="1"/>
    <col min="12293" max="12293" width="6.28515625" style="198" customWidth="1"/>
    <col min="12294" max="12294" width="10.7109375" style="198" customWidth="1"/>
    <col min="12295" max="12295" width="15" style="198" customWidth="1"/>
    <col min="12296" max="12544" width="9.140625" style="198"/>
    <col min="12545" max="12545" width="4.140625" style="198" customWidth="1"/>
    <col min="12546" max="12546" width="10.85546875" style="198" customWidth="1"/>
    <col min="12547" max="12547" width="49" style="198" customWidth="1"/>
    <col min="12548" max="12548" width="4.5703125" style="198" customWidth="1"/>
    <col min="12549" max="12549" width="6.28515625" style="198" customWidth="1"/>
    <col min="12550" max="12550" width="10.7109375" style="198" customWidth="1"/>
    <col min="12551" max="12551" width="15" style="198" customWidth="1"/>
    <col min="12552" max="12800" width="9.140625" style="198"/>
    <col min="12801" max="12801" width="4.140625" style="198" customWidth="1"/>
    <col min="12802" max="12802" width="10.85546875" style="198" customWidth="1"/>
    <col min="12803" max="12803" width="49" style="198" customWidth="1"/>
    <col min="12804" max="12804" width="4.5703125" style="198" customWidth="1"/>
    <col min="12805" max="12805" width="6.28515625" style="198" customWidth="1"/>
    <col min="12806" max="12806" width="10.7109375" style="198" customWidth="1"/>
    <col min="12807" max="12807" width="15" style="198" customWidth="1"/>
    <col min="12808" max="13056" width="9.140625" style="198"/>
    <col min="13057" max="13057" width="4.140625" style="198" customWidth="1"/>
    <col min="13058" max="13058" width="10.85546875" style="198" customWidth="1"/>
    <col min="13059" max="13059" width="49" style="198" customWidth="1"/>
    <col min="13060" max="13060" width="4.5703125" style="198" customWidth="1"/>
    <col min="13061" max="13061" width="6.28515625" style="198" customWidth="1"/>
    <col min="13062" max="13062" width="10.7109375" style="198" customWidth="1"/>
    <col min="13063" max="13063" width="15" style="198" customWidth="1"/>
    <col min="13064" max="13312" width="9.140625" style="198"/>
    <col min="13313" max="13313" width="4.140625" style="198" customWidth="1"/>
    <col min="13314" max="13314" width="10.85546875" style="198" customWidth="1"/>
    <col min="13315" max="13315" width="49" style="198" customWidth="1"/>
    <col min="13316" max="13316" width="4.5703125" style="198" customWidth="1"/>
    <col min="13317" max="13317" width="6.28515625" style="198" customWidth="1"/>
    <col min="13318" max="13318" width="10.7109375" style="198" customWidth="1"/>
    <col min="13319" max="13319" width="15" style="198" customWidth="1"/>
    <col min="13320" max="13568" width="9.140625" style="198"/>
    <col min="13569" max="13569" width="4.140625" style="198" customWidth="1"/>
    <col min="13570" max="13570" width="10.85546875" style="198" customWidth="1"/>
    <col min="13571" max="13571" width="49" style="198" customWidth="1"/>
    <col min="13572" max="13572" width="4.5703125" style="198" customWidth="1"/>
    <col min="13573" max="13573" width="6.28515625" style="198" customWidth="1"/>
    <col min="13574" max="13574" width="10.7109375" style="198" customWidth="1"/>
    <col min="13575" max="13575" width="15" style="198" customWidth="1"/>
    <col min="13576" max="13824" width="9.140625" style="198"/>
    <col min="13825" max="13825" width="4.140625" style="198" customWidth="1"/>
    <col min="13826" max="13826" width="10.85546875" style="198" customWidth="1"/>
    <col min="13827" max="13827" width="49" style="198" customWidth="1"/>
    <col min="13828" max="13828" width="4.5703125" style="198" customWidth="1"/>
    <col min="13829" max="13829" width="6.28515625" style="198" customWidth="1"/>
    <col min="13830" max="13830" width="10.7109375" style="198" customWidth="1"/>
    <col min="13831" max="13831" width="15" style="198" customWidth="1"/>
    <col min="13832" max="14080" width="9.140625" style="198"/>
    <col min="14081" max="14081" width="4.140625" style="198" customWidth="1"/>
    <col min="14082" max="14082" width="10.85546875" style="198" customWidth="1"/>
    <col min="14083" max="14083" width="49" style="198" customWidth="1"/>
    <col min="14084" max="14084" width="4.5703125" style="198" customWidth="1"/>
    <col min="14085" max="14085" width="6.28515625" style="198" customWidth="1"/>
    <col min="14086" max="14086" width="10.7109375" style="198" customWidth="1"/>
    <col min="14087" max="14087" width="15" style="198" customWidth="1"/>
    <col min="14088" max="14336" width="9.140625" style="198"/>
    <col min="14337" max="14337" width="4.140625" style="198" customWidth="1"/>
    <col min="14338" max="14338" width="10.85546875" style="198" customWidth="1"/>
    <col min="14339" max="14339" width="49" style="198" customWidth="1"/>
    <col min="14340" max="14340" width="4.5703125" style="198" customWidth="1"/>
    <col min="14341" max="14341" width="6.28515625" style="198" customWidth="1"/>
    <col min="14342" max="14342" width="10.7109375" style="198" customWidth="1"/>
    <col min="14343" max="14343" width="15" style="198" customWidth="1"/>
    <col min="14344" max="14592" width="9.140625" style="198"/>
    <col min="14593" max="14593" width="4.140625" style="198" customWidth="1"/>
    <col min="14594" max="14594" width="10.85546875" style="198" customWidth="1"/>
    <col min="14595" max="14595" width="49" style="198" customWidth="1"/>
    <col min="14596" max="14596" width="4.5703125" style="198" customWidth="1"/>
    <col min="14597" max="14597" width="6.28515625" style="198" customWidth="1"/>
    <col min="14598" max="14598" width="10.7109375" style="198" customWidth="1"/>
    <col min="14599" max="14599" width="15" style="198" customWidth="1"/>
    <col min="14600" max="14848" width="9.140625" style="198"/>
    <col min="14849" max="14849" width="4.140625" style="198" customWidth="1"/>
    <col min="14850" max="14850" width="10.85546875" style="198" customWidth="1"/>
    <col min="14851" max="14851" width="49" style="198" customWidth="1"/>
    <col min="14852" max="14852" width="4.5703125" style="198" customWidth="1"/>
    <col min="14853" max="14853" width="6.28515625" style="198" customWidth="1"/>
    <col min="14854" max="14854" width="10.7109375" style="198" customWidth="1"/>
    <col min="14855" max="14855" width="15" style="198" customWidth="1"/>
    <col min="14856" max="15104" width="9.140625" style="198"/>
    <col min="15105" max="15105" width="4.140625" style="198" customWidth="1"/>
    <col min="15106" max="15106" width="10.85546875" style="198" customWidth="1"/>
    <col min="15107" max="15107" width="49" style="198" customWidth="1"/>
    <col min="15108" max="15108" width="4.5703125" style="198" customWidth="1"/>
    <col min="15109" max="15109" width="6.28515625" style="198" customWidth="1"/>
    <col min="15110" max="15110" width="10.7109375" style="198" customWidth="1"/>
    <col min="15111" max="15111" width="15" style="198" customWidth="1"/>
    <col min="15112" max="15360" width="9.140625" style="198"/>
    <col min="15361" max="15361" width="4.140625" style="198" customWidth="1"/>
    <col min="15362" max="15362" width="10.85546875" style="198" customWidth="1"/>
    <col min="15363" max="15363" width="49" style="198" customWidth="1"/>
    <col min="15364" max="15364" width="4.5703125" style="198" customWidth="1"/>
    <col min="15365" max="15365" width="6.28515625" style="198" customWidth="1"/>
    <col min="15366" max="15366" width="10.7109375" style="198" customWidth="1"/>
    <col min="15367" max="15367" width="15" style="198" customWidth="1"/>
    <col min="15368" max="15616" width="9.140625" style="198"/>
    <col min="15617" max="15617" width="4.140625" style="198" customWidth="1"/>
    <col min="15618" max="15618" width="10.85546875" style="198" customWidth="1"/>
    <col min="15619" max="15619" width="49" style="198" customWidth="1"/>
    <col min="15620" max="15620" width="4.5703125" style="198" customWidth="1"/>
    <col min="15621" max="15621" width="6.28515625" style="198" customWidth="1"/>
    <col min="15622" max="15622" width="10.7109375" style="198" customWidth="1"/>
    <col min="15623" max="15623" width="15" style="198" customWidth="1"/>
    <col min="15624" max="15872" width="9.140625" style="198"/>
    <col min="15873" max="15873" width="4.140625" style="198" customWidth="1"/>
    <col min="15874" max="15874" width="10.85546875" style="198" customWidth="1"/>
    <col min="15875" max="15875" width="49" style="198" customWidth="1"/>
    <col min="15876" max="15876" width="4.5703125" style="198" customWidth="1"/>
    <col min="15877" max="15877" width="6.28515625" style="198" customWidth="1"/>
    <col min="15878" max="15878" width="10.7109375" style="198" customWidth="1"/>
    <col min="15879" max="15879" width="15" style="198" customWidth="1"/>
    <col min="15880" max="16128" width="9.140625" style="198"/>
    <col min="16129" max="16129" width="4.140625" style="198" customWidth="1"/>
    <col min="16130" max="16130" width="10.85546875" style="198" customWidth="1"/>
    <col min="16131" max="16131" width="49" style="198" customWidth="1"/>
    <col min="16132" max="16132" width="4.5703125" style="198" customWidth="1"/>
    <col min="16133" max="16133" width="6.28515625" style="198" customWidth="1"/>
    <col min="16134" max="16134" width="10.7109375" style="198" customWidth="1"/>
    <col min="16135" max="16135" width="15" style="198" customWidth="1"/>
    <col min="16136" max="16384" width="9.140625" style="198"/>
  </cols>
  <sheetData>
    <row r="1" spans="1:7" ht="24.95" customHeight="1" x14ac:dyDescent="0.25">
      <c r="C1" s="261" t="s">
        <v>248</v>
      </c>
    </row>
    <row r="3" spans="1:7" ht="18" x14ac:dyDescent="0.25">
      <c r="A3" s="262"/>
      <c r="B3" s="262"/>
      <c r="C3" s="263" t="s">
        <v>296</v>
      </c>
      <c r="D3" s="262"/>
      <c r="E3" s="264"/>
      <c r="F3" s="262"/>
      <c r="G3" s="262"/>
    </row>
    <row r="4" spans="1:7" x14ac:dyDescent="0.2">
      <c r="A4" s="262"/>
      <c r="B4" s="262"/>
      <c r="C4" s="262"/>
      <c r="D4" s="262"/>
      <c r="E4" s="262"/>
      <c r="F4" s="262"/>
      <c r="G4" s="262"/>
    </row>
    <row r="5" spans="1:7" ht="15.75" x14ac:dyDescent="0.25">
      <c r="A5" s="265"/>
      <c r="B5" s="265"/>
      <c r="C5" s="266" t="s">
        <v>297</v>
      </c>
      <c r="D5" s="266"/>
      <c r="E5" s="265"/>
      <c r="F5" s="265"/>
      <c r="G5" s="265"/>
    </row>
    <row r="6" spans="1:7" ht="15" x14ac:dyDescent="0.2">
      <c r="A6" s="262"/>
      <c r="B6" s="262"/>
      <c r="C6" s="267"/>
      <c r="D6" s="267"/>
      <c r="E6" s="267"/>
      <c r="F6" s="262"/>
      <c r="G6" s="268"/>
    </row>
    <row r="7" spans="1:7" ht="15.95" customHeight="1" x14ac:dyDescent="0.2">
      <c r="A7" s="269" t="s">
        <v>269</v>
      </c>
      <c r="B7" s="270" t="s">
        <v>270</v>
      </c>
      <c r="C7" s="269" t="s">
        <v>298</v>
      </c>
      <c r="D7" s="271" t="s">
        <v>93</v>
      </c>
      <c r="E7" s="272" t="s">
        <v>299</v>
      </c>
      <c r="F7" s="270" t="s">
        <v>300</v>
      </c>
      <c r="G7" s="273" t="s">
        <v>301</v>
      </c>
    </row>
    <row r="8" spans="1:7" ht="38.25" x14ac:dyDescent="0.2">
      <c r="A8" s="274">
        <v>1</v>
      </c>
      <c r="B8" s="275">
        <v>741320195</v>
      </c>
      <c r="C8" s="276" t="s">
        <v>302</v>
      </c>
      <c r="D8" s="277" t="s">
        <v>280</v>
      </c>
      <c r="E8" s="278">
        <v>1</v>
      </c>
      <c r="F8" s="279">
        <v>0</v>
      </c>
      <c r="G8" s="279">
        <f>E8*F8</f>
        <v>0</v>
      </c>
    </row>
    <row r="9" spans="1:7" ht="15.95" customHeight="1" x14ac:dyDescent="0.2">
      <c r="A9" s="262"/>
      <c r="B9" s="262"/>
      <c r="C9" s="280" t="s">
        <v>303</v>
      </c>
      <c r="D9" s="281"/>
      <c r="E9" s="281"/>
      <c r="F9" s="282"/>
      <c r="G9" s="283">
        <f>SUM(G8:G8)</f>
        <v>0</v>
      </c>
    </row>
    <row r="10" spans="1:7" ht="12.95" customHeight="1" x14ac:dyDescent="0.25">
      <c r="A10" s="262"/>
      <c r="B10" s="262"/>
      <c r="C10" s="284"/>
      <c r="D10" s="284"/>
      <c r="E10" s="284"/>
      <c r="F10" s="268"/>
      <c r="G10" s="262"/>
    </row>
    <row r="11" spans="1:7" ht="12.95" customHeight="1" x14ac:dyDescent="0.25">
      <c r="A11" s="262"/>
      <c r="B11" s="262"/>
      <c r="C11" s="284"/>
      <c r="D11" s="284"/>
      <c r="E11" s="284"/>
      <c r="F11" s="268"/>
      <c r="G11" s="262"/>
    </row>
    <row r="12" spans="1:7" ht="15.95" customHeight="1" x14ac:dyDescent="0.25">
      <c r="A12" s="265"/>
      <c r="B12" s="265"/>
      <c r="C12" s="266" t="s">
        <v>304</v>
      </c>
      <c r="D12" s="266"/>
      <c r="E12" s="265"/>
      <c r="F12" s="266"/>
      <c r="G12" s="265"/>
    </row>
    <row r="13" spans="1:7" ht="15" x14ac:dyDescent="0.2">
      <c r="A13" s="262"/>
      <c r="B13" s="262"/>
      <c r="C13" s="267"/>
      <c r="D13" s="267"/>
      <c r="E13" s="267"/>
      <c r="F13" s="268"/>
      <c r="G13" s="268"/>
    </row>
    <row r="14" spans="1:7" ht="15.95" customHeight="1" x14ac:dyDescent="0.2">
      <c r="A14" s="269" t="s">
        <v>269</v>
      </c>
      <c r="B14" s="270" t="s">
        <v>270</v>
      </c>
      <c r="C14" s="269" t="s">
        <v>298</v>
      </c>
      <c r="D14" s="271" t="s">
        <v>93</v>
      </c>
      <c r="E14" s="272" t="s">
        <v>299</v>
      </c>
      <c r="F14" s="270" t="s">
        <v>300</v>
      </c>
      <c r="G14" s="273" t="s">
        <v>301</v>
      </c>
    </row>
    <row r="15" spans="1:7" ht="38.25" x14ac:dyDescent="0.2">
      <c r="A15" s="285">
        <v>1</v>
      </c>
      <c r="B15" s="275">
        <v>741210003</v>
      </c>
      <c r="C15" s="286" t="s">
        <v>305</v>
      </c>
      <c r="D15" s="275" t="s">
        <v>280</v>
      </c>
      <c r="E15" s="287">
        <v>1</v>
      </c>
      <c r="F15" s="288">
        <v>0</v>
      </c>
      <c r="G15" s="288">
        <f t="shared" ref="G15:G22" si="0">E15*F15</f>
        <v>0</v>
      </c>
    </row>
    <row r="16" spans="1:7" ht="42" customHeight="1" x14ac:dyDescent="0.2">
      <c r="A16" s="285">
        <v>2</v>
      </c>
      <c r="B16" s="275">
        <v>741322072</v>
      </c>
      <c r="C16" s="289" t="s">
        <v>306</v>
      </c>
      <c r="D16" s="275" t="s">
        <v>280</v>
      </c>
      <c r="E16" s="287">
        <v>1</v>
      </c>
      <c r="F16" s="288">
        <v>0</v>
      </c>
      <c r="G16" s="288">
        <v>0</v>
      </c>
    </row>
    <row r="17" spans="1:7" ht="42" customHeight="1" x14ac:dyDescent="0.2">
      <c r="A17" s="274">
        <v>3</v>
      </c>
      <c r="B17" s="275">
        <v>741320195</v>
      </c>
      <c r="C17" s="276" t="s">
        <v>307</v>
      </c>
      <c r="D17" s="277" t="s">
        <v>280</v>
      </c>
      <c r="E17" s="278">
        <v>1</v>
      </c>
      <c r="F17" s="279">
        <v>0</v>
      </c>
      <c r="G17" s="279">
        <f t="shared" si="0"/>
        <v>0</v>
      </c>
    </row>
    <row r="18" spans="1:7" ht="27.95" customHeight="1" x14ac:dyDescent="0.2">
      <c r="A18" s="285">
        <v>4</v>
      </c>
      <c r="B18" s="275">
        <v>741320165</v>
      </c>
      <c r="C18" s="286" t="s">
        <v>308</v>
      </c>
      <c r="D18" s="275" t="s">
        <v>280</v>
      </c>
      <c r="E18" s="287">
        <v>1</v>
      </c>
      <c r="F18" s="288">
        <v>0</v>
      </c>
      <c r="G18" s="288">
        <f t="shared" si="0"/>
        <v>0</v>
      </c>
    </row>
    <row r="19" spans="1:7" ht="27.95" customHeight="1" x14ac:dyDescent="0.2">
      <c r="A19" s="285">
        <v>5</v>
      </c>
      <c r="B19" s="275">
        <v>741331081</v>
      </c>
      <c r="C19" s="286" t="s">
        <v>309</v>
      </c>
      <c r="D19" s="275" t="s">
        <v>280</v>
      </c>
      <c r="E19" s="287">
        <v>3</v>
      </c>
      <c r="F19" s="288">
        <v>0</v>
      </c>
      <c r="G19" s="288">
        <f t="shared" si="0"/>
        <v>0</v>
      </c>
    </row>
    <row r="20" spans="1:7" ht="42" customHeight="1" x14ac:dyDescent="0.2">
      <c r="A20" s="285">
        <v>6</v>
      </c>
      <c r="B20" s="275">
        <v>741331032</v>
      </c>
      <c r="C20" s="286" t="s">
        <v>310</v>
      </c>
      <c r="D20" s="275" t="s">
        <v>280</v>
      </c>
      <c r="E20" s="287">
        <v>1</v>
      </c>
      <c r="F20" s="288">
        <v>0</v>
      </c>
      <c r="G20" s="288">
        <f t="shared" si="0"/>
        <v>0</v>
      </c>
    </row>
    <row r="21" spans="1:7" ht="42" customHeight="1" x14ac:dyDescent="0.2">
      <c r="A21" s="285">
        <v>7</v>
      </c>
      <c r="B21" s="275">
        <v>741320185</v>
      </c>
      <c r="C21" s="286" t="s">
        <v>311</v>
      </c>
      <c r="D21" s="275" t="s">
        <v>280</v>
      </c>
      <c r="E21" s="287">
        <v>3</v>
      </c>
      <c r="F21" s="288">
        <v>0</v>
      </c>
      <c r="G21" s="288">
        <f t="shared" si="0"/>
        <v>0</v>
      </c>
    </row>
    <row r="22" spans="1:7" ht="14.1" customHeight="1" x14ac:dyDescent="0.2">
      <c r="A22" s="285">
        <v>8</v>
      </c>
      <c r="B22" s="275">
        <v>741231007</v>
      </c>
      <c r="C22" s="286" t="s">
        <v>312</v>
      </c>
      <c r="D22" s="275" t="s">
        <v>280</v>
      </c>
      <c r="E22" s="287">
        <v>12</v>
      </c>
      <c r="F22" s="288">
        <v>0</v>
      </c>
      <c r="G22" s="288">
        <f t="shared" si="0"/>
        <v>0</v>
      </c>
    </row>
    <row r="23" spans="1:7" ht="15.95" customHeight="1" x14ac:dyDescent="0.2">
      <c r="A23" s="290"/>
      <c r="B23" s="290"/>
      <c r="C23" s="280" t="s">
        <v>303</v>
      </c>
      <c r="D23" s="281"/>
      <c r="E23" s="281"/>
      <c r="F23" s="282"/>
      <c r="G23" s="283">
        <f>SUM(G15:G22)</f>
        <v>0</v>
      </c>
    </row>
    <row r="24" spans="1:7" ht="12.95" customHeight="1" x14ac:dyDescent="0.2">
      <c r="F24" s="291"/>
    </row>
    <row r="25" spans="1:7" ht="12.95" customHeight="1" x14ac:dyDescent="0.2">
      <c r="F25" s="291"/>
    </row>
    <row r="26" spans="1:7" ht="15.75" x14ac:dyDescent="0.25">
      <c r="A26" s="265"/>
      <c r="B26" s="265"/>
      <c r="C26" s="266" t="s">
        <v>313</v>
      </c>
      <c r="D26" s="266"/>
      <c r="E26" s="265"/>
      <c r="F26" s="266"/>
      <c r="G26" s="265"/>
    </row>
    <row r="27" spans="1:7" ht="15" x14ac:dyDescent="0.2">
      <c r="A27" s="262"/>
      <c r="B27" s="262"/>
      <c r="C27" s="267"/>
      <c r="D27" s="267"/>
      <c r="E27" s="267"/>
      <c r="F27" s="268"/>
      <c r="G27" s="268"/>
    </row>
    <row r="28" spans="1:7" ht="15.95" customHeight="1" x14ac:dyDescent="0.2">
      <c r="A28" s="269" t="s">
        <v>269</v>
      </c>
      <c r="B28" s="270" t="s">
        <v>270</v>
      </c>
      <c r="C28" s="269" t="s">
        <v>298</v>
      </c>
      <c r="D28" s="271" t="s">
        <v>93</v>
      </c>
      <c r="E28" s="272" t="s">
        <v>299</v>
      </c>
      <c r="F28" s="270" t="s">
        <v>300</v>
      </c>
      <c r="G28" s="273" t="s">
        <v>301</v>
      </c>
    </row>
    <row r="29" spans="1:7" ht="63.75" x14ac:dyDescent="0.2">
      <c r="A29" s="285">
        <v>1</v>
      </c>
      <c r="B29" s="275">
        <v>741210003</v>
      </c>
      <c r="C29" s="286" t="s">
        <v>314</v>
      </c>
      <c r="D29" s="275" t="s">
        <v>280</v>
      </c>
      <c r="E29" s="287">
        <v>1</v>
      </c>
      <c r="F29" s="288">
        <v>0</v>
      </c>
      <c r="G29" s="288">
        <f t="shared" ref="G29:G39" si="1">E29*F29</f>
        <v>0</v>
      </c>
    </row>
    <row r="30" spans="1:7" ht="25.5" x14ac:dyDescent="0.2">
      <c r="A30" s="285">
        <v>2</v>
      </c>
      <c r="B30" s="275">
        <v>741320185</v>
      </c>
      <c r="C30" s="289" t="s">
        <v>315</v>
      </c>
      <c r="D30" s="275" t="s">
        <v>280</v>
      </c>
      <c r="E30" s="287">
        <v>1</v>
      </c>
      <c r="F30" s="288">
        <v>0</v>
      </c>
      <c r="G30" s="288">
        <f t="shared" si="1"/>
        <v>0</v>
      </c>
    </row>
    <row r="31" spans="1:7" ht="25.5" x14ac:dyDescent="0.2">
      <c r="A31" s="274">
        <v>3</v>
      </c>
      <c r="B31" s="275">
        <v>741321053</v>
      </c>
      <c r="C31" s="276" t="s">
        <v>316</v>
      </c>
      <c r="D31" s="277" t="s">
        <v>280</v>
      </c>
      <c r="E31" s="278">
        <v>1</v>
      </c>
      <c r="F31" s="279">
        <v>0</v>
      </c>
      <c r="G31" s="279">
        <f t="shared" si="1"/>
        <v>0</v>
      </c>
    </row>
    <row r="32" spans="1:7" ht="25.5" x14ac:dyDescent="0.2">
      <c r="A32" s="285">
        <v>4</v>
      </c>
      <c r="B32" s="275">
        <v>741320175</v>
      </c>
      <c r="C32" s="286" t="s">
        <v>317</v>
      </c>
      <c r="D32" s="275" t="s">
        <v>280</v>
      </c>
      <c r="E32" s="287">
        <v>1</v>
      </c>
      <c r="F32" s="288">
        <v>0</v>
      </c>
      <c r="G32" s="288">
        <f t="shared" si="1"/>
        <v>0</v>
      </c>
    </row>
    <row r="33" spans="1:7" ht="25.5" x14ac:dyDescent="0.2">
      <c r="A33" s="285">
        <v>5</v>
      </c>
      <c r="B33" s="275">
        <v>741320175</v>
      </c>
      <c r="C33" s="286" t="s">
        <v>318</v>
      </c>
      <c r="D33" s="275" t="s">
        <v>280</v>
      </c>
      <c r="E33" s="287">
        <v>2</v>
      </c>
      <c r="F33" s="288">
        <v>0</v>
      </c>
      <c r="G33" s="288">
        <f t="shared" si="1"/>
        <v>0</v>
      </c>
    </row>
    <row r="34" spans="1:7" ht="25.5" x14ac:dyDescent="0.2">
      <c r="A34" s="285">
        <v>6</v>
      </c>
      <c r="B34" s="275">
        <v>741320165</v>
      </c>
      <c r="C34" s="286" t="s">
        <v>319</v>
      </c>
      <c r="D34" s="275" t="s">
        <v>280</v>
      </c>
      <c r="E34" s="287">
        <v>1</v>
      </c>
      <c r="F34" s="288">
        <v>0</v>
      </c>
      <c r="G34" s="288">
        <f t="shared" si="1"/>
        <v>0</v>
      </c>
    </row>
    <row r="35" spans="1:7" ht="25.5" x14ac:dyDescent="0.2">
      <c r="A35" s="285">
        <v>7</v>
      </c>
      <c r="B35" s="275">
        <v>741320105</v>
      </c>
      <c r="C35" s="286" t="s">
        <v>320</v>
      </c>
      <c r="D35" s="275" t="s">
        <v>280</v>
      </c>
      <c r="E35" s="287">
        <v>4</v>
      </c>
      <c r="F35" s="288">
        <v>0</v>
      </c>
      <c r="G35" s="288">
        <f t="shared" si="1"/>
        <v>0</v>
      </c>
    </row>
    <row r="36" spans="1:7" x14ac:dyDescent="0.2">
      <c r="A36" s="292">
        <v>8</v>
      </c>
      <c r="B36" s="293">
        <v>741313085</v>
      </c>
      <c r="C36" s="294" t="s">
        <v>321</v>
      </c>
      <c r="D36" s="293" t="s">
        <v>280</v>
      </c>
      <c r="E36" s="295">
        <v>1</v>
      </c>
      <c r="F36" s="296">
        <v>0</v>
      </c>
      <c r="G36" s="296">
        <f>E36*F36</f>
        <v>0</v>
      </c>
    </row>
    <row r="37" spans="1:7" x14ac:dyDescent="0.2">
      <c r="A37" s="292">
        <v>9</v>
      </c>
      <c r="B37" s="293">
        <v>741313085</v>
      </c>
      <c r="C37" s="294" t="s">
        <v>322</v>
      </c>
      <c r="D37" s="293" t="s">
        <v>280</v>
      </c>
      <c r="E37" s="295">
        <v>2</v>
      </c>
      <c r="F37" s="296">
        <v>0</v>
      </c>
      <c r="G37" s="296">
        <f>E37*F37</f>
        <v>0</v>
      </c>
    </row>
    <row r="38" spans="1:7" x14ac:dyDescent="0.2">
      <c r="A38" s="292">
        <v>10</v>
      </c>
      <c r="B38" s="293">
        <v>741313085</v>
      </c>
      <c r="C38" s="294" t="s">
        <v>323</v>
      </c>
      <c r="D38" s="293" t="s">
        <v>280</v>
      </c>
      <c r="E38" s="295">
        <v>1</v>
      </c>
      <c r="F38" s="296">
        <v>0</v>
      </c>
      <c r="G38" s="296">
        <f>E38*F38</f>
        <v>0</v>
      </c>
    </row>
    <row r="39" spans="1:7" x14ac:dyDescent="0.2">
      <c r="A39" s="292">
        <v>11</v>
      </c>
      <c r="B39" s="293">
        <v>741313082</v>
      </c>
      <c r="C39" s="294" t="s">
        <v>324</v>
      </c>
      <c r="D39" s="293" t="s">
        <v>280</v>
      </c>
      <c r="E39" s="295">
        <v>4</v>
      </c>
      <c r="F39" s="296">
        <v>0</v>
      </c>
      <c r="G39" s="296">
        <f t="shared" si="1"/>
        <v>0</v>
      </c>
    </row>
    <row r="40" spans="1:7" ht="15.95" customHeight="1" x14ac:dyDescent="0.2">
      <c r="A40" s="290"/>
      <c r="B40" s="290"/>
      <c r="C40" s="280" t="s">
        <v>303</v>
      </c>
      <c r="D40" s="281"/>
      <c r="E40" s="281"/>
      <c r="F40" s="282"/>
      <c r="G40" s="283">
        <f>SUM(G29:G39)</f>
        <v>0</v>
      </c>
    </row>
    <row r="41" spans="1:7" ht="12.95" customHeight="1" x14ac:dyDescent="0.2">
      <c r="F41" s="291"/>
    </row>
    <row r="42" spans="1:7" ht="12.95" customHeight="1" x14ac:dyDescent="0.2">
      <c r="F42" s="291"/>
    </row>
    <row r="43" spans="1:7" ht="15.75" x14ac:dyDescent="0.25">
      <c r="A43" s="265"/>
      <c r="B43" s="265"/>
      <c r="C43" s="266" t="s">
        <v>325</v>
      </c>
      <c r="D43" s="266"/>
      <c r="E43" s="265"/>
      <c r="F43" s="266"/>
      <c r="G43" s="265"/>
    </row>
    <row r="44" spans="1:7" ht="15" x14ac:dyDescent="0.2">
      <c r="A44" s="262"/>
      <c r="B44" s="262"/>
      <c r="C44" s="267"/>
      <c r="D44" s="267"/>
      <c r="E44" s="267"/>
      <c r="F44" s="268"/>
      <c r="G44" s="268"/>
    </row>
    <row r="45" spans="1:7" ht="15.95" customHeight="1" x14ac:dyDescent="0.2">
      <c r="A45" s="269" t="s">
        <v>269</v>
      </c>
      <c r="B45" s="270" t="s">
        <v>270</v>
      </c>
      <c r="C45" s="269" t="s">
        <v>298</v>
      </c>
      <c r="D45" s="271" t="s">
        <v>93</v>
      </c>
      <c r="E45" s="272" t="s">
        <v>299</v>
      </c>
      <c r="F45" s="270" t="s">
        <v>300</v>
      </c>
      <c r="G45" s="273" t="s">
        <v>301</v>
      </c>
    </row>
    <row r="46" spans="1:7" ht="127.5" x14ac:dyDescent="0.2">
      <c r="A46" s="285">
        <v>1</v>
      </c>
      <c r="B46" s="275">
        <v>741210003</v>
      </c>
      <c r="C46" s="297" t="s">
        <v>326</v>
      </c>
      <c r="D46" s="275" t="s">
        <v>280</v>
      </c>
      <c r="E46" s="287">
        <v>1</v>
      </c>
      <c r="F46" s="288">
        <v>0</v>
      </c>
      <c r="G46" s="288">
        <f>E46*F46</f>
        <v>0</v>
      </c>
    </row>
    <row r="47" spans="1:7" ht="15.95" customHeight="1" x14ac:dyDescent="0.2">
      <c r="A47" s="290"/>
      <c r="B47" s="290"/>
      <c r="C47" s="280" t="s">
        <v>303</v>
      </c>
      <c r="D47" s="281"/>
      <c r="E47" s="281"/>
      <c r="F47" s="282"/>
      <c r="G47" s="283">
        <f>SUM(G46:G46)</f>
        <v>0</v>
      </c>
    </row>
    <row r="48" spans="1:7" ht="12.95" customHeight="1" x14ac:dyDescent="0.2">
      <c r="F48" s="291"/>
    </row>
    <row r="49" spans="1:7" ht="12.95" customHeight="1" x14ac:dyDescent="0.2">
      <c r="F49" s="291"/>
    </row>
    <row r="50" spans="1:7" ht="15.75" x14ac:dyDescent="0.25">
      <c r="A50" s="265"/>
      <c r="B50" s="265"/>
      <c r="C50" s="266" t="s">
        <v>327</v>
      </c>
      <c r="D50" s="266"/>
      <c r="E50" s="265"/>
      <c r="F50" s="266"/>
      <c r="G50" s="265"/>
    </row>
    <row r="51" spans="1:7" ht="15" x14ac:dyDescent="0.2">
      <c r="A51" s="262"/>
      <c r="B51" s="262"/>
      <c r="C51" s="267"/>
      <c r="D51" s="267"/>
      <c r="E51" s="267"/>
      <c r="F51" s="268"/>
      <c r="G51" s="268"/>
    </row>
    <row r="52" spans="1:7" ht="15.95" customHeight="1" x14ac:dyDescent="0.2">
      <c r="A52" s="269" t="s">
        <v>269</v>
      </c>
      <c r="B52" s="270" t="s">
        <v>270</v>
      </c>
      <c r="C52" s="269" t="s">
        <v>298</v>
      </c>
      <c r="D52" s="271" t="s">
        <v>93</v>
      </c>
      <c r="E52" s="272" t="s">
        <v>299</v>
      </c>
      <c r="F52" s="270" t="s">
        <v>300</v>
      </c>
      <c r="G52" s="273" t="s">
        <v>301</v>
      </c>
    </row>
    <row r="53" spans="1:7" ht="63.75" x14ac:dyDescent="0.2">
      <c r="A53" s="285">
        <v>1</v>
      </c>
      <c r="B53" s="275">
        <v>741210003</v>
      </c>
      <c r="C53" s="286" t="s">
        <v>328</v>
      </c>
      <c r="D53" s="275" t="s">
        <v>280</v>
      </c>
      <c r="E53" s="287">
        <v>1</v>
      </c>
      <c r="F53" s="288">
        <v>0</v>
      </c>
      <c r="G53" s="288">
        <f t="shared" ref="G53:G59" si="2">E53*F53</f>
        <v>0</v>
      </c>
    </row>
    <row r="54" spans="1:7" ht="25.5" x14ac:dyDescent="0.2">
      <c r="A54" s="285">
        <v>2</v>
      </c>
      <c r="B54" s="275">
        <v>741320175</v>
      </c>
      <c r="C54" s="289" t="s">
        <v>329</v>
      </c>
      <c r="D54" s="275" t="s">
        <v>280</v>
      </c>
      <c r="E54" s="287">
        <v>1</v>
      </c>
      <c r="F54" s="296">
        <v>0</v>
      </c>
      <c r="G54" s="288">
        <f t="shared" si="2"/>
        <v>0</v>
      </c>
    </row>
    <row r="55" spans="1:7" ht="25.5" x14ac:dyDescent="0.2">
      <c r="A55" s="274">
        <v>3</v>
      </c>
      <c r="B55" s="275">
        <v>741321043</v>
      </c>
      <c r="C55" s="276" t="s">
        <v>330</v>
      </c>
      <c r="D55" s="277" t="s">
        <v>280</v>
      </c>
      <c r="E55" s="278">
        <v>1</v>
      </c>
      <c r="F55" s="279">
        <v>0</v>
      </c>
      <c r="G55" s="279">
        <f t="shared" si="2"/>
        <v>0</v>
      </c>
    </row>
    <row r="56" spans="1:7" ht="25.5" x14ac:dyDescent="0.2">
      <c r="A56" s="285">
        <v>4</v>
      </c>
      <c r="B56" s="275">
        <v>741320175</v>
      </c>
      <c r="C56" s="286" t="s">
        <v>318</v>
      </c>
      <c r="D56" s="275" t="s">
        <v>280</v>
      </c>
      <c r="E56" s="287">
        <v>2</v>
      </c>
      <c r="F56" s="296">
        <v>0</v>
      </c>
      <c r="G56" s="288">
        <f t="shared" si="2"/>
        <v>0</v>
      </c>
    </row>
    <row r="57" spans="1:7" ht="25.5" x14ac:dyDescent="0.2">
      <c r="A57" s="285">
        <v>5</v>
      </c>
      <c r="B57" s="275">
        <v>741320105</v>
      </c>
      <c r="C57" s="286" t="s">
        <v>320</v>
      </c>
      <c r="D57" s="275" t="s">
        <v>280</v>
      </c>
      <c r="E57" s="287">
        <v>4</v>
      </c>
      <c r="F57" s="296">
        <v>0</v>
      </c>
      <c r="G57" s="288">
        <f t="shared" si="2"/>
        <v>0</v>
      </c>
    </row>
    <row r="58" spans="1:7" x14ac:dyDescent="0.2">
      <c r="A58" s="292">
        <v>6</v>
      </c>
      <c r="B58" s="293">
        <v>741313085</v>
      </c>
      <c r="C58" s="294" t="s">
        <v>322</v>
      </c>
      <c r="D58" s="293" t="s">
        <v>280</v>
      </c>
      <c r="E58" s="295">
        <v>2</v>
      </c>
      <c r="F58" s="296">
        <v>0</v>
      </c>
      <c r="G58" s="296">
        <f t="shared" si="2"/>
        <v>0</v>
      </c>
    </row>
    <row r="59" spans="1:7" x14ac:dyDescent="0.2">
      <c r="A59" s="292">
        <v>7</v>
      </c>
      <c r="B59" s="293">
        <v>741313082</v>
      </c>
      <c r="C59" s="294" t="s">
        <v>324</v>
      </c>
      <c r="D59" s="293" t="s">
        <v>280</v>
      </c>
      <c r="E59" s="295">
        <v>4</v>
      </c>
      <c r="F59" s="296">
        <v>0</v>
      </c>
      <c r="G59" s="296">
        <f t="shared" si="2"/>
        <v>0</v>
      </c>
    </row>
    <row r="60" spans="1:7" ht="15.95" customHeight="1" x14ac:dyDescent="0.2">
      <c r="A60" s="290"/>
      <c r="B60" s="290"/>
      <c r="C60" s="280" t="s">
        <v>303</v>
      </c>
      <c r="D60" s="281"/>
      <c r="E60" s="281"/>
      <c r="F60" s="282"/>
      <c r="G60" s="283">
        <f>SUM(G53:G59)</f>
        <v>0</v>
      </c>
    </row>
    <row r="62" spans="1:7" ht="15.95" customHeight="1" x14ac:dyDescent="0.25">
      <c r="C62" s="298" t="s">
        <v>331</v>
      </c>
      <c r="D62" s="299"/>
      <c r="E62" s="299"/>
      <c r="F62" s="299"/>
      <c r="G62" s="300">
        <f>+G9+G23+G40+G47+G60</f>
        <v>0</v>
      </c>
    </row>
  </sheetData>
  <sheetProtection password="DEB5" sheet="1"/>
  <pageMargins left="0.27" right="0.25" top="0.7" bottom="0.53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10" sqref="H10"/>
    </sheetView>
  </sheetViews>
  <sheetFormatPr defaultRowHeight="12.75" x14ac:dyDescent="0.2"/>
  <cols>
    <col min="1" max="1" width="6.85546875" style="198" customWidth="1"/>
    <col min="2" max="2" width="36.42578125" style="198" customWidth="1"/>
    <col min="3" max="3" width="7" style="198" customWidth="1"/>
    <col min="4" max="4" width="9.7109375" style="198" customWidth="1"/>
    <col min="5" max="5" width="11.7109375" style="198" customWidth="1"/>
    <col min="6" max="6" width="16.140625" style="198" customWidth="1"/>
    <col min="7" max="256" width="9.140625" style="198"/>
    <col min="257" max="257" width="6.85546875" style="198" customWidth="1"/>
    <col min="258" max="258" width="36.42578125" style="198" customWidth="1"/>
    <col min="259" max="259" width="7" style="198" customWidth="1"/>
    <col min="260" max="260" width="9.7109375" style="198" customWidth="1"/>
    <col min="261" max="261" width="11.7109375" style="198" customWidth="1"/>
    <col min="262" max="262" width="16.140625" style="198" customWidth="1"/>
    <col min="263" max="512" width="9.140625" style="198"/>
    <col min="513" max="513" width="6.85546875" style="198" customWidth="1"/>
    <col min="514" max="514" width="36.42578125" style="198" customWidth="1"/>
    <col min="515" max="515" width="7" style="198" customWidth="1"/>
    <col min="516" max="516" width="9.7109375" style="198" customWidth="1"/>
    <col min="517" max="517" width="11.7109375" style="198" customWidth="1"/>
    <col min="518" max="518" width="16.140625" style="198" customWidth="1"/>
    <col min="519" max="768" width="9.140625" style="198"/>
    <col min="769" max="769" width="6.85546875" style="198" customWidth="1"/>
    <col min="770" max="770" width="36.42578125" style="198" customWidth="1"/>
    <col min="771" max="771" width="7" style="198" customWidth="1"/>
    <col min="772" max="772" width="9.7109375" style="198" customWidth="1"/>
    <col min="773" max="773" width="11.7109375" style="198" customWidth="1"/>
    <col min="774" max="774" width="16.140625" style="198" customWidth="1"/>
    <col min="775" max="1024" width="9.140625" style="198"/>
    <col min="1025" max="1025" width="6.85546875" style="198" customWidth="1"/>
    <col min="1026" max="1026" width="36.42578125" style="198" customWidth="1"/>
    <col min="1027" max="1027" width="7" style="198" customWidth="1"/>
    <col min="1028" max="1028" width="9.7109375" style="198" customWidth="1"/>
    <col min="1029" max="1029" width="11.7109375" style="198" customWidth="1"/>
    <col min="1030" max="1030" width="16.140625" style="198" customWidth="1"/>
    <col min="1031" max="1280" width="9.140625" style="198"/>
    <col min="1281" max="1281" width="6.85546875" style="198" customWidth="1"/>
    <col min="1282" max="1282" width="36.42578125" style="198" customWidth="1"/>
    <col min="1283" max="1283" width="7" style="198" customWidth="1"/>
    <col min="1284" max="1284" width="9.7109375" style="198" customWidth="1"/>
    <col min="1285" max="1285" width="11.7109375" style="198" customWidth="1"/>
    <col min="1286" max="1286" width="16.140625" style="198" customWidth="1"/>
    <col min="1287" max="1536" width="9.140625" style="198"/>
    <col min="1537" max="1537" width="6.85546875" style="198" customWidth="1"/>
    <col min="1538" max="1538" width="36.42578125" style="198" customWidth="1"/>
    <col min="1539" max="1539" width="7" style="198" customWidth="1"/>
    <col min="1540" max="1540" width="9.7109375" style="198" customWidth="1"/>
    <col min="1541" max="1541" width="11.7109375" style="198" customWidth="1"/>
    <col min="1542" max="1542" width="16.140625" style="198" customWidth="1"/>
    <col min="1543" max="1792" width="9.140625" style="198"/>
    <col min="1793" max="1793" width="6.85546875" style="198" customWidth="1"/>
    <col min="1794" max="1794" width="36.42578125" style="198" customWidth="1"/>
    <col min="1795" max="1795" width="7" style="198" customWidth="1"/>
    <col min="1796" max="1796" width="9.7109375" style="198" customWidth="1"/>
    <col min="1797" max="1797" width="11.7109375" style="198" customWidth="1"/>
    <col min="1798" max="1798" width="16.140625" style="198" customWidth="1"/>
    <col min="1799" max="2048" width="9.140625" style="198"/>
    <col min="2049" max="2049" width="6.85546875" style="198" customWidth="1"/>
    <col min="2050" max="2050" width="36.42578125" style="198" customWidth="1"/>
    <col min="2051" max="2051" width="7" style="198" customWidth="1"/>
    <col min="2052" max="2052" width="9.7109375" style="198" customWidth="1"/>
    <col min="2053" max="2053" width="11.7109375" style="198" customWidth="1"/>
    <col min="2054" max="2054" width="16.140625" style="198" customWidth="1"/>
    <col min="2055" max="2304" width="9.140625" style="198"/>
    <col min="2305" max="2305" width="6.85546875" style="198" customWidth="1"/>
    <col min="2306" max="2306" width="36.42578125" style="198" customWidth="1"/>
    <col min="2307" max="2307" width="7" style="198" customWidth="1"/>
    <col min="2308" max="2308" width="9.7109375" style="198" customWidth="1"/>
    <col min="2309" max="2309" width="11.7109375" style="198" customWidth="1"/>
    <col min="2310" max="2310" width="16.140625" style="198" customWidth="1"/>
    <col min="2311" max="2560" width="9.140625" style="198"/>
    <col min="2561" max="2561" width="6.85546875" style="198" customWidth="1"/>
    <col min="2562" max="2562" width="36.42578125" style="198" customWidth="1"/>
    <col min="2563" max="2563" width="7" style="198" customWidth="1"/>
    <col min="2564" max="2564" width="9.7109375" style="198" customWidth="1"/>
    <col min="2565" max="2565" width="11.7109375" style="198" customWidth="1"/>
    <col min="2566" max="2566" width="16.140625" style="198" customWidth="1"/>
    <col min="2567" max="2816" width="9.140625" style="198"/>
    <col min="2817" max="2817" width="6.85546875" style="198" customWidth="1"/>
    <col min="2818" max="2818" width="36.42578125" style="198" customWidth="1"/>
    <col min="2819" max="2819" width="7" style="198" customWidth="1"/>
    <col min="2820" max="2820" width="9.7109375" style="198" customWidth="1"/>
    <col min="2821" max="2821" width="11.7109375" style="198" customWidth="1"/>
    <col min="2822" max="2822" width="16.140625" style="198" customWidth="1"/>
    <col min="2823" max="3072" width="9.140625" style="198"/>
    <col min="3073" max="3073" width="6.85546875" style="198" customWidth="1"/>
    <col min="3074" max="3074" width="36.42578125" style="198" customWidth="1"/>
    <col min="3075" max="3075" width="7" style="198" customWidth="1"/>
    <col min="3076" max="3076" width="9.7109375" style="198" customWidth="1"/>
    <col min="3077" max="3077" width="11.7109375" style="198" customWidth="1"/>
    <col min="3078" max="3078" width="16.140625" style="198" customWidth="1"/>
    <col min="3079" max="3328" width="9.140625" style="198"/>
    <col min="3329" max="3329" width="6.85546875" style="198" customWidth="1"/>
    <col min="3330" max="3330" width="36.42578125" style="198" customWidth="1"/>
    <col min="3331" max="3331" width="7" style="198" customWidth="1"/>
    <col min="3332" max="3332" width="9.7109375" style="198" customWidth="1"/>
    <col min="3333" max="3333" width="11.7109375" style="198" customWidth="1"/>
    <col min="3334" max="3334" width="16.140625" style="198" customWidth="1"/>
    <col min="3335" max="3584" width="9.140625" style="198"/>
    <col min="3585" max="3585" width="6.85546875" style="198" customWidth="1"/>
    <col min="3586" max="3586" width="36.42578125" style="198" customWidth="1"/>
    <col min="3587" max="3587" width="7" style="198" customWidth="1"/>
    <col min="3588" max="3588" width="9.7109375" style="198" customWidth="1"/>
    <col min="3589" max="3589" width="11.7109375" style="198" customWidth="1"/>
    <col min="3590" max="3590" width="16.140625" style="198" customWidth="1"/>
    <col min="3591" max="3840" width="9.140625" style="198"/>
    <col min="3841" max="3841" width="6.85546875" style="198" customWidth="1"/>
    <col min="3842" max="3842" width="36.42578125" style="198" customWidth="1"/>
    <col min="3843" max="3843" width="7" style="198" customWidth="1"/>
    <col min="3844" max="3844" width="9.7109375" style="198" customWidth="1"/>
    <col min="3845" max="3845" width="11.7109375" style="198" customWidth="1"/>
    <col min="3846" max="3846" width="16.140625" style="198" customWidth="1"/>
    <col min="3847" max="4096" width="9.140625" style="198"/>
    <col min="4097" max="4097" width="6.85546875" style="198" customWidth="1"/>
    <col min="4098" max="4098" width="36.42578125" style="198" customWidth="1"/>
    <col min="4099" max="4099" width="7" style="198" customWidth="1"/>
    <col min="4100" max="4100" width="9.7109375" style="198" customWidth="1"/>
    <col min="4101" max="4101" width="11.7109375" style="198" customWidth="1"/>
    <col min="4102" max="4102" width="16.140625" style="198" customWidth="1"/>
    <col min="4103" max="4352" width="9.140625" style="198"/>
    <col min="4353" max="4353" width="6.85546875" style="198" customWidth="1"/>
    <col min="4354" max="4354" width="36.42578125" style="198" customWidth="1"/>
    <col min="4355" max="4355" width="7" style="198" customWidth="1"/>
    <col min="4356" max="4356" width="9.7109375" style="198" customWidth="1"/>
    <col min="4357" max="4357" width="11.7109375" style="198" customWidth="1"/>
    <col min="4358" max="4358" width="16.140625" style="198" customWidth="1"/>
    <col min="4359" max="4608" width="9.140625" style="198"/>
    <col min="4609" max="4609" width="6.85546875" style="198" customWidth="1"/>
    <col min="4610" max="4610" width="36.42578125" style="198" customWidth="1"/>
    <col min="4611" max="4611" width="7" style="198" customWidth="1"/>
    <col min="4612" max="4612" width="9.7109375" style="198" customWidth="1"/>
    <col min="4613" max="4613" width="11.7109375" style="198" customWidth="1"/>
    <col min="4614" max="4614" width="16.140625" style="198" customWidth="1"/>
    <col min="4615" max="4864" width="9.140625" style="198"/>
    <col min="4865" max="4865" width="6.85546875" style="198" customWidth="1"/>
    <col min="4866" max="4866" width="36.42578125" style="198" customWidth="1"/>
    <col min="4867" max="4867" width="7" style="198" customWidth="1"/>
    <col min="4868" max="4868" width="9.7109375" style="198" customWidth="1"/>
    <col min="4869" max="4869" width="11.7109375" style="198" customWidth="1"/>
    <col min="4870" max="4870" width="16.140625" style="198" customWidth="1"/>
    <col min="4871" max="5120" width="9.140625" style="198"/>
    <col min="5121" max="5121" width="6.85546875" style="198" customWidth="1"/>
    <col min="5122" max="5122" width="36.42578125" style="198" customWidth="1"/>
    <col min="5123" max="5123" width="7" style="198" customWidth="1"/>
    <col min="5124" max="5124" width="9.7109375" style="198" customWidth="1"/>
    <col min="5125" max="5125" width="11.7109375" style="198" customWidth="1"/>
    <col min="5126" max="5126" width="16.140625" style="198" customWidth="1"/>
    <col min="5127" max="5376" width="9.140625" style="198"/>
    <col min="5377" max="5377" width="6.85546875" style="198" customWidth="1"/>
    <col min="5378" max="5378" width="36.42578125" style="198" customWidth="1"/>
    <col min="5379" max="5379" width="7" style="198" customWidth="1"/>
    <col min="5380" max="5380" width="9.7109375" style="198" customWidth="1"/>
    <col min="5381" max="5381" width="11.7109375" style="198" customWidth="1"/>
    <col min="5382" max="5382" width="16.140625" style="198" customWidth="1"/>
    <col min="5383" max="5632" width="9.140625" style="198"/>
    <col min="5633" max="5633" width="6.85546875" style="198" customWidth="1"/>
    <col min="5634" max="5634" width="36.42578125" style="198" customWidth="1"/>
    <col min="5635" max="5635" width="7" style="198" customWidth="1"/>
    <col min="5636" max="5636" width="9.7109375" style="198" customWidth="1"/>
    <col min="5637" max="5637" width="11.7109375" style="198" customWidth="1"/>
    <col min="5638" max="5638" width="16.140625" style="198" customWidth="1"/>
    <col min="5639" max="5888" width="9.140625" style="198"/>
    <col min="5889" max="5889" width="6.85546875" style="198" customWidth="1"/>
    <col min="5890" max="5890" width="36.42578125" style="198" customWidth="1"/>
    <col min="5891" max="5891" width="7" style="198" customWidth="1"/>
    <col min="5892" max="5892" width="9.7109375" style="198" customWidth="1"/>
    <col min="5893" max="5893" width="11.7109375" style="198" customWidth="1"/>
    <col min="5894" max="5894" width="16.140625" style="198" customWidth="1"/>
    <col min="5895" max="6144" width="9.140625" style="198"/>
    <col min="6145" max="6145" width="6.85546875" style="198" customWidth="1"/>
    <col min="6146" max="6146" width="36.42578125" style="198" customWidth="1"/>
    <col min="6147" max="6147" width="7" style="198" customWidth="1"/>
    <col min="6148" max="6148" width="9.7109375" style="198" customWidth="1"/>
    <col min="6149" max="6149" width="11.7109375" style="198" customWidth="1"/>
    <col min="6150" max="6150" width="16.140625" style="198" customWidth="1"/>
    <col min="6151" max="6400" width="9.140625" style="198"/>
    <col min="6401" max="6401" width="6.85546875" style="198" customWidth="1"/>
    <col min="6402" max="6402" width="36.42578125" style="198" customWidth="1"/>
    <col min="6403" max="6403" width="7" style="198" customWidth="1"/>
    <col min="6404" max="6404" width="9.7109375" style="198" customWidth="1"/>
    <col min="6405" max="6405" width="11.7109375" style="198" customWidth="1"/>
    <col min="6406" max="6406" width="16.140625" style="198" customWidth="1"/>
    <col min="6407" max="6656" width="9.140625" style="198"/>
    <col min="6657" max="6657" width="6.85546875" style="198" customWidth="1"/>
    <col min="6658" max="6658" width="36.42578125" style="198" customWidth="1"/>
    <col min="6659" max="6659" width="7" style="198" customWidth="1"/>
    <col min="6660" max="6660" width="9.7109375" style="198" customWidth="1"/>
    <col min="6661" max="6661" width="11.7109375" style="198" customWidth="1"/>
    <col min="6662" max="6662" width="16.140625" style="198" customWidth="1"/>
    <col min="6663" max="6912" width="9.140625" style="198"/>
    <col min="6913" max="6913" width="6.85546875" style="198" customWidth="1"/>
    <col min="6914" max="6914" width="36.42578125" style="198" customWidth="1"/>
    <col min="6915" max="6915" width="7" style="198" customWidth="1"/>
    <col min="6916" max="6916" width="9.7109375" style="198" customWidth="1"/>
    <col min="6917" max="6917" width="11.7109375" style="198" customWidth="1"/>
    <col min="6918" max="6918" width="16.140625" style="198" customWidth="1"/>
    <col min="6919" max="7168" width="9.140625" style="198"/>
    <col min="7169" max="7169" width="6.85546875" style="198" customWidth="1"/>
    <col min="7170" max="7170" width="36.42578125" style="198" customWidth="1"/>
    <col min="7171" max="7171" width="7" style="198" customWidth="1"/>
    <col min="7172" max="7172" width="9.7109375" style="198" customWidth="1"/>
    <col min="7173" max="7173" width="11.7109375" style="198" customWidth="1"/>
    <col min="7174" max="7174" width="16.140625" style="198" customWidth="1"/>
    <col min="7175" max="7424" width="9.140625" style="198"/>
    <col min="7425" max="7425" width="6.85546875" style="198" customWidth="1"/>
    <col min="7426" max="7426" width="36.42578125" style="198" customWidth="1"/>
    <col min="7427" max="7427" width="7" style="198" customWidth="1"/>
    <col min="7428" max="7428" width="9.7109375" style="198" customWidth="1"/>
    <col min="7429" max="7429" width="11.7109375" style="198" customWidth="1"/>
    <col min="7430" max="7430" width="16.140625" style="198" customWidth="1"/>
    <col min="7431" max="7680" width="9.140625" style="198"/>
    <col min="7681" max="7681" width="6.85546875" style="198" customWidth="1"/>
    <col min="7682" max="7682" width="36.42578125" style="198" customWidth="1"/>
    <col min="7683" max="7683" width="7" style="198" customWidth="1"/>
    <col min="7684" max="7684" width="9.7109375" style="198" customWidth="1"/>
    <col min="7685" max="7685" width="11.7109375" style="198" customWidth="1"/>
    <col min="7686" max="7686" width="16.140625" style="198" customWidth="1"/>
    <col min="7687" max="7936" width="9.140625" style="198"/>
    <col min="7937" max="7937" width="6.85546875" style="198" customWidth="1"/>
    <col min="7938" max="7938" width="36.42578125" style="198" customWidth="1"/>
    <col min="7939" max="7939" width="7" style="198" customWidth="1"/>
    <col min="7940" max="7940" width="9.7109375" style="198" customWidth="1"/>
    <col min="7941" max="7941" width="11.7109375" style="198" customWidth="1"/>
    <col min="7942" max="7942" width="16.140625" style="198" customWidth="1"/>
    <col min="7943" max="8192" width="9.140625" style="198"/>
    <col min="8193" max="8193" width="6.85546875" style="198" customWidth="1"/>
    <col min="8194" max="8194" width="36.42578125" style="198" customWidth="1"/>
    <col min="8195" max="8195" width="7" style="198" customWidth="1"/>
    <col min="8196" max="8196" width="9.7109375" style="198" customWidth="1"/>
    <col min="8197" max="8197" width="11.7109375" style="198" customWidth="1"/>
    <col min="8198" max="8198" width="16.140625" style="198" customWidth="1"/>
    <col min="8199" max="8448" width="9.140625" style="198"/>
    <col min="8449" max="8449" width="6.85546875" style="198" customWidth="1"/>
    <col min="8450" max="8450" width="36.42578125" style="198" customWidth="1"/>
    <col min="8451" max="8451" width="7" style="198" customWidth="1"/>
    <col min="8452" max="8452" width="9.7109375" style="198" customWidth="1"/>
    <col min="8453" max="8453" width="11.7109375" style="198" customWidth="1"/>
    <col min="8454" max="8454" width="16.140625" style="198" customWidth="1"/>
    <col min="8455" max="8704" width="9.140625" style="198"/>
    <col min="8705" max="8705" width="6.85546875" style="198" customWidth="1"/>
    <col min="8706" max="8706" width="36.42578125" style="198" customWidth="1"/>
    <col min="8707" max="8707" width="7" style="198" customWidth="1"/>
    <col min="8708" max="8708" width="9.7109375" style="198" customWidth="1"/>
    <col min="8709" max="8709" width="11.7109375" style="198" customWidth="1"/>
    <col min="8710" max="8710" width="16.140625" style="198" customWidth="1"/>
    <col min="8711" max="8960" width="9.140625" style="198"/>
    <col min="8961" max="8961" width="6.85546875" style="198" customWidth="1"/>
    <col min="8962" max="8962" width="36.42578125" style="198" customWidth="1"/>
    <col min="8963" max="8963" width="7" style="198" customWidth="1"/>
    <col min="8964" max="8964" width="9.7109375" style="198" customWidth="1"/>
    <col min="8965" max="8965" width="11.7109375" style="198" customWidth="1"/>
    <col min="8966" max="8966" width="16.140625" style="198" customWidth="1"/>
    <col min="8967" max="9216" width="9.140625" style="198"/>
    <col min="9217" max="9217" width="6.85546875" style="198" customWidth="1"/>
    <col min="9218" max="9218" width="36.42578125" style="198" customWidth="1"/>
    <col min="9219" max="9219" width="7" style="198" customWidth="1"/>
    <col min="9220" max="9220" width="9.7109375" style="198" customWidth="1"/>
    <col min="9221" max="9221" width="11.7109375" style="198" customWidth="1"/>
    <col min="9222" max="9222" width="16.140625" style="198" customWidth="1"/>
    <col min="9223" max="9472" width="9.140625" style="198"/>
    <col min="9473" max="9473" width="6.85546875" style="198" customWidth="1"/>
    <col min="9474" max="9474" width="36.42578125" style="198" customWidth="1"/>
    <col min="9475" max="9475" width="7" style="198" customWidth="1"/>
    <col min="9476" max="9476" width="9.7109375" style="198" customWidth="1"/>
    <col min="9477" max="9477" width="11.7109375" style="198" customWidth="1"/>
    <col min="9478" max="9478" width="16.140625" style="198" customWidth="1"/>
    <col min="9479" max="9728" width="9.140625" style="198"/>
    <col min="9729" max="9729" width="6.85546875" style="198" customWidth="1"/>
    <col min="9730" max="9730" width="36.42578125" style="198" customWidth="1"/>
    <col min="9731" max="9731" width="7" style="198" customWidth="1"/>
    <col min="9732" max="9732" width="9.7109375" style="198" customWidth="1"/>
    <col min="9733" max="9733" width="11.7109375" style="198" customWidth="1"/>
    <col min="9734" max="9734" width="16.140625" style="198" customWidth="1"/>
    <col min="9735" max="9984" width="9.140625" style="198"/>
    <col min="9985" max="9985" width="6.85546875" style="198" customWidth="1"/>
    <col min="9986" max="9986" width="36.42578125" style="198" customWidth="1"/>
    <col min="9987" max="9987" width="7" style="198" customWidth="1"/>
    <col min="9988" max="9988" width="9.7109375" style="198" customWidth="1"/>
    <col min="9989" max="9989" width="11.7109375" style="198" customWidth="1"/>
    <col min="9990" max="9990" width="16.140625" style="198" customWidth="1"/>
    <col min="9991" max="10240" width="9.140625" style="198"/>
    <col min="10241" max="10241" width="6.85546875" style="198" customWidth="1"/>
    <col min="10242" max="10242" width="36.42578125" style="198" customWidth="1"/>
    <col min="10243" max="10243" width="7" style="198" customWidth="1"/>
    <col min="10244" max="10244" width="9.7109375" style="198" customWidth="1"/>
    <col min="10245" max="10245" width="11.7109375" style="198" customWidth="1"/>
    <col min="10246" max="10246" width="16.140625" style="198" customWidth="1"/>
    <col min="10247" max="10496" width="9.140625" style="198"/>
    <col min="10497" max="10497" width="6.85546875" style="198" customWidth="1"/>
    <col min="10498" max="10498" width="36.42578125" style="198" customWidth="1"/>
    <col min="10499" max="10499" width="7" style="198" customWidth="1"/>
    <col min="10500" max="10500" width="9.7109375" style="198" customWidth="1"/>
    <col min="10501" max="10501" width="11.7109375" style="198" customWidth="1"/>
    <col min="10502" max="10502" width="16.140625" style="198" customWidth="1"/>
    <col min="10503" max="10752" width="9.140625" style="198"/>
    <col min="10753" max="10753" width="6.85546875" style="198" customWidth="1"/>
    <col min="10754" max="10754" width="36.42578125" style="198" customWidth="1"/>
    <col min="10755" max="10755" width="7" style="198" customWidth="1"/>
    <col min="10756" max="10756" width="9.7109375" style="198" customWidth="1"/>
    <col min="10757" max="10757" width="11.7109375" style="198" customWidth="1"/>
    <col min="10758" max="10758" width="16.140625" style="198" customWidth="1"/>
    <col min="10759" max="11008" width="9.140625" style="198"/>
    <col min="11009" max="11009" width="6.85546875" style="198" customWidth="1"/>
    <col min="11010" max="11010" width="36.42578125" style="198" customWidth="1"/>
    <col min="11011" max="11011" width="7" style="198" customWidth="1"/>
    <col min="11012" max="11012" width="9.7109375" style="198" customWidth="1"/>
    <col min="11013" max="11013" width="11.7109375" style="198" customWidth="1"/>
    <col min="11014" max="11014" width="16.140625" style="198" customWidth="1"/>
    <col min="11015" max="11264" width="9.140625" style="198"/>
    <col min="11265" max="11265" width="6.85546875" style="198" customWidth="1"/>
    <col min="11266" max="11266" width="36.42578125" style="198" customWidth="1"/>
    <col min="11267" max="11267" width="7" style="198" customWidth="1"/>
    <col min="11268" max="11268" width="9.7109375" style="198" customWidth="1"/>
    <col min="11269" max="11269" width="11.7109375" style="198" customWidth="1"/>
    <col min="11270" max="11270" width="16.140625" style="198" customWidth="1"/>
    <col min="11271" max="11520" width="9.140625" style="198"/>
    <col min="11521" max="11521" width="6.85546875" style="198" customWidth="1"/>
    <col min="11522" max="11522" width="36.42578125" style="198" customWidth="1"/>
    <col min="11523" max="11523" width="7" style="198" customWidth="1"/>
    <col min="11524" max="11524" width="9.7109375" style="198" customWidth="1"/>
    <col min="11525" max="11525" width="11.7109375" style="198" customWidth="1"/>
    <col min="11526" max="11526" width="16.140625" style="198" customWidth="1"/>
    <col min="11527" max="11776" width="9.140625" style="198"/>
    <col min="11777" max="11777" width="6.85546875" style="198" customWidth="1"/>
    <col min="11778" max="11778" width="36.42578125" style="198" customWidth="1"/>
    <col min="11779" max="11779" width="7" style="198" customWidth="1"/>
    <col min="11780" max="11780" width="9.7109375" style="198" customWidth="1"/>
    <col min="11781" max="11781" width="11.7109375" style="198" customWidth="1"/>
    <col min="11782" max="11782" width="16.140625" style="198" customWidth="1"/>
    <col min="11783" max="12032" width="9.140625" style="198"/>
    <col min="12033" max="12033" width="6.85546875" style="198" customWidth="1"/>
    <col min="12034" max="12034" width="36.42578125" style="198" customWidth="1"/>
    <col min="12035" max="12035" width="7" style="198" customWidth="1"/>
    <col min="12036" max="12036" width="9.7109375" style="198" customWidth="1"/>
    <col min="12037" max="12037" width="11.7109375" style="198" customWidth="1"/>
    <col min="12038" max="12038" width="16.140625" style="198" customWidth="1"/>
    <col min="12039" max="12288" width="9.140625" style="198"/>
    <col min="12289" max="12289" width="6.85546875" style="198" customWidth="1"/>
    <col min="12290" max="12290" width="36.42578125" style="198" customWidth="1"/>
    <col min="12291" max="12291" width="7" style="198" customWidth="1"/>
    <col min="12292" max="12292" width="9.7109375" style="198" customWidth="1"/>
    <col min="12293" max="12293" width="11.7109375" style="198" customWidth="1"/>
    <col min="12294" max="12294" width="16.140625" style="198" customWidth="1"/>
    <col min="12295" max="12544" width="9.140625" style="198"/>
    <col min="12545" max="12545" width="6.85546875" style="198" customWidth="1"/>
    <col min="12546" max="12546" width="36.42578125" style="198" customWidth="1"/>
    <col min="12547" max="12547" width="7" style="198" customWidth="1"/>
    <col min="12548" max="12548" width="9.7109375" style="198" customWidth="1"/>
    <col min="12549" max="12549" width="11.7109375" style="198" customWidth="1"/>
    <col min="12550" max="12550" width="16.140625" style="198" customWidth="1"/>
    <col min="12551" max="12800" width="9.140625" style="198"/>
    <col min="12801" max="12801" width="6.85546875" style="198" customWidth="1"/>
    <col min="12802" max="12802" width="36.42578125" style="198" customWidth="1"/>
    <col min="12803" max="12803" width="7" style="198" customWidth="1"/>
    <col min="12804" max="12804" width="9.7109375" style="198" customWidth="1"/>
    <col min="12805" max="12805" width="11.7109375" style="198" customWidth="1"/>
    <col min="12806" max="12806" width="16.140625" style="198" customWidth="1"/>
    <col min="12807" max="13056" width="9.140625" style="198"/>
    <col min="13057" max="13057" width="6.85546875" style="198" customWidth="1"/>
    <col min="13058" max="13058" width="36.42578125" style="198" customWidth="1"/>
    <col min="13059" max="13059" width="7" style="198" customWidth="1"/>
    <col min="13060" max="13060" width="9.7109375" style="198" customWidth="1"/>
    <col min="13061" max="13061" width="11.7109375" style="198" customWidth="1"/>
    <col min="13062" max="13062" width="16.140625" style="198" customWidth="1"/>
    <col min="13063" max="13312" width="9.140625" style="198"/>
    <col min="13313" max="13313" width="6.85546875" style="198" customWidth="1"/>
    <col min="13314" max="13314" width="36.42578125" style="198" customWidth="1"/>
    <col min="13315" max="13315" width="7" style="198" customWidth="1"/>
    <col min="13316" max="13316" width="9.7109375" style="198" customWidth="1"/>
    <col min="13317" max="13317" width="11.7109375" style="198" customWidth="1"/>
    <col min="13318" max="13318" width="16.140625" style="198" customWidth="1"/>
    <col min="13319" max="13568" width="9.140625" style="198"/>
    <col min="13569" max="13569" width="6.85546875" style="198" customWidth="1"/>
    <col min="13570" max="13570" width="36.42578125" style="198" customWidth="1"/>
    <col min="13571" max="13571" width="7" style="198" customWidth="1"/>
    <col min="13572" max="13572" width="9.7109375" style="198" customWidth="1"/>
    <col min="13573" max="13573" width="11.7109375" style="198" customWidth="1"/>
    <col min="13574" max="13574" width="16.140625" style="198" customWidth="1"/>
    <col min="13575" max="13824" width="9.140625" style="198"/>
    <col min="13825" max="13825" width="6.85546875" style="198" customWidth="1"/>
    <col min="13826" max="13826" width="36.42578125" style="198" customWidth="1"/>
    <col min="13827" max="13827" width="7" style="198" customWidth="1"/>
    <col min="13828" max="13828" width="9.7109375" style="198" customWidth="1"/>
    <col min="13829" max="13829" width="11.7109375" style="198" customWidth="1"/>
    <col min="13830" max="13830" width="16.140625" style="198" customWidth="1"/>
    <col min="13831" max="14080" width="9.140625" style="198"/>
    <col min="14081" max="14081" width="6.85546875" style="198" customWidth="1"/>
    <col min="14082" max="14082" width="36.42578125" style="198" customWidth="1"/>
    <col min="14083" max="14083" width="7" style="198" customWidth="1"/>
    <col min="14084" max="14084" width="9.7109375" style="198" customWidth="1"/>
    <col min="14085" max="14085" width="11.7109375" style="198" customWidth="1"/>
    <col min="14086" max="14086" width="16.140625" style="198" customWidth="1"/>
    <col min="14087" max="14336" width="9.140625" style="198"/>
    <col min="14337" max="14337" width="6.85546875" style="198" customWidth="1"/>
    <col min="14338" max="14338" width="36.42578125" style="198" customWidth="1"/>
    <col min="14339" max="14339" width="7" style="198" customWidth="1"/>
    <col min="14340" max="14340" width="9.7109375" style="198" customWidth="1"/>
    <col min="14341" max="14341" width="11.7109375" style="198" customWidth="1"/>
    <col min="14342" max="14342" width="16.140625" style="198" customWidth="1"/>
    <col min="14343" max="14592" width="9.140625" style="198"/>
    <col min="14593" max="14593" width="6.85546875" style="198" customWidth="1"/>
    <col min="14594" max="14594" width="36.42578125" style="198" customWidth="1"/>
    <col min="14595" max="14595" width="7" style="198" customWidth="1"/>
    <col min="14596" max="14596" width="9.7109375" style="198" customWidth="1"/>
    <col min="14597" max="14597" width="11.7109375" style="198" customWidth="1"/>
    <col min="14598" max="14598" width="16.140625" style="198" customWidth="1"/>
    <col min="14599" max="14848" width="9.140625" style="198"/>
    <col min="14849" max="14849" width="6.85546875" style="198" customWidth="1"/>
    <col min="14850" max="14850" width="36.42578125" style="198" customWidth="1"/>
    <col min="14851" max="14851" width="7" style="198" customWidth="1"/>
    <col min="14852" max="14852" width="9.7109375" style="198" customWidth="1"/>
    <col min="14853" max="14853" width="11.7109375" style="198" customWidth="1"/>
    <col min="14854" max="14854" width="16.140625" style="198" customWidth="1"/>
    <col min="14855" max="15104" width="9.140625" style="198"/>
    <col min="15105" max="15105" width="6.85546875" style="198" customWidth="1"/>
    <col min="15106" max="15106" width="36.42578125" style="198" customWidth="1"/>
    <col min="15107" max="15107" width="7" style="198" customWidth="1"/>
    <col min="15108" max="15108" width="9.7109375" style="198" customWidth="1"/>
    <col min="15109" max="15109" width="11.7109375" style="198" customWidth="1"/>
    <col min="15110" max="15110" width="16.140625" style="198" customWidth="1"/>
    <col min="15111" max="15360" width="9.140625" style="198"/>
    <col min="15361" max="15361" width="6.85546875" style="198" customWidth="1"/>
    <col min="15362" max="15362" width="36.42578125" style="198" customWidth="1"/>
    <col min="15363" max="15363" width="7" style="198" customWidth="1"/>
    <col min="15364" max="15364" width="9.7109375" style="198" customWidth="1"/>
    <col min="15365" max="15365" width="11.7109375" style="198" customWidth="1"/>
    <col min="15366" max="15366" width="16.140625" style="198" customWidth="1"/>
    <col min="15367" max="15616" width="9.140625" style="198"/>
    <col min="15617" max="15617" width="6.85546875" style="198" customWidth="1"/>
    <col min="15618" max="15618" width="36.42578125" style="198" customWidth="1"/>
    <col min="15619" max="15619" width="7" style="198" customWidth="1"/>
    <col min="15620" max="15620" width="9.7109375" style="198" customWidth="1"/>
    <col min="15621" max="15621" width="11.7109375" style="198" customWidth="1"/>
    <col min="15622" max="15622" width="16.140625" style="198" customWidth="1"/>
    <col min="15623" max="15872" width="9.140625" style="198"/>
    <col min="15873" max="15873" width="6.85546875" style="198" customWidth="1"/>
    <col min="15874" max="15874" width="36.42578125" style="198" customWidth="1"/>
    <col min="15875" max="15875" width="7" style="198" customWidth="1"/>
    <col min="15876" max="15876" width="9.7109375" style="198" customWidth="1"/>
    <col min="15877" max="15877" width="11.7109375" style="198" customWidth="1"/>
    <col min="15878" max="15878" width="16.140625" style="198" customWidth="1"/>
    <col min="15879" max="16128" width="9.140625" style="198"/>
    <col min="16129" max="16129" width="6.85546875" style="198" customWidth="1"/>
    <col min="16130" max="16130" width="36.42578125" style="198" customWidth="1"/>
    <col min="16131" max="16131" width="7" style="198" customWidth="1"/>
    <col min="16132" max="16132" width="9.7109375" style="198" customWidth="1"/>
    <col min="16133" max="16133" width="11.7109375" style="198" customWidth="1"/>
    <col min="16134" max="16134" width="16.140625" style="198" customWidth="1"/>
    <col min="16135" max="16384" width="9.140625" style="198"/>
  </cols>
  <sheetData>
    <row r="1" spans="1:6" ht="21.95" customHeight="1" x14ac:dyDescent="0.25">
      <c r="A1" s="261" t="s">
        <v>248</v>
      </c>
      <c r="B1" s="261"/>
      <c r="E1" s="262"/>
      <c r="F1" s="262"/>
    </row>
    <row r="2" spans="1:6" x14ac:dyDescent="0.2">
      <c r="A2" s="262" t="s">
        <v>332</v>
      </c>
      <c r="E2" s="262"/>
      <c r="F2" s="262"/>
    </row>
    <row r="3" spans="1:6" ht="18" customHeight="1" x14ac:dyDescent="0.25">
      <c r="A3" s="228" t="s">
        <v>266</v>
      </c>
      <c r="B3" s="301"/>
      <c r="E3" s="262"/>
      <c r="F3" s="262"/>
    </row>
    <row r="4" spans="1:6" ht="18" customHeight="1" x14ac:dyDescent="0.25">
      <c r="A4" s="228" t="s">
        <v>267</v>
      </c>
      <c r="E4" s="262"/>
      <c r="F4" s="262"/>
    </row>
    <row r="5" spans="1:6" ht="9.9499999999999993" customHeight="1" x14ac:dyDescent="0.25">
      <c r="A5" s="228"/>
      <c r="E5" s="262"/>
      <c r="F5" s="262"/>
    </row>
    <row r="6" spans="1:6" ht="18" customHeight="1" x14ac:dyDescent="0.2">
      <c r="A6" s="302" t="s">
        <v>333</v>
      </c>
      <c r="E6" s="262"/>
      <c r="F6" s="262"/>
    </row>
    <row r="7" spans="1:6" ht="9" customHeight="1" x14ac:dyDescent="0.2">
      <c r="A7" s="262"/>
      <c r="E7" s="262"/>
      <c r="F7" s="262"/>
    </row>
    <row r="8" spans="1:6" ht="18" customHeight="1" x14ac:dyDescent="0.25">
      <c r="A8" s="303" t="s">
        <v>269</v>
      </c>
      <c r="B8" s="304" t="s">
        <v>271</v>
      </c>
      <c r="C8" s="303" t="s">
        <v>93</v>
      </c>
      <c r="D8" s="305" t="s">
        <v>273</v>
      </c>
      <c r="E8" s="305" t="s">
        <v>274</v>
      </c>
      <c r="F8" s="305" t="s">
        <v>275</v>
      </c>
    </row>
    <row r="9" spans="1:6" ht="15" x14ac:dyDescent="0.25">
      <c r="A9" s="306">
        <f>IF(D9&gt;0,COUNTA(D9:D9),LEFT(A2,1))</f>
        <v>1</v>
      </c>
      <c r="B9" s="307" t="s">
        <v>334</v>
      </c>
      <c r="C9" s="308" t="s">
        <v>335</v>
      </c>
      <c r="D9" s="309">
        <v>0.2</v>
      </c>
      <c r="E9" s="310">
        <v>0</v>
      </c>
      <c r="F9" s="311">
        <f t="shared" ref="F9:F15" si="0">+D9*E9</f>
        <v>0</v>
      </c>
    </row>
    <row r="10" spans="1:6" ht="15" x14ac:dyDescent="0.25">
      <c r="A10" s="306">
        <v>2</v>
      </c>
      <c r="B10" s="307" t="s">
        <v>336</v>
      </c>
      <c r="C10" s="308" t="s">
        <v>139</v>
      </c>
      <c r="D10" s="309">
        <v>50</v>
      </c>
      <c r="E10" s="310">
        <v>0</v>
      </c>
      <c r="F10" s="311">
        <f>+D10*E10</f>
        <v>0</v>
      </c>
    </row>
    <row r="11" spans="1:6" ht="15" x14ac:dyDescent="0.25">
      <c r="A11" s="306">
        <v>3</v>
      </c>
      <c r="B11" s="307" t="s">
        <v>337</v>
      </c>
      <c r="C11" s="308" t="s">
        <v>277</v>
      </c>
      <c r="D11" s="309">
        <v>205</v>
      </c>
      <c r="E11" s="310">
        <v>0</v>
      </c>
      <c r="F11" s="311">
        <f t="shared" si="0"/>
        <v>0</v>
      </c>
    </row>
    <row r="12" spans="1:6" ht="15" x14ac:dyDescent="0.25">
      <c r="A12" s="306">
        <v>4</v>
      </c>
      <c r="B12" s="307" t="s">
        <v>338</v>
      </c>
      <c r="C12" s="308" t="s">
        <v>277</v>
      </c>
      <c r="D12" s="309">
        <v>205</v>
      </c>
      <c r="E12" s="310">
        <v>0</v>
      </c>
      <c r="F12" s="311">
        <f t="shared" si="0"/>
        <v>0</v>
      </c>
    </row>
    <row r="13" spans="1:6" ht="15" x14ac:dyDescent="0.25">
      <c r="A13" s="306">
        <v>5</v>
      </c>
      <c r="B13" s="307" t="s">
        <v>339</v>
      </c>
      <c r="C13" s="308" t="s">
        <v>139</v>
      </c>
      <c r="D13" s="309">
        <v>5</v>
      </c>
      <c r="E13" s="310">
        <v>0</v>
      </c>
      <c r="F13" s="311">
        <f>+D13*E13</f>
        <v>0</v>
      </c>
    </row>
    <row r="14" spans="1:6" ht="15" x14ac:dyDescent="0.25">
      <c r="A14" s="306">
        <v>6</v>
      </c>
      <c r="B14" s="307" t="s">
        <v>340</v>
      </c>
      <c r="C14" s="308" t="s">
        <v>139</v>
      </c>
      <c r="D14" s="309">
        <v>7</v>
      </c>
      <c r="E14" s="310">
        <v>0</v>
      </c>
      <c r="F14" s="311">
        <f t="shared" si="0"/>
        <v>0</v>
      </c>
    </row>
    <row r="15" spans="1:6" ht="15" x14ac:dyDescent="0.25">
      <c r="A15" s="306">
        <v>7</v>
      </c>
      <c r="B15" s="307" t="s">
        <v>341</v>
      </c>
      <c r="C15" s="308" t="s">
        <v>335</v>
      </c>
      <c r="D15" s="309">
        <v>25</v>
      </c>
      <c r="E15" s="310">
        <v>0</v>
      </c>
      <c r="F15" s="311">
        <f t="shared" si="0"/>
        <v>0</v>
      </c>
    </row>
    <row r="16" spans="1:6" ht="18" customHeight="1" x14ac:dyDescent="0.25">
      <c r="A16" s="312" t="str">
        <f>IF(D16&gt;0,COUNTA(D9:D16),LEFT(A2,1))</f>
        <v/>
      </c>
      <c r="B16" s="313" t="s">
        <v>295</v>
      </c>
      <c r="C16" s="314"/>
      <c r="D16" s="315"/>
      <c r="E16" s="316"/>
      <c r="F16" s="317">
        <f>SUM(F9:F15)</f>
        <v>0</v>
      </c>
    </row>
  </sheetData>
  <sheetProtection password="DEB5" sheet="1"/>
  <pageMargins left="0.73" right="0.4" top="0.78740157499999996" bottom="0.78740157499999996" header="0.3" footer="0.3"/>
  <pageSetup paperSize="9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50</vt:i4>
      </vt:variant>
    </vt:vector>
  </HeadingPairs>
  <TitlesOfParts>
    <vt:vector size="59" baseType="lpstr">
      <vt:lpstr>Pokyny pro vyplnění</vt:lpstr>
      <vt:lpstr>Stavba</vt:lpstr>
      <vt:lpstr>VzorPolozky</vt:lpstr>
      <vt:lpstr>00 00 Naklady</vt:lpstr>
      <vt:lpstr>01 01 Pol</vt:lpstr>
      <vt:lpstr>ELI_Rekapitulace</vt:lpstr>
      <vt:lpstr>ELI_Materiál a montáž</vt:lpstr>
      <vt:lpstr>ELI_Rozvaděče</vt:lpstr>
      <vt:lpstr>ELI_Zemní práce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oadresa</vt:lpstr>
      <vt:lpstr>Stavba!Objednatel</vt:lpstr>
      <vt:lpstr>Stavba!Objekt</vt:lpstr>
      <vt:lpstr>'00 00 Naklady'!Oblast_tisku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Daler</dc:creator>
  <cp:lastModifiedBy>Ivo Hroš</cp:lastModifiedBy>
  <cp:lastPrinted>2019-03-19T12:27:02Z</cp:lastPrinted>
  <dcterms:created xsi:type="dcterms:W3CDTF">2009-04-08T07:15:50Z</dcterms:created>
  <dcterms:modified xsi:type="dcterms:W3CDTF">2021-04-28T10:47:29Z</dcterms:modified>
</cp:coreProperties>
</file>