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1\Biskupska 3_byt 4_priprava podkladu\"/>
    </mc:Choice>
  </mc:AlternateContent>
  <bookViews>
    <workbookView xWindow="360" yWindow="270" windowWidth="18735" windowHeight="12015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Pol'!$A$1:$U$71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61" i="12" l="1"/>
  <c r="G39" i="1" s="1"/>
  <c r="G40" i="1" s="1"/>
  <c r="G25" i="1" s="1"/>
  <c r="G26" i="1" s="1"/>
  <c r="G8" i="12"/>
  <c r="I49" i="1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K10" i="12"/>
  <c r="O10" i="12"/>
  <c r="U10" i="12"/>
  <c r="G11" i="12"/>
  <c r="M11" i="12" s="1"/>
  <c r="M10" i="12" s="1"/>
  <c r="I11" i="12"/>
  <c r="I10" i="12" s="1"/>
  <c r="K11" i="12"/>
  <c r="O11" i="12"/>
  <c r="Q11" i="12"/>
  <c r="Q10" i="12" s="1"/>
  <c r="U11" i="12"/>
  <c r="G12" i="12"/>
  <c r="I51" i="1" s="1"/>
  <c r="G13" i="12"/>
  <c r="M13" i="12" s="1"/>
  <c r="M12" i="12" s="1"/>
  <c r="I13" i="12"/>
  <c r="I12" i="12" s="1"/>
  <c r="K13" i="12"/>
  <c r="K12" i="12" s="1"/>
  <c r="O13" i="12"/>
  <c r="O12" i="12" s="1"/>
  <c r="Q13" i="12"/>
  <c r="Q12" i="12" s="1"/>
  <c r="U13" i="12"/>
  <c r="U12" i="12" s="1"/>
  <c r="G15" i="12"/>
  <c r="G14" i="12" s="1"/>
  <c r="I52" i="1" s="1"/>
  <c r="I15" i="12"/>
  <c r="I14" i="12" s="1"/>
  <c r="K15" i="12"/>
  <c r="M15" i="12"/>
  <c r="O15" i="12"/>
  <c r="O14" i="12" s="1"/>
  <c r="Q15" i="12"/>
  <c r="U15" i="12"/>
  <c r="G16" i="12"/>
  <c r="M16" i="12" s="1"/>
  <c r="I16" i="12"/>
  <c r="K16" i="12"/>
  <c r="K14" i="12" s="1"/>
  <c r="O16" i="12"/>
  <c r="Q16" i="12"/>
  <c r="U16" i="12"/>
  <c r="U14" i="12" s="1"/>
  <c r="G18" i="12"/>
  <c r="M18" i="12" s="1"/>
  <c r="I18" i="12"/>
  <c r="I17" i="12" s="1"/>
  <c r="K18" i="12"/>
  <c r="O18" i="12"/>
  <c r="O17" i="12" s="1"/>
  <c r="Q18" i="12"/>
  <c r="Q17" i="12" s="1"/>
  <c r="U18" i="12"/>
  <c r="U17" i="12" s="1"/>
  <c r="G19" i="12"/>
  <c r="M19" i="12" s="1"/>
  <c r="I19" i="12"/>
  <c r="K19" i="12"/>
  <c r="O19" i="12"/>
  <c r="Q19" i="12"/>
  <c r="U19" i="12"/>
  <c r="G21" i="12"/>
  <c r="G20" i="12" s="1"/>
  <c r="I54" i="1" s="1"/>
  <c r="I21" i="12"/>
  <c r="I20" i="12" s="1"/>
  <c r="K21" i="12"/>
  <c r="K20" i="12" s="1"/>
  <c r="M21" i="12"/>
  <c r="M20" i="12" s="1"/>
  <c r="O21" i="12"/>
  <c r="O20" i="12" s="1"/>
  <c r="Q21" i="12"/>
  <c r="Q20" i="12" s="1"/>
  <c r="U21" i="12"/>
  <c r="U20" i="12" s="1"/>
  <c r="G23" i="12"/>
  <c r="I23" i="12"/>
  <c r="K23" i="12"/>
  <c r="M23" i="12"/>
  <c r="O23" i="12"/>
  <c r="Q23" i="12"/>
  <c r="U23" i="12"/>
  <c r="G24" i="12"/>
  <c r="I24" i="12"/>
  <c r="K24" i="12"/>
  <c r="M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O30" i="12" s="1"/>
  <c r="Q34" i="12"/>
  <c r="U34" i="12"/>
  <c r="G35" i="12"/>
  <c r="I35" i="12"/>
  <c r="K35" i="12"/>
  <c r="M35" i="12"/>
  <c r="O35" i="12"/>
  <c r="Q35" i="12"/>
  <c r="U35" i="12"/>
  <c r="G36" i="12"/>
  <c r="I36" i="12"/>
  <c r="K36" i="12"/>
  <c r="M36" i="12"/>
  <c r="O36" i="12"/>
  <c r="Q36" i="12"/>
  <c r="U36" i="12"/>
  <c r="G37" i="12"/>
  <c r="I37" i="12"/>
  <c r="K37" i="12"/>
  <c r="M37" i="12"/>
  <c r="O37" i="12"/>
  <c r="Q37" i="12"/>
  <c r="U37" i="12"/>
  <c r="G38" i="12"/>
  <c r="M38" i="12" s="1"/>
  <c r="I38" i="12"/>
  <c r="K38" i="12"/>
  <c r="O38" i="12"/>
  <c r="Q38" i="12"/>
  <c r="U38" i="12"/>
  <c r="G40" i="12"/>
  <c r="I40" i="12"/>
  <c r="K40" i="12"/>
  <c r="M40" i="12"/>
  <c r="O40" i="12"/>
  <c r="O39" i="12" s="1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Q39" i="12" s="1"/>
  <c r="U43" i="12"/>
  <c r="G44" i="12"/>
  <c r="M44" i="12" s="1"/>
  <c r="I44" i="12"/>
  <c r="K44" i="12"/>
  <c r="O44" i="12"/>
  <c r="Q44" i="12"/>
  <c r="U44" i="12"/>
  <c r="G45" i="12"/>
  <c r="I45" i="12"/>
  <c r="K45" i="12"/>
  <c r="M45" i="12"/>
  <c r="O45" i="12"/>
  <c r="Q45" i="12"/>
  <c r="U45" i="12"/>
  <c r="G47" i="12"/>
  <c r="G46" i="12" s="1"/>
  <c r="I58" i="1" s="1"/>
  <c r="I47" i="12"/>
  <c r="K47" i="12"/>
  <c r="O47" i="12"/>
  <c r="Q47" i="12"/>
  <c r="U47" i="12"/>
  <c r="G48" i="12"/>
  <c r="M48" i="12" s="1"/>
  <c r="I48" i="12"/>
  <c r="K48" i="12"/>
  <c r="O48" i="12"/>
  <c r="O46" i="12" s="1"/>
  <c r="Q48" i="12"/>
  <c r="U48" i="12"/>
  <c r="G49" i="12"/>
  <c r="I49" i="12"/>
  <c r="K49" i="12"/>
  <c r="M49" i="12"/>
  <c r="O49" i="12"/>
  <c r="Q49" i="12"/>
  <c r="U49" i="12"/>
  <c r="G51" i="12"/>
  <c r="G50" i="12" s="1"/>
  <c r="I59" i="1" s="1"/>
  <c r="I51" i="12"/>
  <c r="I50" i="12" s="1"/>
  <c r="K51" i="12"/>
  <c r="M51" i="12"/>
  <c r="O51" i="12"/>
  <c r="O50" i="12" s="1"/>
  <c r="Q51" i="12"/>
  <c r="Q50" i="12" s="1"/>
  <c r="U51" i="12"/>
  <c r="G52" i="12"/>
  <c r="M52" i="12" s="1"/>
  <c r="I52" i="12"/>
  <c r="K52" i="12"/>
  <c r="O52" i="12"/>
  <c r="Q52" i="12"/>
  <c r="U52" i="12"/>
  <c r="U50" i="12" s="1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I56" i="12"/>
  <c r="K56" i="12"/>
  <c r="M56" i="12"/>
  <c r="O56" i="12"/>
  <c r="Q56" i="12"/>
  <c r="U56" i="12"/>
  <c r="G58" i="12"/>
  <c r="M58" i="12" s="1"/>
  <c r="M57" i="12" s="1"/>
  <c r="I58" i="12"/>
  <c r="I57" i="12" s="1"/>
  <c r="K58" i="12"/>
  <c r="K57" i="12" s="1"/>
  <c r="O58" i="12"/>
  <c r="O57" i="12" s="1"/>
  <c r="Q58" i="12"/>
  <c r="U58" i="12"/>
  <c r="U57" i="12" s="1"/>
  <c r="G59" i="12"/>
  <c r="I59" i="12"/>
  <c r="K59" i="12"/>
  <c r="M59" i="12"/>
  <c r="O59" i="12"/>
  <c r="Q59" i="12"/>
  <c r="U59" i="12"/>
  <c r="I20" i="1"/>
  <c r="I18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Q22" i="12" l="1"/>
  <c r="G10" i="12"/>
  <c r="I50" i="1" s="1"/>
  <c r="I62" i="1" s="1"/>
  <c r="AC61" i="12"/>
  <c r="F39" i="1" s="1"/>
  <c r="U53" i="12"/>
  <c r="K46" i="12"/>
  <c r="O53" i="12"/>
  <c r="U46" i="12"/>
  <c r="U30" i="12"/>
  <c r="G39" i="12"/>
  <c r="I57" i="1" s="1"/>
  <c r="Q14" i="12"/>
  <c r="I39" i="12"/>
  <c r="Q53" i="12"/>
  <c r="K53" i="12"/>
  <c r="Q46" i="12"/>
  <c r="Q30" i="12"/>
  <c r="I53" i="12"/>
  <c r="M53" i="12"/>
  <c r="M47" i="12"/>
  <c r="M46" i="12" s="1"/>
  <c r="O22" i="12"/>
  <c r="K30" i="12"/>
  <c r="I46" i="12"/>
  <c r="I30" i="12"/>
  <c r="U22" i="12"/>
  <c r="I22" i="12"/>
  <c r="K50" i="12"/>
  <c r="K17" i="12"/>
  <c r="M17" i="12"/>
  <c r="K39" i="12"/>
  <c r="K22" i="12"/>
  <c r="U39" i="12"/>
  <c r="Q57" i="12"/>
  <c r="M14" i="12"/>
  <c r="M39" i="12"/>
  <c r="M30" i="12"/>
  <c r="M22" i="12"/>
  <c r="M50" i="12"/>
  <c r="G57" i="12"/>
  <c r="I61" i="1" s="1"/>
  <c r="I19" i="1" s="1"/>
  <c r="G53" i="12"/>
  <c r="I60" i="1" s="1"/>
  <c r="G17" i="12"/>
  <c r="I53" i="1" s="1"/>
  <c r="G30" i="12"/>
  <c r="I56" i="1" s="1"/>
  <c r="G22" i="12"/>
  <c r="I55" i="1" s="1"/>
  <c r="G61" i="12" l="1"/>
  <c r="H39" i="1"/>
  <c r="H40" i="1" s="1"/>
  <c r="F40" i="1"/>
  <c r="I17" i="1"/>
  <c r="I16" i="1"/>
  <c r="I21" i="1" s="1"/>
  <c r="G23" i="1" l="1"/>
  <c r="G24" i="1" s="1"/>
  <c r="G29" i="1" s="1"/>
  <c r="G28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<sst xmlns="http://schemas.openxmlformats.org/spreadsheetml/2006/main" count="369" uniqueCount="205">
  <si>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</si>
  <si>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</si>
  <si>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</si>
  <si>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</si>
  <si>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</si>
  <si>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</si>
  <si>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</si>
  <si>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</si>
  <si>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</si>
  <si>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</si>
  <si>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</si>
  <si>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</si>
  <si>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</si>
  <si>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</si>
  <si>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</si>
  <si>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</si>
  <si>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</si>
  <si>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</si>
  <si>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</si>
  <si>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</si>
  <si>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</si>
  <si>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</si>
  <si>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</si>
  <si>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</si>
  <si>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</si>
  <si>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</si>
  <si>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</si>
  <si>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</si>
  <si>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</si>
  <si>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</si>
  <si>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</si>
  <si>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</si>
  <si>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</si>
  <si>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</si>
  <si>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</si>
  <si>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</si>
  <si>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</si>
  <si>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</si>
  <si>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</si>
  <si>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</si>
  <si>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</si>
  <si>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</si>
  <si>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</si>
  <si>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</si>
  <si>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</si>
  <si>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</si>
  <si>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Biskupská 3, byt 3.1</t>
  </si>
  <si>
    <t>Statutární město Brno</t>
  </si>
  <si>
    <t>Dominikánské náměstí 196/1</t>
  </si>
  <si>
    <t>Brno-Brno město</t>
  </si>
  <si>
    <t>602 00</t>
  </si>
  <si>
    <t xml:space="preserve"> 44992785</t>
  </si>
  <si>
    <t>CZ 44992785</t>
  </si>
  <si>
    <t>Rozpočet</t>
  </si>
  <si>
    <t>Celkem za stavbu</t>
  </si>
  <si>
    <t>CZK</t>
  </si>
  <si>
    <t xml:space="preserve">Popis rozpočtu:  - </t>
  </si>
  <si>
    <t>Oprava omítek podlah maleb, dveřía nátěrů</t>
  </si>
  <si>
    <t>Rekapitulace dílů</t>
  </si>
  <si>
    <t>Typ dílu</t>
  </si>
  <si>
    <t>34</t>
  </si>
  <si>
    <t>Stěny a příčky</t>
  </si>
  <si>
    <t>4</t>
  </si>
  <si>
    <t>Vodorovné konstrukce</t>
  </si>
  <si>
    <t>61</t>
  </si>
  <si>
    <t>Upravy povrchů vnitřní</t>
  </si>
  <si>
    <t>94</t>
  </si>
  <si>
    <t>Lešení a stavební výtahy</t>
  </si>
  <si>
    <t>95</t>
  </si>
  <si>
    <t>Dokončovací kce na pozem.stav.</t>
  </si>
  <si>
    <t>99</t>
  </si>
  <si>
    <t>Staveništní přesun hmot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</si>
  <si>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</si>
  <si>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</si>
  <si>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</si>
  <si>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</si>
  <si>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</si>
  <si>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</si>
  <si>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</si>
  <si>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</si>
  <si>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</si>
  <si>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</si>
  <si>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</si>
  <si>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</si>
  <si>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</si>
  <si>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</si>
  <si>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</si>
  <si>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</si>
  <si>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</si>
  <si>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</si>
  <si>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</si>
  <si>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</si>
  <si>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</si>
  <si>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</si>
  <si>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</si>
  <si>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</si>
  <si>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</si>
  <si>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</si>
  <si>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</si>
  <si>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</si>
  <si>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</si>
  <si>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</si>
  <si>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</si>
  <si>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</si>
  <si>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</si>
  <si>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</si>
  <si>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</si>
  <si>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</si>
  <si>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</si>
  <si>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</si>
  <si>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</si>
  <si>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</si>
  <si>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</si>
  <si>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31171800.AR</t>
  </si>
  <si>
    <t>Kotva chemická - žebřík v koupelně</t>
  </si>
  <si>
    <t>kus</t>
  </si>
  <si>
    <t>POL3_0</t>
  </si>
  <si>
    <t>416020111R00</t>
  </si>
  <si>
    <t>Podhledy SDK, kovová kce.HUT, 1x deska RB 12,5 mm</t>
  </si>
  <si>
    <t>m2</t>
  </si>
  <si>
    <t>POL1_0</t>
  </si>
  <si>
    <t>612421331R00</t>
  </si>
  <si>
    <t>Oprava vápen.omítek stěn  štukových</t>
  </si>
  <si>
    <t>941955002R00</t>
  </si>
  <si>
    <t>Lešení lehké pomocné, výška podlahy do 1,9 m</t>
  </si>
  <si>
    <t>998009101R00</t>
  </si>
  <si>
    <t>Přesun hmot lešení samostatně budovaného</t>
  </si>
  <si>
    <t>t</t>
  </si>
  <si>
    <t>952902110R00</t>
  </si>
  <si>
    <t>Čištění zametáním v místnostech a chodbách</t>
  </si>
  <si>
    <t>952901110R00</t>
  </si>
  <si>
    <t>Čištění mytím vnějších ploch oken a dveří</t>
  </si>
  <si>
    <t>999281148R00</t>
  </si>
  <si>
    <t>Přesun hmot pro opravy a údržbu do v. 12 m,nošením</t>
  </si>
  <si>
    <t>725110811R00</t>
  </si>
  <si>
    <t>Demontáž klozetů splachovacích</t>
  </si>
  <si>
    <t>soubor</t>
  </si>
  <si>
    <t>725013138RU1</t>
  </si>
  <si>
    <t>Klozet kombi OLYMP,nádrž s armat.odpad svislý,bílý, bez dodávky sedátka</t>
  </si>
  <si>
    <t>725530823R00</t>
  </si>
  <si>
    <t>Demontáž, zásobník elektrický tlakový  200 l</t>
  </si>
  <si>
    <t>725534224R00</t>
  </si>
  <si>
    <t>Ohřívač elek. zásob. závěsný DZ Dražice OKCE 100</t>
  </si>
  <si>
    <t>484566201R</t>
  </si>
  <si>
    <t>Demontáž přímotopný konvektor</t>
  </si>
  <si>
    <t>484566207R</t>
  </si>
  <si>
    <t>D+M Přímotopný konvektor 2 kW</t>
  </si>
  <si>
    <t>998725103R00</t>
  </si>
  <si>
    <t>Přesun hmot pro zařizovací předměty, výšky do 24 m</t>
  </si>
  <si>
    <t>766662912R00</t>
  </si>
  <si>
    <t>Repase vchodových dveří</t>
  </si>
  <si>
    <t>ks</t>
  </si>
  <si>
    <t>766667931R00</t>
  </si>
  <si>
    <t>Repase obložkové zárubně</t>
  </si>
  <si>
    <t>766669918R00</t>
  </si>
  <si>
    <t>Oprava stavěče dveřních křídel</t>
  </si>
  <si>
    <t>766669921R00</t>
  </si>
  <si>
    <t>Oprava dřevěných dveří - výměna zámku</t>
  </si>
  <si>
    <t>766669922R00</t>
  </si>
  <si>
    <t>Oprava dveří - výměna vložky Fab</t>
  </si>
  <si>
    <t>549146403R</t>
  </si>
  <si>
    <t>Bezpečnostní kování BK RX802-40 EXCLUSIVE, RC3, klika-knoflík Ti</t>
  </si>
  <si>
    <t>54926076R</t>
  </si>
  <si>
    <t>Protiplech K 183 2/2 P ZN</t>
  </si>
  <si>
    <t>998766102R00</t>
  </si>
  <si>
    <t>Přesun hmot pro truhlářské konstr., výšky do 12 m</t>
  </si>
  <si>
    <t>775101101R00</t>
  </si>
  <si>
    <t>Vysávání podlah prům.vysavačem,podlahy vlys,parket</t>
  </si>
  <si>
    <t>775413010R00</t>
  </si>
  <si>
    <t>Montáž podlahové lišty ze dřeva, přibíjené</t>
  </si>
  <si>
    <t>m</t>
  </si>
  <si>
    <t>775599120R00</t>
  </si>
  <si>
    <t>Impregnace podlah vlysových nebo parketových</t>
  </si>
  <si>
    <t>775599130R00</t>
  </si>
  <si>
    <t>Celoplošné tmelení Fugenkittlösung</t>
  </si>
  <si>
    <t>775599147R00</t>
  </si>
  <si>
    <t>Lak dřevěných podlah BonaTrafic, Z+3x, přebroušení</t>
  </si>
  <si>
    <t>998775103R00</t>
  </si>
  <si>
    <t>Přesun hmot pro podlahy vlysové, výšky do 24 m</t>
  </si>
  <si>
    <t>776401800R00</t>
  </si>
  <si>
    <t>Demontáž soklíků nebo lišt, pryžových nebo z PVC</t>
  </si>
  <si>
    <t>776511810R00</t>
  </si>
  <si>
    <t>Odstranění PVC a koberců lepených bez podložky</t>
  </si>
  <si>
    <t>998776103R00</t>
  </si>
  <si>
    <t>Přesun hmot pro podlahy povlakové, výšky do 24 m</t>
  </si>
  <si>
    <t>783624920R00</t>
  </si>
  <si>
    <t>Údržba, nátěr synt. truhl.výr. 2x +1x email +1x tm</t>
  </si>
  <si>
    <t>783622900R00</t>
  </si>
  <si>
    <t>Údržba, nátěr syntetický truhl. výrobků 2x</t>
  </si>
  <si>
    <t>783801812R00</t>
  </si>
  <si>
    <t>Odstranění nátěrů z omítek stěn, oškrabáním</t>
  </si>
  <si>
    <t>784191301R00</t>
  </si>
  <si>
    <t>Penetrace podkladu protiplísňová Primalex 1x</t>
  </si>
  <si>
    <t>784195212R00</t>
  </si>
  <si>
    <t>Malba Primalex Plus, bílá, bez penetrace, 2 x</t>
  </si>
  <si>
    <t>005 23-1010.R</t>
  </si>
  <si>
    <t>Revize elektroinstalace</t>
  </si>
  <si>
    <t>Soubor</t>
  </si>
  <si>
    <t>POL99_0</t>
  </si>
  <si>
    <t>Revize plynu</t>
  </si>
  <si>
    <t/>
  </si>
  <si>
    <t>SUM</t>
  </si>
  <si>
    <t>POPUZIV</t>
  </si>
  <si>
    <t>END</t>
  </si>
  <si>
    <t>Oprava bytu Biskupská 3, byt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</si>
</sst>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5"/>
  <sheetViews>
    <sheetView showGridLines="0" tabSelected="1" topLeftCell="B1" zoomScaleNormal="100" zoomScaleSheetLayoutView="75" workbookViewId="0">
      <selection activeCell="D2" sqref="D2:J2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855468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218" t="s">
        <v>204</v>
      </c>
      <c r="E2" s="219"/>
      <c r="F2" s="219"/>
      <c r="G2" s="219"/>
      <c r="H2" s="219"/>
      <c r="I2" s="219"/>
      <c r="J2" s="220"/>
      <c r="O2" s="2"/>
    </row>
    <row r="3" spans="1:15" ht="23.25" customHeight="1" x14ac:dyDescent="0.2">
      <c r="A3" s="4"/>
      <c r="B3" s="83" t="s">
        <v>45</v>
      </c>
      <c r="C3" s="84"/>
      <c r="D3" s="246" t="s">
        <v>43</v>
      </c>
      <c r="E3" s="247"/>
      <c r="F3" s="247"/>
      <c r="G3" s="247"/>
      <c r="H3" s="247"/>
      <c r="I3" s="247"/>
      <c r="J3" s="248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4"/>
      <c r="E12" s="244"/>
      <c r="F12" s="244"/>
      <c r="G12" s="244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5"/>
      <c r="E13" s="245"/>
      <c r="F13" s="245"/>
      <c r="G13" s="245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4"/>
      <c r="F15" s="224"/>
      <c r="G15" s="242"/>
      <c r="H15" s="242"/>
      <c r="I15" s="242" t="s">
        <v>28</v>
      </c>
      <c r="J15" s="243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21"/>
      <c r="F16" s="222"/>
      <c r="G16" s="221"/>
      <c r="H16" s="222"/>
      <c r="I16" s="221">
        <f>SUMIF(F49:F61,A16,I49:I61)+SUMIF(F49:F61,"PSU",I49:I61)</f>
        <v>0</v>
      </c>
      <c r="J16" s="223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21"/>
      <c r="F17" s="222"/>
      <c r="G17" s="221"/>
      <c r="H17" s="222"/>
      <c r="I17" s="221">
        <f>SUMIF(F49:F61,A17,I49:I61)</f>
        <v>0</v>
      </c>
      <c r="J17" s="223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21"/>
      <c r="F18" s="222"/>
      <c r="G18" s="221"/>
      <c r="H18" s="222"/>
      <c r="I18" s="221">
        <f>SUMIF(F49:F61,A18,I49:I61)</f>
        <v>0</v>
      </c>
      <c r="J18" s="223"/>
    </row>
    <row r="19" spans="1:10" ht="23.25" customHeight="1" x14ac:dyDescent="0.2">
      <c r="A19" s="142" t="s">
        <v>84</v>
      </c>
      <c r="B19" s="143" t="s">
        <v>26</v>
      </c>
      <c r="C19" s="58"/>
      <c r="D19" s="59"/>
      <c r="E19" s="221"/>
      <c r="F19" s="222"/>
      <c r="G19" s="221"/>
      <c r="H19" s="222"/>
      <c r="I19" s="221">
        <f>SUMIF(F49:F61,A19,I49:I61)</f>
        <v>0</v>
      </c>
      <c r="J19" s="223"/>
    </row>
    <row r="20" spans="1:10" ht="23.25" customHeight="1" x14ac:dyDescent="0.2">
      <c r="A20" s="142" t="s">
        <v>85</v>
      </c>
      <c r="B20" s="143" t="s">
        <v>27</v>
      </c>
      <c r="C20" s="58"/>
      <c r="D20" s="59"/>
      <c r="E20" s="221"/>
      <c r="F20" s="222"/>
      <c r="G20" s="221"/>
      <c r="H20" s="222"/>
      <c r="I20" s="221">
        <f>SUMIF(F49:F61,A20,I49:I61)</f>
        <v>0</v>
      </c>
      <c r="J20" s="223"/>
    </row>
    <row r="21" spans="1:10" ht="23.25" customHeight="1" x14ac:dyDescent="0.2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9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1">
        <f>ZakladDPHSniVypocet+ZakladDPHZaklVypocet</f>
        <v>0</v>
      </c>
      <c r="H28" s="241"/>
      <c r="I28" s="241"/>
      <c r="J28" s="117" t="str">
        <f t="shared" si="0"/>
        <v>CZK</v>
      </c>
    </row>
    <row r="29" spans="1:10" ht="27.95" customHeight="1" thickBot="1" x14ac:dyDescent="0.25">
      <c r="A29" s="4"/>
      <c r="B29" s="113" t="s">
        <v>35</v>
      </c>
      <c r="C29" s="118"/>
      <c r="D29" s="118"/>
      <c r="E29" s="118"/>
      <c r="F29" s="118"/>
      <c r="G29" s="239">
        <f>ZakladDPHSni+DPHSni+ZakladDPHZakl+DPHZakl+Zaokrouhleni</f>
        <v>0</v>
      </c>
      <c r="H29" s="239"/>
      <c r="I29" s="239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9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44355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9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52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53</v>
      </c>
      <c r="C39" s="208" t="s">
        <v>46</v>
      </c>
      <c r="D39" s="209"/>
      <c r="E39" s="209"/>
      <c r="F39" s="108">
        <f>'Rozpočet Pol'!AC61</f>
        <v>0</v>
      </c>
      <c r="G39" s="109">
        <f>'Rozpočet Pol'!AD61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10" t="s">
        <v>54</v>
      </c>
      <c r="C40" s="211"/>
      <c r="D40" s="211"/>
      <c r="E40" s="21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56</v>
      </c>
    </row>
    <row r="43" spans="1:52" x14ac:dyDescent="0.2">
      <c r="B43" s="213" t="s">
        <v>57</v>
      </c>
      <c r="C43" s="213"/>
      <c r="D43" s="213"/>
      <c r="E43" s="213"/>
      <c r="F43" s="213"/>
      <c r="G43" s="213"/>
      <c r="H43" s="213"/>
      <c r="I43" s="213"/>
      <c r="J43" s="213"/>
      <c r="AZ43" s="120" t="str">
        <f>B43</f>
        <v>Oprava omítek podlah maleb, dveřía nátěrů</v>
      </c>
    </row>
    <row r="46" spans="1:52" ht="15.75" x14ac:dyDescent="0.25">
      <c r="B46" s="121" t="s">
        <v>58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59</v>
      </c>
      <c r="G48" s="130"/>
      <c r="H48" s="130"/>
      <c r="I48" s="214" t="s">
        <v>28</v>
      </c>
      <c r="J48" s="214"/>
    </row>
    <row r="49" spans="1:10" ht="25.5" customHeight="1" x14ac:dyDescent="0.2">
      <c r="A49" s="123"/>
      <c r="B49" s="131" t="s">
        <v>60</v>
      </c>
      <c r="C49" s="216" t="s">
        <v>61</v>
      </c>
      <c r="D49" s="217"/>
      <c r="E49" s="217"/>
      <c r="F49" s="133" t="s">
        <v>23</v>
      </c>
      <c r="G49" s="134"/>
      <c r="H49" s="134"/>
      <c r="I49" s="215">
        <f>'Rozpočet Pol'!G8</f>
        <v>0</v>
      </c>
      <c r="J49" s="215"/>
    </row>
    <row r="50" spans="1:10" ht="25.5" customHeight="1" x14ac:dyDescent="0.2">
      <c r="A50" s="123"/>
      <c r="B50" s="125" t="s">
        <v>62</v>
      </c>
      <c r="C50" s="203" t="s">
        <v>63</v>
      </c>
      <c r="D50" s="204"/>
      <c r="E50" s="204"/>
      <c r="F50" s="135" t="s">
        <v>23</v>
      </c>
      <c r="G50" s="136"/>
      <c r="H50" s="136"/>
      <c r="I50" s="202">
        <f>'Rozpočet Pol'!G10</f>
        <v>0</v>
      </c>
      <c r="J50" s="202"/>
    </row>
    <row r="51" spans="1:10" ht="25.5" customHeight="1" x14ac:dyDescent="0.2">
      <c r="A51" s="123"/>
      <c r="B51" s="125" t="s">
        <v>64</v>
      </c>
      <c r="C51" s="203" t="s">
        <v>65</v>
      </c>
      <c r="D51" s="204"/>
      <c r="E51" s="204"/>
      <c r="F51" s="135" t="s">
        <v>23</v>
      </c>
      <c r="G51" s="136"/>
      <c r="H51" s="136"/>
      <c r="I51" s="202">
        <f>'Rozpočet Pol'!G12</f>
        <v>0</v>
      </c>
      <c r="J51" s="202"/>
    </row>
    <row r="52" spans="1:10" ht="25.5" customHeight="1" x14ac:dyDescent="0.2">
      <c r="A52" s="123"/>
      <c r="B52" s="125" t="s">
        <v>66</v>
      </c>
      <c r="C52" s="203" t="s">
        <v>67</v>
      </c>
      <c r="D52" s="204"/>
      <c r="E52" s="204"/>
      <c r="F52" s="135" t="s">
        <v>23</v>
      </c>
      <c r="G52" s="136"/>
      <c r="H52" s="136"/>
      <c r="I52" s="202">
        <f>'Rozpočet Pol'!G14</f>
        <v>0</v>
      </c>
      <c r="J52" s="202"/>
    </row>
    <row r="53" spans="1:10" ht="25.5" customHeight="1" x14ac:dyDescent="0.2">
      <c r="A53" s="123"/>
      <c r="B53" s="125" t="s">
        <v>68</v>
      </c>
      <c r="C53" s="203" t="s">
        <v>69</v>
      </c>
      <c r="D53" s="204"/>
      <c r="E53" s="204"/>
      <c r="F53" s="135" t="s">
        <v>23</v>
      </c>
      <c r="G53" s="136"/>
      <c r="H53" s="136"/>
      <c r="I53" s="202">
        <f>'Rozpočet Pol'!G17</f>
        <v>0</v>
      </c>
      <c r="J53" s="202"/>
    </row>
    <row r="54" spans="1:10" ht="25.5" customHeight="1" x14ac:dyDescent="0.2">
      <c r="A54" s="123"/>
      <c r="B54" s="125" t="s">
        <v>70</v>
      </c>
      <c r="C54" s="203" t="s">
        <v>71</v>
      </c>
      <c r="D54" s="204"/>
      <c r="E54" s="204"/>
      <c r="F54" s="135" t="s">
        <v>23</v>
      </c>
      <c r="G54" s="136"/>
      <c r="H54" s="136"/>
      <c r="I54" s="202">
        <f>'Rozpočet Pol'!G20</f>
        <v>0</v>
      </c>
      <c r="J54" s="202"/>
    </row>
    <row r="55" spans="1:10" ht="25.5" customHeight="1" x14ac:dyDescent="0.2">
      <c r="A55" s="123"/>
      <c r="B55" s="125" t="s">
        <v>72</v>
      </c>
      <c r="C55" s="203" t="s">
        <v>73</v>
      </c>
      <c r="D55" s="204"/>
      <c r="E55" s="204"/>
      <c r="F55" s="135" t="s">
        <v>24</v>
      </c>
      <c r="G55" s="136"/>
      <c r="H55" s="136"/>
      <c r="I55" s="202">
        <f>'Rozpočet Pol'!G22</f>
        <v>0</v>
      </c>
      <c r="J55" s="202"/>
    </row>
    <row r="56" spans="1:10" ht="25.5" customHeight="1" x14ac:dyDescent="0.2">
      <c r="A56" s="123"/>
      <c r="B56" s="125" t="s">
        <v>74</v>
      </c>
      <c r="C56" s="203" t="s">
        <v>75</v>
      </c>
      <c r="D56" s="204"/>
      <c r="E56" s="204"/>
      <c r="F56" s="135" t="s">
        <v>24</v>
      </c>
      <c r="G56" s="136"/>
      <c r="H56" s="136"/>
      <c r="I56" s="202">
        <f>'Rozpočet Pol'!G30</f>
        <v>0</v>
      </c>
      <c r="J56" s="202"/>
    </row>
    <row r="57" spans="1:10" ht="25.5" customHeight="1" x14ac:dyDescent="0.2">
      <c r="A57" s="123"/>
      <c r="B57" s="125" t="s">
        <v>76</v>
      </c>
      <c r="C57" s="203" t="s">
        <v>77</v>
      </c>
      <c r="D57" s="204"/>
      <c r="E57" s="204"/>
      <c r="F57" s="135" t="s">
        <v>24</v>
      </c>
      <c r="G57" s="136"/>
      <c r="H57" s="136"/>
      <c r="I57" s="202">
        <f>'Rozpočet Pol'!G39</f>
        <v>0</v>
      </c>
      <c r="J57" s="202"/>
    </row>
    <row r="58" spans="1:10" ht="25.5" customHeight="1" x14ac:dyDescent="0.2">
      <c r="A58" s="123"/>
      <c r="B58" s="125" t="s">
        <v>78</v>
      </c>
      <c r="C58" s="203" t="s">
        <v>79</v>
      </c>
      <c r="D58" s="204"/>
      <c r="E58" s="204"/>
      <c r="F58" s="135" t="s">
        <v>24</v>
      </c>
      <c r="G58" s="136"/>
      <c r="H58" s="136"/>
      <c r="I58" s="202">
        <f>'Rozpočet Pol'!G46</f>
        <v>0</v>
      </c>
      <c r="J58" s="202"/>
    </row>
    <row r="59" spans="1:10" ht="25.5" customHeight="1" x14ac:dyDescent="0.2">
      <c r="A59" s="123"/>
      <c r="B59" s="125" t="s">
        <v>80</v>
      </c>
      <c r="C59" s="203" t="s">
        <v>81</v>
      </c>
      <c r="D59" s="204"/>
      <c r="E59" s="204"/>
      <c r="F59" s="135" t="s">
        <v>24</v>
      </c>
      <c r="G59" s="136"/>
      <c r="H59" s="136"/>
      <c r="I59" s="202">
        <f>'Rozpočet Pol'!G50</f>
        <v>0</v>
      </c>
      <c r="J59" s="202"/>
    </row>
    <row r="60" spans="1:10" ht="25.5" customHeight="1" x14ac:dyDescent="0.2">
      <c r="A60" s="123"/>
      <c r="B60" s="125" t="s">
        <v>82</v>
      </c>
      <c r="C60" s="203" t="s">
        <v>83</v>
      </c>
      <c r="D60" s="204"/>
      <c r="E60" s="204"/>
      <c r="F60" s="135" t="s">
        <v>24</v>
      </c>
      <c r="G60" s="136"/>
      <c r="H60" s="136"/>
      <c r="I60" s="202">
        <f>'Rozpočet Pol'!G53</f>
        <v>0</v>
      </c>
      <c r="J60" s="202"/>
    </row>
    <row r="61" spans="1:10" ht="25.5" customHeight="1" x14ac:dyDescent="0.2">
      <c r="A61" s="123"/>
      <c r="B61" s="132" t="s">
        <v>84</v>
      </c>
      <c r="C61" s="206" t="s">
        <v>26</v>
      </c>
      <c r="D61" s="207"/>
      <c r="E61" s="207"/>
      <c r="F61" s="137" t="s">
        <v>84</v>
      </c>
      <c r="G61" s="138"/>
      <c r="H61" s="138"/>
      <c r="I61" s="205">
        <f>'Rozpočet Pol'!G57</f>
        <v>0</v>
      </c>
      <c r="J61" s="205"/>
    </row>
    <row r="62" spans="1:10" ht="25.5" customHeight="1" x14ac:dyDescent="0.2">
      <c r="A62" s="124"/>
      <c r="B62" s="128" t="s">
        <v>1</v>
      </c>
      <c r="C62" s="128"/>
      <c r="D62" s="129"/>
      <c r="E62" s="129"/>
      <c r="F62" s="139"/>
      <c r="G62" s="140"/>
      <c r="H62" s="140"/>
      <c r="I62" s="201">
        <f>SUM(I49:I61)</f>
        <v>0</v>
      </c>
      <c r="J62" s="201"/>
    </row>
    <row r="63" spans="1:10" x14ac:dyDescent="0.2">
      <c r="F63" s="141"/>
      <c r="G63" s="96"/>
      <c r="H63" s="141"/>
      <c r="I63" s="96"/>
      <c r="J63" s="96"/>
    </row>
    <row r="64" spans="1:10" x14ac:dyDescent="0.2">
      <c r="F64" s="141"/>
      <c r="G64" s="96"/>
      <c r="H64" s="141"/>
      <c r="I64" s="96"/>
      <c r="J64" s="96"/>
    </row>
    <row r="65" spans="6:10" x14ac:dyDescent="0.2">
      <c r="F65" s="141"/>
      <c r="G65" s="96"/>
      <c r="H65" s="141"/>
      <c r="I65" s="96"/>
      <c r="J6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43:J43"/>
    <mergeCell ref="I48:J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62:J62"/>
    <mergeCell ref="I59:J59"/>
    <mergeCell ref="C59:E59"/>
    <mergeCell ref="I60:J60"/>
    <mergeCell ref="C60:E60"/>
    <mergeCell ref="I61:J61"/>
    <mergeCell ref="C61:E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1"/>
  <sheetViews>
    <sheetView topLeftCell="A33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53" t="s">
        <v>6</v>
      </c>
      <c r="B1" s="253"/>
      <c r="C1" s="253"/>
      <c r="D1" s="253"/>
      <c r="E1" s="253"/>
      <c r="F1" s="253"/>
      <c r="G1" s="253"/>
      <c r="AE1" t="s">
        <v>87</v>
      </c>
    </row>
    <row r="2" spans="1:60" ht="25.15" customHeight="1" x14ac:dyDescent="0.2">
      <c r="A2" s="146" t="s">
        <v>86</v>
      </c>
      <c r="B2" s="144"/>
      <c r="C2" s="254" t="s">
        <v>46</v>
      </c>
      <c r="D2" s="255"/>
      <c r="E2" s="255"/>
      <c r="F2" s="255"/>
      <c r="G2" s="256"/>
      <c r="AE2" t="s">
        <v>88</v>
      </c>
    </row>
    <row r="3" spans="1:60" ht="25.15" customHeight="1" x14ac:dyDescent="0.2">
      <c r="A3" s="147" t="s">
        <v>7</v>
      </c>
      <c r="B3" s="145"/>
      <c r="C3" s="257" t="s">
        <v>43</v>
      </c>
      <c r="D3" s="258"/>
      <c r="E3" s="258"/>
      <c r="F3" s="258"/>
      <c r="G3" s="259"/>
      <c r="AE3" t="s">
        <v>89</v>
      </c>
    </row>
    <row r="4" spans="1:60" ht="25.15" hidden="1" customHeight="1" x14ac:dyDescent="0.2">
      <c r="A4" s="147" t="s">
        <v>8</v>
      </c>
      <c r="B4" s="145"/>
      <c r="C4" s="257"/>
      <c r="D4" s="258"/>
      <c r="E4" s="258"/>
      <c r="F4" s="258"/>
      <c r="G4" s="259"/>
      <c r="AE4" t="s">
        <v>90</v>
      </c>
    </row>
    <row r="5" spans="1:60" hidden="1" x14ac:dyDescent="0.2">
      <c r="A5" s="148" t="s">
        <v>91</v>
      </c>
      <c r="B5" s="149"/>
      <c r="C5" s="150"/>
      <c r="D5" s="151"/>
      <c r="E5" s="151"/>
      <c r="F5" s="151"/>
      <c r="G5" s="152"/>
      <c r="AE5" t="s">
        <v>92</v>
      </c>
    </row>
    <row r="7" spans="1:60" ht="38.25" x14ac:dyDescent="0.2">
      <c r="A7" s="157" t="s">
        <v>93</v>
      </c>
      <c r="B7" s="158" t="s">
        <v>94</v>
      </c>
      <c r="C7" s="158" t="s">
        <v>95</v>
      </c>
      <c r="D7" s="157" t="s">
        <v>96</v>
      </c>
      <c r="E7" s="157" t="s">
        <v>97</v>
      </c>
      <c r="F7" s="153" t="s">
        <v>98</v>
      </c>
      <c r="G7" s="174" t="s">
        <v>28</v>
      </c>
      <c r="H7" s="175" t="s">
        <v>29</v>
      </c>
      <c r="I7" s="175" t="s">
        <v>99</v>
      </c>
      <c r="J7" s="175" t="s">
        <v>30</v>
      </c>
      <c r="K7" s="175" t="s">
        <v>100</v>
      </c>
      <c r="L7" s="175" t="s">
        <v>101</v>
      </c>
      <c r="M7" s="175" t="s">
        <v>102</v>
      </c>
      <c r="N7" s="175" t="s">
        <v>103</v>
      </c>
      <c r="O7" s="175" t="s">
        <v>104</v>
      </c>
      <c r="P7" s="175" t="s">
        <v>105</v>
      </c>
      <c r="Q7" s="175" t="s">
        <v>106</v>
      </c>
      <c r="R7" s="175" t="s">
        <v>107</v>
      </c>
      <c r="S7" s="175" t="s">
        <v>108</v>
      </c>
      <c r="T7" s="175" t="s">
        <v>109</v>
      </c>
      <c r="U7" s="160" t="s">
        <v>110</v>
      </c>
    </row>
    <row r="8" spans="1:60" x14ac:dyDescent="0.2">
      <c r="A8" s="176" t="s">
        <v>111</v>
      </c>
      <c r="B8" s="177" t="s">
        <v>60</v>
      </c>
      <c r="C8" s="178" t="s">
        <v>61</v>
      </c>
      <c r="D8" s="179"/>
      <c r="E8" s="180"/>
      <c r="F8" s="181"/>
      <c r="G8" s="181">
        <f>SUMIF(AE9:AE9,"&lt;&gt;NOR",G9:G9)</f>
        <v>0</v>
      </c>
      <c r="H8" s="181"/>
      <c r="I8" s="181">
        <f>SUM(I9:I9)</f>
        <v>0</v>
      </c>
      <c r="J8" s="181"/>
      <c r="K8" s="181">
        <f>SUM(K9:K9)</f>
        <v>0</v>
      </c>
      <c r="L8" s="181"/>
      <c r="M8" s="181">
        <f>SUM(M9:M9)</f>
        <v>0</v>
      </c>
      <c r="N8" s="159"/>
      <c r="O8" s="159">
        <f>SUM(O9:O9)</f>
        <v>0</v>
      </c>
      <c r="P8" s="159"/>
      <c r="Q8" s="159">
        <f>SUM(Q9:Q9)</f>
        <v>0</v>
      </c>
      <c r="R8" s="159"/>
      <c r="S8" s="159"/>
      <c r="T8" s="176"/>
      <c r="U8" s="159">
        <f>SUM(U9:U9)</f>
        <v>0</v>
      </c>
      <c r="AE8" t="s">
        <v>112</v>
      </c>
    </row>
    <row r="9" spans="1:60" outlineLevel="1" x14ac:dyDescent="0.2">
      <c r="A9" s="155">
        <v>1</v>
      </c>
      <c r="B9" s="161" t="s">
        <v>113</v>
      </c>
      <c r="C9" s="194" t="s">
        <v>114</v>
      </c>
      <c r="D9" s="163" t="s">
        <v>115</v>
      </c>
      <c r="E9" s="169">
        <v>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</v>
      </c>
      <c r="U9" s="164">
        <f>ROUND(E9*T9,2)</f>
        <v>0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116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56" t="s">
        <v>111</v>
      </c>
      <c r="B10" s="162" t="s">
        <v>62</v>
      </c>
      <c r="C10" s="195" t="s">
        <v>63</v>
      </c>
      <c r="D10" s="166"/>
      <c r="E10" s="170"/>
      <c r="F10" s="173"/>
      <c r="G10" s="173">
        <f>SUMIF(AE11:AE11,"&lt;&gt;NOR",G11:G11)</f>
        <v>0</v>
      </c>
      <c r="H10" s="173"/>
      <c r="I10" s="173">
        <f>SUM(I11:I11)</f>
        <v>0</v>
      </c>
      <c r="J10" s="173"/>
      <c r="K10" s="173">
        <f>SUM(K11:K11)</f>
        <v>0</v>
      </c>
      <c r="L10" s="173"/>
      <c r="M10" s="173">
        <f>SUM(M11:M11)</f>
        <v>0</v>
      </c>
      <c r="N10" s="167"/>
      <c r="O10" s="167">
        <f>SUM(O11:O11)</f>
        <v>0.59197</v>
      </c>
      <c r="P10" s="167"/>
      <c r="Q10" s="167">
        <f>SUM(Q11:Q11)</f>
        <v>0</v>
      </c>
      <c r="R10" s="167"/>
      <c r="S10" s="167"/>
      <c r="T10" s="168"/>
      <c r="U10" s="167">
        <f>SUM(U11:U11)</f>
        <v>48.63</v>
      </c>
      <c r="AE10" t="s">
        <v>112</v>
      </c>
    </row>
    <row r="11" spans="1:60" ht="22.5" outlineLevel="1" x14ac:dyDescent="0.2">
      <c r="A11" s="155">
        <v>2</v>
      </c>
      <c r="B11" s="161" t="s">
        <v>117</v>
      </c>
      <c r="C11" s="194" t="s">
        <v>118</v>
      </c>
      <c r="D11" s="163" t="s">
        <v>119</v>
      </c>
      <c r="E11" s="169">
        <v>52.854199999999999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64">
        <v>1.12E-2</v>
      </c>
      <c r="O11" s="164">
        <f>ROUND(E11*N11,5)</f>
        <v>0.59197</v>
      </c>
      <c r="P11" s="164">
        <v>0</v>
      </c>
      <c r="Q11" s="164">
        <f>ROUND(E11*P11,5)</f>
        <v>0</v>
      </c>
      <c r="R11" s="164"/>
      <c r="S11" s="164"/>
      <c r="T11" s="165">
        <v>0.92</v>
      </c>
      <c r="U11" s="164">
        <f>ROUND(E11*T11,2)</f>
        <v>48.63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120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x14ac:dyDescent="0.2">
      <c r="A12" s="156" t="s">
        <v>111</v>
      </c>
      <c r="B12" s="162" t="s">
        <v>64</v>
      </c>
      <c r="C12" s="195" t="s">
        <v>65</v>
      </c>
      <c r="D12" s="166"/>
      <c r="E12" s="170"/>
      <c r="F12" s="173"/>
      <c r="G12" s="173">
        <f>SUMIF(AE13:AE13,"&lt;&gt;NOR",G13:G13)</f>
        <v>0</v>
      </c>
      <c r="H12" s="173"/>
      <c r="I12" s="173">
        <f>SUM(I13:I13)</f>
        <v>0</v>
      </c>
      <c r="J12" s="173"/>
      <c r="K12" s="173">
        <f>SUM(K13:K13)</f>
        <v>0</v>
      </c>
      <c r="L12" s="173"/>
      <c r="M12" s="173">
        <f>SUM(M13:M13)</f>
        <v>0</v>
      </c>
      <c r="N12" s="167"/>
      <c r="O12" s="167">
        <f>SUM(O13:O13)</f>
        <v>2.6189300000000002</v>
      </c>
      <c r="P12" s="167"/>
      <c r="Q12" s="167">
        <f>SUM(Q13:Q13)</f>
        <v>0</v>
      </c>
      <c r="R12" s="167"/>
      <c r="S12" s="167"/>
      <c r="T12" s="168"/>
      <c r="U12" s="167">
        <f>SUM(U13:U13)</f>
        <v>55.71</v>
      </c>
      <c r="AE12" t="s">
        <v>112</v>
      </c>
    </row>
    <row r="13" spans="1:60" outlineLevel="1" x14ac:dyDescent="0.2">
      <c r="A13" s="155">
        <v>3</v>
      </c>
      <c r="B13" s="161" t="s">
        <v>121</v>
      </c>
      <c r="C13" s="194" t="s">
        <v>122</v>
      </c>
      <c r="D13" s="163" t="s">
        <v>119</v>
      </c>
      <c r="E13" s="169">
        <v>166.387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15</v>
      </c>
      <c r="M13" s="172">
        <f>G13*(1+L13/100)</f>
        <v>0</v>
      </c>
      <c r="N13" s="164">
        <v>1.5740000000000001E-2</v>
      </c>
      <c r="O13" s="164">
        <f>ROUND(E13*N13,5)</f>
        <v>2.6189300000000002</v>
      </c>
      <c r="P13" s="164">
        <v>0</v>
      </c>
      <c r="Q13" s="164">
        <f>ROUND(E13*P13,5)</f>
        <v>0</v>
      </c>
      <c r="R13" s="164"/>
      <c r="S13" s="164"/>
      <c r="T13" s="165">
        <v>0.33481</v>
      </c>
      <c r="U13" s="164">
        <f>ROUND(E13*T13,2)</f>
        <v>55.71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120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111</v>
      </c>
      <c r="B14" s="162" t="s">
        <v>66</v>
      </c>
      <c r="C14" s="195" t="s">
        <v>67</v>
      </c>
      <c r="D14" s="166"/>
      <c r="E14" s="170"/>
      <c r="F14" s="173"/>
      <c r="G14" s="173">
        <f>SUMIF(AE15:AE16,"&lt;&gt;NOR",G15:G16)</f>
        <v>0</v>
      </c>
      <c r="H14" s="173"/>
      <c r="I14" s="173">
        <f>SUM(I15:I16)</f>
        <v>0</v>
      </c>
      <c r="J14" s="173"/>
      <c r="K14" s="173">
        <f>SUM(K15:K16)</f>
        <v>0</v>
      </c>
      <c r="L14" s="173"/>
      <c r="M14" s="173">
        <f>SUM(M15:M16)</f>
        <v>0</v>
      </c>
      <c r="N14" s="167"/>
      <c r="O14" s="167">
        <f>SUM(O15:O16)</f>
        <v>8.2699999999999996E-2</v>
      </c>
      <c r="P14" s="167"/>
      <c r="Q14" s="167">
        <f>SUM(Q15:Q16)</f>
        <v>0</v>
      </c>
      <c r="R14" s="167"/>
      <c r="S14" s="167"/>
      <c r="T14" s="168"/>
      <c r="U14" s="167">
        <f>SUM(U15:U16)</f>
        <v>11.809999999999999</v>
      </c>
      <c r="AE14" t="s">
        <v>112</v>
      </c>
    </row>
    <row r="15" spans="1:60" outlineLevel="1" x14ac:dyDescent="0.2">
      <c r="A15" s="155">
        <v>4</v>
      </c>
      <c r="B15" s="161" t="s">
        <v>123</v>
      </c>
      <c r="C15" s="194" t="s">
        <v>124</v>
      </c>
      <c r="D15" s="163" t="s">
        <v>119</v>
      </c>
      <c r="E15" s="169">
        <v>52.34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64">
        <v>1.58E-3</v>
      </c>
      <c r="O15" s="164">
        <f>ROUND(E15*N15,5)</f>
        <v>8.2699999999999996E-2</v>
      </c>
      <c r="P15" s="164">
        <v>0</v>
      </c>
      <c r="Q15" s="164">
        <f>ROUND(E15*P15,5)</f>
        <v>0</v>
      </c>
      <c r="R15" s="164"/>
      <c r="S15" s="164"/>
      <c r="T15" s="165">
        <v>0.214</v>
      </c>
      <c r="U15" s="164">
        <f>ROUND(E15*T15,2)</f>
        <v>11.2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120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5</v>
      </c>
      <c r="B16" s="161" t="s">
        <v>125</v>
      </c>
      <c r="C16" s="194" t="s">
        <v>126</v>
      </c>
      <c r="D16" s="163" t="s">
        <v>127</v>
      </c>
      <c r="E16" s="169">
        <v>8.2699999999999996E-2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15</v>
      </c>
      <c r="M16" s="172">
        <f>G16*(1+L16/100)</f>
        <v>0</v>
      </c>
      <c r="N16" s="164">
        <v>0</v>
      </c>
      <c r="O16" s="164">
        <f>ROUND(E16*N16,5)</f>
        <v>0</v>
      </c>
      <c r="P16" s="164">
        <v>0</v>
      </c>
      <c r="Q16" s="164">
        <f>ROUND(E16*P16,5)</f>
        <v>0</v>
      </c>
      <c r="R16" s="164"/>
      <c r="S16" s="164"/>
      <c r="T16" s="165">
        <v>7.3479999999999999</v>
      </c>
      <c r="U16" s="164">
        <f>ROUND(E16*T16,2)</f>
        <v>0.61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120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x14ac:dyDescent="0.2">
      <c r="A17" s="156" t="s">
        <v>111</v>
      </c>
      <c r="B17" s="162" t="s">
        <v>68</v>
      </c>
      <c r="C17" s="195" t="s">
        <v>69</v>
      </c>
      <c r="D17" s="166"/>
      <c r="E17" s="170"/>
      <c r="F17" s="173"/>
      <c r="G17" s="173">
        <f>SUMIF(AE18:AE19,"&lt;&gt;NOR",G18:G19)</f>
        <v>0</v>
      </c>
      <c r="H17" s="173"/>
      <c r="I17" s="173">
        <f>SUM(I18:I19)</f>
        <v>0</v>
      </c>
      <c r="J17" s="173"/>
      <c r="K17" s="173">
        <f>SUM(K18:K19)</f>
        <v>0</v>
      </c>
      <c r="L17" s="173"/>
      <c r="M17" s="173">
        <f>SUM(M18:M19)</f>
        <v>0</v>
      </c>
      <c r="N17" s="167"/>
      <c r="O17" s="167">
        <f>SUM(O18:O19)</f>
        <v>8.3000000000000001E-4</v>
      </c>
      <c r="P17" s="167"/>
      <c r="Q17" s="167">
        <f>SUM(Q18:Q19)</f>
        <v>0</v>
      </c>
      <c r="R17" s="167"/>
      <c r="S17" s="167"/>
      <c r="T17" s="168"/>
      <c r="U17" s="167">
        <f>SUM(U18:U19)</f>
        <v>15.05</v>
      </c>
      <c r="AE17" t="s">
        <v>112</v>
      </c>
    </row>
    <row r="18" spans="1:60" outlineLevel="1" x14ac:dyDescent="0.2">
      <c r="A18" s="155">
        <v>6</v>
      </c>
      <c r="B18" s="161" t="s">
        <v>128</v>
      </c>
      <c r="C18" s="194" t="s">
        <v>129</v>
      </c>
      <c r="D18" s="163" t="s">
        <v>119</v>
      </c>
      <c r="E18" s="169">
        <v>287.61599999999999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15</v>
      </c>
      <c r="M18" s="172">
        <f>G18*(1+L18/100)</f>
        <v>0</v>
      </c>
      <c r="N18" s="164">
        <v>0</v>
      </c>
      <c r="O18" s="164">
        <f>ROUND(E18*N18,5)</f>
        <v>0</v>
      </c>
      <c r="P18" s="164">
        <v>0</v>
      </c>
      <c r="Q18" s="164">
        <f>ROUND(E18*P18,5)</f>
        <v>0</v>
      </c>
      <c r="R18" s="164"/>
      <c r="S18" s="164"/>
      <c r="T18" s="165">
        <v>1.4999999999999999E-2</v>
      </c>
      <c r="U18" s="164">
        <f>ROUND(E18*T18,2)</f>
        <v>4.3099999999999996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120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7</v>
      </c>
      <c r="B19" s="161" t="s">
        <v>130</v>
      </c>
      <c r="C19" s="194" t="s">
        <v>131</v>
      </c>
      <c r="D19" s="163" t="s">
        <v>119</v>
      </c>
      <c r="E19" s="169">
        <v>82.6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15</v>
      </c>
      <c r="M19" s="172">
        <f>G19*(1+L19/100)</f>
        <v>0</v>
      </c>
      <c r="N19" s="164">
        <v>1.0000000000000001E-5</v>
      </c>
      <c r="O19" s="164">
        <f>ROUND(E19*N19,5)</f>
        <v>8.3000000000000001E-4</v>
      </c>
      <c r="P19" s="164">
        <v>0</v>
      </c>
      <c r="Q19" s="164">
        <f>ROUND(E19*P19,5)</f>
        <v>0</v>
      </c>
      <c r="R19" s="164"/>
      <c r="S19" s="164"/>
      <c r="T19" s="165">
        <v>0.13</v>
      </c>
      <c r="U19" s="164">
        <f>ROUND(E19*T19,2)</f>
        <v>10.74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120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x14ac:dyDescent="0.2">
      <c r="A20" s="156" t="s">
        <v>111</v>
      </c>
      <c r="B20" s="162" t="s">
        <v>70</v>
      </c>
      <c r="C20" s="195" t="s">
        <v>71</v>
      </c>
      <c r="D20" s="166"/>
      <c r="E20" s="170"/>
      <c r="F20" s="173"/>
      <c r="G20" s="173">
        <f>SUMIF(AE21:AE21,"&lt;&gt;NOR",G21:G21)</f>
        <v>0</v>
      </c>
      <c r="H20" s="173"/>
      <c r="I20" s="173">
        <f>SUM(I21:I21)</f>
        <v>0</v>
      </c>
      <c r="J20" s="173"/>
      <c r="K20" s="173">
        <f>SUM(K21:K21)</f>
        <v>0</v>
      </c>
      <c r="L20" s="173"/>
      <c r="M20" s="173">
        <f>SUM(M21:M21)</f>
        <v>0</v>
      </c>
      <c r="N20" s="167"/>
      <c r="O20" s="167">
        <f>SUM(O21:O21)</f>
        <v>0</v>
      </c>
      <c r="P20" s="167"/>
      <c r="Q20" s="167">
        <f>SUM(Q21:Q21)</f>
        <v>0</v>
      </c>
      <c r="R20" s="167"/>
      <c r="S20" s="167"/>
      <c r="T20" s="168"/>
      <c r="U20" s="167">
        <f>SUM(U21:U21)</f>
        <v>13.29</v>
      </c>
      <c r="AE20" t="s">
        <v>112</v>
      </c>
    </row>
    <row r="21" spans="1:60" ht="22.5" outlineLevel="1" x14ac:dyDescent="0.2">
      <c r="A21" s="155">
        <v>8</v>
      </c>
      <c r="B21" s="161" t="s">
        <v>132</v>
      </c>
      <c r="C21" s="194" t="s">
        <v>133</v>
      </c>
      <c r="D21" s="163" t="s">
        <v>127</v>
      </c>
      <c r="E21" s="169">
        <v>4.2190000000000003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15</v>
      </c>
      <c r="M21" s="172">
        <f>G21*(1+L21/100)</f>
        <v>0</v>
      </c>
      <c r="N21" s="164">
        <v>0</v>
      </c>
      <c r="O21" s="164">
        <f>ROUND(E21*N21,5)</f>
        <v>0</v>
      </c>
      <c r="P21" s="164">
        <v>0</v>
      </c>
      <c r="Q21" s="164">
        <f>ROUND(E21*P21,5)</f>
        <v>0</v>
      </c>
      <c r="R21" s="164"/>
      <c r="S21" s="164"/>
      <c r="T21" s="165">
        <v>3.15</v>
      </c>
      <c r="U21" s="164">
        <f>ROUND(E21*T21,2)</f>
        <v>13.29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120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x14ac:dyDescent="0.2">
      <c r="A22" s="156" t="s">
        <v>111</v>
      </c>
      <c r="B22" s="162" t="s">
        <v>72</v>
      </c>
      <c r="C22" s="195" t="s">
        <v>73</v>
      </c>
      <c r="D22" s="166"/>
      <c r="E22" s="170"/>
      <c r="F22" s="173"/>
      <c r="G22" s="173">
        <f>SUMIF(AE23:AE29,"&lt;&gt;NOR",G23:G29)</f>
        <v>0</v>
      </c>
      <c r="H22" s="173"/>
      <c r="I22" s="173">
        <f>SUM(I23:I29)</f>
        <v>0</v>
      </c>
      <c r="J22" s="173"/>
      <c r="K22" s="173">
        <f>SUM(K23:K29)</f>
        <v>0</v>
      </c>
      <c r="L22" s="173"/>
      <c r="M22" s="173">
        <f>SUM(M23:M29)</f>
        <v>0</v>
      </c>
      <c r="N22" s="167"/>
      <c r="O22" s="167">
        <f>SUM(O23:O29)</f>
        <v>0.13371</v>
      </c>
      <c r="P22" s="167"/>
      <c r="Q22" s="167">
        <f>SUM(Q23:Q29)</f>
        <v>0.17432999999999998</v>
      </c>
      <c r="R22" s="167"/>
      <c r="S22" s="167"/>
      <c r="T22" s="168"/>
      <c r="U22" s="167">
        <f>SUM(U23:U29)</f>
        <v>6.39</v>
      </c>
      <c r="AE22" t="s">
        <v>112</v>
      </c>
    </row>
    <row r="23" spans="1:60" outlineLevel="1" x14ac:dyDescent="0.2">
      <c r="A23" s="155">
        <v>9</v>
      </c>
      <c r="B23" s="161" t="s">
        <v>134</v>
      </c>
      <c r="C23" s="194" t="s">
        <v>135</v>
      </c>
      <c r="D23" s="163" t="s">
        <v>136</v>
      </c>
      <c r="E23" s="169">
        <v>1</v>
      </c>
      <c r="F23" s="171"/>
      <c r="G23" s="172">
        <f t="shared" ref="G23:G29" si="0">ROUND(E23*F23,2)</f>
        <v>0</v>
      </c>
      <c r="H23" s="171"/>
      <c r="I23" s="172">
        <f t="shared" ref="I23:I29" si="1">ROUND(E23*H23,2)</f>
        <v>0</v>
      </c>
      <c r="J23" s="171"/>
      <c r="K23" s="172">
        <f t="shared" ref="K23:K29" si="2">ROUND(E23*J23,2)</f>
        <v>0</v>
      </c>
      <c r="L23" s="172">
        <v>15</v>
      </c>
      <c r="M23" s="172">
        <f t="shared" ref="M23:M29" si="3">G23*(1+L23/100)</f>
        <v>0</v>
      </c>
      <c r="N23" s="164">
        <v>0</v>
      </c>
      <c r="O23" s="164">
        <f t="shared" ref="O23:O29" si="4">ROUND(E23*N23,5)</f>
        <v>0</v>
      </c>
      <c r="P23" s="164">
        <v>1.933E-2</v>
      </c>
      <c r="Q23" s="164">
        <f t="shared" ref="Q23:Q29" si="5">ROUND(E23*P23,5)</f>
        <v>1.933E-2</v>
      </c>
      <c r="R23" s="164"/>
      <c r="S23" s="164"/>
      <c r="T23" s="165">
        <v>0.59</v>
      </c>
      <c r="U23" s="164">
        <f t="shared" ref="U23:U29" si="6">ROUND(E23*T23,2)</f>
        <v>0.59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2.5" outlineLevel="1" x14ac:dyDescent="0.2">
      <c r="A24" s="155">
        <v>10</v>
      </c>
      <c r="B24" s="161" t="s">
        <v>137</v>
      </c>
      <c r="C24" s="194" t="s">
        <v>138</v>
      </c>
      <c r="D24" s="163" t="s">
        <v>136</v>
      </c>
      <c r="E24" s="169">
        <v>1</v>
      </c>
      <c r="F24" s="171"/>
      <c r="G24" s="172">
        <f t="shared" si="0"/>
        <v>0</v>
      </c>
      <c r="H24" s="171"/>
      <c r="I24" s="172">
        <f t="shared" si="1"/>
        <v>0</v>
      </c>
      <c r="J24" s="171"/>
      <c r="K24" s="172">
        <f t="shared" si="2"/>
        <v>0</v>
      </c>
      <c r="L24" s="172">
        <v>15</v>
      </c>
      <c r="M24" s="172">
        <f t="shared" si="3"/>
        <v>0</v>
      </c>
      <c r="N24" s="164">
        <v>2.7390000000000001E-2</v>
      </c>
      <c r="O24" s="164">
        <f t="shared" si="4"/>
        <v>2.7390000000000001E-2</v>
      </c>
      <c r="P24" s="164">
        <v>0</v>
      </c>
      <c r="Q24" s="164">
        <f t="shared" si="5"/>
        <v>0</v>
      </c>
      <c r="R24" s="164"/>
      <c r="S24" s="164"/>
      <c r="T24" s="165">
        <v>1.5</v>
      </c>
      <c r="U24" s="164">
        <f t="shared" si="6"/>
        <v>1.5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120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11</v>
      </c>
      <c r="B25" s="161" t="s">
        <v>139</v>
      </c>
      <c r="C25" s="194" t="s">
        <v>140</v>
      </c>
      <c r="D25" s="163" t="s">
        <v>136</v>
      </c>
      <c r="E25" s="169">
        <v>1</v>
      </c>
      <c r="F25" s="171"/>
      <c r="G25" s="172">
        <f t="shared" si="0"/>
        <v>0</v>
      </c>
      <c r="H25" s="171"/>
      <c r="I25" s="172">
        <f t="shared" si="1"/>
        <v>0</v>
      </c>
      <c r="J25" s="171"/>
      <c r="K25" s="172">
        <f t="shared" si="2"/>
        <v>0</v>
      </c>
      <c r="L25" s="172">
        <v>15</v>
      </c>
      <c r="M25" s="172">
        <f t="shared" si="3"/>
        <v>0</v>
      </c>
      <c r="N25" s="164">
        <v>0</v>
      </c>
      <c r="O25" s="164">
        <f t="shared" si="4"/>
        <v>0</v>
      </c>
      <c r="P25" s="164">
        <v>0.155</v>
      </c>
      <c r="Q25" s="164">
        <f t="shared" si="5"/>
        <v>0.155</v>
      </c>
      <c r="R25" s="164"/>
      <c r="S25" s="164"/>
      <c r="T25" s="165">
        <v>0.83699999999999997</v>
      </c>
      <c r="U25" s="164">
        <f t="shared" si="6"/>
        <v>0.84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120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12</v>
      </c>
      <c r="B26" s="161" t="s">
        <v>141</v>
      </c>
      <c r="C26" s="194" t="s">
        <v>142</v>
      </c>
      <c r="D26" s="163" t="s">
        <v>136</v>
      </c>
      <c r="E26" s="169">
        <v>1</v>
      </c>
      <c r="F26" s="171"/>
      <c r="G26" s="172">
        <f t="shared" si="0"/>
        <v>0</v>
      </c>
      <c r="H26" s="171"/>
      <c r="I26" s="172">
        <f t="shared" si="1"/>
        <v>0</v>
      </c>
      <c r="J26" s="171"/>
      <c r="K26" s="172">
        <f t="shared" si="2"/>
        <v>0</v>
      </c>
      <c r="L26" s="172">
        <v>15</v>
      </c>
      <c r="M26" s="172">
        <f t="shared" si="3"/>
        <v>0</v>
      </c>
      <c r="N26" s="164">
        <v>7.0819999999999994E-2</v>
      </c>
      <c r="O26" s="164">
        <f t="shared" si="4"/>
        <v>7.0819999999999994E-2</v>
      </c>
      <c r="P26" s="164">
        <v>0</v>
      </c>
      <c r="Q26" s="164">
        <f t="shared" si="5"/>
        <v>0</v>
      </c>
      <c r="R26" s="164"/>
      <c r="S26" s="164"/>
      <c r="T26" s="165">
        <v>2.9580000000000002</v>
      </c>
      <c r="U26" s="164">
        <f t="shared" si="6"/>
        <v>2.96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13</v>
      </c>
      <c r="B27" s="161" t="s">
        <v>143</v>
      </c>
      <c r="C27" s="194" t="s">
        <v>144</v>
      </c>
      <c r="D27" s="163" t="s">
        <v>115</v>
      </c>
      <c r="E27" s="169">
        <v>3</v>
      </c>
      <c r="F27" s="171"/>
      <c r="G27" s="172">
        <f t="shared" si="0"/>
        <v>0</v>
      </c>
      <c r="H27" s="171"/>
      <c r="I27" s="172">
        <f t="shared" si="1"/>
        <v>0</v>
      </c>
      <c r="J27" s="171"/>
      <c r="K27" s="172">
        <f t="shared" si="2"/>
        <v>0</v>
      </c>
      <c r="L27" s="172">
        <v>15</v>
      </c>
      <c r="M27" s="172">
        <f t="shared" si="3"/>
        <v>0</v>
      </c>
      <c r="N27" s="164">
        <v>2.5000000000000001E-3</v>
      </c>
      <c r="O27" s="164">
        <f t="shared" si="4"/>
        <v>7.4999999999999997E-3</v>
      </c>
      <c r="P27" s="164">
        <v>0</v>
      </c>
      <c r="Q27" s="164">
        <f t="shared" si="5"/>
        <v>0</v>
      </c>
      <c r="R27" s="164"/>
      <c r="S27" s="164"/>
      <c r="T27" s="165">
        <v>0</v>
      </c>
      <c r="U27" s="164">
        <f t="shared" si="6"/>
        <v>0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116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14</v>
      </c>
      <c r="B28" s="161" t="s">
        <v>145</v>
      </c>
      <c r="C28" s="194" t="s">
        <v>146</v>
      </c>
      <c r="D28" s="163" t="s">
        <v>115</v>
      </c>
      <c r="E28" s="169">
        <v>4</v>
      </c>
      <c r="F28" s="171"/>
      <c r="G28" s="172">
        <f t="shared" si="0"/>
        <v>0</v>
      </c>
      <c r="H28" s="171"/>
      <c r="I28" s="172">
        <f t="shared" si="1"/>
        <v>0</v>
      </c>
      <c r="J28" s="171"/>
      <c r="K28" s="172">
        <f t="shared" si="2"/>
        <v>0</v>
      </c>
      <c r="L28" s="172">
        <v>15</v>
      </c>
      <c r="M28" s="172">
        <f t="shared" si="3"/>
        <v>0</v>
      </c>
      <c r="N28" s="164">
        <v>7.0000000000000001E-3</v>
      </c>
      <c r="O28" s="164">
        <f t="shared" si="4"/>
        <v>2.8000000000000001E-2</v>
      </c>
      <c r="P28" s="164">
        <v>0</v>
      </c>
      <c r="Q28" s="164">
        <f t="shared" si="5"/>
        <v>0</v>
      </c>
      <c r="R28" s="164"/>
      <c r="S28" s="164"/>
      <c r="T28" s="165">
        <v>0</v>
      </c>
      <c r="U28" s="164">
        <f t="shared" si="6"/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116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55">
        <v>15</v>
      </c>
      <c r="B29" s="161" t="s">
        <v>147</v>
      </c>
      <c r="C29" s="194" t="s">
        <v>148</v>
      </c>
      <c r="D29" s="163" t="s">
        <v>127</v>
      </c>
      <c r="E29" s="169">
        <v>0.30399999999999999</v>
      </c>
      <c r="F29" s="171"/>
      <c r="G29" s="172">
        <f t="shared" si="0"/>
        <v>0</v>
      </c>
      <c r="H29" s="171"/>
      <c r="I29" s="172">
        <f t="shared" si="1"/>
        <v>0</v>
      </c>
      <c r="J29" s="171"/>
      <c r="K29" s="172">
        <f t="shared" si="2"/>
        <v>0</v>
      </c>
      <c r="L29" s="172">
        <v>15</v>
      </c>
      <c r="M29" s="172">
        <f t="shared" si="3"/>
        <v>0</v>
      </c>
      <c r="N29" s="164">
        <v>0</v>
      </c>
      <c r="O29" s="164">
        <f t="shared" si="4"/>
        <v>0</v>
      </c>
      <c r="P29" s="164">
        <v>0</v>
      </c>
      <c r="Q29" s="164">
        <f t="shared" si="5"/>
        <v>0</v>
      </c>
      <c r="R29" s="164"/>
      <c r="S29" s="164"/>
      <c r="T29" s="165">
        <v>1.629</v>
      </c>
      <c r="U29" s="164">
        <f t="shared" si="6"/>
        <v>0.5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120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56" t="s">
        <v>111</v>
      </c>
      <c r="B30" s="162" t="s">
        <v>74</v>
      </c>
      <c r="C30" s="195" t="s">
        <v>75</v>
      </c>
      <c r="D30" s="166"/>
      <c r="E30" s="170"/>
      <c r="F30" s="173"/>
      <c r="G30" s="173">
        <f>SUMIF(AE31:AE38,"&lt;&gt;NOR",G31:G38)</f>
        <v>0</v>
      </c>
      <c r="H30" s="173"/>
      <c r="I30" s="173">
        <f>SUM(I31:I38)</f>
        <v>0</v>
      </c>
      <c r="J30" s="173"/>
      <c r="K30" s="173">
        <f>SUM(K31:K38)</f>
        <v>0</v>
      </c>
      <c r="L30" s="173"/>
      <c r="M30" s="173">
        <f>SUM(M31:M38)</f>
        <v>0</v>
      </c>
      <c r="N30" s="167"/>
      <c r="O30" s="167">
        <f>SUM(O31:O38)</f>
        <v>1E-4</v>
      </c>
      <c r="P30" s="167"/>
      <c r="Q30" s="167">
        <f>SUM(Q31:Q38)</f>
        <v>0</v>
      </c>
      <c r="R30" s="167"/>
      <c r="S30" s="167"/>
      <c r="T30" s="168"/>
      <c r="U30" s="167">
        <f>SUM(U31:U38)</f>
        <v>2.7800000000000002</v>
      </c>
      <c r="AE30" t="s">
        <v>112</v>
      </c>
    </row>
    <row r="31" spans="1:60" outlineLevel="1" x14ac:dyDescent="0.2">
      <c r="A31" s="155">
        <v>16</v>
      </c>
      <c r="B31" s="161" t="s">
        <v>149</v>
      </c>
      <c r="C31" s="194" t="s">
        <v>150</v>
      </c>
      <c r="D31" s="163" t="s">
        <v>151</v>
      </c>
      <c r="E31" s="169">
        <v>1</v>
      </c>
      <c r="F31" s="171"/>
      <c r="G31" s="172">
        <f t="shared" ref="G31:G38" si="7">ROUND(E31*F31,2)</f>
        <v>0</v>
      </c>
      <c r="H31" s="171"/>
      <c r="I31" s="172">
        <f t="shared" ref="I31:I38" si="8">ROUND(E31*H31,2)</f>
        <v>0</v>
      </c>
      <c r="J31" s="171"/>
      <c r="K31" s="172">
        <f t="shared" ref="K31:K38" si="9">ROUND(E31*J31,2)</f>
        <v>0</v>
      </c>
      <c r="L31" s="172">
        <v>15</v>
      </c>
      <c r="M31" s="172">
        <f t="shared" ref="M31:M38" si="10">G31*(1+L31/100)</f>
        <v>0</v>
      </c>
      <c r="N31" s="164">
        <v>0</v>
      </c>
      <c r="O31" s="164">
        <f t="shared" ref="O31:O38" si="11">ROUND(E31*N31,5)</f>
        <v>0</v>
      </c>
      <c r="P31" s="164">
        <v>0</v>
      </c>
      <c r="Q31" s="164">
        <f t="shared" ref="Q31:Q38" si="12">ROUND(E31*P31,5)</f>
        <v>0</v>
      </c>
      <c r="R31" s="164"/>
      <c r="S31" s="164"/>
      <c r="T31" s="165">
        <v>1.59</v>
      </c>
      <c r="U31" s="164">
        <f t="shared" ref="U31:U38" si="13">ROUND(E31*T31,2)</f>
        <v>1.59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120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17</v>
      </c>
      <c r="B32" s="161" t="s">
        <v>152</v>
      </c>
      <c r="C32" s="194" t="s">
        <v>153</v>
      </c>
      <c r="D32" s="163" t="s">
        <v>115</v>
      </c>
      <c r="E32" s="169">
        <v>1</v>
      </c>
      <c r="F32" s="171"/>
      <c r="G32" s="172">
        <f t="shared" si="7"/>
        <v>0</v>
      </c>
      <c r="H32" s="171"/>
      <c r="I32" s="172">
        <f t="shared" si="8"/>
        <v>0</v>
      </c>
      <c r="J32" s="171"/>
      <c r="K32" s="172">
        <f t="shared" si="9"/>
        <v>0</v>
      </c>
      <c r="L32" s="172">
        <v>15</v>
      </c>
      <c r="M32" s="172">
        <f t="shared" si="10"/>
        <v>0</v>
      </c>
      <c r="N32" s="164">
        <v>0</v>
      </c>
      <c r="O32" s="164">
        <f t="shared" si="11"/>
        <v>0</v>
      </c>
      <c r="P32" s="164">
        <v>0</v>
      </c>
      <c r="Q32" s="164">
        <f t="shared" si="12"/>
        <v>0</v>
      </c>
      <c r="R32" s="164"/>
      <c r="S32" s="164"/>
      <c r="T32" s="165">
        <v>0.32300000000000001</v>
      </c>
      <c r="U32" s="164">
        <f t="shared" si="13"/>
        <v>0.32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120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18</v>
      </c>
      <c r="B33" s="161" t="s">
        <v>154</v>
      </c>
      <c r="C33" s="194" t="s">
        <v>155</v>
      </c>
      <c r="D33" s="163" t="s">
        <v>115</v>
      </c>
      <c r="E33" s="169">
        <v>2</v>
      </c>
      <c r="F33" s="171"/>
      <c r="G33" s="172">
        <f t="shared" si="7"/>
        <v>0</v>
      </c>
      <c r="H33" s="171"/>
      <c r="I33" s="172">
        <f t="shared" si="8"/>
        <v>0</v>
      </c>
      <c r="J33" s="171"/>
      <c r="K33" s="172">
        <f t="shared" si="9"/>
        <v>0</v>
      </c>
      <c r="L33" s="172">
        <v>15</v>
      </c>
      <c r="M33" s="172">
        <f t="shared" si="10"/>
        <v>0</v>
      </c>
      <c r="N33" s="164">
        <v>0</v>
      </c>
      <c r="O33" s="164">
        <f t="shared" si="11"/>
        <v>0</v>
      </c>
      <c r="P33" s="164">
        <v>0</v>
      </c>
      <c r="Q33" s="164">
        <f t="shared" si="12"/>
        <v>0</v>
      </c>
      <c r="R33" s="164"/>
      <c r="S33" s="164"/>
      <c r="T33" s="165">
        <v>0.17</v>
      </c>
      <c r="U33" s="164">
        <f t="shared" si="13"/>
        <v>0.34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120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19</v>
      </c>
      <c r="B34" s="161" t="s">
        <v>156</v>
      </c>
      <c r="C34" s="194" t="s">
        <v>157</v>
      </c>
      <c r="D34" s="163" t="s">
        <v>115</v>
      </c>
      <c r="E34" s="169">
        <v>2</v>
      </c>
      <c r="F34" s="171"/>
      <c r="G34" s="172">
        <f t="shared" si="7"/>
        <v>0</v>
      </c>
      <c r="H34" s="171"/>
      <c r="I34" s="172">
        <f t="shared" si="8"/>
        <v>0</v>
      </c>
      <c r="J34" s="171"/>
      <c r="K34" s="172">
        <f t="shared" si="9"/>
        <v>0</v>
      </c>
      <c r="L34" s="172">
        <v>15</v>
      </c>
      <c r="M34" s="172">
        <f t="shared" si="10"/>
        <v>0</v>
      </c>
      <c r="N34" s="164">
        <v>0</v>
      </c>
      <c r="O34" s="164">
        <f t="shared" si="11"/>
        <v>0</v>
      </c>
      <c r="P34" s="164">
        <v>0</v>
      </c>
      <c r="Q34" s="164">
        <f t="shared" si="12"/>
        <v>0</v>
      </c>
      <c r="R34" s="164"/>
      <c r="S34" s="164"/>
      <c r="T34" s="165">
        <v>0.157</v>
      </c>
      <c r="U34" s="164">
        <f t="shared" si="13"/>
        <v>0.31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120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20</v>
      </c>
      <c r="B35" s="161" t="s">
        <v>158</v>
      </c>
      <c r="C35" s="194" t="s">
        <v>159</v>
      </c>
      <c r="D35" s="163" t="s">
        <v>115</v>
      </c>
      <c r="E35" s="169">
        <v>2</v>
      </c>
      <c r="F35" s="171"/>
      <c r="G35" s="172">
        <f t="shared" si="7"/>
        <v>0</v>
      </c>
      <c r="H35" s="171"/>
      <c r="I35" s="172">
        <f t="shared" si="8"/>
        <v>0</v>
      </c>
      <c r="J35" s="171"/>
      <c r="K35" s="172">
        <f t="shared" si="9"/>
        <v>0</v>
      </c>
      <c r="L35" s="172">
        <v>15</v>
      </c>
      <c r="M35" s="172">
        <f t="shared" si="10"/>
        <v>0</v>
      </c>
      <c r="N35" s="164">
        <v>0</v>
      </c>
      <c r="O35" s="164">
        <f t="shared" si="11"/>
        <v>0</v>
      </c>
      <c r="P35" s="164">
        <v>0</v>
      </c>
      <c r="Q35" s="164">
        <f t="shared" si="12"/>
        <v>0</v>
      </c>
      <c r="R35" s="164"/>
      <c r="S35" s="164"/>
      <c r="T35" s="165">
        <v>0.08</v>
      </c>
      <c r="U35" s="164">
        <f t="shared" si="13"/>
        <v>0.16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120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55">
        <v>21</v>
      </c>
      <c r="B36" s="161" t="s">
        <v>160</v>
      </c>
      <c r="C36" s="194" t="s">
        <v>161</v>
      </c>
      <c r="D36" s="163" t="s">
        <v>115</v>
      </c>
      <c r="E36" s="169">
        <v>1</v>
      </c>
      <c r="F36" s="171"/>
      <c r="G36" s="172">
        <f t="shared" si="7"/>
        <v>0</v>
      </c>
      <c r="H36" s="171"/>
      <c r="I36" s="172">
        <f t="shared" si="8"/>
        <v>0</v>
      </c>
      <c r="J36" s="171"/>
      <c r="K36" s="172">
        <f t="shared" si="9"/>
        <v>0</v>
      </c>
      <c r="L36" s="172">
        <v>15</v>
      </c>
      <c r="M36" s="172">
        <f t="shared" si="10"/>
        <v>0</v>
      </c>
      <c r="N36" s="164">
        <v>0</v>
      </c>
      <c r="O36" s="164">
        <f t="shared" si="11"/>
        <v>0</v>
      </c>
      <c r="P36" s="164">
        <v>0</v>
      </c>
      <c r="Q36" s="164">
        <f t="shared" si="12"/>
        <v>0</v>
      </c>
      <c r="R36" s="164"/>
      <c r="S36" s="164"/>
      <c r="T36" s="165">
        <v>0</v>
      </c>
      <c r="U36" s="164">
        <f t="shared" si="13"/>
        <v>0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116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22</v>
      </c>
      <c r="B37" s="161" t="s">
        <v>162</v>
      </c>
      <c r="C37" s="194" t="s">
        <v>163</v>
      </c>
      <c r="D37" s="163" t="s">
        <v>115</v>
      </c>
      <c r="E37" s="169">
        <v>2</v>
      </c>
      <c r="F37" s="171"/>
      <c r="G37" s="172">
        <f t="shared" si="7"/>
        <v>0</v>
      </c>
      <c r="H37" s="171"/>
      <c r="I37" s="172">
        <f t="shared" si="8"/>
        <v>0</v>
      </c>
      <c r="J37" s="171"/>
      <c r="K37" s="172">
        <f t="shared" si="9"/>
        <v>0</v>
      </c>
      <c r="L37" s="172">
        <v>15</v>
      </c>
      <c r="M37" s="172">
        <f t="shared" si="10"/>
        <v>0</v>
      </c>
      <c r="N37" s="164">
        <v>5.0000000000000002E-5</v>
      </c>
      <c r="O37" s="164">
        <f t="shared" si="11"/>
        <v>1E-4</v>
      </c>
      <c r="P37" s="164">
        <v>0</v>
      </c>
      <c r="Q37" s="164">
        <f t="shared" si="12"/>
        <v>0</v>
      </c>
      <c r="R37" s="164"/>
      <c r="S37" s="164"/>
      <c r="T37" s="165">
        <v>0</v>
      </c>
      <c r="U37" s="164">
        <f t="shared" si="13"/>
        <v>0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116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>
        <v>23</v>
      </c>
      <c r="B38" s="161" t="s">
        <v>164</v>
      </c>
      <c r="C38" s="194" t="s">
        <v>165</v>
      </c>
      <c r="D38" s="163" t="s">
        <v>127</v>
      </c>
      <c r="E38" s="169">
        <v>2.5000000000000001E-2</v>
      </c>
      <c r="F38" s="171"/>
      <c r="G38" s="172">
        <f t="shared" si="7"/>
        <v>0</v>
      </c>
      <c r="H38" s="171"/>
      <c r="I38" s="172">
        <f t="shared" si="8"/>
        <v>0</v>
      </c>
      <c r="J38" s="171"/>
      <c r="K38" s="172">
        <f t="shared" si="9"/>
        <v>0</v>
      </c>
      <c r="L38" s="172">
        <v>15</v>
      </c>
      <c r="M38" s="172">
        <f t="shared" si="10"/>
        <v>0</v>
      </c>
      <c r="N38" s="164">
        <v>0</v>
      </c>
      <c r="O38" s="164">
        <f t="shared" si="11"/>
        <v>0</v>
      </c>
      <c r="P38" s="164">
        <v>0</v>
      </c>
      <c r="Q38" s="164">
        <f t="shared" si="12"/>
        <v>0</v>
      </c>
      <c r="R38" s="164"/>
      <c r="S38" s="164"/>
      <c r="T38" s="165">
        <v>2.4209999999999998</v>
      </c>
      <c r="U38" s="164">
        <f t="shared" si="13"/>
        <v>0.06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120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56" t="s">
        <v>111</v>
      </c>
      <c r="B39" s="162" t="s">
        <v>76</v>
      </c>
      <c r="C39" s="195" t="s">
        <v>77</v>
      </c>
      <c r="D39" s="166"/>
      <c r="E39" s="170"/>
      <c r="F39" s="173"/>
      <c r="G39" s="173">
        <f>SUMIF(AE40:AE45,"&lt;&gt;NOR",G40:G45)</f>
        <v>0</v>
      </c>
      <c r="H39" s="173"/>
      <c r="I39" s="173">
        <f>SUM(I40:I45)</f>
        <v>0</v>
      </c>
      <c r="J39" s="173"/>
      <c r="K39" s="173">
        <f>SUM(K40:K45)</f>
        <v>0</v>
      </c>
      <c r="L39" s="173"/>
      <c r="M39" s="173">
        <f>SUM(M40:M45)</f>
        <v>0</v>
      </c>
      <c r="N39" s="167"/>
      <c r="O39" s="167">
        <f>SUM(O40:O45)</f>
        <v>5.3059999999999996E-2</v>
      </c>
      <c r="P39" s="167"/>
      <c r="Q39" s="167">
        <f>SUM(Q40:Q45)</f>
        <v>0</v>
      </c>
      <c r="R39" s="167"/>
      <c r="S39" s="167"/>
      <c r="T39" s="168"/>
      <c r="U39" s="167">
        <f>SUM(U40:U45)</f>
        <v>60.190000000000005</v>
      </c>
      <c r="AE39" t="s">
        <v>112</v>
      </c>
    </row>
    <row r="40" spans="1:60" ht="22.5" outlineLevel="1" x14ac:dyDescent="0.2">
      <c r="A40" s="155">
        <v>24</v>
      </c>
      <c r="B40" s="161" t="s">
        <v>166</v>
      </c>
      <c r="C40" s="194" t="s">
        <v>167</v>
      </c>
      <c r="D40" s="163" t="s">
        <v>119</v>
      </c>
      <c r="E40" s="169">
        <v>55.846499999999999</v>
      </c>
      <c r="F40" s="171"/>
      <c r="G40" s="172">
        <f t="shared" ref="G40:G45" si="14">ROUND(E40*F40,2)</f>
        <v>0</v>
      </c>
      <c r="H40" s="171"/>
      <c r="I40" s="172">
        <f t="shared" ref="I40:I45" si="15">ROUND(E40*H40,2)</f>
        <v>0</v>
      </c>
      <c r="J40" s="171"/>
      <c r="K40" s="172">
        <f t="shared" ref="K40:K45" si="16">ROUND(E40*J40,2)</f>
        <v>0</v>
      </c>
      <c r="L40" s="172">
        <v>15</v>
      </c>
      <c r="M40" s="172">
        <f t="shared" ref="M40:M45" si="17">G40*(1+L40/100)</f>
        <v>0</v>
      </c>
      <c r="N40" s="164">
        <v>0</v>
      </c>
      <c r="O40" s="164">
        <f t="shared" ref="O40:O45" si="18">ROUND(E40*N40,5)</f>
        <v>0</v>
      </c>
      <c r="P40" s="164">
        <v>0</v>
      </c>
      <c r="Q40" s="164">
        <f t="shared" ref="Q40:Q45" si="19">ROUND(E40*P40,5)</f>
        <v>0</v>
      </c>
      <c r="R40" s="164"/>
      <c r="S40" s="164"/>
      <c r="T40" s="165">
        <v>1.6E-2</v>
      </c>
      <c r="U40" s="164">
        <f t="shared" ref="U40:U45" si="20">ROUND(E40*T40,2)</f>
        <v>0.89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120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25</v>
      </c>
      <c r="B41" s="161" t="s">
        <v>168</v>
      </c>
      <c r="C41" s="194" t="s">
        <v>169</v>
      </c>
      <c r="D41" s="163" t="s">
        <v>170</v>
      </c>
      <c r="E41" s="169">
        <v>42.59</v>
      </c>
      <c r="F41" s="171"/>
      <c r="G41" s="172">
        <f t="shared" si="14"/>
        <v>0</v>
      </c>
      <c r="H41" s="171"/>
      <c r="I41" s="172">
        <f t="shared" si="15"/>
        <v>0</v>
      </c>
      <c r="J41" s="171"/>
      <c r="K41" s="172">
        <f t="shared" si="16"/>
        <v>0</v>
      </c>
      <c r="L41" s="172">
        <v>15</v>
      </c>
      <c r="M41" s="172">
        <f t="shared" si="17"/>
        <v>0</v>
      </c>
      <c r="N41" s="164">
        <v>0</v>
      </c>
      <c r="O41" s="164">
        <f t="shared" si="18"/>
        <v>0</v>
      </c>
      <c r="P41" s="164">
        <v>0</v>
      </c>
      <c r="Q41" s="164">
        <f t="shared" si="19"/>
        <v>0</v>
      </c>
      <c r="R41" s="164"/>
      <c r="S41" s="164"/>
      <c r="T41" s="165">
        <v>0.15</v>
      </c>
      <c r="U41" s="164">
        <f t="shared" si="20"/>
        <v>6.39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120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26</v>
      </c>
      <c r="B42" s="161" t="s">
        <v>171</v>
      </c>
      <c r="C42" s="194" t="s">
        <v>172</v>
      </c>
      <c r="D42" s="163" t="s">
        <v>119</v>
      </c>
      <c r="E42" s="169">
        <v>55.85</v>
      </c>
      <c r="F42" s="171"/>
      <c r="G42" s="172">
        <f t="shared" si="14"/>
        <v>0</v>
      </c>
      <c r="H42" s="171"/>
      <c r="I42" s="172">
        <f t="shared" si="15"/>
        <v>0</v>
      </c>
      <c r="J42" s="171"/>
      <c r="K42" s="172">
        <f t="shared" si="16"/>
        <v>0</v>
      </c>
      <c r="L42" s="172">
        <v>15</v>
      </c>
      <c r="M42" s="172">
        <f t="shared" si="17"/>
        <v>0</v>
      </c>
      <c r="N42" s="164">
        <v>0</v>
      </c>
      <c r="O42" s="164">
        <f t="shared" si="18"/>
        <v>0</v>
      </c>
      <c r="P42" s="164">
        <v>0</v>
      </c>
      <c r="Q42" s="164">
        <f t="shared" si="19"/>
        <v>0</v>
      </c>
      <c r="R42" s="164"/>
      <c r="S42" s="164"/>
      <c r="T42" s="165">
        <v>0.09</v>
      </c>
      <c r="U42" s="164">
        <f t="shared" si="20"/>
        <v>5.03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120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27</v>
      </c>
      <c r="B43" s="161" t="s">
        <v>173</v>
      </c>
      <c r="C43" s="194" t="s">
        <v>174</v>
      </c>
      <c r="D43" s="163" t="s">
        <v>119</v>
      </c>
      <c r="E43" s="169">
        <v>55.85</v>
      </c>
      <c r="F43" s="171"/>
      <c r="G43" s="172">
        <f t="shared" si="14"/>
        <v>0</v>
      </c>
      <c r="H43" s="171"/>
      <c r="I43" s="172">
        <f t="shared" si="15"/>
        <v>0</v>
      </c>
      <c r="J43" s="171"/>
      <c r="K43" s="172">
        <f t="shared" si="16"/>
        <v>0</v>
      </c>
      <c r="L43" s="172">
        <v>15</v>
      </c>
      <c r="M43" s="172">
        <f t="shared" si="17"/>
        <v>0</v>
      </c>
      <c r="N43" s="164">
        <v>4.8999999999999998E-4</v>
      </c>
      <c r="O43" s="164">
        <f t="shared" si="18"/>
        <v>2.7369999999999998E-2</v>
      </c>
      <c r="P43" s="164">
        <v>0</v>
      </c>
      <c r="Q43" s="164">
        <f t="shared" si="19"/>
        <v>0</v>
      </c>
      <c r="R43" s="164"/>
      <c r="S43" s="164"/>
      <c r="T43" s="165">
        <v>0.13</v>
      </c>
      <c r="U43" s="164">
        <f t="shared" si="20"/>
        <v>7.26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120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55">
        <v>28</v>
      </c>
      <c r="B44" s="161" t="s">
        <v>175</v>
      </c>
      <c r="C44" s="194" t="s">
        <v>176</v>
      </c>
      <c r="D44" s="163" t="s">
        <v>119</v>
      </c>
      <c r="E44" s="169">
        <v>55.85</v>
      </c>
      <c r="F44" s="171"/>
      <c r="G44" s="172">
        <f t="shared" si="14"/>
        <v>0</v>
      </c>
      <c r="H44" s="171"/>
      <c r="I44" s="172">
        <f t="shared" si="15"/>
        <v>0</v>
      </c>
      <c r="J44" s="171"/>
      <c r="K44" s="172">
        <f t="shared" si="16"/>
        <v>0</v>
      </c>
      <c r="L44" s="172">
        <v>15</v>
      </c>
      <c r="M44" s="172">
        <f t="shared" si="17"/>
        <v>0</v>
      </c>
      <c r="N44" s="164">
        <v>4.6000000000000001E-4</v>
      </c>
      <c r="O44" s="164">
        <f t="shared" si="18"/>
        <v>2.5690000000000001E-2</v>
      </c>
      <c r="P44" s="164">
        <v>0</v>
      </c>
      <c r="Q44" s="164">
        <f t="shared" si="19"/>
        <v>0</v>
      </c>
      <c r="R44" s="164"/>
      <c r="S44" s="164"/>
      <c r="T44" s="165">
        <v>0.72499999999999998</v>
      </c>
      <c r="U44" s="164">
        <f t="shared" si="20"/>
        <v>40.49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120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29</v>
      </c>
      <c r="B45" s="161" t="s">
        <v>177</v>
      </c>
      <c r="C45" s="194" t="s">
        <v>178</v>
      </c>
      <c r="D45" s="163" t="s">
        <v>127</v>
      </c>
      <c r="E45" s="169">
        <v>5.2999999999999999E-2</v>
      </c>
      <c r="F45" s="171"/>
      <c r="G45" s="172">
        <f t="shared" si="14"/>
        <v>0</v>
      </c>
      <c r="H45" s="171"/>
      <c r="I45" s="172">
        <f t="shared" si="15"/>
        <v>0</v>
      </c>
      <c r="J45" s="171"/>
      <c r="K45" s="172">
        <f t="shared" si="16"/>
        <v>0</v>
      </c>
      <c r="L45" s="172">
        <v>15</v>
      </c>
      <c r="M45" s="172">
        <f t="shared" si="17"/>
        <v>0</v>
      </c>
      <c r="N45" s="164">
        <v>0</v>
      </c>
      <c r="O45" s="164">
        <f t="shared" si="18"/>
        <v>0</v>
      </c>
      <c r="P45" s="164">
        <v>0</v>
      </c>
      <c r="Q45" s="164">
        <f t="shared" si="19"/>
        <v>0</v>
      </c>
      <c r="R45" s="164"/>
      <c r="S45" s="164"/>
      <c r="T45" s="165">
        <v>2.44</v>
      </c>
      <c r="U45" s="164">
        <f t="shared" si="20"/>
        <v>0.13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x14ac:dyDescent="0.2">
      <c r="A46" s="156" t="s">
        <v>111</v>
      </c>
      <c r="B46" s="162" t="s">
        <v>78</v>
      </c>
      <c r="C46" s="195" t="s">
        <v>79</v>
      </c>
      <c r="D46" s="166"/>
      <c r="E46" s="170"/>
      <c r="F46" s="173"/>
      <c r="G46" s="173">
        <f>SUMIF(AE47:AE49,"&lt;&gt;NOR",G47:G49)</f>
        <v>0</v>
      </c>
      <c r="H46" s="173"/>
      <c r="I46" s="173">
        <f>SUM(I47:I49)</f>
        <v>0</v>
      </c>
      <c r="J46" s="173"/>
      <c r="K46" s="173">
        <f>SUM(K47:K49)</f>
        <v>0</v>
      </c>
      <c r="L46" s="173"/>
      <c r="M46" s="173">
        <f>SUM(M47:M49)</f>
        <v>0</v>
      </c>
      <c r="N46" s="167"/>
      <c r="O46" s="167">
        <f>SUM(O47:O49)</f>
        <v>0</v>
      </c>
      <c r="P46" s="167"/>
      <c r="Q46" s="167">
        <f>SUM(Q47:Q49)</f>
        <v>8.2300000000000012E-3</v>
      </c>
      <c r="R46" s="167"/>
      <c r="S46" s="167"/>
      <c r="T46" s="168"/>
      <c r="U46" s="167">
        <f>SUM(U47:U49)</f>
        <v>1.0900000000000001</v>
      </c>
      <c r="AE46" t="s">
        <v>112</v>
      </c>
    </row>
    <row r="47" spans="1:60" outlineLevel="1" x14ac:dyDescent="0.2">
      <c r="A47" s="155">
        <v>30</v>
      </c>
      <c r="B47" s="161" t="s">
        <v>179</v>
      </c>
      <c r="C47" s="194" t="s">
        <v>180</v>
      </c>
      <c r="D47" s="163" t="s">
        <v>170</v>
      </c>
      <c r="E47" s="169">
        <v>7.96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15</v>
      </c>
      <c r="M47" s="172">
        <f>G47*(1+L47/100)</f>
        <v>0</v>
      </c>
      <c r="N47" s="164">
        <v>0</v>
      </c>
      <c r="O47" s="164">
        <f>ROUND(E47*N47,5)</f>
        <v>0</v>
      </c>
      <c r="P47" s="164">
        <v>8.0000000000000007E-5</v>
      </c>
      <c r="Q47" s="164">
        <f>ROUND(E47*P47,5)</f>
        <v>6.4000000000000005E-4</v>
      </c>
      <c r="R47" s="164"/>
      <c r="S47" s="164"/>
      <c r="T47" s="165">
        <v>3.5000000000000003E-2</v>
      </c>
      <c r="U47" s="164">
        <f>ROUND(E47*T47,2)</f>
        <v>0.28000000000000003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120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31</v>
      </c>
      <c r="B48" s="161" t="s">
        <v>181</v>
      </c>
      <c r="C48" s="194" t="s">
        <v>182</v>
      </c>
      <c r="D48" s="163" t="s">
        <v>119</v>
      </c>
      <c r="E48" s="169">
        <v>7.59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15</v>
      </c>
      <c r="M48" s="172">
        <f>G48*(1+L48/100)</f>
        <v>0</v>
      </c>
      <c r="N48" s="164">
        <v>0</v>
      </c>
      <c r="O48" s="164">
        <f>ROUND(E48*N48,5)</f>
        <v>0</v>
      </c>
      <c r="P48" s="164">
        <v>1E-3</v>
      </c>
      <c r="Q48" s="164">
        <f>ROUND(E48*P48,5)</f>
        <v>7.5900000000000004E-3</v>
      </c>
      <c r="R48" s="164"/>
      <c r="S48" s="164"/>
      <c r="T48" s="165">
        <v>0.105</v>
      </c>
      <c r="U48" s="164">
        <f>ROUND(E48*T48,2)</f>
        <v>0.8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>
        <v>32</v>
      </c>
      <c r="B49" s="161" t="s">
        <v>183</v>
      </c>
      <c r="C49" s="194" t="s">
        <v>184</v>
      </c>
      <c r="D49" s="163" t="s">
        <v>127</v>
      </c>
      <c r="E49" s="169">
        <v>8.9999999999999993E-3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64">
        <v>0</v>
      </c>
      <c r="O49" s="164">
        <f>ROUND(E49*N49,5)</f>
        <v>0</v>
      </c>
      <c r="P49" s="164">
        <v>0</v>
      </c>
      <c r="Q49" s="164">
        <f>ROUND(E49*P49,5)</f>
        <v>0</v>
      </c>
      <c r="R49" s="164"/>
      <c r="S49" s="164"/>
      <c r="T49" s="165">
        <v>1.1140000000000001</v>
      </c>
      <c r="U49" s="164">
        <f>ROUND(E49*T49,2)</f>
        <v>0.01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120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156" t="s">
        <v>111</v>
      </c>
      <c r="B50" s="162" t="s">
        <v>80</v>
      </c>
      <c r="C50" s="195" t="s">
        <v>81</v>
      </c>
      <c r="D50" s="166"/>
      <c r="E50" s="170"/>
      <c r="F50" s="173"/>
      <c r="G50" s="173">
        <f>SUMIF(AE51:AE52,"&lt;&gt;NOR",G51:G52)</f>
        <v>0</v>
      </c>
      <c r="H50" s="173"/>
      <c r="I50" s="173">
        <f>SUM(I51:I52)</f>
        <v>0</v>
      </c>
      <c r="J50" s="173"/>
      <c r="K50" s="173">
        <f>SUM(K51:K52)</f>
        <v>0</v>
      </c>
      <c r="L50" s="173"/>
      <c r="M50" s="173">
        <f>SUM(M51:M52)</f>
        <v>0</v>
      </c>
      <c r="N50" s="167"/>
      <c r="O50" s="167">
        <f>SUM(O51:O52)</f>
        <v>1.2959999999999999E-2</v>
      </c>
      <c r="P50" s="167"/>
      <c r="Q50" s="167">
        <f>SUM(Q51:Q52)</f>
        <v>0</v>
      </c>
      <c r="R50" s="167"/>
      <c r="S50" s="167"/>
      <c r="T50" s="168"/>
      <c r="U50" s="167">
        <f>SUM(U51:U52)</f>
        <v>18.36</v>
      </c>
      <c r="AE50" t="s">
        <v>112</v>
      </c>
    </row>
    <row r="51" spans="1:60" outlineLevel="1" x14ac:dyDescent="0.2">
      <c r="A51" s="155">
        <v>33</v>
      </c>
      <c r="B51" s="161" t="s">
        <v>185</v>
      </c>
      <c r="C51" s="194" t="s">
        <v>186</v>
      </c>
      <c r="D51" s="163" t="s">
        <v>119</v>
      </c>
      <c r="E51" s="169">
        <v>7.6349999999999998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64">
        <v>4.6999999999999999E-4</v>
      </c>
      <c r="O51" s="164">
        <f>ROUND(E51*N51,5)</f>
        <v>3.5899999999999999E-3</v>
      </c>
      <c r="P51" s="164">
        <v>0</v>
      </c>
      <c r="Q51" s="164">
        <f>ROUND(E51*P51,5)</f>
        <v>0</v>
      </c>
      <c r="R51" s="164"/>
      <c r="S51" s="164"/>
      <c r="T51" s="165">
        <v>0.66300000000000003</v>
      </c>
      <c r="U51" s="164">
        <f>ROUND(E51*T51,2)</f>
        <v>5.0599999999999996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120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34</v>
      </c>
      <c r="B52" s="161" t="s">
        <v>187</v>
      </c>
      <c r="C52" s="194" t="s">
        <v>188</v>
      </c>
      <c r="D52" s="163" t="s">
        <v>119</v>
      </c>
      <c r="E52" s="169">
        <v>36.049999999999997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64">
        <v>2.5999999999999998E-4</v>
      </c>
      <c r="O52" s="164">
        <f>ROUND(E52*N52,5)</f>
        <v>9.3699999999999999E-3</v>
      </c>
      <c r="P52" s="164">
        <v>0</v>
      </c>
      <c r="Q52" s="164">
        <f>ROUND(E52*P52,5)</f>
        <v>0</v>
      </c>
      <c r="R52" s="164"/>
      <c r="S52" s="164"/>
      <c r="T52" s="165">
        <v>0.36899999999999999</v>
      </c>
      <c r="U52" s="164">
        <f>ROUND(E52*T52,2)</f>
        <v>13.3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120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x14ac:dyDescent="0.2">
      <c r="A53" s="156" t="s">
        <v>111</v>
      </c>
      <c r="B53" s="162" t="s">
        <v>82</v>
      </c>
      <c r="C53" s="195" t="s">
        <v>83</v>
      </c>
      <c r="D53" s="166"/>
      <c r="E53" s="170"/>
      <c r="F53" s="173"/>
      <c r="G53" s="173">
        <f>SUMIF(AE54:AE56,"&lt;&gt;NOR",G54:G56)</f>
        <v>0</v>
      </c>
      <c r="H53" s="173"/>
      <c r="I53" s="173">
        <f>SUM(I54:I56)</f>
        <v>0</v>
      </c>
      <c r="J53" s="173"/>
      <c r="K53" s="173">
        <f>SUM(K54:K56)</f>
        <v>0</v>
      </c>
      <c r="L53" s="173"/>
      <c r="M53" s="173">
        <f>SUM(M54:M56)</f>
        <v>0</v>
      </c>
      <c r="N53" s="167"/>
      <c r="O53" s="167">
        <f>SUM(O54:O56)</f>
        <v>6.6199999999999995E-2</v>
      </c>
      <c r="P53" s="167"/>
      <c r="Q53" s="167">
        <f>SUM(Q54:Q56)</f>
        <v>0</v>
      </c>
      <c r="R53" s="167"/>
      <c r="S53" s="167"/>
      <c r="T53" s="168"/>
      <c r="U53" s="167">
        <f>SUM(U54:U56)</f>
        <v>45.95</v>
      </c>
      <c r="AE53" t="s">
        <v>112</v>
      </c>
    </row>
    <row r="54" spans="1:60" outlineLevel="1" x14ac:dyDescent="0.2">
      <c r="A54" s="155">
        <v>35</v>
      </c>
      <c r="B54" s="161" t="s">
        <v>189</v>
      </c>
      <c r="C54" s="194" t="s">
        <v>190</v>
      </c>
      <c r="D54" s="163" t="s">
        <v>119</v>
      </c>
      <c r="E54" s="169">
        <v>181.548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15</v>
      </c>
      <c r="M54" s="172">
        <f>G54*(1+L54/100)</f>
        <v>0</v>
      </c>
      <c r="N54" s="164">
        <v>1.0000000000000001E-5</v>
      </c>
      <c r="O54" s="164">
        <f>ROUND(E54*N54,5)</f>
        <v>1.82E-3</v>
      </c>
      <c r="P54" s="164">
        <v>0</v>
      </c>
      <c r="Q54" s="164">
        <f>ROUND(E54*P54,5)</f>
        <v>0</v>
      </c>
      <c r="R54" s="164"/>
      <c r="S54" s="164"/>
      <c r="T54" s="165">
        <v>6.8000000000000005E-2</v>
      </c>
      <c r="U54" s="164">
        <f>ROUND(E54*T54,2)</f>
        <v>12.35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120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36</v>
      </c>
      <c r="B55" s="161" t="s">
        <v>191</v>
      </c>
      <c r="C55" s="194" t="s">
        <v>192</v>
      </c>
      <c r="D55" s="163" t="s">
        <v>119</v>
      </c>
      <c r="E55" s="169">
        <v>181.548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15</v>
      </c>
      <c r="M55" s="172">
        <f>G55*(1+L55/100)</f>
        <v>0</v>
      </c>
      <c r="N55" s="164">
        <v>1.2999999999999999E-4</v>
      </c>
      <c r="O55" s="164">
        <f>ROUND(E55*N55,5)</f>
        <v>2.3599999999999999E-2</v>
      </c>
      <c r="P55" s="164">
        <v>0</v>
      </c>
      <c r="Q55" s="164">
        <f>ROUND(E55*P55,5)</f>
        <v>0</v>
      </c>
      <c r="R55" s="164"/>
      <c r="S55" s="164"/>
      <c r="T55" s="165">
        <v>3.2480000000000002E-2</v>
      </c>
      <c r="U55" s="164">
        <f>ROUND(E55*T55,2)</f>
        <v>5.9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120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>
        <v>37</v>
      </c>
      <c r="B56" s="161" t="s">
        <v>193</v>
      </c>
      <c r="C56" s="194" t="s">
        <v>194</v>
      </c>
      <c r="D56" s="163" t="s">
        <v>119</v>
      </c>
      <c r="E56" s="169">
        <v>271.83749999999998</v>
      </c>
      <c r="F56" s="171"/>
      <c r="G56" s="172">
        <f>ROUND(E56*F56,2)</f>
        <v>0</v>
      </c>
      <c r="H56" s="171"/>
      <c r="I56" s="172">
        <f>ROUND(E56*H56,2)</f>
        <v>0</v>
      </c>
      <c r="J56" s="171"/>
      <c r="K56" s="172">
        <f>ROUND(E56*J56,2)</f>
        <v>0</v>
      </c>
      <c r="L56" s="172">
        <v>15</v>
      </c>
      <c r="M56" s="172">
        <f>G56*(1+L56/100)</f>
        <v>0</v>
      </c>
      <c r="N56" s="164">
        <v>1.4999999999999999E-4</v>
      </c>
      <c r="O56" s="164">
        <f>ROUND(E56*N56,5)</f>
        <v>4.0779999999999997E-2</v>
      </c>
      <c r="P56" s="164">
        <v>0</v>
      </c>
      <c r="Q56" s="164">
        <f>ROUND(E56*P56,5)</f>
        <v>0</v>
      </c>
      <c r="R56" s="164"/>
      <c r="S56" s="164"/>
      <c r="T56" s="165">
        <v>0.10191</v>
      </c>
      <c r="U56" s="164">
        <f>ROUND(E56*T56,2)</f>
        <v>27.7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120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x14ac:dyDescent="0.2">
      <c r="A57" s="156" t="s">
        <v>111</v>
      </c>
      <c r="B57" s="162" t="s">
        <v>84</v>
      </c>
      <c r="C57" s="195" t="s">
        <v>26</v>
      </c>
      <c r="D57" s="166"/>
      <c r="E57" s="170"/>
      <c r="F57" s="173"/>
      <c r="G57" s="173">
        <f>SUMIF(AE58:AE59,"&lt;&gt;NOR",G58:G59)</f>
        <v>0</v>
      </c>
      <c r="H57" s="173"/>
      <c r="I57" s="173">
        <f>SUM(I58:I59)</f>
        <v>0</v>
      </c>
      <c r="J57" s="173"/>
      <c r="K57" s="173">
        <f>SUM(K58:K59)</f>
        <v>0</v>
      </c>
      <c r="L57" s="173"/>
      <c r="M57" s="173">
        <f>SUM(M58:M59)</f>
        <v>0</v>
      </c>
      <c r="N57" s="167"/>
      <c r="O57" s="167">
        <f>SUM(O58:O59)</f>
        <v>0</v>
      </c>
      <c r="P57" s="167"/>
      <c r="Q57" s="167">
        <f>SUM(Q58:Q59)</f>
        <v>0</v>
      </c>
      <c r="R57" s="167"/>
      <c r="S57" s="167"/>
      <c r="T57" s="168"/>
      <c r="U57" s="167">
        <f>SUM(U58:U59)</f>
        <v>0</v>
      </c>
      <c r="AE57" t="s">
        <v>112</v>
      </c>
    </row>
    <row r="58" spans="1:60" outlineLevel="1" x14ac:dyDescent="0.2">
      <c r="A58" s="155">
        <v>38</v>
      </c>
      <c r="B58" s="161" t="s">
        <v>195</v>
      </c>
      <c r="C58" s="194" t="s">
        <v>196</v>
      </c>
      <c r="D58" s="163" t="s">
        <v>197</v>
      </c>
      <c r="E58" s="169">
        <v>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15</v>
      </c>
      <c r="M58" s="172">
        <f>G58*(1+L58/100)</f>
        <v>0</v>
      </c>
      <c r="N58" s="164">
        <v>0</v>
      </c>
      <c r="O58" s="164">
        <f>ROUND(E58*N58,5)</f>
        <v>0</v>
      </c>
      <c r="P58" s="164">
        <v>0</v>
      </c>
      <c r="Q58" s="164">
        <f>ROUND(E58*P58,5)</f>
        <v>0</v>
      </c>
      <c r="R58" s="164"/>
      <c r="S58" s="164"/>
      <c r="T58" s="165">
        <v>0</v>
      </c>
      <c r="U58" s="164">
        <f>ROUND(E58*T58,2)</f>
        <v>0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198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82">
        <v>39</v>
      </c>
      <c r="B59" s="183" t="s">
        <v>195</v>
      </c>
      <c r="C59" s="196" t="s">
        <v>199</v>
      </c>
      <c r="D59" s="184" t="s">
        <v>197</v>
      </c>
      <c r="E59" s="185">
        <v>1</v>
      </c>
      <c r="F59" s="186"/>
      <c r="G59" s="187">
        <f>ROUND(E59*F59,2)</f>
        <v>0</v>
      </c>
      <c r="H59" s="186"/>
      <c r="I59" s="187">
        <f>ROUND(E59*H59,2)</f>
        <v>0</v>
      </c>
      <c r="J59" s="186"/>
      <c r="K59" s="187">
        <f>ROUND(E59*J59,2)</f>
        <v>0</v>
      </c>
      <c r="L59" s="187">
        <v>15</v>
      </c>
      <c r="M59" s="187">
        <f>G59*(1+L59/100)</f>
        <v>0</v>
      </c>
      <c r="N59" s="188">
        <v>0</v>
      </c>
      <c r="O59" s="188">
        <f>ROUND(E59*N59,5)</f>
        <v>0</v>
      </c>
      <c r="P59" s="188">
        <v>0</v>
      </c>
      <c r="Q59" s="188">
        <f>ROUND(E59*P59,5)</f>
        <v>0</v>
      </c>
      <c r="R59" s="188"/>
      <c r="S59" s="188"/>
      <c r="T59" s="189">
        <v>0</v>
      </c>
      <c r="U59" s="188">
        <f>ROUND(E59*T59,2)</f>
        <v>0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198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">
      <c r="A60" s="6"/>
      <c r="B60" s="7" t="s">
        <v>200</v>
      </c>
      <c r="C60" s="197" t="s">
        <v>200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AC60">
        <v>15</v>
      </c>
      <c r="AD60">
        <v>21</v>
      </c>
    </row>
    <row r="61" spans="1:60" x14ac:dyDescent="0.2">
      <c r="A61" s="190"/>
      <c r="B61" s="191">
        <v>26</v>
      </c>
      <c r="C61" s="198" t="s">
        <v>200</v>
      </c>
      <c r="D61" s="192"/>
      <c r="E61" s="192"/>
      <c r="F61" s="192"/>
      <c r="G61" s="193">
        <f>G8+G10+G12+G14+G17+G20+G22+G30+G39+G46+G50+G53+G57</f>
        <v>0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C61">
        <f>SUMIF(L7:L59,AC60,G7:G59)</f>
        <v>0</v>
      </c>
      <c r="AD61">
        <f>SUMIF(L7:L59,AD60,G7:G59)</f>
        <v>0</v>
      </c>
      <c r="AE61" t="s">
        <v>201</v>
      </c>
    </row>
    <row r="62" spans="1:60" x14ac:dyDescent="0.2">
      <c r="A62" s="6"/>
      <c r="B62" s="7" t="s">
        <v>200</v>
      </c>
      <c r="C62" s="197" t="s">
        <v>200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">
      <c r="A63" s="6"/>
      <c r="B63" s="7" t="s">
        <v>200</v>
      </c>
      <c r="C63" s="197" t="s">
        <v>200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">
      <c r="A64" s="260">
        <v>33</v>
      </c>
      <c r="B64" s="260"/>
      <c r="C64" s="26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">
      <c r="A65" s="262"/>
      <c r="B65" s="263"/>
      <c r="C65" s="264"/>
      <c r="D65" s="263"/>
      <c r="E65" s="263"/>
      <c r="F65" s="263"/>
      <c r="G65" s="26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E65" t="s">
        <v>202</v>
      </c>
    </row>
    <row r="66" spans="1:31" x14ac:dyDescent="0.2">
      <c r="A66" s="266"/>
      <c r="B66" s="267"/>
      <c r="C66" s="268"/>
      <c r="D66" s="267"/>
      <c r="E66" s="267"/>
      <c r="F66" s="267"/>
      <c r="G66" s="269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66"/>
      <c r="B67" s="267"/>
      <c r="C67" s="268"/>
      <c r="D67" s="267"/>
      <c r="E67" s="267"/>
      <c r="F67" s="267"/>
      <c r="G67" s="269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66"/>
      <c r="B68" s="267"/>
      <c r="C68" s="268"/>
      <c r="D68" s="267"/>
      <c r="E68" s="267"/>
      <c r="F68" s="267"/>
      <c r="G68" s="269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70"/>
      <c r="B69" s="271"/>
      <c r="C69" s="272"/>
      <c r="D69" s="271"/>
      <c r="E69" s="271"/>
      <c r="F69" s="271"/>
      <c r="G69" s="273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6"/>
      <c r="B70" s="7" t="s">
        <v>200</v>
      </c>
      <c r="C70" s="197" t="s">
        <v>200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C71" s="199"/>
      <c r="AE71" t="s">
        <v>203</v>
      </c>
    </row>
  </sheetData>
  <mergeCells count="6">
    <mergeCell ref="A65:G69"/>
    <mergeCell ref="A1:G1"/>
    <mergeCell ref="C2:G2"/>
    <mergeCell ref="C3:G3"/>
    <mergeCell ref="C4:G4"/>
    <mergeCell ref="A64:C6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Radomír Marvan</cp:lastModifiedBy>
  <cp:lastPrinted>2014-02-28T09:52:57Z</cp:lastPrinted>
  <dcterms:created xsi:type="dcterms:W3CDTF">2009-04-08T07:15:50Z</dcterms:created>
  <dcterms:modified xsi:type="dcterms:W3CDTF">2021-06-08T05:41:43Z</dcterms:modified>
</cp:coreProperties>
</file>